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updateLinks="never" codeName="ThisWorkbook" defaultThemeVersion="124226"/>
  <bookViews>
    <workbookView xWindow="-120" yWindow="-120" windowWidth="20730" windowHeight="11160" tabRatio="949" activeTab="4"/>
  </bookViews>
  <sheets>
    <sheet name="Summary" sheetId="79" r:id="rId1"/>
    <sheet name="Table of Content" sheetId="81" r:id="rId2"/>
    <sheet name="Promotions, Bundles and HA" sheetId="75" r:id="rId3"/>
    <sheet name="SteelConnect-EX" sheetId="88" r:id="rId4"/>
    <sheet name="SteelHead" sheetId="3" r:id="rId5"/>
    <sheet name="SteelHead_SCC_SMC" sheetId="27" r:id="rId6"/>
    <sheet name="SteelHead HW Subscription" sheetId="70" r:id="rId7"/>
    <sheet name="SteelHead-SD" sheetId="42" r:id="rId8"/>
    <sheet name="SaaS ACC" sheetId="68" r:id="rId9"/>
    <sheet name="Cloud Steelhead" sheetId="34" r:id="rId10"/>
    <sheet name="Virtual Steelhead" sheetId="35" r:id="rId11"/>
    <sheet name="SteelFusion" sheetId="7" r:id="rId12"/>
    <sheet name="SteelFusion Subscription" sheetId="8" r:id="rId13"/>
    <sheet name="SteelConnect" sheetId="9" r:id="rId14"/>
    <sheet name="Configurable Options" sheetId="14" r:id="rId15"/>
    <sheet name="Field Add on Features" sheetId="15" r:id="rId16"/>
    <sheet name="Spare FRU's" sheetId="16" r:id="rId17"/>
    <sheet name="NFR-Virtual" sheetId="13" r:id="rId18"/>
    <sheet name="Modeler" sheetId="17" r:id="rId19"/>
    <sheet name="SteelCentral AppResponse" sheetId="18" r:id="rId20"/>
    <sheet name="SteelCentral NPCM" sheetId="76" r:id="rId21"/>
    <sheet name="SteelCentral SW" sheetId="19" r:id="rId22"/>
    <sheet name="SteelCentral NPCM SUB" sheetId="77" r:id="rId23"/>
    <sheet name="SteelCentral Subscriptions" sheetId="25" r:id="rId24"/>
    <sheet name="SteelCentral Portal" sheetId="26" r:id="rId25"/>
    <sheet name="SteelCentral NetProfiler" sheetId="28" r:id="rId26"/>
    <sheet name="SteelCentral NetShark &amp; AR11" sheetId="29" r:id="rId27"/>
    <sheet name="SteelCentral NetProfiler SUB" sheetId="73" r:id="rId28"/>
    <sheet name="SteelCentral AR11 SUB" sheetId="74" r:id="rId29"/>
    <sheet name="Support" sheetId="69" r:id="rId30"/>
    <sheet name="Support-Dynamic" sheetId="71" r:id="rId31"/>
    <sheet name="SteelSupport Government" sheetId="72" r:id="rId32"/>
    <sheet name="Prof Services" sheetId="59" r:id="rId33"/>
    <sheet name="Prof Services Training " sheetId="60" r:id="rId34"/>
    <sheet name="EOA" sheetId="90" r:id="rId35"/>
  </sheets>
  <externalReferences>
    <externalReference r:id="rId36"/>
    <externalReference r:id="rId37"/>
    <externalReference r:id="rId38"/>
    <externalReference r:id="rId39"/>
    <externalReference r:id="rId40"/>
    <externalReference r:id="rId41"/>
  </externalReferences>
  <definedNames>
    <definedName name="_xlnm._FilterDatabase" localSheetId="9" hidden="1">'Cloud Steelhead'!#REF!</definedName>
    <definedName name="_xlnm._FilterDatabase" localSheetId="14" hidden="1">'Configurable Options'!$A$165:$G$180</definedName>
    <definedName name="_xlnm._FilterDatabase" localSheetId="34" hidden="1">EOA!$A$3:$L$394</definedName>
    <definedName name="_xlnm._FilterDatabase" localSheetId="15" hidden="1">'Field Add on Features'!#REF!</definedName>
    <definedName name="_xlnm._FilterDatabase" localSheetId="18" hidden="1">Modeler!#REF!</definedName>
    <definedName name="_xlnm._FilterDatabase" localSheetId="17" hidden="1">'NFR-Virtual'!#REF!</definedName>
    <definedName name="_xlnm._FilterDatabase" localSheetId="32" hidden="1">'Prof Services'!$A$2:$G$91</definedName>
    <definedName name="_xlnm._FilterDatabase" localSheetId="33" hidden="1">'Prof Services Training '!$A$2:$G$2</definedName>
    <definedName name="_xlnm._FilterDatabase" localSheetId="8" hidden="1">'SaaS ACC'!#REF!</definedName>
    <definedName name="_xlnm._FilterDatabase" localSheetId="16" hidden="1">'Spare FRU''s'!#REF!</definedName>
    <definedName name="_xlnm._FilterDatabase" localSheetId="19" hidden="1">'SteelCentral AppResponse'!$A$2:$G$2</definedName>
    <definedName name="_xlnm._FilterDatabase" localSheetId="28" hidden="1">'SteelCentral AR11 SUB'!#REF!</definedName>
    <definedName name="_xlnm._FilterDatabase" localSheetId="25" hidden="1">'SteelCentral NetProfiler'!#REF!</definedName>
    <definedName name="_xlnm._FilterDatabase" localSheetId="27" hidden="1">'SteelCentral NetProfiler SUB'!#REF!</definedName>
    <definedName name="_xlnm._FilterDatabase" localSheetId="26" hidden="1">'[1]SteelCentral NetProfiler'!$A$405:$G$438</definedName>
    <definedName name="_xlnm._FilterDatabase" localSheetId="20" hidden="1">'SteelCentral NPCM'!#REF!</definedName>
    <definedName name="_xlnm._FilterDatabase" localSheetId="24" hidden="1">'SteelCentral Portal'!#REF!</definedName>
    <definedName name="_xlnm._FilterDatabase" localSheetId="23" hidden="1">'SteelCentral Subscriptions'!#REF!</definedName>
    <definedName name="_xlnm._FilterDatabase" localSheetId="21" hidden="1">'SteelCentral SW'!$A$3:$G$3</definedName>
    <definedName name="_xlnm._FilterDatabase" localSheetId="13" hidden="1">SteelConnect!$A$30:$M$183</definedName>
    <definedName name="_xlnm._FilterDatabase" localSheetId="11" hidden="1">SteelFusion!$A$4:$G$4</definedName>
    <definedName name="_xlnm._FilterDatabase" localSheetId="12" hidden="1">'SteelFusion Subscription'!$A$14:$I$188</definedName>
    <definedName name="_xlnm._FilterDatabase" localSheetId="4" hidden="1">SteelHead!$A$90:$G$116</definedName>
    <definedName name="_xlnm._FilterDatabase" localSheetId="6" hidden="1">'SteelHead HW Subscription'!$A$142:$K$179</definedName>
    <definedName name="_xlnm._FilterDatabase" localSheetId="5" hidden="1">SteelHead_SCC_SMC!$A$2:$G$4</definedName>
    <definedName name="_xlnm._FilterDatabase" localSheetId="7" hidden="1">'SteelHead-SD'!$A$24:$J$187</definedName>
    <definedName name="_xlnm._FilterDatabase" localSheetId="31" hidden="1">'SteelSupport Government'!#REF!</definedName>
    <definedName name="_xlnm._FilterDatabase" localSheetId="0" hidden="1">Summary!#REF!</definedName>
    <definedName name="_xlnm._FilterDatabase" localSheetId="29" hidden="1">Support!$A$5:$H$2362</definedName>
    <definedName name="_xlnm._FilterDatabase" localSheetId="30" hidden="1">'Support-Dynamic'!$A$4:$G$50</definedName>
    <definedName name="_xlnm._FilterDatabase" localSheetId="10" hidden="1">'Virtual Steelhead'!#REF!</definedName>
    <definedName name="_Hlk511978567" localSheetId="0">Summary!#REF!</definedName>
    <definedName name="agile" localSheetId="34">#REF!</definedName>
    <definedName name="agile" localSheetId="2">#REF!</definedName>
    <definedName name="agile" localSheetId="8">#REF!</definedName>
    <definedName name="agile" localSheetId="28">#REF!</definedName>
    <definedName name="agile" localSheetId="27">#REF!</definedName>
    <definedName name="agile" localSheetId="20">#REF!</definedName>
    <definedName name="agile" localSheetId="22">#REF!</definedName>
    <definedName name="agile" localSheetId="6">#REF!</definedName>
    <definedName name="agile" localSheetId="7">#REF!</definedName>
    <definedName name="agile" localSheetId="31">#REF!</definedName>
    <definedName name="agile" localSheetId="0">#REF!</definedName>
    <definedName name="agile" localSheetId="29">#REF!</definedName>
    <definedName name="agile" localSheetId="30">#REF!</definedName>
    <definedName name="agile">#REF!</definedName>
    <definedName name="allskus" localSheetId="34">#REF!</definedName>
    <definedName name="allskus" localSheetId="2">#REF!</definedName>
    <definedName name="allskus" localSheetId="8">#REF!</definedName>
    <definedName name="allskus" localSheetId="28">#REF!</definedName>
    <definedName name="allskus" localSheetId="27">#REF!</definedName>
    <definedName name="allskus" localSheetId="20">#REF!</definedName>
    <definedName name="allskus" localSheetId="22">#REF!</definedName>
    <definedName name="allskus" localSheetId="3">'SteelConnect-EX'!$A$21:$G$138</definedName>
    <definedName name="allskus" localSheetId="6">#REF!</definedName>
    <definedName name="allskus" localSheetId="7">#REF!</definedName>
    <definedName name="allskus" localSheetId="31">#REF!</definedName>
    <definedName name="allskus" localSheetId="0">#REF!</definedName>
    <definedName name="allskus" localSheetId="29">#REF!</definedName>
    <definedName name="allskus" localSheetId="30">#REF!</definedName>
    <definedName name="allskus">#REF!</definedName>
    <definedName name="april" localSheetId="34">#REF!</definedName>
    <definedName name="april" localSheetId="2">#REF!</definedName>
    <definedName name="april" localSheetId="8">#REF!</definedName>
    <definedName name="april" localSheetId="28">#REF!</definedName>
    <definedName name="april" localSheetId="27">#REF!</definedName>
    <definedName name="april" localSheetId="20">#REF!</definedName>
    <definedName name="april" localSheetId="22">#REF!</definedName>
    <definedName name="april" localSheetId="6">#REF!</definedName>
    <definedName name="april" localSheetId="7">#REF!</definedName>
    <definedName name="april" localSheetId="31">#REF!</definedName>
    <definedName name="april" localSheetId="0">#REF!</definedName>
    <definedName name="april" localSheetId="29">#REF!</definedName>
    <definedName name="april" localSheetId="30">#REF!</definedName>
    <definedName name="april">#REF!</definedName>
    <definedName name="asdfasdfasdfasdf" localSheetId="34">#REF!</definedName>
    <definedName name="asdfasdfasdfasdf" localSheetId="2">#REF!</definedName>
    <definedName name="asdfasdfasdfasdf" localSheetId="8">#REF!</definedName>
    <definedName name="asdfasdfasdfasdf" localSheetId="28">#REF!</definedName>
    <definedName name="asdfasdfasdfasdf" localSheetId="27">#REF!</definedName>
    <definedName name="asdfasdfasdfasdf" localSheetId="20">#REF!</definedName>
    <definedName name="asdfasdfasdfasdf" localSheetId="22">#REF!</definedName>
    <definedName name="asdfasdfasdfasdf" localSheetId="6">#REF!</definedName>
    <definedName name="asdfasdfasdfasdf" localSheetId="7">#REF!</definedName>
    <definedName name="asdfasdfasdfasdf" localSheetId="31">#REF!</definedName>
    <definedName name="asdfasdfasdfasdf" localSheetId="0">#REF!</definedName>
    <definedName name="asdfasdfasdfasdf" localSheetId="29">#REF!</definedName>
    <definedName name="asdfasdfasdfasdf" localSheetId="30">#REF!</definedName>
    <definedName name="asdfasdfasdfasdf">#REF!</definedName>
    <definedName name="Base" localSheetId="34">#REF!</definedName>
    <definedName name="Base" localSheetId="2">#REF!</definedName>
    <definedName name="Base" localSheetId="8">#REF!</definedName>
    <definedName name="Base" localSheetId="28">#REF!</definedName>
    <definedName name="Base" localSheetId="27">#REF!</definedName>
    <definedName name="Base" localSheetId="20">#REF!</definedName>
    <definedName name="Base" localSheetId="22">#REF!</definedName>
    <definedName name="Base" localSheetId="6">#REF!</definedName>
    <definedName name="Base" localSheetId="7">#REF!</definedName>
    <definedName name="Base" localSheetId="31">#REF!</definedName>
    <definedName name="Base" localSheetId="0">#REF!</definedName>
    <definedName name="Base" localSheetId="29">#REF!</definedName>
    <definedName name="Base" localSheetId="30">#REF!</definedName>
    <definedName name="Base">#REF!</definedName>
    <definedName name="cascade" localSheetId="34">#REF!</definedName>
    <definedName name="cascade" localSheetId="2">#REF!</definedName>
    <definedName name="cascade" localSheetId="8">#REF!</definedName>
    <definedName name="cascade" localSheetId="28">#REF!</definedName>
    <definedName name="cascade" localSheetId="27">#REF!</definedName>
    <definedName name="cascade" localSheetId="20">#REF!</definedName>
    <definedName name="cascade" localSheetId="22">#REF!</definedName>
    <definedName name="cascade" localSheetId="6">#REF!</definedName>
    <definedName name="cascade" localSheetId="7">#REF!</definedName>
    <definedName name="cascade" localSheetId="31">#REF!</definedName>
    <definedName name="cascade" localSheetId="0">#REF!</definedName>
    <definedName name="cascade" localSheetId="29">#REF!</definedName>
    <definedName name="cascade" localSheetId="30">#REF!</definedName>
    <definedName name="cascade">#REF!</definedName>
    <definedName name="caset" localSheetId="34">#REF!</definedName>
    <definedName name="caset" localSheetId="2">#REF!</definedName>
    <definedName name="caset" localSheetId="8">#REF!</definedName>
    <definedName name="caset" localSheetId="28">#REF!</definedName>
    <definedName name="caset" localSheetId="27">#REF!</definedName>
    <definedName name="caset" localSheetId="20">#REF!</definedName>
    <definedName name="caset" localSheetId="22">#REF!</definedName>
    <definedName name="caset" localSheetId="6">#REF!</definedName>
    <definedName name="caset" localSheetId="7">#REF!</definedName>
    <definedName name="caset" localSheetId="31">#REF!</definedName>
    <definedName name="caset" localSheetId="0">#REF!</definedName>
    <definedName name="caset" localSheetId="29">#REF!</definedName>
    <definedName name="caset" localSheetId="30">#REF!</definedName>
    <definedName name="caset">#REF!</definedName>
    <definedName name="casskus" localSheetId="34">#REF!</definedName>
    <definedName name="casskus" localSheetId="2">#REF!</definedName>
    <definedName name="casskus" localSheetId="8">#REF!</definedName>
    <definedName name="casskus" localSheetId="28">#REF!</definedName>
    <definedName name="casskus" localSheetId="27">#REF!</definedName>
    <definedName name="casskus" localSheetId="20">#REF!</definedName>
    <definedName name="casskus" localSheetId="22">#REF!</definedName>
    <definedName name="casskus" localSheetId="6">#REF!</definedName>
    <definedName name="casskus" localSheetId="7">#REF!</definedName>
    <definedName name="casskus" localSheetId="31">#REF!</definedName>
    <definedName name="casskus" localSheetId="0">#REF!</definedName>
    <definedName name="casskus" localSheetId="29">#REF!</definedName>
    <definedName name="casskus" localSheetId="30">#REF!</definedName>
    <definedName name="casskus">#REF!</definedName>
    <definedName name="Closed_Items" localSheetId="34">#REF!</definedName>
    <definedName name="Closed_Items" localSheetId="2">#REF!</definedName>
    <definedName name="Closed_Items" localSheetId="8">#REF!</definedName>
    <definedName name="Closed_Items" localSheetId="28">#REF!</definedName>
    <definedName name="Closed_Items" localSheetId="27">#REF!</definedName>
    <definedName name="Closed_Items" localSheetId="20">#REF!</definedName>
    <definedName name="Closed_Items" localSheetId="22">#REF!</definedName>
    <definedName name="Closed_Items" localSheetId="6">#REF!</definedName>
    <definedName name="Closed_Items" localSheetId="7">#REF!</definedName>
    <definedName name="Closed_Items" localSheetId="31">#REF!</definedName>
    <definedName name="Closed_Items" localSheetId="0">#REF!</definedName>
    <definedName name="Closed_Items" localSheetId="29">#REF!</definedName>
    <definedName name="Closed_Items" localSheetId="30">#REF!</definedName>
    <definedName name="Closed_Items">#REF!</definedName>
    <definedName name="cogs" localSheetId="34">#REF!</definedName>
    <definedName name="cogs" localSheetId="2">#REF!</definedName>
    <definedName name="cogs" localSheetId="8">#REF!</definedName>
    <definedName name="cogs" localSheetId="28">#REF!</definedName>
    <definedName name="cogs" localSheetId="27">#REF!</definedName>
    <definedName name="cogs" localSheetId="20">#REF!</definedName>
    <definedName name="cogs" localSheetId="22">#REF!</definedName>
    <definedName name="cogs" localSheetId="6">#REF!</definedName>
    <definedName name="cogs" localSheetId="7">#REF!</definedName>
    <definedName name="cogs" localSheetId="31">#REF!</definedName>
    <definedName name="cogs" localSheetId="0">#REF!</definedName>
    <definedName name="cogs" localSheetId="29">#REF!</definedName>
    <definedName name="cogs" localSheetId="30">#REF!</definedName>
    <definedName name="cogs">#REF!</definedName>
    <definedName name="current" localSheetId="34">#REF!</definedName>
    <definedName name="current" localSheetId="2">#REF!</definedName>
    <definedName name="current" localSheetId="8">#REF!</definedName>
    <definedName name="current" localSheetId="28">#REF!</definedName>
    <definedName name="current" localSheetId="27">#REF!</definedName>
    <definedName name="current" localSheetId="20">#REF!</definedName>
    <definedName name="current" localSheetId="22">#REF!</definedName>
    <definedName name="current" localSheetId="6">#REF!</definedName>
    <definedName name="current" localSheetId="7">#REF!</definedName>
    <definedName name="current" localSheetId="31">#REF!</definedName>
    <definedName name="current" localSheetId="0">#REF!</definedName>
    <definedName name="current" localSheetId="29">#REF!</definedName>
    <definedName name="current" localSheetId="30">#REF!</definedName>
    <definedName name="current">#REF!</definedName>
    <definedName name="desc" localSheetId="34">#REF!</definedName>
    <definedName name="desc" localSheetId="2">#REF!</definedName>
    <definedName name="desc" localSheetId="8">#REF!</definedName>
    <definedName name="desc" localSheetId="28">#REF!</definedName>
    <definedName name="desc" localSheetId="27">#REF!</definedName>
    <definedName name="desc" localSheetId="20">#REF!</definedName>
    <definedName name="desc" localSheetId="22">#REF!</definedName>
    <definedName name="desc" localSheetId="6">#REF!</definedName>
    <definedName name="desc" localSheetId="7">#REF!</definedName>
    <definedName name="desc" localSheetId="31">#REF!</definedName>
    <definedName name="desc" localSheetId="0">#REF!</definedName>
    <definedName name="desc" localSheetId="29">#REF!</definedName>
    <definedName name="desc" localSheetId="30">#REF!</definedName>
    <definedName name="desc">#REF!</definedName>
    <definedName name="descr" localSheetId="34">#REF!</definedName>
    <definedName name="descr" localSheetId="2">#REF!</definedName>
    <definedName name="descr" localSheetId="28">#REF!</definedName>
    <definedName name="descr" localSheetId="27">#REF!</definedName>
    <definedName name="descr" localSheetId="20">#REF!</definedName>
    <definedName name="descr" localSheetId="22">#REF!</definedName>
    <definedName name="descr" localSheetId="6">#REF!</definedName>
    <definedName name="descr" localSheetId="31">#REF!</definedName>
    <definedName name="descr" localSheetId="0">#REF!</definedName>
    <definedName name="descr" localSheetId="29">#REF!</definedName>
    <definedName name="descr" localSheetId="30">#REF!</definedName>
    <definedName name="descr">#REF!</definedName>
    <definedName name="descriptions" localSheetId="34">#REF!</definedName>
    <definedName name="descriptions" localSheetId="2">#REF!</definedName>
    <definedName name="descriptions" localSheetId="8">#REF!</definedName>
    <definedName name="descriptions" localSheetId="28">#REF!</definedName>
    <definedName name="descriptions" localSheetId="27">#REF!</definedName>
    <definedName name="descriptions" localSheetId="20">#REF!</definedName>
    <definedName name="descriptions" localSheetId="22">#REF!</definedName>
    <definedName name="descriptions" localSheetId="6">#REF!</definedName>
    <definedName name="descriptions" localSheetId="7">#REF!</definedName>
    <definedName name="descriptions" localSheetId="31">#REF!</definedName>
    <definedName name="descriptions" localSheetId="0">#REF!</definedName>
    <definedName name="descriptions" localSheetId="29">#REF!</definedName>
    <definedName name="descriptions" localSheetId="30">#REF!</definedName>
    <definedName name="descriptions">#REF!</definedName>
    <definedName name="ehr" localSheetId="34">#REF!</definedName>
    <definedName name="ehr" localSheetId="2">#REF!</definedName>
    <definedName name="ehr" localSheetId="28">#REF!</definedName>
    <definedName name="ehr" localSheetId="27">#REF!</definedName>
    <definedName name="ehr" localSheetId="20">#REF!</definedName>
    <definedName name="ehr" localSheetId="22">#REF!</definedName>
    <definedName name="ehr" localSheetId="6">#REF!</definedName>
    <definedName name="ehr" localSheetId="31">#REF!</definedName>
    <definedName name="ehr" localSheetId="0">#REF!</definedName>
    <definedName name="ehr" localSheetId="29">#REF!</definedName>
    <definedName name="ehr" localSheetId="30">#REF!</definedName>
    <definedName name="ehr">#REF!</definedName>
    <definedName name="Enterprise" localSheetId="34">#REF!</definedName>
    <definedName name="Enterprise" localSheetId="2">#REF!</definedName>
    <definedName name="Enterprise" localSheetId="8">#REF!</definedName>
    <definedName name="Enterprise" localSheetId="28">#REF!</definedName>
    <definedName name="Enterprise" localSheetId="27">#REF!</definedName>
    <definedName name="Enterprise" localSheetId="20">#REF!</definedName>
    <definedName name="Enterprise" localSheetId="22">#REF!</definedName>
    <definedName name="Enterprise" localSheetId="6">#REF!</definedName>
    <definedName name="Enterprise" localSheetId="7">#REF!</definedName>
    <definedName name="Enterprise" localSheetId="31">#REF!</definedName>
    <definedName name="Enterprise" localSheetId="0">#REF!</definedName>
    <definedName name="Enterprise" localSheetId="29">#REF!</definedName>
    <definedName name="Enterprise" localSheetId="30">#REF!</definedName>
    <definedName name="Enterprise">#REF!</definedName>
    <definedName name="financecfg" localSheetId="34">#REF!</definedName>
    <definedName name="financecfg" localSheetId="2">#REF!</definedName>
    <definedName name="financecfg" localSheetId="8">#REF!</definedName>
    <definedName name="financecfg" localSheetId="28">#REF!</definedName>
    <definedName name="financecfg" localSheetId="27">#REF!</definedName>
    <definedName name="financecfg" localSheetId="20">#REF!</definedName>
    <definedName name="financecfg" localSheetId="22">#REF!</definedName>
    <definedName name="financecfg" localSheetId="6">#REF!</definedName>
    <definedName name="financecfg" localSheetId="7">#REF!</definedName>
    <definedName name="financecfg" localSheetId="31">#REF!</definedName>
    <definedName name="financecfg" localSheetId="0">#REF!</definedName>
    <definedName name="financecfg" localSheetId="29">#REF!</definedName>
    <definedName name="financecfg" localSheetId="30">#REF!</definedName>
    <definedName name="financecfg">#REF!</definedName>
    <definedName name="financesku" localSheetId="34">#REF!</definedName>
    <definedName name="financesku" localSheetId="2">#REF!</definedName>
    <definedName name="financesku" localSheetId="8">#REF!</definedName>
    <definedName name="financesku" localSheetId="28">#REF!</definedName>
    <definedName name="financesku" localSheetId="27">#REF!</definedName>
    <definedName name="financesku" localSheetId="20">#REF!</definedName>
    <definedName name="financesku" localSheetId="22">#REF!</definedName>
    <definedName name="financesku" localSheetId="6">#REF!</definedName>
    <definedName name="financesku" localSheetId="7">#REF!</definedName>
    <definedName name="financesku" localSheetId="31">#REF!</definedName>
    <definedName name="financesku" localSheetId="0">#REF!</definedName>
    <definedName name="financesku" localSheetId="29">#REF!</definedName>
    <definedName name="financesku" localSheetId="30">#REF!</definedName>
    <definedName name="financesku">#REF!</definedName>
    <definedName name="finconf" localSheetId="34">#REF!</definedName>
    <definedName name="finconf" localSheetId="2">#REF!</definedName>
    <definedName name="finconf" localSheetId="8">#REF!</definedName>
    <definedName name="finconf" localSheetId="28">#REF!</definedName>
    <definedName name="finconf" localSheetId="27">#REF!</definedName>
    <definedName name="finconf" localSheetId="20">#REF!</definedName>
    <definedName name="finconf" localSheetId="22">#REF!</definedName>
    <definedName name="finconf" localSheetId="6">#REF!</definedName>
    <definedName name="finconf" localSheetId="7">#REF!</definedName>
    <definedName name="finconf" localSheetId="31">#REF!</definedName>
    <definedName name="finconf" localSheetId="0">#REF!</definedName>
    <definedName name="finconf" localSheetId="29">#REF!</definedName>
    <definedName name="finconf" localSheetId="30">#REF!</definedName>
    <definedName name="finconf">#REF!</definedName>
    <definedName name="finnov" localSheetId="34">#REF!</definedName>
    <definedName name="finnov" localSheetId="2">#REF!</definedName>
    <definedName name="finnov" localSheetId="8">#REF!</definedName>
    <definedName name="finnov" localSheetId="28">#REF!</definedName>
    <definedName name="finnov" localSheetId="27">#REF!</definedName>
    <definedName name="finnov" localSheetId="20">#REF!</definedName>
    <definedName name="finnov" localSheetId="22">#REF!</definedName>
    <definedName name="finnov" localSheetId="6">#REF!</definedName>
    <definedName name="finnov" localSheetId="7">#REF!</definedName>
    <definedName name="finnov" localSheetId="31">#REF!</definedName>
    <definedName name="finnov" localSheetId="0">#REF!</definedName>
    <definedName name="finnov" localSheetId="29">#REF!</definedName>
    <definedName name="finnov" localSheetId="30">#REF!</definedName>
    <definedName name="finnov">#REF!</definedName>
    <definedName name="finskus" localSheetId="34">#REF!</definedName>
    <definedName name="finskus" localSheetId="2">#REF!</definedName>
    <definedName name="finskus" localSheetId="8">#REF!</definedName>
    <definedName name="finskus" localSheetId="28">#REF!</definedName>
    <definedName name="finskus" localSheetId="27">#REF!</definedName>
    <definedName name="finskus" localSheetId="20">#REF!</definedName>
    <definedName name="finskus" localSheetId="22">#REF!</definedName>
    <definedName name="finskus" localSheetId="6">#REF!</definedName>
    <definedName name="finskus" localSheetId="7">#REF!</definedName>
    <definedName name="finskus" localSheetId="31">#REF!</definedName>
    <definedName name="finskus" localSheetId="0">#REF!</definedName>
    <definedName name="finskus" localSheetId="29">#REF!</definedName>
    <definedName name="finskus" localSheetId="30">#REF!</definedName>
    <definedName name="finskus">#REF!</definedName>
    <definedName name="frucogs" localSheetId="34">#REF!</definedName>
    <definedName name="frucogs" localSheetId="2">#REF!</definedName>
    <definedName name="frucogs" localSheetId="8">#REF!</definedName>
    <definedName name="frucogs" localSheetId="28">#REF!</definedName>
    <definedName name="frucogs" localSheetId="27">#REF!</definedName>
    <definedName name="frucogs" localSheetId="20">#REF!</definedName>
    <definedName name="frucogs" localSheetId="22">#REF!</definedName>
    <definedName name="frucogs" localSheetId="6">#REF!</definedName>
    <definedName name="frucogs" localSheetId="7">#REF!</definedName>
    <definedName name="frucogs" localSheetId="31">#REF!</definedName>
    <definedName name="frucogs" localSheetId="0">#REF!</definedName>
    <definedName name="frucogs" localSheetId="29">#REF!</definedName>
    <definedName name="frucogs" localSheetId="30">#REF!</definedName>
    <definedName name="frucogs">#REF!</definedName>
    <definedName name="frus" localSheetId="34">#REF!</definedName>
    <definedName name="frus" localSheetId="2">#REF!</definedName>
    <definedName name="frus" localSheetId="8">#REF!</definedName>
    <definedName name="frus" localSheetId="28">#REF!</definedName>
    <definedName name="frus" localSheetId="27">#REF!</definedName>
    <definedName name="frus" localSheetId="20">#REF!</definedName>
    <definedName name="frus" localSheetId="22">#REF!</definedName>
    <definedName name="frus" localSheetId="6">#REF!</definedName>
    <definedName name="frus" localSheetId="7">#REF!</definedName>
    <definedName name="frus" localSheetId="31">#REF!</definedName>
    <definedName name="frus" localSheetId="0">#REF!</definedName>
    <definedName name="frus" localSheetId="29">#REF!</definedName>
    <definedName name="frus" localSheetId="30">#REF!</definedName>
    <definedName name="frus">#REF!</definedName>
    <definedName name="ind" localSheetId="34">#REF!</definedName>
    <definedName name="ind" localSheetId="2">#REF!</definedName>
    <definedName name="ind" localSheetId="8">#REF!</definedName>
    <definedName name="ind" localSheetId="28">#REF!</definedName>
    <definedName name="ind" localSheetId="27">#REF!</definedName>
    <definedName name="ind" localSheetId="20">#REF!</definedName>
    <definedName name="ind" localSheetId="22">#REF!</definedName>
    <definedName name="ind" localSheetId="6">#REF!</definedName>
    <definedName name="ind" localSheetId="7">#REF!</definedName>
    <definedName name="ind" localSheetId="31">#REF!</definedName>
    <definedName name="ind" localSheetId="0">#REF!</definedName>
    <definedName name="ind" localSheetId="29">#REF!</definedName>
    <definedName name="ind" localSheetId="30">#REF!</definedName>
    <definedName name="ind">#REF!</definedName>
    <definedName name="indseg" localSheetId="34">#REF!</definedName>
    <definedName name="indseg" localSheetId="2">#REF!</definedName>
    <definedName name="indseg" localSheetId="8">#REF!</definedName>
    <definedName name="indseg" localSheetId="28">#REF!</definedName>
    <definedName name="indseg" localSheetId="27">#REF!</definedName>
    <definedName name="indseg" localSheetId="20">#REF!</definedName>
    <definedName name="indseg" localSheetId="22">#REF!</definedName>
    <definedName name="indseg" localSheetId="6">#REF!</definedName>
    <definedName name="indseg" localSheetId="7">#REF!</definedName>
    <definedName name="indseg" localSheetId="31">#REF!</definedName>
    <definedName name="indseg" localSheetId="0">#REF!</definedName>
    <definedName name="indseg" localSheetId="29">#REF!</definedName>
    <definedName name="indseg" localSheetId="30">#REF!</definedName>
    <definedName name="indseg">#REF!</definedName>
    <definedName name="itemtype" localSheetId="34">#REF!</definedName>
    <definedName name="itemtype" localSheetId="2">#REF!</definedName>
    <definedName name="itemtype" localSheetId="8">#REF!</definedName>
    <definedName name="itemtype" localSheetId="28">#REF!</definedName>
    <definedName name="itemtype" localSheetId="27">#REF!</definedName>
    <definedName name="itemtype" localSheetId="20">#REF!</definedName>
    <definedName name="itemtype" localSheetId="22">#REF!</definedName>
    <definedName name="itemtype" localSheetId="6">#REF!</definedName>
    <definedName name="itemtype" localSheetId="7">#REF!</definedName>
    <definedName name="itemtype" localSheetId="31">#REF!</definedName>
    <definedName name="itemtype" localSheetId="0">#REF!</definedName>
    <definedName name="itemtype" localSheetId="29">#REF!</definedName>
    <definedName name="itemtype" localSheetId="30">#REF!</definedName>
    <definedName name="itemtype">#REF!</definedName>
    <definedName name="jtupdates" localSheetId="34">#REF!</definedName>
    <definedName name="jtupdates">#REF!</definedName>
    <definedName name="July" localSheetId="34">#REF!</definedName>
    <definedName name="July" localSheetId="2">#REF!</definedName>
    <definedName name="July" localSheetId="8">#REF!</definedName>
    <definedName name="July" localSheetId="28">#REF!</definedName>
    <definedName name="July" localSheetId="27">#REF!</definedName>
    <definedName name="July" localSheetId="20">#REF!</definedName>
    <definedName name="July" localSheetId="22">#REF!</definedName>
    <definedName name="July" localSheetId="6">#REF!</definedName>
    <definedName name="July" localSheetId="7">#REF!</definedName>
    <definedName name="July" localSheetId="31">#REF!</definedName>
    <definedName name="July" localSheetId="0">#REF!</definedName>
    <definedName name="July" localSheetId="29">#REF!</definedName>
    <definedName name="July" localSheetId="30">#REF!</definedName>
    <definedName name="July">#REF!</definedName>
    <definedName name="march" localSheetId="34">#REF!</definedName>
    <definedName name="march" localSheetId="2">#REF!</definedName>
    <definedName name="march" localSheetId="8">#REF!</definedName>
    <definedName name="march" localSheetId="28">#REF!</definedName>
    <definedName name="march" localSheetId="27">#REF!</definedName>
    <definedName name="march" localSheetId="20">#REF!</definedName>
    <definedName name="march" localSheetId="22">#REF!</definedName>
    <definedName name="march" localSheetId="6">#REF!</definedName>
    <definedName name="march" localSheetId="7">#REF!</definedName>
    <definedName name="march" localSheetId="31">#REF!</definedName>
    <definedName name="march" localSheetId="0">#REF!</definedName>
    <definedName name="march" localSheetId="29">#REF!</definedName>
    <definedName name="march" localSheetId="30">#REF!</definedName>
    <definedName name="march">#REF!</definedName>
    <definedName name="master" localSheetId="34">#REF!</definedName>
    <definedName name="master" localSheetId="2">#REF!</definedName>
    <definedName name="master" localSheetId="8">#REF!</definedName>
    <definedName name="master" localSheetId="28">#REF!</definedName>
    <definedName name="master" localSheetId="27">#REF!</definedName>
    <definedName name="master" localSheetId="20">#REF!</definedName>
    <definedName name="master" localSheetId="22">#REF!</definedName>
    <definedName name="master" localSheetId="6">#REF!</definedName>
    <definedName name="master" localSheetId="7">#REF!</definedName>
    <definedName name="master" localSheetId="31">#REF!</definedName>
    <definedName name="master" localSheetId="0">#REF!</definedName>
    <definedName name="master" localSheetId="29">#REF!</definedName>
    <definedName name="master" localSheetId="30">#REF!</definedName>
    <definedName name="master">#REF!</definedName>
    <definedName name="new" localSheetId="34">#REF!</definedName>
    <definedName name="new" localSheetId="2">#REF!</definedName>
    <definedName name="new" localSheetId="8">#REF!</definedName>
    <definedName name="new" localSheetId="28">#REF!</definedName>
    <definedName name="new" localSheetId="27">#REF!</definedName>
    <definedName name="new" localSheetId="20">#REF!</definedName>
    <definedName name="new" localSheetId="22">#REF!</definedName>
    <definedName name="new" localSheetId="6">#REF!</definedName>
    <definedName name="new" localSheetId="7">#REF!</definedName>
    <definedName name="new" localSheetId="31">#REF!</definedName>
    <definedName name="new" localSheetId="0">#REF!</definedName>
    <definedName name="new" localSheetId="29">#REF!</definedName>
    <definedName name="new" localSheetId="30">#REF!</definedName>
    <definedName name="new">#REF!</definedName>
    <definedName name="newprice" localSheetId="34">#REF!</definedName>
    <definedName name="newprice" localSheetId="2">#REF!</definedName>
    <definedName name="newprice" localSheetId="8">#REF!</definedName>
    <definedName name="newprice" localSheetId="28">#REF!</definedName>
    <definedName name="newprice" localSheetId="27">#REF!</definedName>
    <definedName name="newprice" localSheetId="20">#REF!</definedName>
    <definedName name="newprice" localSheetId="22">#REF!</definedName>
    <definedName name="newprice" localSheetId="6">#REF!</definedName>
    <definedName name="newprice" localSheetId="7">#REF!</definedName>
    <definedName name="newprice" localSheetId="31">#REF!</definedName>
    <definedName name="newprice" localSheetId="0">#REF!</definedName>
    <definedName name="newprice" localSheetId="29">#REF!</definedName>
    <definedName name="newprice" localSheetId="30">#REF!</definedName>
    <definedName name="newprice">#REF!</definedName>
    <definedName name="newsku" localSheetId="34">#REF!</definedName>
    <definedName name="newsku" localSheetId="2">#REF!</definedName>
    <definedName name="newsku" localSheetId="8">#REF!</definedName>
    <definedName name="newsku" localSheetId="28">#REF!</definedName>
    <definedName name="newsku" localSheetId="27">#REF!</definedName>
    <definedName name="newsku" localSheetId="20">#REF!</definedName>
    <definedName name="newsku" localSheetId="22">#REF!</definedName>
    <definedName name="newsku" localSheetId="6">#REF!</definedName>
    <definedName name="newsku" localSheetId="7">#REF!</definedName>
    <definedName name="newsku" localSheetId="31">#REF!</definedName>
    <definedName name="newsku" localSheetId="0">#REF!</definedName>
    <definedName name="newsku" localSheetId="29">#REF!</definedName>
    <definedName name="newsku" localSheetId="30">#REF!</definedName>
    <definedName name="newsku">#REF!</definedName>
    <definedName name="nics" localSheetId="34">#REF!</definedName>
    <definedName name="nics" localSheetId="2">#REF!</definedName>
    <definedName name="nics" localSheetId="28">#REF!</definedName>
    <definedName name="nics" localSheetId="27">#REF!</definedName>
    <definedName name="nics" localSheetId="20">#REF!</definedName>
    <definedName name="nics" localSheetId="22">#REF!</definedName>
    <definedName name="nics" localSheetId="6">#REF!</definedName>
    <definedName name="nics" localSheetId="31">#REF!</definedName>
    <definedName name="nics" localSheetId="0">#REF!</definedName>
    <definedName name="nics" localSheetId="29">#REF!</definedName>
    <definedName name="nics" localSheetId="30">#REF!</definedName>
    <definedName name="nics">#REF!</definedName>
    <definedName name="Oct" localSheetId="34">#REF!</definedName>
    <definedName name="Oct" localSheetId="2">#REF!</definedName>
    <definedName name="Oct" localSheetId="8">#REF!</definedName>
    <definedName name="Oct" localSheetId="28">#REF!</definedName>
    <definedName name="Oct" localSheetId="27">#REF!</definedName>
    <definedName name="Oct" localSheetId="20">#REF!</definedName>
    <definedName name="Oct" localSheetId="22">#REF!</definedName>
    <definedName name="Oct" localSheetId="6">#REF!</definedName>
    <definedName name="Oct" localSheetId="7">#REF!</definedName>
    <definedName name="Oct" localSheetId="31">#REF!</definedName>
    <definedName name="Oct" localSheetId="0">#REF!</definedName>
    <definedName name="Oct" localSheetId="29">#REF!</definedName>
    <definedName name="Oct" localSheetId="30">#REF!</definedName>
    <definedName name="Oct">#REF!</definedName>
    <definedName name="part_number">[2]Cascade!$A:$A</definedName>
    <definedName name="part_number_CACE" localSheetId="34">#REF!</definedName>
    <definedName name="part_number_CACE" localSheetId="2">#REF!</definedName>
    <definedName name="part_number_CACE" localSheetId="8">#REF!</definedName>
    <definedName name="part_number_CACE" localSheetId="28">#REF!</definedName>
    <definedName name="part_number_CACE" localSheetId="27">#REF!</definedName>
    <definedName name="part_number_CACE" localSheetId="20">#REF!</definedName>
    <definedName name="part_number_CACE" localSheetId="22">#REF!</definedName>
    <definedName name="part_number_CACE" localSheetId="6">#REF!</definedName>
    <definedName name="part_number_CACE" localSheetId="7">#REF!</definedName>
    <definedName name="part_number_CACE" localSheetId="31">#REF!</definedName>
    <definedName name="part_number_CACE" localSheetId="0">#REF!</definedName>
    <definedName name="part_number_CACE" localSheetId="29">#REF!</definedName>
    <definedName name="part_number_CACE" localSheetId="30">#REF!</definedName>
    <definedName name="part_number_CACE">#REF!</definedName>
    <definedName name="plexport" localSheetId="34">#REF!</definedName>
    <definedName name="plexport" localSheetId="2">#REF!</definedName>
    <definedName name="plexport" localSheetId="8">#REF!</definedName>
    <definedName name="plexport" localSheetId="28">#REF!</definedName>
    <definedName name="plexport" localSheetId="27">#REF!</definedName>
    <definedName name="plexport" localSheetId="20">#REF!</definedName>
    <definedName name="plexport" localSheetId="22">#REF!</definedName>
    <definedName name="plexport" localSheetId="6">#REF!</definedName>
    <definedName name="plexport" localSheetId="7">#REF!</definedName>
    <definedName name="plexport" localSheetId="31">#REF!</definedName>
    <definedName name="plexport" localSheetId="0">#REF!</definedName>
    <definedName name="plexport" localSheetId="29">#REF!</definedName>
    <definedName name="plexport" localSheetId="30">#REF!</definedName>
    <definedName name="plexport">#REF!</definedName>
    <definedName name="prcfile" localSheetId="34">#REF!</definedName>
    <definedName name="prcfile">#REF!</definedName>
    <definedName name="prclist" localSheetId="34">#REF!</definedName>
    <definedName name="prclist" localSheetId="2">#REF!</definedName>
    <definedName name="prclist" localSheetId="8">#REF!</definedName>
    <definedName name="prclist" localSheetId="28">#REF!</definedName>
    <definedName name="prclist" localSheetId="27">#REF!</definedName>
    <definedName name="prclist" localSheetId="20">#REF!</definedName>
    <definedName name="prclist" localSheetId="22">#REF!</definedName>
    <definedName name="prclist" localSheetId="6">#REF!</definedName>
    <definedName name="prclist" localSheetId="7">#REF!</definedName>
    <definedName name="prclist" localSheetId="31">#REF!</definedName>
    <definedName name="prclist" localSheetId="0">#REF!</definedName>
    <definedName name="prclist" localSheetId="29">#REF!</definedName>
    <definedName name="prclist" localSheetId="30">#REF!</definedName>
    <definedName name="prclist">#REF!</definedName>
    <definedName name="prcskus" localSheetId="34">#REF!</definedName>
    <definedName name="prcskus" localSheetId="2">#REF!</definedName>
    <definedName name="prcskus" localSheetId="28">#REF!</definedName>
    <definedName name="prcskus" localSheetId="27">#REF!</definedName>
    <definedName name="prcskus" localSheetId="20">#REF!</definedName>
    <definedName name="prcskus" localSheetId="22">#REF!</definedName>
    <definedName name="prcskus" localSheetId="6">#REF!</definedName>
    <definedName name="prcskus" localSheetId="31">#REF!</definedName>
    <definedName name="prcskus" localSheetId="0">#REF!</definedName>
    <definedName name="prcskus" localSheetId="29">#REF!</definedName>
    <definedName name="prcskus" localSheetId="30">#REF!</definedName>
    <definedName name="prcskus">#REF!</definedName>
    <definedName name="prexport" localSheetId="34">#REF!</definedName>
    <definedName name="prexport" localSheetId="2">#REF!</definedName>
    <definedName name="prexport" localSheetId="8">#REF!</definedName>
    <definedName name="prexport" localSheetId="28">#REF!</definedName>
    <definedName name="prexport" localSheetId="27">#REF!</definedName>
    <definedName name="prexport" localSheetId="20">#REF!</definedName>
    <definedName name="prexport" localSheetId="22">#REF!</definedName>
    <definedName name="prexport" localSheetId="6">#REF!</definedName>
    <definedName name="prexport" localSheetId="7">#REF!</definedName>
    <definedName name="prexport" localSheetId="31">#REF!</definedName>
    <definedName name="prexport" localSheetId="0">#REF!</definedName>
    <definedName name="prexport" localSheetId="29">#REF!</definedName>
    <definedName name="prexport" localSheetId="30">#REF!</definedName>
    <definedName name="prexport">#REF!</definedName>
    <definedName name="price" localSheetId="34">#REF!</definedName>
    <definedName name="price" localSheetId="2">#REF!</definedName>
    <definedName name="price" localSheetId="8">#REF!</definedName>
    <definedName name="price" localSheetId="28">#REF!</definedName>
    <definedName name="price" localSheetId="27">#REF!</definedName>
    <definedName name="price" localSheetId="20">#REF!</definedName>
    <definedName name="price" localSheetId="22">#REF!</definedName>
    <definedName name="price" localSheetId="6">#REF!</definedName>
    <definedName name="price" localSheetId="7">#REF!</definedName>
    <definedName name="price" localSheetId="31">#REF!</definedName>
    <definedName name="price" localSheetId="0">#REF!</definedName>
    <definedName name="price" localSheetId="29">#REF!</definedName>
    <definedName name="price" localSheetId="30">#REF!</definedName>
    <definedName name="price">#REF!</definedName>
    <definedName name="pricejuly" localSheetId="34">#REF!</definedName>
    <definedName name="pricejuly" localSheetId="2">#REF!</definedName>
    <definedName name="pricejuly" localSheetId="8">#REF!</definedName>
    <definedName name="pricejuly" localSheetId="28">#REF!</definedName>
    <definedName name="pricejuly" localSheetId="27">#REF!</definedName>
    <definedName name="pricejuly" localSheetId="20">#REF!</definedName>
    <definedName name="pricejuly" localSheetId="22">#REF!</definedName>
    <definedName name="pricejuly" localSheetId="6">#REF!</definedName>
    <definedName name="pricejuly" localSheetId="7">#REF!</definedName>
    <definedName name="pricejuly" localSheetId="31">#REF!</definedName>
    <definedName name="pricejuly" localSheetId="0">#REF!</definedName>
    <definedName name="pricejuly" localSheetId="29">#REF!</definedName>
    <definedName name="pricejuly" localSheetId="30">#REF!</definedName>
    <definedName name="pricejuly">#REF!</definedName>
    <definedName name="pricing" localSheetId="34">#REF!</definedName>
    <definedName name="pricing" localSheetId="2">#REF!</definedName>
    <definedName name="pricing" localSheetId="28">#REF!</definedName>
    <definedName name="pricing" localSheetId="27">#REF!</definedName>
    <definedName name="pricing" localSheetId="20">#REF!</definedName>
    <definedName name="pricing" localSheetId="22">#REF!</definedName>
    <definedName name="pricing" localSheetId="6">#REF!</definedName>
    <definedName name="pricing" localSheetId="31">#REF!</definedName>
    <definedName name="pricing" localSheetId="0">#REF!</definedName>
    <definedName name="pricing" localSheetId="29">#REF!</definedName>
    <definedName name="pricing" localSheetId="30">#REF!</definedName>
    <definedName name="pricing">#REF!</definedName>
    <definedName name="_xlnm.Print_Area" localSheetId="16">'Spare FRU''s'!$A$1:$H$250</definedName>
    <definedName name="_xlnm.Print_Area" localSheetId="27">'SteelCentral NetProfiler SUB'!$A$1:$M$257</definedName>
    <definedName name="_xlnm.Print_Area" localSheetId="3">'SteelConnect-EX'!$A$1:$J$155</definedName>
    <definedName name="_xlnm.Print_Area" localSheetId="11">SteelFusion!$A$1:$I$224</definedName>
    <definedName name="_xlnm.Print_Area" localSheetId="31">'SteelSupport Government'!$A$1:$I$610</definedName>
    <definedName name="_xlnm.Print_Area" localSheetId="0">Summary!$A$1:$I$38</definedName>
    <definedName name="_xlnm.Print_Area" localSheetId="29">Support!$A$1:$I$2680</definedName>
    <definedName name="_xlnm.Print_Area" localSheetId="30">'Support-Dynamic'!$A$1:$H$305</definedName>
    <definedName name="_xlnm.Print_Area" localSheetId="1">'Table of Content'!$A$1:$A$38</definedName>
    <definedName name="profdesc" localSheetId="34">#REF!</definedName>
    <definedName name="profdesc" localSheetId="2">#REF!</definedName>
    <definedName name="profdesc" localSheetId="8">#REF!</definedName>
    <definedName name="profdesc" localSheetId="28">#REF!</definedName>
    <definedName name="profdesc" localSheetId="27">#REF!</definedName>
    <definedName name="profdesc" localSheetId="20">#REF!</definedName>
    <definedName name="profdesc" localSheetId="22">#REF!</definedName>
    <definedName name="profdesc" localSheetId="6">#REF!</definedName>
    <definedName name="profdesc" localSheetId="7">#REF!</definedName>
    <definedName name="profdesc" localSheetId="31">#REF!</definedName>
    <definedName name="profdesc" localSheetId="0">#REF!</definedName>
    <definedName name="profdesc" localSheetId="29">#REF!</definedName>
    <definedName name="profdesc" localSheetId="30">#REF!</definedName>
    <definedName name="profdesc">#REF!</definedName>
    <definedName name="psmichael" localSheetId="34">#REF!</definedName>
    <definedName name="psmichael" localSheetId="2">#REF!</definedName>
    <definedName name="psmichael" localSheetId="8">#REF!</definedName>
    <definedName name="psmichael" localSheetId="28">#REF!</definedName>
    <definedName name="psmichael" localSheetId="27">#REF!</definedName>
    <definedName name="psmichael" localSheetId="20">#REF!</definedName>
    <definedName name="psmichael" localSheetId="22">#REF!</definedName>
    <definedName name="psmichael" localSheetId="6">#REF!</definedName>
    <definedName name="psmichael" localSheetId="7">#REF!</definedName>
    <definedName name="psmichael" localSheetId="31">#REF!</definedName>
    <definedName name="psmichael" localSheetId="0">#REF!</definedName>
    <definedName name="psmichael" localSheetId="29">#REF!</definedName>
    <definedName name="psmichael" localSheetId="30">#REF!</definedName>
    <definedName name="psmichael">#REF!</definedName>
    <definedName name="pwsoc" localSheetId="34">#REF!</definedName>
    <definedName name="pwsoc" localSheetId="2">#REF!</definedName>
    <definedName name="pwsoc" localSheetId="8">#REF!</definedName>
    <definedName name="pwsoc" localSheetId="28">#REF!</definedName>
    <definedName name="pwsoc" localSheetId="27">#REF!</definedName>
    <definedName name="pwsoc" localSheetId="20">#REF!</definedName>
    <definedName name="pwsoc" localSheetId="22">#REF!</definedName>
    <definedName name="pwsoc" localSheetId="6">#REF!</definedName>
    <definedName name="pwsoc" localSheetId="7">#REF!</definedName>
    <definedName name="pwsoc" localSheetId="31">#REF!</definedName>
    <definedName name="pwsoc" localSheetId="0">#REF!</definedName>
    <definedName name="pwsoc" localSheetId="29">#REF!</definedName>
    <definedName name="pwsoc" localSheetId="30">#REF!</definedName>
    <definedName name="pwsoc">#REF!</definedName>
    <definedName name="revfour" localSheetId="34">#REF!</definedName>
    <definedName name="revfour" localSheetId="2">#REF!</definedName>
    <definedName name="revfour" localSheetId="8">#REF!</definedName>
    <definedName name="revfour" localSheetId="28">#REF!</definedName>
    <definedName name="revfour" localSheetId="27">#REF!</definedName>
    <definedName name="revfour" localSheetId="20">#REF!</definedName>
    <definedName name="revfour" localSheetId="22">#REF!</definedName>
    <definedName name="revfour" localSheetId="6">#REF!</definedName>
    <definedName name="revfour" localSheetId="7">#REF!</definedName>
    <definedName name="revfour" localSheetId="31">#REF!</definedName>
    <definedName name="revfour" localSheetId="0">#REF!</definedName>
    <definedName name="revfour" localSheetId="29">#REF!</definedName>
    <definedName name="revfour" localSheetId="30">#REF!</definedName>
    <definedName name="revfour">#REF!</definedName>
    <definedName name="RSP" localSheetId="34">#REF!</definedName>
    <definedName name="RSP" localSheetId="2">#REF!</definedName>
    <definedName name="RSP" localSheetId="8">#REF!</definedName>
    <definedName name="RSP" localSheetId="28">#REF!</definedName>
    <definedName name="RSP" localSheetId="27">#REF!</definedName>
    <definedName name="RSP" localSheetId="20">#REF!</definedName>
    <definedName name="RSP" localSheetId="22">#REF!</definedName>
    <definedName name="RSP" localSheetId="6">#REF!</definedName>
    <definedName name="RSP" localSheetId="7">#REF!</definedName>
    <definedName name="RSP" localSheetId="31">#REF!</definedName>
    <definedName name="RSP" localSheetId="0">#REF!</definedName>
    <definedName name="RSP" localSheetId="29">#REF!</definedName>
    <definedName name="RSP" localSheetId="30">#REF!</definedName>
    <definedName name="RSP">#REF!</definedName>
    <definedName name="shark_part_number" localSheetId="34">#REF!</definedName>
    <definedName name="shark_part_number" localSheetId="2">#REF!</definedName>
    <definedName name="shark_part_number" localSheetId="8">#REF!</definedName>
    <definedName name="shark_part_number" localSheetId="28">#REF!</definedName>
    <definedName name="shark_part_number" localSheetId="27">#REF!</definedName>
    <definedName name="shark_part_number" localSheetId="20">#REF!</definedName>
    <definedName name="shark_part_number" localSheetId="22">#REF!</definedName>
    <definedName name="shark_part_number" localSheetId="6">#REF!</definedName>
    <definedName name="shark_part_number" localSheetId="7">#REF!</definedName>
    <definedName name="shark_part_number" localSheetId="31">#REF!</definedName>
    <definedName name="shark_part_number" localSheetId="0">#REF!</definedName>
    <definedName name="shark_part_number" localSheetId="29">#REF!</definedName>
    <definedName name="shark_part_number" localSheetId="30">#REF!</definedName>
    <definedName name="shark_part_number">#REF!</definedName>
    <definedName name="skus">'[3]Item Additions-All'!$A$4:$I$105</definedName>
    <definedName name="spares" localSheetId="34">#REF!</definedName>
    <definedName name="spares" localSheetId="2">#REF!</definedName>
    <definedName name="spares" localSheetId="8">#REF!</definedName>
    <definedName name="spares" localSheetId="28">#REF!</definedName>
    <definedName name="spares" localSheetId="27">#REF!</definedName>
    <definedName name="spares" localSheetId="20">#REF!</definedName>
    <definedName name="spares" localSheetId="22">#REF!</definedName>
    <definedName name="spares" localSheetId="6">#REF!</definedName>
    <definedName name="spares" localSheetId="7">#REF!</definedName>
    <definedName name="spares" localSheetId="31">#REF!</definedName>
    <definedName name="spares" localSheetId="0">#REF!</definedName>
    <definedName name="spares" localSheetId="29">#REF!</definedName>
    <definedName name="spares" localSheetId="30">#REF!</definedName>
    <definedName name="spares">#REF!</definedName>
    <definedName name="support" localSheetId="34">#REF!</definedName>
    <definedName name="support" localSheetId="2">#REF!</definedName>
    <definedName name="support" localSheetId="8">#REF!</definedName>
    <definedName name="support" localSheetId="28">#REF!</definedName>
    <definedName name="support" localSheetId="27">#REF!</definedName>
    <definedName name="support" localSheetId="20">#REF!</definedName>
    <definedName name="support" localSheetId="22">#REF!</definedName>
    <definedName name="support" localSheetId="6">#REF!</definedName>
    <definedName name="support" localSheetId="7">#REF!</definedName>
    <definedName name="support" localSheetId="31">#REF!</definedName>
    <definedName name="support" localSheetId="0">#REF!</definedName>
    <definedName name="support" localSheetId="29">#REF!</definedName>
    <definedName name="support" localSheetId="30">#REF!</definedName>
    <definedName name="support">#REF!</definedName>
    <definedName name="templates" localSheetId="34">#REF!</definedName>
    <definedName name="templates" localSheetId="2">#REF!</definedName>
    <definedName name="templates" localSheetId="8">#REF!</definedName>
    <definedName name="templates" localSheetId="28">#REF!</definedName>
    <definedName name="templates" localSheetId="27">#REF!</definedName>
    <definedName name="templates" localSheetId="20">#REF!</definedName>
    <definedName name="templates" localSheetId="22">#REF!</definedName>
    <definedName name="templates" localSheetId="6">#REF!</definedName>
    <definedName name="templates" localSheetId="7">#REF!</definedName>
    <definedName name="templates" localSheetId="31">#REF!</definedName>
    <definedName name="templates" localSheetId="0">#REF!</definedName>
    <definedName name="templates" localSheetId="29">#REF!</definedName>
    <definedName name="templates" localSheetId="30">#REF!</definedName>
    <definedName name="templates">#REF!</definedName>
    <definedName name="vshprice">'[4]Item Additions'!$B$4:$J$14</definedName>
    <definedName name="vshupgprice" localSheetId="34">#REF!</definedName>
    <definedName name="vshupgprice" localSheetId="2">#REF!</definedName>
    <definedName name="vshupgprice" localSheetId="8">#REF!</definedName>
    <definedName name="vshupgprice" localSheetId="28">#REF!</definedName>
    <definedName name="vshupgprice" localSheetId="27">#REF!</definedName>
    <definedName name="vshupgprice" localSheetId="20">#REF!</definedName>
    <definedName name="vshupgprice" localSheetId="22">#REF!</definedName>
    <definedName name="vshupgprice" localSheetId="6">#REF!</definedName>
    <definedName name="vshupgprice" localSheetId="7">#REF!</definedName>
    <definedName name="vshupgprice" localSheetId="31">#REF!</definedName>
    <definedName name="vshupgprice" localSheetId="0">#REF!</definedName>
    <definedName name="vshupgprice" localSheetId="29">#REF!</definedName>
    <definedName name="vshupgprice" localSheetId="30">#REF!</definedName>
    <definedName name="vshupgprice">#REF!</definedName>
    <definedName name="weight" localSheetId="34">#REF!</definedName>
    <definedName name="weight" localSheetId="2">#REF!</definedName>
    <definedName name="weight" localSheetId="8">#REF!</definedName>
    <definedName name="weight" localSheetId="28">#REF!</definedName>
    <definedName name="weight" localSheetId="27">#REF!</definedName>
    <definedName name="weight" localSheetId="20">#REF!</definedName>
    <definedName name="weight" localSheetId="22">#REF!</definedName>
    <definedName name="weight" localSheetId="6">#REF!</definedName>
    <definedName name="weight" localSheetId="7">#REF!</definedName>
    <definedName name="weight" localSheetId="31">#REF!</definedName>
    <definedName name="weight" localSheetId="0">#REF!</definedName>
    <definedName name="weight" localSheetId="29">#REF!</definedName>
    <definedName name="weight" localSheetId="30">#REF!</definedName>
    <definedName name="weight">#REF!</definedName>
    <definedName name="weights" localSheetId="34">#REF!</definedName>
    <definedName name="weights" localSheetId="2">#REF!</definedName>
    <definedName name="weights" localSheetId="8">#REF!</definedName>
    <definedName name="weights" localSheetId="28">#REF!</definedName>
    <definedName name="weights" localSheetId="27">#REF!</definedName>
    <definedName name="weights" localSheetId="20">#REF!</definedName>
    <definedName name="weights" localSheetId="22">#REF!</definedName>
    <definedName name="weights" localSheetId="6">#REF!</definedName>
    <definedName name="weights" localSheetId="7">#REF!</definedName>
    <definedName name="weights" localSheetId="31">#REF!</definedName>
    <definedName name="weights" localSheetId="0">#REF!</definedName>
    <definedName name="weights" localSheetId="29">#REF!</definedName>
    <definedName name="weights" localSheetId="30">#REF!</definedName>
    <definedName name="weights">#REF!</definedName>
    <definedName name="xx60price" localSheetId="34">#REF!</definedName>
    <definedName name="xx60price" localSheetId="2">#REF!</definedName>
    <definedName name="xx60price" localSheetId="8">#REF!</definedName>
    <definedName name="xx60price" localSheetId="28">#REF!</definedName>
    <definedName name="xx60price" localSheetId="27">#REF!</definedName>
    <definedName name="xx60price" localSheetId="20">#REF!</definedName>
    <definedName name="xx60price" localSheetId="22">#REF!</definedName>
    <definedName name="xx60price" localSheetId="6">#REF!</definedName>
    <definedName name="xx60price" localSheetId="7">#REF!</definedName>
    <definedName name="xx60price" localSheetId="31">#REF!</definedName>
    <definedName name="xx60price" localSheetId="0">#REF!</definedName>
    <definedName name="xx60price" localSheetId="29">#REF!</definedName>
    <definedName name="xx60price" localSheetId="30">#REF!</definedName>
    <definedName name="xx60price">#REF!</definedName>
    <definedName name="Z_4F364F76_DF1F_4F59_A35F_42BB7EBB13A5_.wvu.FilterData" localSheetId="9" hidden="1">'Cloud Steelhead'!#REF!</definedName>
    <definedName name="Z_4F364F76_DF1F_4F59_A35F_42BB7EBB13A5_.wvu.FilterData" localSheetId="14" hidden="1">'Configurable Options'!$A$165:$G$180</definedName>
    <definedName name="Z_4F364F76_DF1F_4F59_A35F_42BB7EBB13A5_.wvu.FilterData" localSheetId="34" hidden="1">EOA!#REF!</definedName>
    <definedName name="Z_4F364F76_DF1F_4F59_A35F_42BB7EBB13A5_.wvu.FilterData" localSheetId="15" hidden="1">'Field Add on Features'!#REF!</definedName>
    <definedName name="Z_4F364F76_DF1F_4F59_A35F_42BB7EBB13A5_.wvu.FilterData" localSheetId="18" hidden="1">Modeler!#REF!</definedName>
    <definedName name="Z_4F364F76_DF1F_4F59_A35F_42BB7EBB13A5_.wvu.FilterData" localSheetId="17" hidden="1">'NFR-Virtual'!#REF!</definedName>
    <definedName name="Z_4F364F76_DF1F_4F59_A35F_42BB7EBB13A5_.wvu.FilterData" localSheetId="32" hidden="1">'Prof Services'!$A$2:$G$91</definedName>
    <definedName name="Z_4F364F76_DF1F_4F59_A35F_42BB7EBB13A5_.wvu.FilterData" localSheetId="33" hidden="1">'Prof Services Training '!$A$2:$G$2</definedName>
    <definedName name="Z_4F364F76_DF1F_4F59_A35F_42BB7EBB13A5_.wvu.FilterData" localSheetId="8" hidden="1">'SaaS ACC'!#REF!</definedName>
    <definedName name="Z_4F364F76_DF1F_4F59_A35F_42BB7EBB13A5_.wvu.FilterData" localSheetId="16" hidden="1">'Spare FRU''s'!$A$5:$G$205</definedName>
    <definedName name="Z_4F364F76_DF1F_4F59_A35F_42BB7EBB13A5_.wvu.FilterData" localSheetId="19" hidden="1">'SteelCentral AppResponse'!$A$2:$G$2</definedName>
    <definedName name="Z_4F364F76_DF1F_4F59_A35F_42BB7EBB13A5_.wvu.FilterData" localSheetId="28" hidden="1">'SteelCentral AR11 SUB'!#REF!</definedName>
    <definedName name="Z_4F364F76_DF1F_4F59_A35F_42BB7EBB13A5_.wvu.FilterData" localSheetId="25" hidden="1">'SteelCentral NetProfiler'!#REF!</definedName>
    <definedName name="Z_4F364F76_DF1F_4F59_A35F_42BB7EBB13A5_.wvu.FilterData" localSheetId="26" hidden="1">'[1]SteelCentral NetProfiler'!$A$405:$G$438</definedName>
    <definedName name="Z_4F364F76_DF1F_4F59_A35F_42BB7EBB13A5_.wvu.FilterData" localSheetId="20" hidden="1">'SteelCentral NPCM'!#REF!</definedName>
    <definedName name="Z_4F364F76_DF1F_4F59_A35F_42BB7EBB13A5_.wvu.FilterData" localSheetId="24" hidden="1">'SteelCentral Portal'!#REF!</definedName>
    <definedName name="Z_4F364F76_DF1F_4F59_A35F_42BB7EBB13A5_.wvu.FilterData" localSheetId="23" hidden="1">'SteelCentral Subscriptions'!#REF!</definedName>
    <definedName name="Z_4F364F76_DF1F_4F59_A35F_42BB7EBB13A5_.wvu.FilterData" localSheetId="21" hidden="1">'SteelCentral SW'!$A$3:$G$3</definedName>
    <definedName name="Z_4F364F76_DF1F_4F59_A35F_42BB7EBB13A5_.wvu.FilterData" localSheetId="13" hidden="1">SteelConnect!$A$3:$G$3</definedName>
    <definedName name="Z_4F364F76_DF1F_4F59_A35F_42BB7EBB13A5_.wvu.FilterData" localSheetId="11" hidden="1">SteelFusion!$A$4:$G$4</definedName>
    <definedName name="Z_4F364F76_DF1F_4F59_A35F_42BB7EBB13A5_.wvu.FilterData" localSheetId="12" hidden="1">'SteelFusion Subscription'!#REF!</definedName>
    <definedName name="Z_4F364F76_DF1F_4F59_A35F_42BB7EBB13A5_.wvu.FilterData" localSheetId="4" hidden="1">SteelHead!#REF!</definedName>
    <definedName name="Z_4F364F76_DF1F_4F59_A35F_42BB7EBB13A5_.wvu.FilterData" localSheetId="6" hidden="1">'SteelHead HW Subscription'!#REF!</definedName>
    <definedName name="Z_4F364F76_DF1F_4F59_A35F_42BB7EBB13A5_.wvu.FilterData" localSheetId="5" hidden="1">SteelHead_SCC_SMC!$A$2:$G$4</definedName>
    <definedName name="Z_4F364F76_DF1F_4F59_A35F_42BB7EBB13A5_.wvu.FilterData" localSheetId="7" hidden="1">'SteelHead-SD'!$A$3:$G$3</definedName>
    <definedName name="Z_4F364F76_DF1F_4F59_A35F_42BB7EBB13A5_.wvu.FilterData" localSheetId="31" hidden="1">'SteelSupport Government'!#REF!</definedName>
    <definedName name="Z_4F364F76_DF1F_4F59_A35F_42BB7EBB13A5_.wvu.FilterData" localSheetId="29" hidden="1">Support!$A$6:$G$786</definedName>
    <definedName name="Z_4F364F76_DF1F_4F59_A35F_42BB7EBB13A5_.wvu.PrintArea" localSheetId="9" hidden="1">'Cloud Steelhead'!$A$1:$H$1</definedName>
    <definedName name="Z_4F364F76_DF1F_4F59_A35F_42BB7EBB13A5_.wvu.PrintArea" localSheetId="14" hidden="1">'Configurable Options'!$A$1:$G$247</definedName>
    <definedName name="Z_4F364F76_DF1F_4F59_A35F_42BB7EBB13A5_.wvu.PrintArea" localSheetId="15" hidden="1">'Field Add on Features'!$A$1:$G$6</definedName>
    <definedName name="Z_4F364F76_DF1F_4F59_A35F_42BB7EBB13A5_.wvu.PrintArea" localSheetId="18" hidden="1">Modeler!$A$1:$G$2</definedName>
    <definedName name="Z_4F364F76_DF1F_4F59_A35F_42BB7EBB13A5_.wvu.PrintArea" localSheetId="17" hidden="1">'NFR-Virtual'!$A$1:$G$105</definedName>
    <definedName name="Z_4F364F76_DF1F_4F59_A35F_42BB7EBB13A5_.wvu.PrintArea" localSheetId="8" hidden="1">'SaaS ACC'!$A$1:$G$1</definedName>
    <definedName name="Z_4F364F76_DF1F_4F59_A35F_42BB7EBB13A5_.wvu.PrintArea" localSheetId="16" hidden="1">'Spare FRU''s'!$A$1:$G$205</definedName>
    <definedName name="Z_4F364F76_DF1F_4F59_A35F_42BB7EBB13A5_.wvu.PrintArea" localSheetId="19" hidden="1">'SteelCentral AppResponse'!$A$1:$G$2</definedName>
    <definedName name="Z_4F364F76_DF1F_4F59_A35F_42BB7EBB13A5_.wvu.PrintArea" localSheetId="28" hidden="1">'SteelCentral AR11 SUB'!#REF!</definedName>
    <definedName name="Z_4F364F76_DF1F_4F59_A35F_42BB7EBB13A5_.wvu.PrintArea" localSheetId="25" hidden="1">'SteelCentral NetProfiler'!#REF!</definedName>
    <definedName name="Z_4F364F76_DF1F_4F59_A35F_42BB7EBB13A5_.wvu.PrintArea" localSheetId="26" hidden="1">'SteelCentral NetShark &amp; AR11'!$A$1:$G$120</definedName>
    <definedName name="Z_4F364F76_DF1F_4F59_A35F_42BB7EBB13A5_.wvu.PrintArea" localSheetId="20" hidden="1">'SteelCentral NPCM'!$A$1:$G$2</definedName>
    <definedName name="Z_4F364F76_DF1F_4F59_A35F_42BB7EBB13A5_.wvu.PrintArea" localSheetId="24" hidden="1">'SteelCentral Portal'!#REF!</definedName>
    <definedName name="Z_4F364F76_DF1F_4F59_A35F_42BB7EBB13A5_.wvu.PrintArea" localSheetId="23" hidden="1">'SteelCentral Subscriptions'!$A$1:$G$2</definedName>
    <definedName name="Z_4F364F76_DF1F_4F59_A35F_42BB7EBB13A5_.wvu.PrintArea" localSheetId="21" hidden="1">'SteelCentral SW'!$A$1:$G$3</definedName>
    <definedName name="Z_4F364F76_DF1F_4F59_A35F_42BB7EBB13A5_.wvu.PrintArea" localSheetId="13" hidden="1">SteelConnect!$A$1:$G$3</definedName>
    <definedName name="Z_4F364F76_DF1F_4F59_A35F_42BB7EBB13A5_.wvu.PrintArea" localSheetId="11" hidden="1">SteelFusion!$A$1:$G$4</definedName>
    <definedName name="Z_4F364F76_DF1F_4F59_A35F_42BB7EBB13A5_.wvu.PrintArea" localSheetId="12" hidden="1">'SteelFusion Subscription'!#REF!</definedName>
    <definedName name="Z_4F364F76_DF1F_4F59_A35F_42BB7EBB13A5_.wvu.PrintArea" localSheetId="4" hidden="1">SteelHead!#REF!</definedName>
    <definedName name="Z_4F364F76_DF1F_4F59_A35F_42BB7EBB13A5_.wvu.PrintArea" localSheetId="6" hidden="1">'SteelHead HW Subscription'!#REF!</definedName>
    <definedName name="Z_4F364F76_DF1F_4F59_A35F_42BB7EBB13A5_.wvu.PrintArea" localSheetId="7" hidden="1">'SteelHead-SD'!$A$1:$G$3</definedName>
    <definedName name="Z_4F364F76_DF1F_4F59_A35F_42BB7EBB13A5_.wvu.PrintArea" localSheetId="31" hidden="1">'SteelSupport Government'!#REF!</definedName>
    <definedName name="Z_4F364F76_DF1F_4F59_A35F_42BB7EBB13A5_.wvu.PrintTitles" localSheetId="34" hidden="1">EOA!#REF!</definedName>
    <definedName name="Z_4F364F76_DF1F_4F59_A35F_42BB7EBB13A5_.wvu.PrintTitles" localSheetId="18" hidden="1">Modeler!#REF!</definedName>
    <definedName name="Z_4F364F76_DF1F_4F59_A35F_42BB7EBB13A5_.wvu.PrintTitles" localSheetId="32" hidden="1">'Prof Services'!$2:$2</definedName>
    <definedName name="Z_4F364F76_DF1F_4F59_A35F_42BB7EBB13A5_.wvu.PrintTitles" localSheetId="33" hidden="1">'Prof Services Training '!$2:$2</definedName>
    <definedName name="Z_4F364F76_DF1F_4F59_A35F_42BB7EBB13A5_.wvu.PrintTitles" localSheetId="8" hidden="1">'SaaS ACC'!#REF!</definedName>
    <definedName name="Z_4F364F76_DF1F_4F59_A35F_42BB7EBB13A5_.wvu.PrintTitles" localSheetId="19" hidden="1">'SteelCentral AppResponse'!#REF!</definedName>
    <definedName name="Z_4F364F76_DF1F_4F59_A35F_42BB7EBB13A5_.wvu.PrintTitles" localSheetId="28" hidden="1">'SteelCentral AR11 SUB'!#REF!</definedName>
    <definedName name="Z_4F364F76_DF1F_4F59_A35F_42BB7EBB13A5_.wvu.PrintTitles" localSheetId="25" hidden="1">'SteelCentral NetProfiler'!#REF!</definedName>
    <definedName name="Z_4F364F76_DF1F_4F59_A35F_42BB7EBB13A5_.wvu.PrintTitles" localSheetId="26" hidden="1">'SteelCentral NetShark &amp; AR11'!#REF!</definedName>
    <definedName name="Z_4F364F76_DF1F_4F59_A35F_42BB7EBB13A5_.wvu.PrintTitles" localSheetId="20" hidden="1">'SteelCentral NPCM'!#REF!</definedName>
    <definedName name="Z_4F364F76_DF1F_4F59_A35F_42BB7EBB13A5_.wvu.PrintTitles" localSheetId="24" hidden="1">'SteelCentral Portal'!#REF!</definedName>
    <definedName name="Z_4F364F76_DF1F_4F59_A35F_42BB7EBB13A5_.wvu.PrintTitles" localSheetId="23" hidden="1">'SteelCentral Subscriptions'!#REF!</definedName>
    <definedName name="Z_4F364F76_DF1F_4F59_A35F_42BB7EBB13A5_.wvu.PrintTitles" localSheetId="21" hidden="1">'SteelCentral SW'!#REF!</definedName>
    <definedName name="Z_4F364F76_DF1F_4F59_A35F_42BB7EBB13A5_.wvu.PrintTitles" localSheetId="13" hidden="1">SteelConnect!#REF!</definedName>
    <definedName name="Z_4F364F76_DF1F_4F59_A35F_42BB7EBB13A5_.wvu.PrintTitles" localSheetId="11" hidden="1">SteelFusion!#REF!</definedName>
    <definedName name="Z_4F364F76_DF1F_4F59_A35F_42BB7EBB13A5_.wvu.PrintTitles" localSheetId="12" hidden="1">'SteelFusion Subscription'!#REF!</definedName>
    <definedName name="Z_4F364F76_DF1F_4F59_A35F_42BB7EBB13A5_.wvu.PrintTitles" localSheetId="4" hidden="1">SteelHead!#REF!</definedName>
    <definedName name="Z_4F364F76_DF1F_4F59_A35F_42BB7EBB13A5_.wvu.PrintTitles" localSheetId="6" hidden="1">'SteelHead HW Subscription'!#REF!</definedName>
    <definedName name="Z_4F364F76_DF1F_4F59_A35F_42BB7EBB13A5_.wvu.PrintTitles" localSheetId="5" hidden="1">SteelHead_SCC_SMC!$2:$2</definedName>
    <definedName name="Z_4F364F76_DF1F_4F59_A35F_42BB7EBB13A5_.wvu.PrintTitles" localSheetId="7" hidden="1">'SteelHead-SD'!#REF!</definedName>
    <definedName name="Z_4F364F76_DF1F_4F59_A35F_42BB7EBB13A5_.wvu.PrintTitles" localSheetId="31" hidden="1">'SteelSupport Government'!#REF!</definedName>
    <definedName name="Z_747F291B_6658_4067_99AF_ACDBC20D16D7_.wvu.FilterData" localSheetId="14" hidden="1">'Configurable Options'!$A$165:$G$180</definedName>
    <definedName name="Z_747F291B_6658_4067_99AF_ACDBC20D16D7_.wvu.FilterData" localSheetId="34" hidden="1">EOA!#REF!</definedName>
    <definedName name="Z_747F291B_6658_4067_99AF_ACDBC20D16D7_.wvu.FilterData" localSheetId="15" hidden="1">'Field Add on Features'!#REF!</definedName>
    <definedName name="Z_747F291B_6658_4067_99AF_ACDBC20D16D7_.wvu.FilterData" localSheetId="18" hidden="1">Modeler!#REF!</definedName>
    <definedName name="Z_747F291B_6658_4067_99AF_ACDBC20D16D7_.wvu.FilterData" localSheetId="17" hidden="1">'NFR-Virtual'!#REF!</definedName>
    <definedName name="Z_747F291B_6658_4067_99AF_ACDBC20D16D7_.wvu.FilterData" localSheetId="32" hidden="1">'Prof Services'!$A$2:$G$91</definedName>
    <definedName name="Z_747F291B_6658_4067_99AF_ACDBC20D16D7_.wvu.FilterData" localSheetId="33" hidden="1">'Prof Services Training '!$A$2:$G$2</definedName>
    <definedName name="Z_747F291B_6658_4067_99AF_ACDBC20D16D7_.wvu.FilterData" localSheetId="8" hidden="1">'SaaS ACC'!#REF!</definedName>
    <definedName name="Z_747F291B_6658_4067_99AF_ACDBC20D16D7_.wvu.FilterData" localSheetId="16" hidden="1">'Spare FRU''s'!$A$5:$G$205</definedName>
    <definedName name="Z_747F291B_6658_4067_99AF_ACDBC20D16D7_.wvu.FilterData" localSheetId="19" hidden="1">'SteelCentral AppResponse'!$A$2:$G$2</definedName>
    <definedName name="Z_747F291B_6658_4067_99AF_ACDBC20D16D7_.wvu.FilterData" localSheetId="28" hidden="1">'SteelCentral AR11 SUB'!#REF!</definedName>
    <definedName name="Z_747F291B_6658_4067_99AF_ACDBC20D16D7_.wvu.FilterData" localSheetId="25" hidden="1">'SteelCentral NetProfiler'!#REF!</definedName>
    <definedName name="Z_747F291B_6658_4067_99AF_ACDBC20D16D7_.wvu.FilterData" localSheetId="26" hidden="1">'[1]SteelCentral NetProfiler'!$A$405:$G$438</definedName>
    <definedName name="Z_747F291B_6658_4067_99AF_ACDBC20D16D7_.wvu.FilterData" localSheetId="20" hidden="1">'SteelCentral NPCM'!#REF!</definedName>
    <definedName name="Z_747F291B_6658_4067_99AF_ACDBC20D16D7_.wvu.FilterData" localSheetId="24" hidden="1">'SteelCentral Portal'!#REF!</definedName>
    <definedName name="Z_747F291B_6658_4067_99AF_ACDBC20D16D7_.wvu.FilterData" localSheetId="23" hidden="1">'SteelCentral Subscriptions'!#REF!</definedName>
    <definedName name="Z_747F291B_6658_4067_99AF_ACDBC20D16D7_.wvu.FilterData" localSheetId="21" hidden="1">'SteelCentral SW'!$A$3:$G$3</definedName>
    <definedName name="Z_747F291B_6658_4067_99AF_ACDBC20D16D7_.wvu.FilterData" localSheetId="13" hidden="1">SteelConnect!$A$3:$G$3</definedName>
    <definedName name="Z_747F291B_6658_4067_99AF_ACDBC20D16D7_.wvu.FilterData" localSheetId="11" hidden="1">SteelFusion!$A$4:$G$4</definedName>
    <definedName name="Z_747F291B_6658_4067_99AF_ACDBC20D16D7_.wvu.FilterData" localSheetId="12" hidden="1">'SteelFusion Subscription'!#REF!</definedName>
    <definedName name="Z_747F291B_6658_4067_99AF_ACDBC20D16D7_.wvu.FilterData" localSheetId="4" hidden="1">SteelHead!#REF!</definedName>
    <definedName name="Z_747F291B_6658_4067_99AF_ACDBC20D16D7_.wvu.FilterData" localSheetId="6" hidden="1">'SteelHead HW Subscription'!#REF!</definedName>
    <definedName name="Z_747F291B_6658_4067_99AF_ACDBC20D16D7_.wvu.FilterData" localSheetId="5" hidden="1">SteelHead_SCC_SMC!$A$2:$G$4</definedName>
    <definedName name="Z_747F291B_6658_4067_99AF_ACDBC20D16D7_.wvu.FilterData" localSheetId="7" hidden="1">'SteelHead-SD'!$A$3:$G$3</definedName>
    <definedName name="Z_747F291B_6658_4067_99AF_ACDBC20D16D7_.wvu.FilterData" localSheetId="31" hidden="1">'SteelSupport Government'!#REF!</definedName>
    <definedName name="Z_747F291B_6658_4067_99AF_ACDBC20D16D7_.wvu.FilterData" localSheetId="29" hidden="1">Support!$A$6:$G$786</definedName>
    <definedName name="Z_747F291B_6658_4067_99AF_ACDBC20D16D7_.wvu.PrintArea" localSheetId="14" hidden="1">'Configurable Options'!$A$1:$G$247</definedName>
    <definedName name="Z_747F291B_6658_4067_99AF_ACDBC20D16D7_.wvu.PrintArea" localSheetId="15" hidden="1">'Field Add on Features'!$A$1:$G$6</definedName>
    <definedName name="Z_747F291B_6658_4067_99AF_ACDBC20D16D7_.wvu.PrintArea" localSheetId="17" hidden="1">'NFR-Virtual'!$A$1:$G$105</definedName>
    <definedName name="Z_747F291B_6658_4067_99AF_ACDBC20D16D7_.wvu.PrintArea" localSheetId="16" hidden="1">'Spare FRU''s'!$A$1:$G$205</definedName>
    <definedName name="Z_747F291B_6658_4067_99AF_ACDBC20D16D7_.wvu.PrintTitles" localSheetId="34" hidden="1">EOA!#REF!</definedName>
    <definedName name="Z_747F291B_6658_4067_99AF_ACDBC20D16D7_.wvu.PrintTitles" localSheetId="18" hidden="1">Modeler!#REF!</definedName>
    <definedName name="Z_747F291B_6658_4067_99AF_ACDBC20D16D7_.wvu.PrintTitles" localSheetId="32" hidden="1">'Prof Services'!$2:$2</definedName>
    <definedName name="Z_747F291B_6658_4067_99AF_ACDBC20D16D7_.wvu.PrintTitles" localSheetId="33" hidden="1">'Prof Services Training '!$2:$2</definedName>
    <definedName name="Z_747F291B_6658_4067_99AF_ACDBC20D16D7_.wvu.PrintTitles" localSheetId="8" hidden="1">'SaaS ACC'!#REF!</definedName>
    <definedName name="Z_747F291B_6658_4067_99AF_ACDBC20D16D7_.wvu.PrintTitles" localSheetId="19" hidden="1">'SteelCentral AppResponse'!#REF!</definedName>
    <definedName name="Z_747F291B_6658_4067_99AF_ACDBC20D16D7_.wvu.PrintTitles" localSheetId="28" hidden="1">'SteelCentral AR11 SUB'!#REF!</definedName>
    <definedName name="Z_747F291B_6658_4067_99AF_ACDBC20D16D7_.wvu.PrintTitles" localSheetId="25" hidden="1">'SteelCentral NetProfiler'!#REF!</definedName>
    <definedName name="Z_747F291B_6658_4067_99AF_ACDBC20D16D7_.wvu.PrintTitles" localSheetId="26" hidden="1">'SteelCentral NetShark &amp; AR11'!#REF!</definedName>
    <definedName name="Z_747F291B_6658_4067_99AF_ACDBC20D16D7_.wvu.PrintTitles" localSheetId="20" hidden="1">'SteelCentral NPCM'!#REF!</definedName>
    <definedName name="Z_747F291B_6658_4067_99AF_ACDBC20D16D7_.wvu.PrintTitles" localSheetId="24" hidden="1">'SteelCentral Portal'!#REF!</definedName>
    <definedName name="Z_747F291B_6658_4067_99AF_ACDBC20D16D7_.wvu.PrintTitles" localSheetId="23" hidden="1">'SteelCentral Subscriptions'!#REF!</definedName>
    <definedName name="Z_747F291B_6658_4067_99AF_ACDBC20D16D7_.wvu.PrintTitles" localSheetId="21" hidden="1">'SteelCentral SW'!#REF!</definedName>
    <definedName name="Z_747F291B_6658_4067_99AF_ACDBC20D16D7_.wvu.PrintTitles" localSheetId="13" hidden="1">SteelConnect!#REF!</definedName>
    <definedName name="Z_747F291B_6658_4067_99AF_ACDBC20D16D7_.wvu.PrintTitles" localSheetId="11" hidden="1">SteelFusion!#REF!</definedName>
    <definedName name="Z_747F291B_6658_4067_99AF_ACDBC20D16D7_.wvu.PrintTitles" localSheetId="12" hidden="1">'SteelFusion Subscription'!#REF!</definedName>
    <definedName name="Z_747F291B_6658_4067_99AF_ACDBC20D16D7_.wvu.PrintTitles" localSheetId="4" hidden="1">SteelHead!#REF!</definedName>
    <definedName name="Z_747F291B_6658_4067_99AF_ACDBC20D16D7_.wvu.PrintTitles" localSheetId="6" hidden="1">'SteelHead HW Subscription'!#REF!</definedName>
    <definedName name="Z_747F291B_6658_4067_99AF_ACDBC20D16D7_.wvu.PrintTitles" localSheetId="5" hidden="1">SteelHead_SCC_SMC!$2:$2</definedName>
    <definedName name="Z_747F291B_6658_4067_99AF_ACDBC20D16D7_.wvu.PrintTitles" localSheetId="7" hidden="1">'SteelHead-SD'!#REF!</definedName>
    <definedName name="Z_747F291B_6658_4067_99AF_ACDBC20D16D7_.wvu.PrintTitles" localSheetId="31" hidden="1">'SteelSupport Government'!#REF!</definedName>
    <definedName name="Z_BFA5E16F_D786_453C_82A8_C4AF05421942_.wvu.FilterData" localSheetId="14" hidden="1">'Configurable Options'!$A$165:$G$180</definedName>
    <definedName name="Z_BFA5E16F_D786_453C_82A8_C4AF05421942_.wvu.FilterData" localSheetId="32" hidden="1">'Prof Services'!$A$2:$G$91</definedName>
    <definedName name="Z_BFA5E16F_D786_453C_82A8_C4AF05421942_.wvu.FilterData" localSheetId="33" hidden="1">'Prof Services Training '!$A$2:$G$2</definedName>
    <definedName name="Z_BFA5E16F_D786_453C_82A8_C4AF05421942_.wvu.FilterData" localSheetId="16" hidden="1">'Spare FRU''s'!#REF!</definedName>
    <definedName name="Z_BFA5E16F_D786_453C_82A8_C4AF05421942_.wvu.FilterData" localSheetId="19" hidden="1">'SteelCentral AppResponse'!$A$2:$G$2</definedName>
    <definedName name="Z_BFA5E16F_D786_453C_82A8_C4AF05421942_.wvu.FilterData" localSheetId="28" hidden="1">'SteelCentral AR11 SUB'!#REF!</definedName>
    <definedName name="Z_BFA5E16F_D786_453C_82A8_C4AF05421942_.wvu.FilterData" localSheetId="21" hidden="1">'SteelCentral SW'!$A$3:$G$3</definedName>
    <definedName name="Z_BFA5E16F_D786_453C_82A8_C4AF05421942_.wvu.FilterData" localSheetId="13" hidden="1">SteelConnect!$A$3:$G$3</definedName>
    <definedName name="Z_BFA5E16F_D786_453C_82A8_C4AF05421942_.wvu.FilterData" localSheetId="11" hidden="1">SteelFusion!$A$4:$G$4</definedName>
    <definedName name="Z_BFA5E16F_D786_453C_82A8_C4AF05421942_.wvu.FilterData" localSheetId="12" hidden="1">'SteelFusion Subscription'!$A$14:$I$188</definedName>
    <definedName name="Z_BFA5E16F_D786_453C_82A8_C4AF05421942_.wvu.FilterData" localSheetId="4" hidden="1">SteelHead!#REF!</definedName>
    <definedName name="Z_BFA5E16F_D786_453C_82A8_C4AF05421942_.wvu.FilterData" localSheetId="6" hidden="1">'SteelHead HW Subscription'!$A$142:$I$179</definedName>
    <definedName name="Z_BFA5E16F_D786_453C_82A8_C4AF05421942_.wvu.FilterData" localSheetId="5" hidden="1">SteelHead_SCC_SMC!$A$2:$G$4</definedName>
    <definedName name="Z_BFA5E16F_D786_453C_82A8_C4AF05421942_.wvu.FilterData" localSheetId="7" hidden="1">'SteelHead-SD'!$A$25:$M$181</definedName>
    <definedName name="Z_BFA5E16F_D786_453C_82A8_C4AF05421942_.wvu.FilterData" localSheetId="31" hidden="1">'SteelSupport Government'!#REF!</definedName>
    <definedName name="Z_BFA5E16F_D786_453C_82A8_C4AF05421942_.wvu.FilterData" localSheetId="29" hidden="1">Support!$A$6:$I$6</definedName>
  </definedNames>
  <calcPr calcId="191029"/>
  <customWorkbookViews>
    <customWorkbookView name="David Ovadia - Personal View" guid="{BFA5E16F-D786-453C-82A8-C4AF05421942}" mergeInterval="0" personalView="1" maximized="1" xWindow="1911" yWindow="-9" windowWidth="1698" windowHeight="1068" tabRatio="949" activeSheetId="32"/>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457" i="69" l="1"/>
  <c r="D2456" i="69"/>
  <c r="D2455" i="69"/>
  <c r="D2453" i="69"/>
  <c r="D2452" i="69"/>
  <c r="D2451" i="69"/>
  <c r="D2449" i="69"/>
  <c r="D2448" i="69"/>
  <c r="D2446" i="69"/>
  <c r="D2445" i="69"/>
  <c r="E146" i="72"/>
  <c r="D29" i="42"/>
  <c r="D30" i="42"/>
  <c r="D31" i="42"/>
  <c r="D32" i="42"/>
  <c r="D33" i="42"/>
  <c r="D34" i="42"/>
  <c r="D38" i="42"/>
  <c r="D39" i="42"/>
  <c r="D40" i="42"/>
  <c r="D41" i="42"/>
  <c r="D42" i="42"/>
  <c r="D43" i="42"/>
  <c r="D47" i="42"/>
  <c r="D48" i="42"/>
  <c r="D49" i="42"/>
  <c r="D50" i="42"/>
  <c r="D51" i="42"/>
  <c r="D52" i="42"/>
  <c r="D56" i="42"/>
  <c r="D57" i="42"/>
  <c r="D58" i="42"/>
  <c r="D59" i="42"/>
  <c r="D60" i="42"/>
  <c r="D61" i="42"/>
  <c r="D65" i="42"/>
  <c r="D66" i="42"/>
  <c r="D67" i="42"/>
  <c r="D68" i="42"/>
  <c r="D69" i="42"/>
  <c r="D70" i="42"/>
  <c r="D245" i="42"/>
  <c r="D244" i="42"/>
  <c r="D243" i="42"/>
  <c r="D242" i="42"/>
  <c r="D241" i="42"/>
  <c r="D240" i="42"/>
  <c r="D236" i="42"/>
  <c r="D235" i="42"/>
  <c r="D234" i="42"/>
  <c r="D233" i="42"/>
  <c r="D232" i="42"/>
  <c r="D231" i="42"/>
  <c r="D227" i="42"/>
  <c r="D226" i="42"/>
  <c r="D225" i="42"/>
  <c r="D224" i="42"/>
  <c r="D223" i="42"/>
  <c r="D222" i="42"/>
  <c r="D215" i="42"/>
  <c r="D214" i="42"/>
  <c r="D213" i="42"/>
  <c r="D209" i="42"/>
  <c r="D208" i="42"/>
  <c r="D207" i="42"/>
  <c r="D206" i="42"/>
  <c r="D205" i="42"/>
  <c r="D204" i="42"/>
  <c r="D200" i="42"/>
  <c r="D199" i="42"/>
  <c r="D198" i="42"/>
  <c r="D197" i="42"/>
  <c r="D196" i="42"/>
  <c r="D195" i="42"/>
  <c r="D187" i="42"/>
  <c r="D186" i="42"/>
  <c r="D185" i="42"/>
  <c r="D184" i="42"/>
  <c r="D183" i="42"/>
  <c r="D182" i="42"/>
  <c r="D178" i="42"/>
  <c r="D177" i="42"/>
  <c r="D176" i="42"/>
  <c r="D175" i="42"/>
  <c r="D174" i="42"/>
  <c r="D173" i="42"/>
  <c r="D169" i="42"/>
  <c r="D168" i="42"/>
  <c r="D167" i="42"/>
  <c r="D166" i="42"/>
  <c r="D165" i="42"/>
  <c r="D164" i="42"/>
  <c r="D160" i="42"/>
  <c r="D159" i="42"/>
  <c r="D158" i="42"/>
  <c r="D157" i="42"/>
  <c r="D156" i="42"/>
  <c r="D155" i="42"/>
  <c r="D151" i="42"/>
  <c r="D150" i="42"/>
  <c r="D149" i="42"/>
  <c r="D148" i="42"/>
  <c r="D147" i="42"/>
  <c r="D146" i="42"/>
  <c r="D142" i="42"/>
  <c r="D141" i="42"/>
  <c r="D140" i="42"/>
  <c r="D139" i="42"/>
  <c r="D137" i="42"/>
  <c r="D133" i="42"/>
  <c r="D132" i="42"/>
  <c r="D131" i="42"/>
  <c r="D130" i="42"/>
  <c r="D129" i="42"/>
  <c r="D128" i="42"/>
  <c r="D124" i="42"/>
  <c r="D123" i="42"/>
  <c r="D122" i="42"/>
  <c r="D121" i="42"/>
  <c r="D120" i="42"/>
  <c r="D119" i="42"/>
  <c r="D115" i="42"/>
  <c r="D114" i="42"/>
  <c r="D113" i="42"/>
  <c r="D112" i="42"/>
  <c r="D111" i="42"/>
  <c r="D110" i="42"/>
  <c r="D106" i="42"/>
  <c r="D105" i="42"/>
  <c r="D104" i="42"/>
  <c r="D103" i="42"/>
  <c r="D102" i="42"/>
  <c r="D101" i="42"/>
  <c r="D97" i="42"/>
  <c r="D96" i="42"/>
  <c r="D95" i="42"/>
  <c r="D94" i="42"/>
  <c r="D93" i="42"/>
  <c r="D92" i="42"/>
  <c r="D88" i="42"/>
  <c r="D87" i="42"/>
  <c r="D86" i="42"/>
  <c r="D85" i="42"/>
  <c r="D84" i="42"/>
  <c r="D83" i="42"/>
  <c r="D79" i="42"/>
  <c r="D78" i="42"/>
  <c r="D77" i="42"/>
  <c r="D76" i="42"/>
  <c r="D75" i="42"/>
  <c r="D74" i="42"/>
  <c r="D130" i="9"/>
  <c r="D129" i="9"/>
  <c r="D128" i="9"/>
  <c r="D124" i="9"/>
  <c r="D123" i="9"/>
  <c r="D122" i="9"/>
  <c r="D118" i="9"/>
  <c r="D117" i="9"/>
  <c r="D116" i="9"/>
  <c r="D112" i="9"/>
  <c r="D111" i="9"/>
  <c r="D110" i="9"/>
  <c r="D106" i="9"/>
  <c r="D105" i="9"/>
  <c r="D104" i="9"/>
  <c r="D100" i="9"/>
  <c r="D99" i="9"/>
  <c r="D98" i="9"/>
  <c r="D94" i="9"/>
  <c r="D93" i="9"/>
  <c r="D92" i="9"/>
  <c r="D72" i="9"/>
  <c r="D71" i="9"/>
  <c r="D70" i="9"/>
  <c r="D66" i="9"/>
  <c r="D65" i="9"/>
  <c r="D64" i="9"/>
  <c r="D60" i="9"/>
  <c r="D59" i="9"/>
  <c r="D58" i="9"/>
  <c r="D54" i="9"/>
  <c r="D53" i="9"/>
  <c r="D52" i="9"/>
  <c r="D48" i="9"/>
  <c r="D47" i="9"/>
  <c r="D46" i="9"/>
  <c r="D42" i="9"/>
  <c r="D41" i="9"/>
  <c r="D40" i="9"/>
  <c r="D36" i="9"/>
  <c r="D35" i="9"/>
  <c r="D34" i="9"/>
  <c r="D56" i="34"/>
  <c r="D53" i="34"/>
  <c r="D50" i="34"/>
  <c r="D47" i="34"/>
  <c r="D44" i="34"/>
  <c r="D41" i="34"/>
  <c r="D38" i="34"/>
</calcChain>
</file>

<file path=xl/sharedStrings.xml><?xml version="1.0" encoding="utf-8"?>
<sst xmlns="http://schemas.openxmlformats.org/spreadsheetml/2006/main" count="46194" uniqueCount="11895">
  <si>
    <t>PART NUMBER</t>
  </si>
  <si>
    <t>DESCRIPTION</t>
  </si>
  <si>
    <t>LONG DESCRIPTION</t>
  </si>
  <si>
    <t>US LIST 
PRICE</t>
  </si>
  <si>
    <t>DISC CAT</t>
  </si>
  <si>
    <t>A</t>
  </si>
  <si>
    <t>MNT-VGC-1000</t>
  </si>
  <si>
    <t>B</t>
  </si>
  <si>
    <t>MNT-RASP-VGC-1000</t>
  </si>
  <si>
    <t xml:space="preserve">XX60 - Configurable Hardware options.     Must be ordered with -C sku's.      Long Descriptions specify which models are applicable. </t>
  </si>
  <si>
    <t>NIC-003-4TX-C</t>
  </si>
  <si>
    <t>4-port 1GbE TX copper NIC</t>
  </si>
  <si>
    <t>NIC-004-4SX-C</t>
  </si>
  <si>
    <t>4-port 1GbE SX Multi Mode Fiber NIC</t>
  </si>
  <si>
    <t>NIC-005-4LX-C</t>
  </si>
  <si>
    <t>4-port 1GbE LX Single Mode Fiber NIC</t>
  </si>
  <si>
    <t>NIC-003-4TX-E-C</t>
  </si>
  <si>
    <t>Eval 4-port 1GbE TX copper NIC</t>
  </si>
  <si>
    <t>NIC-004-4SX-E-C</t>
  </si>
  <si>
    <t>Eval 4-port 1GbE SX Multi Mode Fiber NIC</t>
  </si>
  <si>
    <t>NIC-005-4LX-E-C</t>
  </si>
  <si>
    <t>Eval 4-port 1GbE LX Single Mode Fiber NIC</t>
  </si>
  <si>
    <t>LIC-SCPS-002</t>
  </si>
  <si>
    <t>LIC-SCPS-003</t>
  </si>
  <si>
    <t>LIC-SCPS-004</t>
  </si>
  <si>
    <t>LIC-SCPS-005</t>
  </si>
  <si>
    <t>LIC-SCPS-006</t>
  </si>
  <si>
    <t>LIC-SCPS-007</t>
  </si>
  <si>
    <t>LIC-SCPS-008</t>
  </si>
  <si>
    <t>LIC-SCPS-002-E</t>
  </si>
  <si>
    <t>LIC-SCPS-003-E</t>
  </si>
  <si>
    <t>LIC-SCPS-004-E</t>
  </si>
  <si>
    <t>LIC-SCPS-005-E</t>
  </si>
  <si>
    <t>LIC-SCPS-006-E</t>
  </si>
  <si>
    <t>LIC-SCPS-007-E</t>
  </si>
  <si>
    <t>LIC-SCPS-008-E</t>
  </si>
  <si>
    <t>XX60 Upgrades</t>
  </si>
  <si>
    <t>UPG-CXA-555-M-H</t>
  </si>
  <si>
    <t>Upgrade LIC-CXA-555-M to LIC-CXA-555-H</t>
  </si>
  <si>
    <t>UPG-CXA-755-L-M</t>
  </si>
  <si>
    <t>Upgrade LIC-CXA-755-L to LIC-CXA-755-M</t>
  </si>
  <si>
    <t>UPG-CXA-1555-L-M</t>
  </si>
  <si>
    <t>Upgrade LIC-CXA-1555-L to LIC-CXA-1555-M</t>
  </si>
  <si>
    <t>UPG-EXA-560-L-M</t>
  </si>
  <si>
    <t>Upgrade LIC-EXA-560-L to LIC-EXA-560-M</t>
  </si>
  <si>
    <t>UPG-EXA-560-L-H</t>
  </si>
  <si>
    <t>Upgrade LIC-EXA-560-L to LIC-EXA-560-H</t>
  </si>
  <si>
    <t>UPG-EXA-560-M-H</t>
  </si>
  <si>
    <t>Upgrade LIC-EXA-560-M to LIC-EXA-560-H</t>
  </si>
  <si>
    <t>UPG-EXA-560-G-L</t>
  </si>
  <si>
    <t>Upgrade LIC-EXA-560-G to LIC-EXA-560-L</t>
  </si>
  <si>
    <t>UPG-EXA-560-G-M</t>
  </si>
  <si>
    <t>Upgrade LIC-EXA-560-G to LIC-EXA-560-M</t>
  </si>
  <si>
    <t>UPG-EXA-560-G-H</t>
  </si>
  <si>
    <t>Upgrade LIC-EXA-560-G to LIC-EXA-560-H</t>
  </si>
  <si>
    <t>UPG-EXA-760-L-M</t>
  </si>
  <si>
    <t>Upgrade LIC-EXA-760-L to LIC-EXA-760-M</t>
  </si>
  <si>
    <t>UPG-EXA-760-L-H</t>
  </si>
  <si>
    <t>Upgrade LIC-EXA-760-L to LIC-EXA-760-H</t>
  </si>
  <si>
    <t>UPG-EXA-760-M-H</t>
  </si>
  <si>
    <t>Upgrade LIC-EXA-760-M to LIC-EXA-760-H</t>
  </si>
  <si>
    <t>UPG-EXA-1160-L-M</t>
  </si>
  <si>
    <t>Upgrade LIC-EXA-1160-L to LIC-EXA-1160-M</t>
  </si>
  <si>
    <t>UPG-EXA-1160-L-H</t>
  </si>
  <si>
    <t>Upgrade LIC-EXA-1160-L to LIC-EXA-1160-H</t>
  </si>
  <si>
    <t>UPG-EXA-1160-M-H</t>
  </si>
  <si>
    <t>Upgrade LIC-EXA-1160-M to LIC-EXA-1160-H</t>
  </si>
  <si>
    <t>UPG-EXA-1160-G-L</t>
  </si>
  <si>
    <t>Upgrade LIC-EXA-1160-G to LIC-EXA-1160-L</t>
  </si>
  <si>
    <t>UPG-EXA-1160-G-M</t>
  </si>
  <si>
    <t>Upgrade LIC-EXA-1160-G to LIC-EXA-1160-M</t>
  </si>
  <si>
    <t>UPG-EXA-1160-G-H</t>
  </si>
  <si>
    <t>Upgrade LIC-EXA-1160-G to LIC-EXA-1160-H</t>
  </si>
  <si>
    <t>UPG-GCA-2000-L-M</t>
  </si>
  <si>
    <t>Upgrade GCA-2000L to GCA-2000M</t>
  </si>
  <si>
    <t>UPG-GCA-2000-L-H</t>
  </si>
  <si>
    <t>Upgrade GCA-2000L to GCA-2000H</t>
  </si>
  <si>
    <t>UPG-GCA-2000-L-VH</t>
  </si>
  <si>
    <t>Upgrade GCA-2000L to GCA-2000VH</t>
  </si>
  <si>
    <t>UPG-GCA-2000-M-H</t>
  </si>
  <si>
    <t>Upgrade GCA-2000M to GCA-2000H</t>
  </si>
  <si>
    <t>UPG-GCA-2000-M-VH</t>
  </si>
  <si>
    <t>Upgrade GCA-2000M to GCA-2000VH</t>
  </si>
  <si>
    <t>UPG-GCA-2000-H-VH</t>
  </si>
  <si>
    <t>Upgrade GCA-2000H to GCA-2000VH</t>
  </si>
  <si>
    <t>MNT-GLD-CXA-00555</t>
  </si>
  <si>
    <t>MNT-GPL-CXA-00555</t>
  </si>
  <si>
    <t>MNT-PLT-CXA-00555</t>
  </si>
  <si>
    <t>MNT-RASP-GLD-CXA-00555</t>
  </si>
  <si>
    <t>MNT-RASP-GPL-CXA-00555</t>
  </si>
  <si>
    <t>MNT-RASP-PLT-CXA-00555</t>
  </si>
  <si>
    <t>MNT-GLD-CXA-00755</t>
  </si>
  <si>
    <t>MNT-GPL-CXA-00755</t>
  </si>
  <si>
    <t>MNT-PLT-CXA-00755</t>
  </si>
  <si>
    <t>MNT-RASP-GLD-CXA-00755</t>
  </si>
  <si>
    <t>MNT-RASP-GPL-CXA-00755</t>
  </si>
  <si>
    <t>MNT-RASP-PLT-CXA-00755</t>
  </si>
  <si>
    <t>MNT-GLD-CXA-01555</t>
  </si>
  <si>
    <t>MNT-GPL-CXA-01555</t>
  </si>
  <si>
    <t>MNT-PLT-CXA-01555</t>
  </si>
  <si>
    <t>MNT-RASP-GLD-CXA-01555</t>
  </si>
  <si>
    <t>MNT-RASP-GPL-CXA-01555</t>
  </si>
  <si>
    <t>MNT-RASP-PLT-CXA-01555</t>
  </si>
  <si>
    <t>MNT-GLD-EXA-00560</t>
  </si>
  <si>
    <t>MNT-GPL-EXA-00560</t>
  </si>
  <si>
    <t>MNT-PLT-EXA-00560</t>
  </si>
  <si>
    <t>MNT-RASP-GLD-EXA-00560</t>
  </si>
  <si>
    <t>MNT-RASP-GPL-EXA-00560</t>
  </si>
  <si>
    <t>MNT-RASP-PLT-EXA-00560</t>
  </si>
  <si>
    <t>MNT-GLD-EXA-00760</t>
  </si>
  <si>
    <t>MNT-GPL-EXA-00760</t>
  </si>
  <si>
    <t>MNT-PLT-EXA-00760</t>
  </si>
  <si>
    <t>MNT-RASP-GLD-EXA-00760</t>
  </si>
  <si>
    <t>MNT-RASP-GPL-EXA-00760</t>
  </si>
  <si>
    <t>MNT-RASP-PLT-EXA-00760</t>
  </si>
  <si>
    <t>MNT-GLD-EXA-01160</t>
  </si>
  <si>
    <t>MNT-GPL-EXA-01160</t>
  </si>
  <si>
    <t>MNT-PLT-EXA-01160</t>
  </si>
  <si>
    <t>MNT-RASP-GLD-EXA-01160</t>
  </si>
  <si>
    <t>MNT-RASP-GPL-EXA-01160</t>
  </si>
  <si>
    <t>MNT-RASP-PLT-EXA-01160</t>
  </si>
  <si>
    <t>MNT-GLD-EXA-01260</t>
  </si>
  <si>
    <t>MNT-GPL-EXA-01260</t>
  </si>
  <si>
    <t>MNT-PLT-EXA-01260</t>
  </si>
  <si>
    <t>MNT-RASP-GLD-EXA-01260</t>
  </si>
  <si>
    <t>MNT-RASP-GPL-EXA-01260</t>
  </si>
  <si>
    <t>MNT-RASP-PLT-EXA-01260</t>
  </si>
  <si>
    <t>MNT-GLD-GCA-02000</t>
  </si>
  <si>
    <t>MNT-GPL-GCA-02000</t>
  </si>
  <si>
    <t>MNT-PLT-GCA-02000</t>
  </si>
  <si>
    <t>MNT-RASP-GLD-GCA-02000</t>
  </si>
  <si>
    <t>MNT-RASP-GPL-GCA-02000</t>
  </si>
  <si>
    <t>MNT-RASP-PLT-GCA-02000</t>
  </si>
  <si>
    <t>MNT-EHR-DL-EX</t>
  </si>
  <si>
    <t>Disc/Memory Support-xx60 EX560/760</t>
  </si>
  <si>
    <t>Models - EXA 560, EXA 760</t>
  </si>
  <si>
    <t>MNT-EHR-1U-EX</t>
  </si>
  <si>
    <t>Disc/Memory Support-xx60 EX1160</t>
  </si>
  <si>
    <t>Models - EXA 1160</t>
  </si>
  <si>
    <t>MNT-EHR-2U-EX</t>
  </si>
  <si>
    <t>MNT-EHR-DT-CX</t>
  </si>
  <si>
    <t>MNT-EHR-1U-CX</t>
  </si>
  <si>
    <t>Disc/Memory Support-xx55 CX1555</t>
  </si>
  <si>
    <t>Models - CXA 1555</t>
  </si>
  <si>
    <t>MNT-LIC-SCPS-002</t>
  </si>
  <si>
    <t>MNT-LIC-SCPS-003</t>
  </si>
  <si>
    <t>Support SCPS License on 560 Series</t>
  </si>
  <si>
    <t>MNT-LIC-SCPS-004</t>
  </si>
  <si>
    <t>MNT-LIC-SCPS-005</t>
  </si>
  <si>
    <t>Support SCPS License on 760 Series</t>
  </si>
  <si>
    <t>MNT-LIC-SCPS-006</t>
  </si>
  <si>
    <t>MNT-LIC-SCPS-007</t>
  </si>
  <si>
    <t>MNT-LIC-SCPS-008</t>
  </si>
  <si>
    <t>MNT-RASP-LIC-SCPS-002</t>
  </si>
  <si>
    <t>MNT-RASP-LIC-SCPS-003</t>
  </si>
  <si>
    <t>MNT-RASP-LIC-SCPS-004</t>
  </si>
  <si>
    <t>MNT-RASP-LIC-SCPS-005</t>
  </si>
  <si>
    <t>MNT-RASP-LIC-SCPS-006</t>
  </si>
  <si>
    <t>MNT-RASP-LIC-SCPS-007</t>
  </si>
  <si>
    <t>MNT-RASP-LIC-SCPS-008</t>
  </si>
  <si>
    <t>Discount Category Legend</t>
  </si>
  <si>
    <t>Appliance Product and Product Upgrades</t>
  </si>
  <si>
    <t>Support and Maintenance</t>
  </si>
  <si>
    <t>C</t>
  </si>
  <si>
    <t>Demonstration Equipment</t>
  </si>
  <si>
    <t>D</t>
  </si>
  <si>
    <t>Spares</t>
  </si>
  <si>
    <t>E</t>
  </si>
  <si>
    <t>Training and Professional Services</t>
  </si>
  <si>
    <t>F</t>
  </si>
  <si>
    <t>Non-discountable</t>
  </si>
  <si>
    <t>L</t>
  </si>
  <si>
    <t>SaaS</t>
  </si>
  <si>
    <r>
      <t>Card Legend:</t>
    </r>
    <r>
      <rPr>
        <sz val="11"/>
        <color theme="1"/>
        <rFont val="宋体"/>
        <family val="2"/>
        <scheme val="minor"/>
      </rPr>
      <t xml:space="preserve"> TX = 1GbE Copper,  SX = 1GbE Fiber Multi mode, 
LX = 1GbE Fiber Single Mode, 
SR = 10GbE Fiber Multi-Mode, LR = 10GbE Fiber Single Mode</t>
    </r>
  </si>
  <si>
    <r>
      <t xml:space="preserve">NOTE: All systems have 4 </t>
    </r>
    <r>
      <rPr>
        <b/>
        <u/>
        <sz val="11"/>
        <color indexed="8"/>
        <rFont val="Arial"/>
        <family val="2"/>
      </rPr>
      <t>onboard</t>
    </r>
    <r>
      <rPr>
        <b/>
        <sz val="11"/>
        <color indexed="8"/>
        <rFont val="Arial"/>
        <family val="2"/>
      </rPr>
      <t xml:space="preserve"> copper Bypass ports- except 
SH250/550 = 2</t>
    </r>
  </si>
  <si>
    <t>NIC-009-2XF-C</t>
  </si>
  <si>
    <t>2-Port 10G Fiber (LR, SR) SFP+</t>
  </si>
  <si>
    <t>Steelhead Appliance xx50/xx55/xx60 Network Interface Cards (NICs) Configured (-C) Options</t>
  </si>
  <si>
    <t>NIC-01G-4TX-C</t>
  </si>
  <si>
    <t>4-port 1GbE TX Copper NIC (xx50) Add on</t>
  </si>
  <si>
    <t>Add on 4-Port 10/100/1000Base-T bypass interface card (xx50)-C</t>
  </si>
  <si>
    <t>NIC-01G-2SX-C</t>
  </si>
  <si>
    <t>2-port 1GbE SX Multi Mode Fiber NIC (xx50/xx55/xx60) Add on</t>
  </si>
  <si>
    <t>NIC-01G-2LX-C</t>
  </si>
  <si>
    <t>2-port 1GbE LX Single Mode Fiber NIC (xx50/xx55/xx60) Add on</t>
  </si>
  <si>
    <t>NIC-01G-4SX-C</t>
  </si>
  <si>
    <t>4-port 1GbE SX Multi Mode Fiber NIC (xx50) Add on</t>
  </si>
  <si>
    <t>NIC-01G-4LX-C</t>
  </si>
  <si>
    <t>4-port 1GbE LX Single Mode Fiber NIC (xx50) Add on</t>
  </si>
  <si>
    <t>NIC-10G-2LR-C</t>
  </si>
  <si>
    <t>2-port 10GbE LR Fiber NIC (xx50) Add on</t>
  </si>
  <si>
    <t>NIC-10G-2SR-C</t>
  </si>
  <si>
    <t>2-port 10GbE SR Multi Mode Fiber NIC (xx50) Add on</t>
  </si>
  <si>
    <t>Evaluation xx60 Network Interface Cards (NICs) Configured (-C) Options</t>
  </si>
  <si>
    <t>NIC-009-2XF-E-C</t>
  </si>
  <si>
    <t>Eval 2-Port 10G Fiber (LR, SR) SFP+</t>
  </si>
  <si>
    <t>Steelhead Appliance xx50/xx55/xx60 Network Interface Cards (NICs) Configured (-E-C) Options (For Evaluation models)</t>
  </si>
  <si>
    <t>NIC-01G-4TX-E-C</t>
  </si>
  <si>
    <t>Eval 4-port 1GbE TX Copper NIC (xx50) Add on</t>
  </si>
  <si>
    <t>Evaluation Add on 4-Port 10/100/1000Base-T bypass interface card (xx50)-C</t>
  </si>
  <si>
    <t>NIC-01G-2SX-E-C</t>
  </si>
  <si>
    <t>Eval 2-port 1GbE SX Multi Mode Fiber NIC (xx50/xx55/xx60) Add on</t>
  </si>
  <si>
    <t>NIC-01G-2LX-E-C</t>
  </si>
  <si>
    <t>Eval 2-port 1GbE LX Single Mode Fiber NIC (xx50/xx55/xx60) Add on</t>
  </si>
  <si>
    <t>NIC-01G-4SX-E-C</t>
  </si>
  <si>
    <t>Eval 4-port 1GbE SX Multi Mode Fiber NIC (xx50) Add on</t>
  </si>
  <si>
    <t>Evaluation Add on 4-Port GbE-SX fiber bypass interface card (xx50)-C</t>
  </si>
  <si>
    <t>NIC-01G-4LX-E-C</t>
  </si>
  <si>
    <t>Eval 4-port 1GbE LX Single Mode Fiber NIC (xx50) Add on</t>
  </si>
  <si>
    <t>Evaluation Add on 4-Port GbE-LX fiber bypass interface card (xx50)-C</t>
  </si>
  <si>
    <t>NIC-10G-2LR-E-C</t>
  </si>
  <si>
    <t>Eval 2-port 10GbE LR Fiber NIC (xx50) Add on</t>
  </si>
  <si>
    <t>Evaluation Add on 2-Port 10Gbase-LR fiber bypass interface card (xx50)-C</t>
  </si>
  <si>
    <t>NIC-10G-2SR-E-C</t>
  </si>
  <si>
    <t>Eval 2-port 10GbE SR Multi Mode Fiber NIC (xx50) Add on</t>
  </si>
  <si>
    <t>SCPS - xx50 (RioS 7.0)</t>
  </si>
  <si>
    <t>SCPS-001</t>
  </si>
  <si>
    <t>SCPS-002</t>
  </si>
  <si>
    <t>SCPS-003</t>
  </si>
  <si>
    <t>SCPS-004</t>
  </si>
  <si>
    <t>SCPS-005</t>
  </si>
  <si>
    <t>SCPS-006</t>
  </si>
  <si>
    <t>SCPS-007</t>
  </si>
  <si>
    <t>Evaluation SCPS - xx50 (RioS 7.0)</t>
  </si>
  <si>
    <t>SCPS-001-E</t>
  </si>
  <si>
    <t>SCPS-002-E</t>
  </si>
  <si>
    <t>SCPS-003-E</t>
  </si>
  <si>
    <t>SCPS-004-E</t>
  </si>
  <si>
    <t>SCPS-005-E</t>
  </si>
  <si>
    <t>SCPS-006-E</t>
  </si>
  <si>
    <t>SCPS-007-E</t>
  </si>
  <si>
    <t>SCPS - VSH</t>
  </si>
  <si>
    <t>SCPS-VSH-001</t>
  </si>
  <si>
    <t>SCPS-VSH-002</t>
  </si>
  <si>
    <t>SCPS-VSH-003</t>
  </si>
  <si>
    <t>SCPS-VSH-004</t>
  </si>
  <si>
    <t>Evaluation SCPS - VSH</t>
  </si>
  <si>
    <t>SCPS-VSH-001-E</t>
  </si>
  <si>
    <t>SCPS-VSH-002-E</t>
  </si>
  <si>
    <t>SCPS-VSH-003-E</t>
  </si>
  <si>
    <t>SCPS-VSH-004-E</t>
  </si>
  <si>
    <t>Power Cords - for all Appliance models</t>
  </si>
  <si>
    <t>PWR-CORD-ARG</t>
  </si>
  <si>
    <t>Cable Power cord, Argentina 2.5 mts</t>
  </si>
  <si>
    <t>PWR-CORD-AUS</t>
  </si>
  <si>
    <t>Cable Power cord, Australia/New Zealand 2.5 mts</t>
  </si>
  <si>
    <t>PWR-CORD-CH</t>
  </si>
  <si>
    <t>Cable Power cord, China 2.5 mts</t>
  </si>
  <si>
    <t>PWR-CORD-EU</t>
  </si>
  <si>
    <t>Cable Power cord, Europe 1.83 mts</t>
  </si>
  <si>
    <t>PWR-CORD-IND</t>
  </si>
  <si>
    <t>Cable Power cord, India 2.5 mts</t>
  </si>
  <si>
    <t>PWR-CORD-ISR</t>
  </si>
  <si>
    <t>Cable Power cord, Israel 2.5 mts</t>
  </si>
  <si>
    <t>PWR-CORD-ITA</t>
  </si>
  <si>
    <t>Cable Power cord, Italy 2.5 mts</t>
  </si>
  <si>
    <t>PWR-CORD-JPN</t>
  </si>
  <si>
    <t>Cable Power cord, Japan 2.5 mts</t>
  </si>
  <si>
    <t>PWR-CORD-KOR</t>
  </si>
  <si>
    <t>Cable Power cord, Korea 2.5 mts</t>
  </si>
  <si>
    <t>PWR-CORD-TAI</t>
  </si>
  <si>
    <t>Cable Power cord, Taiwan 2.5 mts</t>
  </si>
  <si>
    <t>PWR-CORD-UK</t>
  </si>
  <si>
    <t>Cable Power cord, Britain/Singapore/UK British colonies 2.5 mts</t>
  </si>
  <si>
    <t>PWR-CORD-US</t>
  </si>
  <si>
    <t>Cable Power cord, North America</t>
  </si>
  <si>
    <t>PWR-CORD-SW</t>
  </si>
  <si>
    <t>Cable Power cord, Switzerland 2.5 mts</t>
  </si>
  <si>
    <t>Spare Field Replaceable Units</t>
  </si>
  <si>
    <t>xx60 Network Interface Cards (NICs) Spares</t>
  </si>
  <si>
    <t>NIC-002-4TX</t>
  </si>
  <si>
    <t>Models - EX560,760</t>
  </si>
  <si>
    <t>NIC-003-4TX</t>
  </si>
  <si>
    <t>NIC-004-4SX</t>
  </si>
  <si>
    <t>NIC-005-4LX</t>
  </si>
  <si>
    <t>xx60 Disks, Memory, Fans, Power Supplies &amp; Rack kits Spares</t>
  </si>
  <si>
    <t>FAN-005</t>
  </si>
  <si>
    <t>FAN-006</t>
  </si>
  <si>
    <t>Fan kit for EX1160/CX1555 (Qty 5)</t>
  </si>
  <si>
    <t>Models - CX1555,EX1160</t>
  </si>
  <si>
    <t>FAN-007</t>
  </si>
  <si>
    <t>Models - EX1260</t>
  </si>
  <si>
    <t>HDD-004</t>
  </si>
  <si>
    <t>500GB Disk for CX1555/GCA2000</t>
  </si>
  <si>
    <t>Models - CX1555,GC2000</t>
  </si>
  <si>
    <t>HDD-005</t>
  </si>
  <si>
    <t>1TB Disk for EX/CAX/CAP/CAG</t>
  </si>
  <si>
    <t>HDK-001</t>
  </si>
  <si>
    <t>Disk Kit for CX555,755L,M (HDD)</t>
  </si>
  <si>
    <t>Models - CX555/755L,M</t>
  </si>
  <si>
    <t>HDK-002</t>
  </si>
  <si>
    <t>Disk Kit CX755H (SSD, HDD)</t>
  </si>
  <si>
    <t>Models - CX755H</t>
  </si>
  <si>
    <t>LIC-FCT-INST</t>
  </si>
  <si>
    <t>Factory Installation of Licenses</t>
  </si>
  <si>
    <t>MEM-006</t>
  </si>
  <si>
    <t>4GB Memory for 560/760 (Spare)</t>
  </si>
  <si>
    <t>MEM-007</t>
  </si>
  <si>
    <t>4GB Memory</t>
  </si>
  <si>
    <t>MEM-008</t>
  </si>
  <si>
    <t>8GB Memory</t>
  </si>
  <si>
    <t>NRD-HDD-004</t>
  </si>
  <si>
    <t>NRD-SSD-002</t>
  </si>
  <si>
    <t>NRD-SSD-003</t>
  </si>
  <si>
    <t>PWS-003</t>
  </si>
  <si>
    <t>Power supply for CX1555/EX1160/CAX/CAP/CAG</t>
  </si>
  <si>
    <t>Models - EX1160,CX1555, CAX,CAP,CAG</t>
  </si>
  <si>
    <t>PWS-004</t>
  </si>
  <si>
    <t>SSD-002</t>
  </si>
  <si>
    <t>Steelhead Appliance xx50 Network Interface Cards (NICs) Spares</t>
  </si>
  <si>
    <t>NIC-01G-4TX</t>
  </si>
  <si>
    <t>4-port 1GbE TX copper NIC (xx50) Spare</t>
  </si>
  <si>
    <t>Spare 4-Port 10/100/1000Base-T bypass interface card (xx50)</t>
  </si>
  <si>
    <t>NIC-01G-2SX</t>
  </si>
  <si>
    <t>2-port 1GbE SX Multi Mode Fiber NIC (xx50/xx55/xx60) Spare</t>
  </si>
  <si>
    <t>NIC-01G-2LX</t>
  </si>
  <si>
    <t>2-port 1GbE LX Single Mode Fiber NIC (xx50/xx55/xx60) Spare</t>
  </si>
  <si>
    <t>NIC-01G-4SX</t>
  </si>
  <si>
    <t>4-port 1GbE SX Multi Mode Fiber NIC (xx50) Spare</t>
  </si>
  <si>
    <t>Spare 4-Port GbE-SX fiber bypass interface card (xx50)</t>
  </si>
  <si>
    <t>NIC-01G-4LX</t>
  </si>
  <si>
    <t>4-port 1GbE LX Single Mode Fiber NIC (xx50) Spare</t>
  </si>
  <si>
    <t>Spare 4-Port GbE-LX fiber bypass interface card (xx50)</t>
  </si>
  <si>
    <t>NIC-10G-2LR</t>
  </si>
  <si>
    <t>2-port 10GbE LR Fiber NIC (xx50) Spare</t>
  </si>
  <si>
    <t>Spare 2-Port 10Gbase-LR fiber bypass interface card (xx50)</t>
  </si>
  <si>
    <t>NIC-10G-2SR</t>
  </si>
  <si>
    <t>2-port 10GbE SR Multi Mode Fiber NIC (xx50) Spare</t>
  </si>
  <si>
    <t>NRD-SSD-001</t>
  </si>
  <si>
    <t>Per SSD replacement fee for any 7050 system returned without disc</t>
  </si>
  <si>
    <t>NRD-HDD-001</t>
  </si>
  <si>
    <t>NRD-HDD-002</t>
  </si>
  <si>
    <t>Field Add On Features</t>
  </si>
  <si>
    <t>Models - EX560</t>
  </si>
  <si>
    <t>Models - EX760</t>
  </si>
  <si>
    <t>Models - EX1160</t>
  </si>
  <si>
    <t>KIT-MEM1-1260</t>
  </si>
  <si>
    <t>Memory Upgrade License Kit for EXA-01260 (to 32GB)</t>
  </si>
  <si>
    <t>KIT-MEM2-1260</t>
  </si>
  <si>
    <t>Memory Upgrade License Kit for EXA-01260 (to 64GB)</t>
  </si>
  <si>
    <t>XX50 Add On Features</t>
  </si>
  <si>
    <t>RAID add on feature</t>
  </si>
  <si>
    <t>RDK-001</t>
  </si>
  <si>
    <t>Raid Kit for SH1050L</t>
  </si>
  <si>
    <t>Add RAID to SH1050L (3X250GB) &amp; License</t>
  </si>
  <si>
    <t>RDK-002</t>
  </si>
  <si>
    <t>Raid Kit for SH1050M</t>
  </si>
  <si>
    <t>Add RAID to SH1050M (3X250GB) &amp; License</t>
  </si>
  <si>
    <t>RDK-003</t>
  </si>
  <si>
    <t>Raid Kit for SH1050H</t>
  </si>
  <si>
    <t>Add RAID to SH1050H (2X250GB) &amp; License</t>
  </si>
  <si>
    <t>Volume Price Breaks</t>
  </si>
  <si>
    <t>Range Start</t>
  </si>
  <si>
    <t>Range End</t>
  </si>
  <si>
    <t>* See note</t>
  </si>
  <si>
    <t>CMC-VE  CMC, SMC</t>
  </si>
  <si>
    <t>CMC-VE-INST</t>
  </si>
  <si>
    <t>CMC-VE-INST-E</t>
  </si>
  <si>
    <t>SMC-VRT-V100</t>
  </si>
  <si>
    <t>SMC-VRT-V100-E</t>
  </si>
  <si>
    <t>CMC-HWA-MGT-10</t>
  </si>
  <si>
    <t>0</t>
  </si>
  <si>
    <t>4</t>
  </si>
  <si>
    <t>5</t>
  </si>
  <si>
    <t>19</t>
  </si>
  <si>
    <t>20</t>
  </si>
  <si>
    <t>44</t>
  </si>
  <si>
    <t>45</t>
  </si>
  <si>
    <t>94</t>
  </si>
  <si>
    <t>95</t>
  </si>
  <si>
    <t>194</t>
  </si>
  <si>
    <t>195</t>
  </si>
  <si>
    <t>CMC-SWA-MGT-10</t>
  </si>
  <si>
    <t>9</t>
  </si>
  <si>
    <t>10</t>
  </si>
  <si>
    <t>24</t>
  </si>
  <si>
    <t>25</t>
  </si>
  <si>
    <t>49</t>
  </si>
  <si>
    <t>50</t>
  </si>
  <si>
    <t>99</t>
  </si>
  <si>
    <t>100</t>
  </si>
  <si>
    <t>199</t>
  </si>
  <si>
    <t>200</t>
  </si>
  <si>
    <t>SMC-LIC-USR-10</t>
  </si>
  <si>
    <t>1</t>
  </si>
  <si>
    <t>2</t>
  </si>
  <si>
    <t>3</t>
  </si>
  <si>
    <t>11</t>
  </si>
  <si>
    <t>26</t>
  </si>
  <si>
    <t>51</t>
  </si>
  <si>
    <t>101</t>
  </si>
  <si>
    <t>201</t>
  </si>
  <si>
    <t>500</t>
  </si>
  <si>
    <t>501</t>
  </si>
  <si>
    <t>1000</t>
  </si>
  <si>
    <t>1001</t>
  </si>
  <si>
    <t>2000</t>
  </si>
  <si>
    <t>2001</t>
  </si>
  <si>
    <t>5000</t>
  </si>
  <si>
    <t>MNT-VSK-00050</t>
  </si>
  <si>
    <t>MNT-RASP-VSK-00050</t>
  </si>
  <si>
    <t>MNT-VSK-00200</t>
  </si>
  <si>
    <t>MNT-RASP-VSK-00200</t>
  </si>
  <si>
    <t>MNT-VSK-00400</t>
  </si>
  <si>
    <t>MNT-RASP-VSK-00400</t>
  </si>
  <si>
    <r>
      <t>Card Legend:</t>
    </r>
    <r>
      <rPr>
        <sz val="10"/>
        <rFont val="Arial"/>
        <family val="2"/>
      </rPr>
      <t xml:space="preserve"> TX = 1GbE Copper,  SX = 1GbE Fiber Multi mode, LX = 1GbE Fiber Single Mode, 
SR = 10GbE Fiber Multi-Mode, LR = 10GbE Fiber Single Mode</t>
    </r>
  </si>
  <si>
    <t>CMC-HWA-MGT-10-E</t>
  </si>
  <si>
    <t>CMC-SWA-MGT-10-E</t>
  </si>
  <si>
    <t>SMC-LIC-USR-10-E</t>
  </si>
  <si>
    <r>
      <t xml:space="preserve">Support                                               </t>
    </r>
    <r>
      <rPr>
        <b/>
        <i/>
        <sz val="12"/>
        <color indexed="12"/>
        <rFont val="Arial"/>
        <family val="2"/>
      </rPr>
      <t>Support policy:</t>
    </r>
  </si>
  <si>
    <t>http://www.riverbed.com/supportpolicy</t>
  </si>
  <si>
    <t>MNT-GLD-CAX-00360-L</t>
  </si>
  <si>
    <t>MNT-GPL-CAX-00360-L</t>
  </si>
  <si>
    <t>MNT-PLT-CAX-00360-L</t>
  </si>
  <si>
    <t>MNT-GLD-CAX-00360-M</t>
  </si>
  <si>
    <t>MNT-GPL-CAX-00360-M</t>
  </si>
  <si>
    <t>MNT-PLT-CAX-00360-M</t>
  </si>
  <si>
    <t>MNT-GLD-CAX-00360-H</t>
  </si>
  <si>
    <t>MNT-GPL-CAX-00360-H</t>
  </si>
  <si>
    <t>MNT-PLT-CAX-00360-H</t>
  </si>
  <si>
    <t>MNT-LIC-CAX-360-CAA</t>
  </si>
  <si>
    <t>MNT-GLD-CAP-02260-L</t>
  </si>
  <si>
    <t>MNT-GPL-CAP-02260-L</t>
  </si>
  <si>
    <t>MNT-PLT-CAP-02260-L</t>
  </si>
  <si>
    <t>MNT-GLD-CAP-02260-M</t>
  </si>
  <si>
    <t>MNT-GPL-CAP-02260-M</t>
  </si>
  <si>
    <t>MNT-PLT-CAP-02260-M</t>
  </si>
  <si>
    <t>MNT-GLD-CAP-02260-H</t>
  </si>
  <si>
    <t>MNT-GPL-CAP-02260-H</t>
  </si>
  <si>
    <t>MNT-PLT-CAP-02260-H</t>
  </si>
  <si>
    <t>MNT-LIC-CAP-2260-CAA</t>
  </si>
  <si>
    <t>MNT-GLD-CAP-04260-AN</t>
  </si>
  <si>
    <t>MNT-GPL-CAP-04260-AN</t>
  </si>
  <si>
    <t>MNT-PLT-CAP-04260-AN</t>
  </si>
  <si>
    <t>MNT-GLD-CAP-04260-DB</t>
  </si>
  <si>
    <t>MNT-GPL-CAP-04260-DB</t>
  </si>
  <si>
    <t>MNT-PLT-CAP-04260-DB</t>
  </si>
  <si>
    <t>MNT-GLD-CAP-04260-DP</t>
  </si>
  <si>
    <t>MNT-GPL-CAP-04260-DP</t>
  </si>
  <si>
    <t>MNT-PLT-CAP-04260-DP</t>
  </si>
  <si>
    <t>MNT-GLD-CAP-04260-EX</t>
  </si>
  <si>
    <t>MNT-GPL-CAP-04260-EX</t>
  </si>
  <si>
    <t>MNT-PLT-CAP-04260-EX</t>
  </si>
  <si>
    <t>MNT-GLD-CAP-04260-UI</t>
  </si>
  <si>
    <t>MNT-GPL-CAP-04260-UI</t>
  </si>
  <si>
    <t>MNT-PLT-CAP-04260-UI</t>
  </si>
  <si>
    <t>MNT-LIC-CAP-4260-CAA</t>
  </si>
  <si>
    <t>MNT-GLD-CAS-02260</t>
  </si>
  <si>
    <t>Cascade Sensor CAS-02260 Gold Support</t>
  </si>
  <si>
    <t>MNT-GPL-CAS-02260</t>
  </si>
  <si>
    <t>Cascade Sensor CAS-02260 Gold Plus Support</t>
  </si>
  <si>
    <t>MNT-PLT-CAS-02260</t>
  </si>
  <si>
    <t>Cascade Sensor CAS-02260 Platinum Support</t>
  </si>
  <si>
    <t>MNT-GLD-LIC-CAG-2260-F1</t>
  </si>
  <si>
    <t>MNT-GPL-LIC-CAG-2260-F1</t>
  </si>
  <si>
    <t>MNT-PLT-LIC-CAG-2260-F1</t>
  </si>
  <si>
    <t>MNT-GLD-LIC-CAG-2260-F2</t>
  </si>
  <si>
    <t>MNT-GPL-LIC-CAG-2260-F2</t>
  </si>
  <si>
    <t>MNT-PLT-LIC-CAG-2260-F2</t>
  </si>
  <si>
    <t>MNT-GLD-LIC-CAG-2260-F3</t>
  </si>
  <si>
    <t>MNT-GPL-LIC-CAG-2260-F3</t>
  </si>
  <si>
    <t>MNT-PLT-LIC-CAG-2260-F3</t>
  </si>
  <si>
    <t>MNT-GLD-LIC-CAG-2260-F4</t>
  </si>
  <si>
    <t>MNT-GPL-LIC-CAG-2260-F4</t>
  </si>
  <si>
    <t>MNT-PLT-LIC-CAG-2260-F4</t>
  </si>
  <si>
    <t>MNT-GLD-LIC-CAG-2260-F5</t>
  </si>
  <si>
    <t>MNT-GPL-LIC-CAG-2260-F5</t>
  </si>
  <si>
    <t>MNT-PLT-LIC-CAG-2260-F5</t>
  </si>
  <si>
    <t>MNT-EHR-1U-CAS</t>
  </si>
  <si>
    <t>MNT-EHR-2U-CAS</t>
  </si>
  <si>
    <t>MNT-RASP-GLD-CAX-00360-L</t>
  </si>
  <si>
    <t>MNT-RASP-GPL-CAX-00360-L</t>
  </si>
  <si>
    <t>MNT-RASP-PLT-CAX-00360-L</t>
  </si>
  <si>
    <t>MNT-RASP-GLD-CAX-00360-M</t>
  </si>
  <si>
    <t>MNT-RASP-GPL-CAX-00360-M</t>
  </si>
  <si>
    <t>MNT-RASP-PLT-CAX-00360-M</t>
  </si>
  <si>
    <t>MNT-RASP-GLD-CAX-00360-H</t>
  </si>
  <si>
    <t>MNT-RASP-GPL-CAX-00360-H</t>
  </si>
  <si>
    <t>MNT-RASP-PLT-CAX-00360-H</t>
  </si>
  <si>
    <t>MNT-RASP-LIC-CAX-360-CAA</t>
  </si>
  <si>
    <t>MNT-RASP-GLD-CAP-02260-L</t>
  </si>
  <si>
    <t>MNT-RASP-GPL-CAP-02260-L</t>
  </si>
  <si>
    <t>MNT-RASP-PLT-CAP-02260-L</t>
  </si>
  <si>
    <t>MNT-RASP-GLD-CAP-02260-M</t>
  </si>
  <si>
    <t>MNT-RASP-GPL-CAP-02260-M</t>
  </si>
  <si>
    <t>MNT-RASP-PLT-CAP-02260-M</t>
  </si>
  <si>
    <t>MNT-RASP-GLD-CAP-02260-H</t>
  </si>
  <si>
    <t>MNT-RASP-GPL-CAP-02260-H</t>
  </si>
  <si>
    <t>MNT-RASP-PLT-CAP-02260-H</t>
  </si>
  <si>
    <t>MNT-RASP-LIC-CAP-2260-CAA</t>
  </si>
  <si>
    <t>MNT-RASP-GLD-CAP-04260-AN</t>
  </si>
  <si>
    <t>MNT-RASP-GPL-CAP-04260-AN</t>
  </si>
  <si>
    <t>MNT-RASP-PLT-CAP-04260-AN</t>
  </si>
  <si>
    <t>MNT-RASP-GLD-CAP-04260-DB</t>
  </si>
  <si>
    <t>MNT-RASP-GPL-CAP-04260-DB</t>
  </si>
  <si>
    <t>MNT-RASP-PLT-CAP-04260-DB</t>
  </si>
  <si>
    <t>MNT-RASP-GLD-CAP-04260-DP</t>
  </si>
  <si>
    <t>MNT-RASP-GPL-CAP-04260-DP</t>
  </si>
  <si>
    <t>MNT-RASP-PLT-CAP-04260-DP</t>
  </si>
  <si>
    <t>MNT-RASP-GLD-CAP-04260-EX</t>
  </si>
  <si>
    <t>MNT-RASP-GPL-CAP-04260-EX</t>
  </si>
  <si>
    <t>MNT-RASP-PLT-CAP-04260-EX</t>
  </si>
  <si>
    <t>MNT-RASP-GLD-CAP-04260-UI</t>
  </si>
  <si>
    <t>MNT-RASP-GPL-CAP-04260-UI</t>
  </si>
  <si>
    <t>MNT-RASP-PLT-CAP-04260-UI</t>
  </si>
  <si>
    <t>MNT-RASP-LIC-CAP-4260-CAA</t>
  </si>
  <si>
    <t>MNT-RASP-GLD-CAS-02260</t>
  </si>
  <si>
    <t>Cascade Sensor CAS-02260 Gold Support (RASP)</t>
  </si>
  <si>
    <t>MNT-RASP-GPL-CAS-02260</t>
  </si>
  <si>
    <t>Cascade Sensor CAS-02260 Gold Plus Support (RASP)</t>
  </si>
  <si>
    <t>MNT-RASP-PLT-CAS-02260</t>
  </si>
  <si>
    <t>Cascade Sensor CAS-02260 Platinum Support (RASP)</t>
  </si>
  <si>
    <t>MNT-RASP-GLD-LIC-CAG-2260-F1</t>
  </si>
  <si>
    <t>MNT-RASP-GPL-LIC-CAG-2260-F1</t>
  </si>
  <si>
    <t>MNT-RASP-PLT-LIC-CAG-2260-F1</t>
  </si>
  <si>
    <t>MNT-RASP-GLD-LIC-CAG-2260-F2</t>
  </si>
  <si>
    <t>MNT-RASP-GPL-LIC-CAG-2260-F2</t>
  </si>
  <si>
    <t>MNT-RASP-PLT-LIC-CAG-2260-F2</t>
  </si>
  <si>
    <t>MNT-RASP-GLD-LIC-CAG-2260-F3</t>
  </si>
  <si>
    <t>MNT-RASP-GPL-LIC-CAG-2260-F3</t>
  </si>
  <si>
    <t>MNT-RASP-PLT-LIC-CAG-2260-F3</t>
  </si>
  <si>
    <t>MNT-RASP-GLD-LIC-CAG-2260-F4</t>
  </si>
  <si>
    <t>MNT-RASP-GPL-LIC-CAG-2260-F4</t>
  </si>
  <si>
    <t>MNT-RASP-PLT-LIC-CAG-2260-F4</t>
  </si>
  <si>
    <t>MNT-RASP-GLD-LIC-CAG-2260-F5</t>
  </si>
  <si>
    <t>MNT-RASP-GPL-LIC-CAG-2260-F5</t>
  </si>
  <si>
    <t>MNT-RASP-PLT-LIC-CAG-2260-F5</t>
  </si>
  <si>
    <t>MNT-RASP-EHR-2U-CAS</t>
  </si>
  <si>
    <t>MNT-GLD-UPG-CAX-00360-L-M</t>
  </si>
  <si>
    <t>MNT-GPL-UPG-CAX-00360-L-M</t>
  </si>
  <si>
    <t>MNT-PLT-UPG-CAX-00360-L-M</t>
  </si>
  <si>
    <t>MNT-GLD-UPG-CAX-00360-M-H</t>
  </si>
  <si>
    <t>MNT-GPL-UPG-CAX-00360-M-H</t>
  </si>
  <si>
    <t>MNT-PLT-UPG-CAX-00360-M-H</t>
  </si>
  <si>
    <t>MNT-GLD-UPG-CAX-00360-L-H</t>
  </si>
  <si>
    <t>MNT-GPL-UPG-CAX-00360-L-H</t>
  </si>
  <si>
    <t>MNT-PLT-UPG-CAX-00360-L-H</t>
  </si>
  <si>
    <t>MNT-GLD-UPG-CAP-02260-L-M</t>
  </si>
  <si>
    <t>MNT-GPL-UPG-CAP-02260-L-M</t>
  </si>
  <si>
    <t>MNT-PLT-UPG-CAP-02260-L-M</t>
  </si>
  <si>
    <t>MNT-GLD-UPG-CAP-02260-M-H</t>
  </si>
  <si>
    <t>MNT-GPL-UPG-CAP-02260-M-H</t>
  </si>
  <si>
    <t>MNT-PLT-UPG-CAP-02260-M-H</t>
  </si>
  <si>
    <t>MNT-GLD-UPG-CAP-02260-L-H</t>
  </si>
  <si>
    <t>MNT-GPL-UPG-CAP-02260-L-H</t>
  </si>
  <si>
    <t>MNT-PLT-UPG-CAP-02260-L-H</t>
  </si>
  <si>
    <t>MNT-GLD-UPG-CAG-02260-F1-F2</t>
  </si>
  <si>
    <t>MNT-GPL-UPG-CAG-02260-F1-F2</t>
  </si>
  <si>
    <t>MNT-PLT-UPG-CAG-02260-F1-F2</t>
  </si>
  <si>
    <t>MNT-GLD-UPG-CAG-02260-F1-F3</t>
  </si>
  <si>
    <t>MNT-GPL-UPG-CAG-02260-F1-F3</t>
  </si>
  <si>
    <t>MNT-PLT-UPG-CAG-02260-F1-F3</t>
  </si>
  <si>
    <t>MNT-GLD-UPG-CAG-02260-F1-F4</t>
  </si>
  <si>
    <t>MNT-GPL-UPG-CAG-02260-F1-F4</t>
  </si>
  <si>
    <t>MNT-PLT-UPG-CAG-02260-F1-F4</t>
  </si>
  <si>
    <t>MNT-GLD-UPG-CAG-02260-F1-F5</t>
  </si>
  <si>
    <t>MNT-GPL-UPG-CAG-02260-F1-F5</t>
  </si>
  <si>
    <t>MNT-PLT-UPG-CAG-02260-F1-F5</t>
  </si>
  <si>
    <t>MNT-GLD-UPG-CAG-02260-F2-F3</t>
  </si>
  <si>
    <t>MNT-GPL-UPG-CAG-02260-F2-F3</t>
  </si>
  <si>
    <t>MNT-PLT-UPG-CAG-02260-F2-F3</t>
  </si>
  <si>
    <t>MNT-GLD-UPG-CAG-02260-F2-F4</t>
  </si>
  <si>
    <t>MNT-GPL-UPG-CAG-02260-F2-F4</t>
  </si>
  <si>
    <t>MNT-PLT-UPG-CAG-02260-F2-F4</t>
  </si>
  <si>
    <t>MNT-GLD-UPG-CAG-02260-F2-F5</t>
  </si>
  <si>
    <t>MNT-GPL-UPG-CAG-02260-F2-F5</t>
  </si>
  <si>
    <t>MNT-PLT-UPG-CAG-02260-F2-F5</t>
  </si>
  <si>
    <t>MNT-GLD-UPG-CAG-02260-F3-F4</t>
  </si>
  <si>
    <t>MNT-GPL-UPG-CAG-02260-F3-F4</t>
  </si>
  <si>
    <t>MNT-PLT-UPG-CAG-02260-F3-F4</t>
  </si>
  <si>
    <t>MNT-GLD-UPG-CAG-02260-F3-F5</t>
  </si>
  <si>
    <t>MNT-GPL-UPG-CAG-02260-F3-F5</t>
  </si>
  <si>
    <t>MNT-PLT-UPG-CAG-02260-F3-F5</t>
  </si>
  <si>
    <t>MNT-GLD-UPG-CAG-02260-F4-F5</t>
  </si>
  <si>
    <t>MNT-GPL-UPG-CAG-02260-F4-F5</t>
  </si>
  <si>
    <t>MNT-PLT-UPG-CAG-02260-F4-F5</t>
  </si>
  <si>
    <t>MNT-RASP-GLD-UPG-CAP-02260-L-M</t>
  </si>
  <si>
    <t>MNT-RASP-GPL-UPG-CAP-02260-L-M</t>
  </si>
  <si>
    <t>MNT-RASP-PLT-UPG-CAP-02260-L-M</t>
  </si>
  <si>
    <t>MNT-RASP-GLD-UPG-CAP-02260-M-H</t>
  </si>
  <si>
    <t>MNT-RASP-GPL-UPG-CAP-02260-M-H</t>
  </si>
  <si>
    <t>MNT-RASP-PLT-UPG-CAP-02260-M-H</t>
  </si>
  <si>
    <t>MNT-RASP-GLD-UPG-CAP-02260-L-H</t>
  </si>
  <si>
    <t>MNT-RASP-GPL-UPG-CAP-02260-L-H</t>
  </si>
  <si>
    <t>MNT-RASP-PLT-UPG-CAP-02260-L-H</t>
  </si>
  <si>
    <t>MNT-RASP-GLD-UPG-CAX-00360-L-M</t>
  </si>
  <si>
    <t>MNT-RASP-GPL-UPG-CAX-00360-L-M</t>
  </si>
  <si>
    <t>MNT-RASP-PLT-UPG-CAX-00360-L-M</t>
  </si>
  <si>
    <t>MNT-RASP-GLD-UPG-CAX-00360-M-H</t>
  </si>
  <si>
    <t>MNT-RASP-GPL-UPG-CAX-00360-M-H</t>
  </si>
  <si>
    <t>MNT-RASP-PLT-UPG-CAX-00360-M-H</t>
  </si>
  <si>
    <t>MNT-RASP-GLD-UPG-CAX-00360-L-H</t>
  </si>
  <si>
    <t>MNT-RASP-GPL-UPG-CAX-00360-L-H</t>
  </si>
  <si>
    <t>MNT-RASP-PLT-UPG-CAX-00360-L-H</t>
  </si>
  <si>
    <t>Virtual Steelhead Support</t>
  </si>
  <si>
    <t>MNT-VSH-250</t>
  </si>
  <si>
    <t>MNT-VSH-550</t>
  </si>
  <si>
    <t>MNT-VSH-1050</t>
  </si>
  <si>
    <t>MNT-VSH-2050</t>
  </si>
  <si>
    <t>MNT-RASP-VSH-250</t>
  </si>
  <si>
    <t>MNT-RASP-VSH-550</t>
  </si>
  <si>
    <t>MNT-RASP-VSH-1050</t>
  </si>
  <si>
    <t>MNT-RASP-VSH-2050</t>
  </si>
  <si>
    <t>MNT-EHR-1U</t>
  </si>
  <si>
    <t>Annual Non-returned Disc/Memory Support-1U</t>
  </si>
  <si>
    <t>Annual Non-returned Disc/Memory Support-7050</t>
  </si>
  <si>
    <t>MNT-RASP-EHR-1U</t>
  </si>
  <si>
    <t xml:space="preserve"> Non-returned Disc/Memory RASP Support-1U</t>
  </si>
  <si>
    <t>MNT-RASP-EHR-3U</t>
  </si>
  <si>
    <t>Disc/Memory Support-xx20/xx50/INT9350/WWA 3U (RASP)</t>
  </si>
  <si>
    <t xml:space="preserve"> Non-returned Disc/Memory RASP Support-3U</t>
  </si>
  <si>
    <t>MNT-CSP-PE</t>
  </si>
  <si>
    <t>MNT-RASP-CSP-PE</t>
  </si>
  <si>
    <t>MNT-GLD-CSK-01100</t>
  </si>
  <si>
    <t>CSK-01100 Gold Support</t>
  </si>
  <si>
    <t>MNT-GPL-CSK-01100</t>
  </si>
  <si>
    <t>CSK-01100 Gold Plus Support</t>
  </si>
  <si>
    <t>MNT-PLT-CSK-01100</t>
  </si>
  <si>
    <t>CSK-01100 Platinum Support</t>
  </si>
  <si>
    <t>MNT-GLD-CSK-02100</t>
  </si>
  <si>
    <t>CSK-02100 Gold Support</t>
  </si>
  <si>
    <t>MNT-GPL-CSK-02100</t>
  </si>
  <si>
    <t>CSK-02100 Gold Plus Support</t>
  </si>
  <si>
    <t>MNT-PLT-CSK-02100</t>
  </si>
  <si>
    <t>CSK-02100 Platinum Support</t>
  </si>
  <si>
    <t>MNT-GLD-CSK-02200</t>
  </si>
  <si>
    <t>CSK-02200 Gold Support</t>
  </si>
  <si>
    <t>MNT-GPL-CSK-02200</t>
  </si>
  <si>
    <t>CSK-02200 Gold Plus Support</t>
  </si>
  <si>
    <t>MNT-PLT-CSK-02200</t>
  </si>
  <si>
    <t>CSK-02200 Platinum Support</t>
  </si>
  <si>
    <t>MNT-GLD-CSK-03100</t>
  </si>
  <si>
    <t>CSK-03100 Gold Support</t>
  </si>
  <si>
    <t>MNT-GPL-CSK-03100</t>
  </si>
  <si>
    <t>CSK-03100 Gold Plus Support</t>
  </si>
  <si>
    <t>MNT-PLT-CSK-03100</t>
  </si>
  <si>
    <t>CSK-03100 Platinum Support</t>
  </si>
  <si>
    <t>MNT-GLD-CSK-03200</t>
  </si>
  <si>
    <t>CSK-03200 Gold Support</t>
  </si>
  <si>
    <t>MNT-GPL-CSK-03200</t>
  </si>
  <si>
    <t>CSK-03200 Gold Plus Support</t>
  </si>
  <si>
    <t>MNT-PLT-CSK-03200</t>
  </si>
  <si>
    <t>CSK-03200 Platinum Support</t>
  </si>
  <si>
    <t>MNT-EHR-CSK-1U</t>
  </si>
  <si>
    <t>MNT-EHR-CSK-2U</t>
  </si>
  <si>
    <t>MNT-EHR-CSK-3U</t>
  </si>
  <si>
    <t>MNT-RASP-GLD-CSK-01100</t>
  </si>
  <si>
    <t>CSK-01100 Gold Partner provided Support (RASP)</t>
  </si>
  <si>
    <t>MNT-RASP-GPL-CSK-01100</t>
  </si>
  <si>
    <t>CSK-01100 Gold Plus Partner provided Support (RASP)</t>
  </si>
  <si>
    <t>MNT-RASP-PLT-CSK-01100</t>
  </si>
  <si>
    <t>CSK-01100 Platinum Partner provided Support (RASP)</t>
  </si>
  <si>
    <t>MNT-RASP-GLD-CSK-02100</t>
  </si>
  <si>
    <t>CSK-02100 Gold Partner provided Support (RASP)</t>
  </si>
  <si>
    <t>MNT-RASP-GPL-CSK-02100</t>
  </si>
  <si>
    <t>CSK-02100 Gold Plus Partner provided Support (RASP)</t>
  </si>
  <si>
    <t>MNT-RASP-PLT-CSK-02100</t>
  </si>
  <si>
    <t>CSK-02100 Platinum Partner provided Support (RASP)</t>
  </si>
  <si>
    <t>MNT-RASP-GLD-CSK-02200</t>
  </si>
  <si>
    <t>CSK-02200 Gold Partner provided Support (RASP)</t>
  </si>
  <si>
    <t>MNT-RASP-GPL-CSK-02200</t>
  </si>
  <si>
    <t>CSK-02200 Gold Plus Partner provided Support (RASP)</t>
  </si>
  <si>
    <t>MNT-RASP-PLT-CSK-02200</t>
  </si>
  <si>
    <t>CSK-02200 Platinum Partner provided Support (RASP)</t>
  </si>
  <si>
    <t>MNT-RASP-GLD-CSK-03100</t>
  </si>
  <si>
    <t>CSK-03100 Gold Partner provided Support (RASP)</t>
  </si>
  <si>
    <t>MNT-RASP-GPL-CSK-03100</t>
  </si>
  <si>
    <t>CSK-03100 Gold Plus Partner provided Support (RASP)</t>
  </si>
  <si>
    <t>MNT-RASP-PLT-CSK-03100</t>
  </si>
  <si>
    <t>CSK-03100 Platinum Partner provided Support (RASP)</t>
  </si>
  <si>
    <t>MNT-RASP-GLD-CSK-03200</t>
  </si>
  <si>
    <t>CSK-03200 Gold Partner provided Support (RASP)</t>
  </si>
  <si>
    <t>MNT-RASP-GPL-CSK-03200</t>
  </si>
  <si>
    <t>CSK-03200 Gold Plus Partner provided Support (RASP)</t>
  </si>
  <si>
    <t>MNT-RASP-PLT-CSK-03200</t>
  </si>
  <si>
    <t>CSK-03200 Platinum Partner provided Support (RASP)</t>
  </si>
  <si>
    <t>MNT-RASP-EHR-CSK-1U</t>
  </si>
  <si>
    <t>MNT-RASP-EHR-CSK-2U</t>
  </si>
  <si>
    <t>MNT-RASP-EHR-CSK-3U</t>
  </si>
  <si>
    <t>MNT-GLD-CAX-00100</t>
  </si>
  <si>
    <t>MNT-GPL-CAX-00100</t>
  </si>
  <si>
    <t>MNT-PLT-CAX-00100</t>
  </si>
  <si>
    <t>MNT-GLD-CAX-00200</t>
  </si>
  <si>
    <t>MNT-GPL-CAX-00200</t>
  </si>
  <si>
    <t>MNT-PLT-CAX-00200</t>
  </si>
  <si>
    <t>MNT-GLD-CAX-00300</t>
  </si>
  <si>
    <t>MNT-GPL-CAX-00300</t>
  </si>
  <si>
    <t>MNT-PLT-CAX-00300</t>
  </si>
  <si>
    <t>MNT-GLD-CAP-02120</t>
  </si>
  <si>
    <t>MNT-GPL-CAP-02120</t>
  </si>
  <si>
    <t>MNT-PLT-CAP-02120</t>
  </si>
  <si>
    <t>MNT-GLD-CAP-02140</t>
  </si>
  <si>
    <t>MNT-GPL-CAP-02140</t>
  </si>
  <si>
    <t>MNT-PLT-CAP-02140</t>
  </si>
  <si>
    <t>MNT-GLD-CAP-02160</t>
  </si>
  <si>
    <t>MNT-GPL-CAP-02160</t>
  </si>
  <si>
    <t>MNT-PLT-CAP-02160</t>
  </si>
  <si>
    <t>MNT-GLD-CAP-04100</t>
  </si>
  <si>
    <t>MNT-GPL-CAP-04100</t>
  </si>
  <si>
    <t>MNT-PLT-CAP-04100</t>
  </si>
  <si>
    <t>MNT-GLD-CAP-04110</t>
  </si>
  <si>
    <t>MNT-GPL-CAP-04110</t>
  </si>
  <si>
    <t>MNT-PLT-CAP-04110</t>
  </si>
  <si>
    <t>MNT-GLD-CAG-02100-F1</t>
  </si>
  <si>
    <t>MNT-GPL-CAG-02100-F1</t>
  </si>
  <si>
    <t>MNT-PLT-CAG-02100-F1</t>
  </si>
  <si>
    <t>MNT-GLD-CAG-02100-F2</t>
  </si>
  <si>
    <t>MNT-GPL-CAG-02100-F2</t>
  </si>
  <si>
    <t>MNT-PLT-CAG-02100-F2</t>
  </si>
  <si>
    <t>MNT-GLD-CAG-02100-F3</t>
  </si>
  <si>
    <t>MNT-GPL-CAG-02100-F3</t>
  </si>
  <si>
    <t>MNT-PLT-CAG-02100-F3</t>
  </si>
  <si>
    <t>MNT-GLD-CAG-02100-F4</t>
  </si>
  <si>
    <t>MNT-GPL-CAG-02100-F4</t>
  </si>
  <si>
    <t>MNT-PLT-CAG-02100-F4</t>
  </si>
  <si>
    <t>MNT-GLD-CAG-02100-F5</t>
  </si>
  <si>
    <t>MNT-GPL-CAG-02100-F5</t>
  </si>
  <si>
    <t>MNT-PLT-CAG-02100-F5</t>
  </si>
  <si>
    <t>MNT-GLD-CAS-02100-2TX</t>
  </si>
  <si>
    <t>CAS-02100-2TX Gold Support</t>
  </si>
  <si>
    <t>MNT-GPL-CAS-02100-2TX</t>
  </si>
  <si>
    <t>CAS-02100-2TX Gold Plus Support</t>
  </si>
  <si>
    <t>MNT-PLT-CAS-02100-2TX</t>
  </si>
  <si>
    <t>CAS-02100-2TX Platinum Support</t>
  </si>
  <si>
    <t>MNT-GLD-CAS-02100-2SX</t>
  </si>
  <si>
    <t>CAS-02100-2SX Gold Support</t>
  </si>
  <si>
    <t>MNT-GPL-CAS-02100-2SX</t>
  </si>
  <si>
    <t>CAS-02100-2SX Gold Plus Support</t>
  </si>
  <si>
    <t>MNT-PLT-CAS-02100-2SX</t>
  </si>
  <si>
    <t>CAS-02100-2SX Platinum Support</t>
  </si>
  <si>
    <t>MNT-GLD-CAS-02100-2LX</t>
  </si>
  <si>
    <t>CAS-02100-2LX Gold Support</t>
  </si>
  <si>
    <t>MNT-GPL-CAS-02100-2LX</t>
  </si>
  <si>
    <t>CAS-02100-2LX Gold Plus Support</t>
  </si>
  <si>
    <t>MNT-PLT-CAS-02100-2LX</t>
  </si>
  <si>
    <t>CAS-02100-2LX Platinum Support</t>
  </si>
  <si>
    <t>MNT-GLD-CAS-02100-4TX</t>
  </si>
  <si>
    <t>CAS-02100-4TX Gold Support</t>
  </si>
  <si>
    <t>MNT-GPL-CAS-02100-4TX</t>
  </si>
  <si>
    <t>CAS-02100-4TX Gold Plus Support</t>
  </si>
  <si>
    <t>MNT-PLT-CAS-02100-4TX</t>
  </si>
  <si>
    <t>CAS-02100-4TX Platinum Support</t>
  </si>
  <si>
    <t>MNT-GLD-CAS-02100-4SX</t>
  </si>
  <si>
    <t>CAS-02100-4SX Gold Support</t>
  </si>
  <si>
    <t>MNT-GPL-CAS-02100-4SX</t>
  </si>
  <si>
    <t>CAS-02100-4SX Gold Plus Support</t>
  </si>
  <si>
    <t>MNT-PLT-CAS-02100-4SX</t>
  </si>
  <si>
    <t>CAS-02100-4SX Platinum Support</t>
  </si>
  <si>
    <t>MNT-GLD-CAS-02100-2SR</t>
  </si>
  <si>
    <t>CAS-02100-2SR Gold Support</t>
  </si>
  <si>
    <t>MNT-GPL-CAS-02100-2SR</t>
  </si>
  <si>
    <t>CAS-02100-2SR Gold Plus Support</t>
  </si>
  <si>
    <t>MNT-PLT-CAS-02100-2SR</t>
  </si>
  <si>
    <t>CAS-02100-2SR Platinum Support</t>
  </si>
  <si>
    <t>MNT-GLD-CAS-02100-2LR</t>
  </si>
  <si>
    <t>CAS-02100-2LR Gold Support</t>
  </si>
  <si>
    <t>MNT-GPL-CAS-02100-2LR</t>
  </si>
  <si>
    <t>CAS-02100-2LR Gold Plus Support</t>
  </si>
  <si>
    <t>MNT-PLT-CAS-02100-2LR</t>
  </si>
  <si>
    <t>CAS-02100-2LR Platinum Support</t>
  </si>
  <si>
    <t>MNT-CAA-CAX</t>
  </si>
  <si>
    <t>MNT-CAA-CAP-02100</t>
  </si>
  <si>
    <t>MNT-CAA-CAP-04100</t>
  </si>
  <si>
    <t>MNT-CAA-EXPRESS-MAZU</t>
  </si>
  <si>
    <t>MNT-CAA-STANDARD-MAZU</t>
  </si>
  <si>
    <t>MNT-CAA-ENTERPRISE-MAZU</t>
  </si>
  <si>
    <t>MNT-CPD-00250-T1</t>
  </si>
  <si>
    <t>MNT-CPD-00500-T2</t>
  </si>
  <si>
    <t>MNT-CPD-01000-T3</t>
  </si>
  <si>
    <t>MNT-CPD-02500-T4</t>
  </si>
  <si>
    <t>MNT-CPD-05000-T5</t>
  </si>
  <si>
    <t>MNT-CPD-05000-T6</t>
  </si>
  <si>
    <t>MNT-EHR-CAP</t>
  </si>
  <si>
    <t>MNT-EHR-CGS</t>
  </si>
  <si>
    <t>MNT-EHR-CAX</t>
  </si>
  <si>
    <t>MNT-RASP-GLD-CAX-00100</t>
  </si>
  <si>
    <t>MNT-RASP-GPL-CAX-00100</t>
  </si>
  <si>
    <t>MNT-RASP-PLT-CAX-00100</t>
  </si>
  <si>
    <t>MNT-RASP-GLD-CAX-00200</t>
  </si>
  <si>
    <t>MNT-RASP-GPL-CAX-00200</t>
  </si>
  <si>
    <t>MNT-RASP-PLT-CAX-00200</t>
  </si>
  <si>
    <t>MNT-RASP-GLD-CAX-00300</t>
  </si>
  <si>
    <t>MNT-RASP-GPL-CAX-00300</t>
  </si>
  <si>
    <t>MNT-RASP-PLT-CAX-00300</t>
  </si>
  <si>
    <t>MNT-RASP-GLD-CAP-02120</t>
  </si>
  <si>
    <t>MNT-RASP-GPL-CAP-02120</t>
  </si>
  <si>
    <t>MNT-RASP-PLT-CAP-02120</t>
  </si>
  <si>
    <t>MNT-RASP-GLD-CAP-02140</t>
  </si>
  <si>
    <t>MNT-RASP-GPL-CAP-02140</t>
  </si>
  <si>
    <t>MNT-RASP-PLT-CAP-02140</t>
  </si>
  <si>
    <t>MNT-RASP-GLD-CAP-02160</t>
  </si>
  <si>
    <t>MNT-RASP-GPL-CAP-02160</t>
  </si>
  <si>
    <t>MNT-RASP-PLT-CAP-02160</t>
  </si>
  <si>
    <t>MNT-RASP-GLD-CAP-04100</t>
  </si>
  <si>
    <t>MNT-RASP-GPL-CAP-04100</t>
  </si>
  <si>
    <t>MNT-RASP-PLT-CAP-04100</t>
  </si>
  <si>
    <t>Cascade Profile 4100 Cluster Platinum Support (RASP)</t>
  </si>
  <si>
    <t>Cascade Profile 4100 Cluster Platinum RASP Support</t>
  </si>
  <si>
    <t>MNT-RASP-GLD-CAP-04110</t>
  </si>
  <si>
    <t>MNT-RASP-GPL-CAP-04110</t>
  </si>
  <si>
    <t>MNT-RASP-PLT-CAP-04110</t>
  </si>
  <si>
    <t>MNT-RASP-GLD-CAG-02100-F1</t>
  </si>
  <si>
    <t>MNT-RASP-GPL-CAG-02100-F1</t>
  </si>
  <si>
    <t>MNT-RASP-PLT-CAG-02100-F1</t>
  </si>
  <si>
    <t>MNT-RASP-GLD-CAG-02100-F2</t>
  </si>
  <si>
    <t>MNT-RASP-GPL-CAG-02100-F2</t>
  </si>
  <si>
    <t>MNT-RASP-PLT-CAG-02100-F2</t>
  </si>
  <si>
    <t>MNT-RASP-GLD-CAG-02100-F3</t>
  </si>
  <si>
    <t>MNT-RASP-GPL-CAG-02100-F3</t>
  </si>
  <si>
    <t>MNT-RASP-PLT-CAG-02100-F3</t>
  </si>
  <si>
    <t>MNT-RASP-GLD-CAG-02100-F4</t>
  </si>
  <si>
    <t>MNT-RASP-GPL-CAG-02100-F4</t>
  </si>
  <si>
    <t>MNT-RASP-PLT-CAG-02100-F4</t>
  </si>
  <si>
    <t>MNT-RASP-GLD-CAG-02100-F5</t>
  </si>
  <si>
    <t>MNT-RASP-GPL-CAG-02100-F5</t>
  </si>
  <si>
    <t>MNT-RASP-PLT-CAG-02100-F5</t>
  </si>
  <si>
    <t>MNT-RASP-GLD-CAS-02100-2TX</t>
  </si>
  <si>
    <t>CAS-02100-2TX Gold Support (RASP)</t>
  </si>
  <si>
    <t>CAS-02100-2TX Gold RASP Support</t>
  </si>
  <si>
    <t>MNT-RASP-GPL-CAS-02100-2TX</t>
  </si>
  <si>
    <t>CAS-02100-2TX Gold Plus Support (RASP)</t>
  </si>
  <si>
    <t>CAS-02100-2TX Gold Plus RASP Support</t>
  </si>
  <si>
    <t>MNT-RASP-PLT-CAS-02100-2TX</t>
  </si>
  <si>
    <t>CAS-02100-2TX Platinum Support (RASP)</t>
  </si>
  <si>
    <t>CAS-02100-2TX Platinum RASP Support</t>
  </si>
  <si>
    <t>MNT-RASP-GLD-CAS-02100-2SX</t>
  </si>
  <si>
    <t>CAS-02100-2SX Gold Support (RASP)</t>
  </si>
  <si>
    <t>CAS-02100-2SX Gold RASP Support</t>
  </si>
  <si>
    <t>MNT-RASP-GPL-CAS-02100-2SX</t>
  </si>
  <si>
    <t>CAS-02100-2SX Gold Plus Support (RASP)</t>
  </si>
  <si>
    <t>CAS-02100-2SX Gold Plus RASP Support</t>
  </si>
  <si>
    <t>MNT-RASP-PLT-CAS-02100-2SX</t>
  </si>
  <si>
    <t>CAS-02100-2SX Platinum Support (RASP)</t>
  </si>
  <si>
    <t>CAS-02100-2SX Platinum RASP Support</t>
  </si>
  <si>
    <t>MNT-RASP-GLD-CAS-02100-2LX</t>
  </si>
  <si>
    <t>CAS-02100-2LX Gold Support (RASP)</t>
  </si>
  <si>
    <t>CAS-02100-2LX Gold RASP Support</t>
  </si>
  <si>
    <t>MNT-RASP-GPL-CAS-02100-2LX</t>
  </si>
  <si>
    <t>CAS-02100-2LX Gold Plus Support (RASP)</t>
  </si>
  <si>
    <t>CAS-02100-2LX Gold Plus RASP Support</t>
  </si>
  <si>
    <t>MNT-RASP-PLT-CAS-02100-2LX</t>
  </si>
  <si>
    <t>CAS-02100-2LX Platinum Support (RASP)</t>
  </si>
  <si>
    <t>CAS-02100-2LX Platinum RASP Support</t>
  </si>
  <si>
    <t>MNT-RASP-GLD-CAS-02100-4TX</t>
  </si>
  <si>
    <t>CAS-02100-4TX Gold Support (RASP)</t>
  </si>
  <si>
    <t>CAS-02100-4TX Gold RASP Support</t>
  </si>
  <si>
    <t>MNT-RASP-GPL-CAS-02100-4TX</t>
  </si>
  <si>
    <t>CAS-02100-4TX Gold Plus Support (RASP)</t>
  </si>
  <si>
    <t>CAS-02100-4TX Gold Plus RASP Support</t>
  </si>
  <si>
    <t>MNT-RASP-PLT-CAS-02100-4TX</t>
  </si>
  <si>
    <t>CAS-02100-4TX Platinum Support (RASP)</t>
  </si>
  <si>
    <t>CAS-02100-4TX Platinum RASP Support</t>
  </si>
  <si>
    <t>MNT-RASP-GLD-CAS-02100-4SX</t>
  </si>
  <si>
    <t>CAS-02100-4SX Gold Support (RASP)</t>
  </si>
  <si>
    <t>CAS-02100-4SX Gold RASP Support</t>
  </si>
  <si>
    <t>MNT-RASP-GPL-CAS-02100-4SX</t>
  </si>
  <si>
    <t>CAS-02100-4SX Gold Plus Support (RASP)</t>
  </si>
  <si>
    <t>CAS-02100-4SX Gold Plus RASP Support</t>
  </si>
  <si>
    <t>MNT-RASP-PLT-CAS-02100-4SX</t>
  </si>
  <si>
    <t>CAS-02100-4SX Platinum Support (RASP)</t>
  </si>
  <si>
    <t>CAS-02100-4SX Platinum RASP Support</t>
  </si>
  <si>
    <t>MNT-RASP-GLD-CAS-02100-2SR</t>
  </si>
  <si>
    <t>CAS-02100-2SR Gold Support (RASP)</t>
  </si>
  <si>
    <t>CAS-02100-2SR Gold RASP Support</t>
  </si>
  <si>
    <t>MNT-RASP-GPL-CAS-02100-2SR</t>
  </si>
  <si>
    <t>CAS-02100-2SR Gold Plus Support (RASP)</t>
  </si>
  <si>
    <t>CAS-02100-2SR Gold Plus RASP Support</t>
  </si>
  <si>
    <t>MNT-RASP-PLT-CAS-02100-2SR</t>
  </si>
  <si>
    <t>CAS-02100-2SR Platinum Support (RASP)</t>
  </si>
  <si>
    <t>CAS-02100-2SR Platinum RASP Support</t>
  </si>
  <si>
    <t>MNT-RASP-GLD-CAS-02100-2LR</t>
  </si>
  <si>
    <t>CAS-02100-2LR Gold Support (RASP)</t>
  </si>
  <si>
    <t>CAS-02100-2LR Gold RASP Support</t>
  </si>
  <si>
    <t>MNT-RASP-GPL-CAS-02100-2LR</t>
  </si>
  <si>
    <t>CAS-02100-2LR Gold Plus Support (RASP)</t>
  </si>
  <si>
    <t>CAS-02100-2LR Gold Plus RASP Support</t>
  </si>
  <si>
    <t>MNT-RASP-PLT-CAS-02100-2LR</t>
  </si>
  <si>
    <t>CAS-02100-2LR Platinum Support (RASP)</t>
  </si>
  <si>
    <t>CAS-02100-2LR Platinum RASP Support</t>
  </si>
  <si>
    <t>MNT-RASP-CAA-CAX</t>
  </si>
  <si>
    <t>Cascade Analytics Support Express (RASP)</t>
  </si>
  <si>
    <t>Cascade Analytics RASP Support Express</t>
  </si>
  <si>
    <t>MNT-RASP-CAA-CAP-02100</t>
  </si>
  <si>
    <t>Cascade Analytics Support Standard Profiler (RASP)</t>
  </si>
  <si>
    <t>Cascade Analytics RASP Support Standard Profiler</t>
  </si>
  <si>
    <t>MNT-RASP-CAA-CAP-04100</t>
  </si>
  <si>
    <t>Cascade Analytics Support Enterprise Profiler (RASP)</t>
  </si>
  <si>
    <t>Cascade Analytics RASP Support Enterprise Profiler</t>
  </si>
  <si>
    <t>MNT-RASP-CAA-EXPRESS-MAZU</t>
  </si>
  <si>
    <t>Mazu Analytics Support Express (RASP)</t>
  </si>
  <si>
    <t>Mazu Analytics RASP Support Express</t>
  </si>
  <si>
    <t>MNT-RASP-CAA-STANDARD-MAZU</t>
  </si>
  <si>
    <t>Mazu Analytics Support Standard Profiler (RASP)</t>
  </si>
  <si>
    <t>Mazu Analytics RASP Support Standard Profiler</t>
  </si>
  <si>
    <t>MNT-RASP-CAA-ENTERPRISE-MAZU</t>
  </si>
  <si>
    <t>Mazu Analytics Support Enterprise Profiler (RASP)</t>
  </si>
  <si>
    <t>Mazu Analytics RASP Support Enterprise Profiler</t>
  </si>
  <si>
    <t>MNT-RASP-CPD-00250-T1</t>
  </si>
  <si>
    <t>MNT-RASP-CPD-00500-T2</t>
  </si>
  <si>
    <t>MNT-RASP-CPD-01000-T3</t>
  </si>
  <si>
    <t>MNT-RASP-CPD-02500-T4</t>
  </si>
  <si>
    <t>MNT-RASP-CPD-05000-T5</t>
  </si>
  <si>
    <t>MNT-RASP-CPD-05000-T6</t>
  </si>
  <si>
    <t>MNT-RASP-EHR-CAP</t>
  </si>
  <si>
    <t>MNT-RASP-EHR-CGS</t>
  </si>
  <si>
    <t>MNT-RASP-EHR-CAX</t>
  </si>
  <si>
    <t>MNT-GLD-UPG-CAX-100-200</t>
  </si>
  <si>
    <t>MNT-GPL-UPG-CAX-100-200</t>
  </si>
  <si>
    <t>MNT-PLT-UPG-CAX-100-200</t>
  </si>
  <si>
    <t>MNT-GLD-UPG-CAX-200-300</t>
  </si>
  <si>
    <t>MNT-GPL-UPG-CAX-200-300</t>
  </si>
  <si>
    <t>MNT-PLT-UPG-CAX-200-300</t>
  </si>
  <si>
    <t>MNT-GLD-UPG-CAP-02140</t>
  </si>
  <si>
    <t>MNT-GPL-UPG-CAP-02140</t>
  </si>
  <si>
    <t>MNT-PLT-UPG-CAP-02140</t>
  </si>
  <si>
    <t>MNT-GLD-UPG-CAP-02160</t>
  </si>
  <si>
    <t>MNT-GPL-UPG-CAP-02160</t>
  </si>
  <si>
    <t>MNT-PLT-UPG-CAP-02160</t>
  </si>
  <si>
    <t>MNT-GLD-UPG-CAG-F1-F2</t>
  </si>
  <si>
    <t>MNT-GPL-UPG-CAG-F1-F2</t>
  </si>
  <si>
    <t>MNT-PLT-UPG-CAG-F1-F2</t>
  </si>
  <si>
    <t>MNT-GLD-UPG-CAG-F2-F3</t>
  </si>
  <si>
    <t>MNT-GPL-UPG-CAG-F2-F3</t>
  </si>
  <si>
    <t>MNT-PLT-UPG-CAG-F2-F3</t>
  </si>
  <si>
    <t>MNT-GLD-UPG-CAG-F3-F4</t>
  </si>
  <si>
    <t>MNT-GPL-UPG-CAG-F3-F4</t>
  </si>
  <si>
    <t>MNT-PLT-UPG-CAG-F3-F4</t>
  </si>
  <si>
    <t>MNT-GLD-UPG-CAG-F4-F5</t>
  </si>
  <si>
    <t>MNT-GPL-UPG-CAG-F4-F5</t>
  </si>
  <si>
    <t>MNT-PLT-UPG-CAG-F4-F5</t>
  </si>
  <si>
    <t>MNT-GLD-UPG-M1200</t>
  </si>
  <si>
    <t>Gold Support for P-H7-500-UP-P-H7-1200</t>
  </si>
  <si>
    <t>MNT-GLD-UPG-M2500</t>
  </si>
  <si>
    <t>Gold Support for P-H7-1200-UP-P-H7-2500</t>
  </si>
  <si>
    <t>MNT-GLD-UPG-F200</t>
  </si>
  <si>
    <t>Gold Support for a RG-H7-F100-UP-RG-H7-F200</t>
  </si>
  <si>
    <t>MNT-GLD-UPG-F500</t>
  </si>
  <si>
    <t>Gold Support for a RG-H7-F200-UP-RG-H7-F500</t>
  </si>
  <si>
    <t>MNT-GLD-UPG-F800</t>
  </si>
  <si>
    <t>Gold Support for a RG-H7-F500-UP-RG-H7-F800</t>
  </si>
  <si>
    <t>MNT-GLD-P-RG-200-800-UP</t>
  </si>
  <si>
    <t>Mazu RG 200 to an RG 800 Gold Upgrade Support</t>
  </si>
  <si>
    <t>MNT-GLD-UPG-P-RG-200-I-800-UP</t>
  </si>
  <si>
    <t>Mazu RG-200-I to a RG 800-I Gold Upgrade Support</t>
  </si>
  <si>
    <t>MNT-GLD-UPG-P-RG-200-V2-800-UP</t>
  </si>
  <si>
    <t>Mazu RG-200-V2 to a RG 800-V2 Gold Upgrade Support</t>
  </si>
  <si>
    <t>MNT-GLD-UPG-P-RG-200-V3-800-UP</t>
  </si>
  <si>
    <t>Mazu RG-200-V3 to a RG 800-V3 Gold Upgrade Support</t>
  </si>
  <si>
    <t>MNT-RASP-GLD-UPG-CAX-100-200</t>
  </si>
  <si>
    <t>MNT-RASP-GPL-UPG-CAX-100-200</t>
  </si>
  <si>
    <t>MNT-RASP-PLT-UPG-CAX-100-200</t>
  </si>
  <si>
    <t>MNT-RASP-GLD-UPG-CAX-200-300</t>
  </si>
  <si>
    <t>MNT-RASP-GPL-UPG-CAX-200-300</t>
  </si>
  <si>
    <t>MNT-RASP-PLT-UPG-CAX-200-300</t>
  </si>
  <si>
    <t>MNT-RASP-GLD-UPG-CAP-02140</t>
  </si>
  <si>
    <t>MNT-RASP-GPL-UPG-CAP-02140</t>
  </si>
  <si>
    <t>MNT-RASP-PLT-UPG-CAP-02140</t>
  </si>
  <si>
    <t>MNT-RASP-GLD-UPG-CAP-02160</t>
  </si>
  <si>
    <t>MNT-RASP-GPL-UPG-CAP-02160</t>
  </si>
  <si>
    <t>MNT-RASP-PLT-UPG-CAP-02160</t>
  </si>
  <si>
    <t>MNT-RASP-GLD-UPG-CAG-F1-F2</t>
  </si>
  <si>
    <t>MNT-RASP-GPL-UPG-CAG-F1-F2</t>
  </si>
  <si>
    <t>MNT-RASP-PLT-UPG-CAG-F1-F2</t>
  </si>
  <si>
    <t>MNT-RASP-GLD-UPG-CAG-F2-F3</t>
  </si>
  <si>
    <t>MNT-RASP-GPL-UPG-CAG-F2-F3</t>
  </si>
  <si>
    <t>MNT-RASP-PLT-UPG-CAG-F2-F3</t>
  </si>
  <si>
    <t>MNT-RASP-GLD-UPG-CAG-F3-F4</t>
  </si>
  <si>
    <t>MNT-RASP-GPL-UPG-CAG-F3-F4</t>
  </si>
  <si>
    <t>MNT-RASP-PLT-UPG-CAG-F3-F4</t>
  </si>
  <si>
    <t>MNT-RASP-GLD-UPG-CAG-F4-F5</t>
  </si>
  <si>
    <t>MNT-RASP-GPL-UPG-CAG-F4-F5</t>
  </si>
  <si>
    <t>MNT-RASP-PLT-UPG-CAG-F4-F5</t>
  </si>
  <si>
    <t>Application Monitoring Support</t>
  </si>
  <si>
    <t>MNT-APP-LAYER7</t>
  </si>
  <si>
    <t>Maintenance for CAS-APP-Layer7</t>
  </si>
  <si>
    <t>MNT-APP-PERF</t>
  </si>
  <si>
    <t>Maintenance for APP-Perf</t>
  </si>
  <si>
    <t>Application Monitoring Riverbed Authorized Support Partner (RASP) Support</t>
  </si>
  <si>
    <t>MNT-RASP-APP-LAYER7</t>
  </si>
  <si>
    <t>Maintenance for CAS-APP-Layer7 (RASP)</t>
  </si>
  <si>
    <t>Maintenance for CAS-APP-Layer7 RASP</t>
  </si>
  <si>
    <t>MNT-RASP-APP-PERF</t>
  </si>
  <si>
    <t>Maintenance for APP-Perf (RASP)</t>
  </si>
  <si>
    <t>Maintenance for APP-Perf RASP</t>
  </si>
  <si>
    <t>MNT-GLD-FLOW-4OB</t>
  </si>
  <si>
    <t>Gold support for P-FLOW-4OB</t>
  </si>
  <si>
    <t>Platinum support for P-FLOW-4OB</t>
  </si>
  <si>
    <t>MNT-RASP-GLD-FLOW-4OB</t>
  </si>
  <si>
    <t>Gold support for P-FLOW-4OB (RASP)</t>
  </si>
  <si>
    <t>Gold RASP Support for P-FLOW-4OB</t>
  </si>
  <si>
    <t>MNT-RASP-PLT-FLOW-4OB</t>
  </si>
  <si>
    <t>Platinum support for P-FLOW-4OB (RASP)</t>
  </si>
  <si>
    <t>Platinum RASP Support for P-FLOW-4OB</t>
  </si>
  <si>
    <t>Support - SCPS - xx50 (RioS 7.0)</t>
  </si>
  <si>
    <t>MNT-SCPS-001</t>
  </si>
  <si>
    <t>MNT-SCPS-002</t>
  </si>
  <si>
    <t>MNT-SCPS-003</t>
  </si>
  <si>
    <t>MNT-SCPS-004</t>
  </si>
  <si>
    <t>MNT-SCPS-005</t>
  </si>
  <si>
    <t>MNT-SCPS-006</t>
  </si>
  <si>
    <t>MNT-SCPS-007</t>
  </si>
  <si>
    <t>MNT-SCPS-VSH-001</t>
  </si>
  <si>
    <t>MNT-SCPS-VSH-002</t>
  </si>
  <si>
    <t>MNT-SCPS-VSH-003</t>
  </si>
  <si>
    <t>MNT-SCPS-VSH-004</t>
  </si>
  <si>
    <t>RASP Support - SCPS - xx50 (RioS 7.0)</t>
  </si>
  <si>
    <t>MNT-RASP-SCPS-001</t>
  </si>
  <si>
    <t>MNT-RASP-SCPS-002</t>
  </si>
  <si>
    <t>MNT-RASP-SCPS-003</t>
  </si>
  <si>
    <t>MNT-RASP-SCPS-004</t>
  </si>
  <si>
    <t>MNT-RASP-SCPS-005</t>
  </si>
  <si>
    <t>MNT-RASP-SCPS-006</t>
  </si>
  <si>
    <t>MNT-RASP-SCPS-007</t>
  </si>
  <si>
    <t>MNT-RASP-SCPS-VSH-001</t>
  </si>
  <si>
    <t>MNT-RASP-SCPS-VSH-002</t>
  </si>
  <si>
    <t>MNT-RASP-SCPS-VSH-003</t>
  </si>
  <si>
    <t>MNT-RASP-SCPS-VSH-004</t>
  </si>
  <si>
    <t>Riverbed Services Platform Support</t>
  </si>
  <si>
    <t>MNT-CAS-VE</t>
  </si>
  <si>
    <t>MNT-RSP-PCK-02</t>
  </si>
  <si>
    <t>MNT-RSP-SCP-L</t>
  </si>
  <si>
    <t>MNT-RSP-SCP-M</t>
  </si>
  <si>
    <t>MNT-RSP-SCP-H</t>
  </si>
  <si>
    <t>MNT-RSP-SCP-001</t>
  </si>
  <si>
    <t>MNT-RSP-SCP-002</t>
  </si>
  <si>
    <t>MNT-RSP-SCP-003</t>
  </si>
  <si>
    <t>MNT-RSP-SCP-004</t>
  </si>
  <si>
    <t>MNT-RSP-SCP-005</t>
  </si>
  <si>
    <t>MNT-RSP-SCP-006</t>
  </si>
  <si>
    <t>MNT-RSP-SCP-007</t>
  </si>
  <si>
    <t>MNT-RSP-SMC-VE-01</t>
  </si>
  <si>
    <t>MNT-RSP-WND-01</t>
  </si>
  <si>
    <t>Riverbed Services Platform Partner provided Support</t>
  </si>
  <si>
    <t>MNT-RASP-CAS-VE</t>
  </si>
  <si>
    <t>Annual Support for Cascade Virtual Sensor (RASP)</t>
  </si>
  <si>
    <t xml:space="preserve"> RASP Support for Cascade Virtual Sensor</t>
  </si>
  <si>
    <t>MNT-RASP-RSP-PCK-02</t>
  </si>
  <si>
    <t>RSP License Support (RASP)</t>
  </si>
  <si>
    <t>RASP Support for the RSP multi-package license</t>
  </si>
  <si>
    <t>MNT-RASP-RSP-SCP-L</t>
  </si>
  <si>
    <t>SCPS 1 and 2Mbps Support (RASP)</t>
  </si>
  <si>
    <t>SCPS Protocol RASP Support for 1Mbps and 2Mbps licenses</t>
  </si>
  <si>
    <t>MNT-RASP-RSP-SCP-M</t>
  </si>
  <si>
    <t>SCPS 6 and 10Mbps Support (RASP)</t>
  </si>
  <si>
    <t>SCPS Protocol RASP Support for 6Mbps and 10Mbps licenses</t>
  </si>
  <si>
    <t>MNT-RASP-RSP-SCP-H</t>
  </si>
  <si>
    <t>SCPS 20Mbps and Up Support (RASP)</t>
  </si>
  <si>
    <t>SCPS Protocol RASP Support for 20Mbps and up licenses</t>
  </si>
  <si>
    <t>MNT-RASP-RSP-SCP-001</t>
  </si>
  <si>
    <t>MNT-RASP-RSP-SCP-002</t>
  </si>
  <si>
    <t>MNT-RASP-RSP-SCP-003</t>
  </si>
  <si>
    <t>MNT-RASP-RSP-SCP-004</t>
  </si>
  <si>
    <t>MNT-RASP-RSP-SCP-005</t>
  </si>
  <si>
    <t>MNT-RASP-RSP-SCP-006</t>
  </si>
  <si>
    <t>MNT-RASP-RSP-SCP-007</t>
  </si>
  <si>
    <t>MNT-RASP-RSP-SMC-VE-01</t>
  </si>
  <si>
    <t>MNT-RASP-RSP-WND-01</t>
  </si>
  <si>
    <t>Support RSP Windows Package (RASP)</t>
  </si>
  <si>
    <t>RASP Support RSP Windows Package</t>
  </si>
  <si>
    <t>CMC Annual Support</t>
  </si>
  <si>
    <t>MNT-GLD-CMC-08150</t>
  </si>
  <si>
    <t>MNT-GPL-CMC-08150</t>
  </si>
  <si>
    <t>MNT-PLT-CMC-08150</t>
  </si>
  <si>
    <t>CMC Annual Riverbed Authorized Support Partner (RASP) Support</t>
  </si>
  <si>
    <t>MNT-RASP-GLD-CMC-08150</t>
  </si>
  <si>
    <t>MNT-RASP-GPL-CMC-08150</t>
  </si>
  <si>
    <t>MNT-RASP-PLT-CMC-08150</t>
  </si>
  <si>
    <t>CMC-VE Annual Support</t>
  </si>
  <si>
    <t>MNT-CMC-VE-INST</t>
  </si>
  <si>
    <t>MNT-RASP-CMC-VE-INST</t>
  </si>
  <si>
    <t>MNT-GLD-SMC-08650</t>
  </si>
  <si>
    <t>MNT-GPL-SMC-08650</t>
  </si>
  <si>
    <t>MNT-PLT-SMC-08650</t>
  </si>
  <si>
    <t>MNT-GLD-SMC-08500</t>
  </si>
  <si>
    <t>MNT-GPL-SMC-08500</t>
  </si>
  <si>
    <t>MNT-PLT-SMC-08500</t>
  </si>
  <si>
    <t>MNT-RASP-GLD-SMC-08650</t>
  </si>
  <si>
    <t>MNT-RASP-GPL-SMC-08650</t>
  </si>
  <si>
    <t>MNT-RASP-PLT-SMC-08650</t>
  </si>
  <si>
    <t>MNT-RASP-GLD-SMC-08500</t>
  </si>
  <si>
    <t>MNT-RASP-GPL-SMC-08500</t>
  </si>
  <si>
    <t>MNT-RASP-PLT-SMC-08500</t>
  </si>
  <si>
    <t>Support - Virtual SMC Licenses (ESX)</t>
  </si>
  <si>
    <t>MNT-SMC-VRT-V100</t>
  </si>
  <si>
    <t>MNT-RASP-SMC-VRT-V100</t>
  </si>
  <si>
    <t>Legacy CMC Annual Support (Subject to material availability)</t>
  </si>
  <si>
    <t>MNT-GLD-CMC-08001</t>
  </si>
  <si>
    <t>MNT-GPL-CMC-08001</t>
  </si>
  <si>
    <t>MNT-PLT-CMC-08001</t>
  </si>
  <si>
    <t>MNT-GLD-CMC-08002</t>
  </si>
  <si>
    <t>MNT-GPL-CMC-08002</t>
  </si>
  <si>
    <t>MNT-PLT-CMC-08002</t>
  </si>
  <si>
    <t>MNT-GLD-CMC-08003</t>
  </si>
  <si>
    <t>MNT-GPL-CMC-08003</t>
  </si>
  <si>
    <t>MNT-PLT-CMC-08003</t>
  </si>
  <si>
    <t>MNT-GLD-CMC-08004</t>
  </si>
  <si>
    <t>MNT-GPL-CMC-08004</t>
  </si>
  <si>
    <t>MNT-PLT-CMC-08004</t>
  </si>
  <si>
    <t>MNT-GLD-CMC-08005</t>
  </si>
  <si>
    <t>MNT-GPL-CMC-08005</t>
  </si>
  <si>
    <t>MNT-PLT-CMC-08005</t>
  </si>
  <si>
    <t>MNT-GLD-CMC-08006</t>
  </si>
  <si>
    <t>MNT-GPL-CMC-08006</t>
  </si>
  <si>
    <t>MNT-PLT-CMC-08006</t>
  </si>
  <si>
    <t>Legacy CMC Annual Riverbed Authorized Support Partner (RASP) Support (Subject to material availability)</t>
  </si>
  <si>
    <t>MNT-RASP-GLD-CMC-08001</t>
  </si>
  <si>
    <t>Gold Support CMC-08001 (RASP)</t>
  </si>
  <si>
    <t>MNT-RASP-GPL-CMC-08001</t>
  </si>
  <si>
    <t>Gold Plus Support CMC-08001 (RASP)</t>
  </si>
  <si>
    <t>MNT-RASP-PLT-CMC-08001</t>
  </si>
  <si>
    <t>Plat Support CMC-08001 (RASP)</t>
  </si>
  <si>
    <t>MNT-RASP-GLD-CMC-08002</t>
  </si>
  <si>
    <t>Gold Support CMC-08002 (RASP)</t>
  </si>
  <si>
    <t>MNT-RASP-GPL-CMC-08002</t>
  </si>
  <si>
    <t>Gold Plus Support CMC-08002 (RASP)</t>
  </si>
  <si>
    <t>MNT-RASP-PLT-CMC-08002</t>
  </si>
  <si>
    <t>Plat Support CMC-08002 (RASP)</t>
  </si>
  <si>
    <t>MNT-RASP-GLD-CMC-08003</t>
  </si>
  <si>
    <t>Gold Support CMC-08003 (RASP)</t>
  </si>
  <si>
    <t>MNT-RASP-GPL-CMC-08003</t>
  </si>
  <si>
    <t>Gold Plus Support CMC-08003 (RASP)</t>
  </si>
  <si>
    <t>MNT-RASP-PLT-CMC-08003</t>
  </si>
  <si>
    <t>Plat Support CMC-08003 (RASP)</t>
  </si>
  <si>
    <t>MNT-RASP-GLD-CMC-08004</t>
  </si>
  <si>
    <t>Gold Support CMC-08004 (RASP)</t>
  </si>
  <si>
    <t>MNT-RASP-GPL-CMC-08004</t>
  </si>
  <si>
    <t>Gold Plus Support CMC-08004 (RASP)</t>
  </si>
  <si>
    <t>MNT-RASP-PLT-CMC-08004</t>
  </si>
  <si>
    <t>Plat Support CMC-08004 (RASP)</t>
  </si>
  <si>
    <t>MNT-RASP-GLD-CMC-08005</t>
  </si>
  <si>
    <t>Gold Support CMC-08005 (RASP)</t>
  </si>
  <si>
    <t>MNT-RASP-GPL-CMC-08005</t>
  </si>
  <si>
    <t>Gold Plus Support CMC-08005 (RASP)</t>
  </si>
  <si>
    <t>MNT-RASP-PLT-CMC-08005</t>
  </si>
  <si>
    <t>Plat Support CMC-08005 (RASP)</t>
  </si>
  <si>
    <t>MNT-RASP-GLD-CMC-08006</t>
  </si>
  <si>
    <t>Gold Support CMC-08006 (RASP)</t>
  </si>
  <si>
    <t>MNT-RASP-GPL-CMC-08006</t>
  </si>
  <si>
    <t>Gold Plus Support CMC-08006 (RASP)</t>
  </si>
  <si>
    <t>MNT-RASP-PLT-CMC-08006</t>
  </si>
  <si>
    <t>Plat Support CMC-08006 (RASP)</t>
  </si>
  <si>
    <t>Supplemental Support for CMC Upgrade Licenses (Subject to material availability)</t>
  </si>
  <si>
    <t>MNT-GLD-UPG-CMC-08002</t>
  </si>
  <si>
    <t>Gold Support UPG-CMC-08002</t>
  </si>
  <si>
    <t>MNT-GPL-UPG-CMC-08002</t>
  </si>
  <si>
    <t>Gold Plus Support UPG-CMC-08002</t>
  </si>
  <si>
    <t>MNT-PLT-UPG-CMC-08002</t>
  </si>
  <si>
    <t>Plat Support UPG-CMC-08002</t>
  </si>
  <si>
    <t>MNT-GLD-UPG-CMC-08003</t>
  </si>
  <si>
    <t>Gold Support UPG-CMC-08003</t>
  </si>
  <si>
    <t>MNT-GPL-UPG-CMC-08003</t>
  </si>
  <si>
    <t>Gold Plus Support UPG-CMC-08003</t>
  </si>
  <si>
    <t>MNT-PLT-UPG-CMC-08003</t>
  </si>
  <si>
    <t>Plat Support UPG-CMC-08003</t>
  </si>
  <si>
    <t>MNT-GLD-UPG-CMC-08004</t>
  </si>
  <si>
    <t>Gold Support UPG-CMC-08004</t>
  </si>
  <si>
    <t>MNT-GPL-UPG-CMC-08004</t>
  </si>
  <si>
    <t>Gold Plus Support UPG-CMC-08004</t>
  </si>
  <si>
    <t>MNT-PLT-UPG-CMC-08004</t>
  </si>
  <si>
    <t>Plat Support UPG-CMC-08004</t>
  </si>
  <si>
    <t>MNT-GLD-UPG-CMC-08005</t>
  </si>
  <si>
    <t>Gold Support UPG-CMC-08005</t>
  </si>
  <si>
    <t>MNT-GPL-UPG-CMC-08005</t>
  </si>
  <si>
    <t>Gold Plus Support UPG-CMC-08005</t>
  </si>
  <si>
    <t>MNT-PLT-UPG-CMC-08005</t>
  </si>
  <si>
    <t>Plat Support UPG-CMC-08005</t>
  </si>
  <si>
    <t>MNT-GLD-UPG-CMC-08006</t>
  </si>
  <si>
    <t>Gold Support UPG-CMC-08006</t>
  </si>
  <si>
    <t>MNT-GPL-UPG-CMC-08006</t>
  </si>
  <si>
    <t>Gold Plus Support UPG-CMC-08006</t>
  </si>
  <si>
    <t>MNT-PLT-UPG-CMC-08006</t>
  </si>
  <si>
    <t>Plat Support UPG-CMC-08006</t>
  </si>
  <si>
    <t>Supplemental Partner Riverbed Authorized Support Partner (RASP) Support for CMC Upgrade Licenses (Subject to material availability)</t>
  </si>
  <si>
    <t>MNT-RASP-GLD-UPG-CMC-08002</t>
  </si>
  <si>
    <t>Gold Support UPG-CMC-08002 (RASP)</t>
  </si>
  <si>
    <t>MNT-RASP-GPL-UPG-CMC-08002</t>
  </si>
  <si>
    <t>Gold Plus Support UPG-CMC-08002 (RASP)</t>
  </si>
  <si>
    <t>MNT-RASP-PLT-UPG-CMC-08002</t>
  </si>
  <si>
    <t>Plat Support UPG-CMC-08002 (RASP)</t>
  </si>
  <si>
    <t>MNT-RASP-GLD-UPG-CMC-08003</t>
  </si>
  <si>
    <t>Gold Support UPG-CMC-08003 (RASP)</t>
  </si>
  <si>
    <t>MNT-RASP-GPL-UPG-CMC-08003</t>
  </si>
  <si>
    <t>Gold Plus Support UPG-CMC-08003 (RASP)</t>
  </si>
  <si>
    <t>MNT-RASP-PLT-UPG-CMC-08003</t>
  </si>
  <si>
    <t>Plat Support UPG-CMC-08003 (RASP)</t>
  </si>
  <si>
    <t>MNT-RASP-GLD-UPG-CMC-08004</t>
  </si>
  <si>
    <t>Gold Support UPG-CMC-08004 (RASP)</t>
  </si>
  <si>
    <t>MNT-RASP-GPL-UPG-CMC-08004</t>
  </si>
  <si>
    <t>Gold Plus Support UPG-CMC-08004 (RASP)</t>
  </si>
  <si>
    <t>MNT-RASP-PLT-UPG-CMC-08004</t>
  </si>
  <si>
    <t>Plat Support UPG-CMC-08004 (RASP)</t>
  </si>
  <si>
    <t>MNT-RASP-GLD-UPG-CMC-08005</t>
  </si>
  <si>
    <t>Gold Support UPG-CMC-08005 (RASP)</t>
  </si>
  <si>
    <t>MNT-RASP-GPL-UPG-CMC-08005</t>
  </si>
  <si>
    <t>Gold Plus Support UPG-CMC-08005 (RASP)</t>
  </si>
  <si>
    <t>MNT-RASP-PLT-UPG-CMC-08005</t>
  </si>
  <si>
    <t>Plat Support UPG-CMC-08005 (RASP)</t>
  </si>
  <si>
    <t>MNT-RASP-GLD-UPG-CMC-08006</t>
  </si>
  <si>
    <t>Gold Support UPG-CMC-08006 (RASP)</t>
  </si>
  <si>
    <t>MNT-RASP-GPL-UPG-CMC-08006</t>
  </si>
  <si>
    <t>Gold Plus Support UPG-CMC-08006 (RASP)</t>
  </si>
  <si>
    <t>MNT-RASP-PLT-UPG-CMC-08006</t>
  </si>
  <si>
    <t>Plat Support UPG-CMC-08006 (RASP)</t>
  </si>
  <si>
    <t>Legacy Steelhead Appliance Annual Support (Subject to material availability)</t>
  </si>
  <si>
    <t>MNT-GLD-SHA-03010</t>
  </si>
  <si>
    <t>MNT-PLT-SHA-03010</t>
  </si>
  <si>
    <t>MNT-GLD-SHA-03510</t>
  </si>
  <si>
    <t>MNT-PLT-SHA-03510</t>
  </si>
  <si>
    <t>MNT-GLD-SHA-05010</t>
  </si>
  <si>
    <t>MNT-PLT-SHA-05010</t>
  </si>
  <si>
    <t>Supplemental Support for Steelhead Appliance Upgrade Licenses (Subject to material availability)</t>
  </si>
  <si>
    <t>MNT-GLD-UPG-SHA-00200</t>
  </si>
  <si>
    <t>Gold Support UPG-SHA-00200</t>
  </si>
  <si>
    <t>MNT-GPL-UPG-SHA-00200</t>
  </si>
  <si>
    <t>Gold Plus Support UPG-SHA-00200</t>
  </si>
  <si>
    <t>MNT-GLD-UPG-SHA-00300</t>
  </si>
  <si>
    <t>Gold Support UPG-SHA-00300</t>
  </si>
  <si>
    <t>MNT-GPL-UPG-SHA-00300</t>
  </si>
  <si>
    <t>Gold Plus Support UPG-SHA-00300</t>
  </si>
  <si>
    <t>MNT-GLD-UPG-SHA-00301</t>
  </si>
  <si>
    <t>Gold Support UPG-SHA-00301</t>
  </si>
  <si>
    <t>MNT-GPL-UPG-SHA-00301</t>
  </si>
  <si>
    <t>Gold Plus Support UPG-SHA-00301</t>
  </si>
  <si>
    <t>MNT-GLD-UPG-SHA-01020</t>
  </si>
  <si>
    <t>Gold Support UPG-SHA-01020</t>
  </si>
  <si>
    <t>MNT-GPL-UPG-SHA-01020</t>
  </si>
  <si>
    <t>Gold Plus Support UPG-SHA-01020</t>
  </si>
  <si>
    <t>MNT-PLT-UPG-SHA-01020</t>
  </si>
  <si>
    <t>Plat Support UPG-SHA-01020</t>
  </si>
  <si>
    <t>MNT-GLD-UPG-SHA-01520</t>
  </si>
  <si>
    <t>Gold Support UPG-SHA-01520</t>
  </si>
  <si>
    <t>MNT-GPL-UPG-SHA-01520</t>
  </si>
  <si>
    <t>Gold Plus Support UPG-SHA-01520</t>
  </si>
  <si>
    <t>MNT-PLT-UPG-SHA-01520</t>
  </si>
  <si>
    <t>Plat Support UPG-SHA-01520</t>
  </si>
  <si>
    <t>MNT-GLD-UPG-SHA-01521</t>
  </si>
  <si>
    <t>Gold Support UPG-SHA-01521</t>
  </si>
  <si>
    <t>MNT-GPL-UPG-SHA-01521</t>
  </si>
  <si>
    <t>Gold Plus Support UPG-SHA-01521</t>
  </si>
  <si>
    <t>MNT-PLT-UPG-SHA-01521</t>
  </si>
  <si>
    <t>Plat Support UPG-SHA-01521</t>
  </si>
  <si>
    <t>MNT-GLD-UPG-SHA-03510</t>
  </si>
  <si>
    <t>Gold Support UPG-SHA-03510</t>
  </si>
  <si>
    <t>MNT-GPL-UPG-SHA-03510</t>
  </si>
  <si>
    <t>Gold Plus Support UPG-SHA-03510</t>
  </si>
  <si>
    <t>MNT-PLT-UPG-SHA-03510</t>
  </si>
  <si>
    <t>Plat Support UPG-SHA-03510</t>
  </si>
  <si>
    <t>Supplemental Riverbed Authorized Support Partner (RASP) Support for Steelhead Appliance Upgrade Licenses (Subject to material availability)</t>
  </si>
  <si>
    <t>MNT-RASP-GLD-UPG-SHA-00200</t>
  </si>
  <si>
    <t>Gold Support UPG-SHA-00200 (RASP)</t>
  </si>
  <si>
    <t>MNT-RASP-GPL-UPG-SHA-00200</t>
  </si>
  <si>
    <t>Gold Plus Support UPG-SHA-00200 (RASP)</t>
  </si>
  <si>
    <t>MNT-RASP-GLD-UPG-SHA-00300</t>
  </si>
  <si>
    <t>Gold Support UPG-SHA-00300 (RASP)</t>
  </si>
  <si>
    <t>MNT-RASP-GPL-UPG-SHA-00300</t>
  </si>
  <si>
    <t>Gold Plus Support UPG-SHA-00300 (RASP)</t>
  </si>
  <si>
    <t>MNT-RASP-GLD-UPG-SHA-00301</t>
  </si>
  <si>
    <t>Gold Support UPG-SHA-00301 (RASP)</t>
  </si>
  <si>
    <t>MNT-RASP-GPL-UPG-SHA-00301</t>
  </si>
  <si>
    <t>Gold Plus Support UPG-SHA-00301 (RASP)</t>
  </si>
  <si>
    <t>MNT-RASP-GLD-UPG-SHA-01020</t>
  </si>
  <si>
    <t>MNT-RASP-GPL-UPG-SHA-01020</t>
  </si>
  <si>
    <t>Gold Plus Support UPG-SHA-01020 (RASP)</t>
  </si>
  <si>
    <t>MNT-RASP-PLT-UPG-SHA-01020</t>
  </si>
  <si>
    <t>Plat Support UPG-SHA-01020 (RASP)</t>
  </si>
  <si>
    <t>MNT-RASP-GLD-UPG-SHA-01520</t>
  </si>
  <si>
    <t>Gold Support UPG-SHA-01520 (RASP)</t>
  </si>
  <si>
    <t>MNT-RASP-GPL-UPG-SHA-01520</t>
  </si>
  <si>
    <t>Gold Plus Support UPG-SHA-01520 (RASP)</t>
  </si>
  <si>
    <t>MNT-RASP-PLT-UPG-SHA-01520</t>
  </si>
  <si>
    <t>Plat Support UPG-SHA-01520 (RASP)</t>
  </si>
  <si>
    <t>MNT-RASP-GLD-UPG-SHA-01521</t>
  </si>
  <si>
    <t>Gold Support UPG-SHA-01521 (RASP)</t>
  </si>
  <si>
    <t>MNT-RASP-GPL-UPG-SHA-01521</t>
  </si>
  <si>
    <t>Gold Plus Support UPG-SHA-01521 (RASP)</t>
  </si>
  <si>
    <t>MNT-RASP-PLT-UPG-SHA-01521</t>
  </si>
  <si>
    <t>Plat Support UPG-SHA-01521 (RASP)</t>
  </si>
  <si>
    <t>MNT-RASP-GLD-UPG-SHA-03510</t>
  </si>
  <si>
    <t>Gold Support UPG-SHA-03510 (RASP)</t>
  </si>
  <si>
    <t>MNT-RASP-GPL-UPG-SHA-03510</t>
  </si>
  <si>
    <t>Gold Plus Support UPG-SHA-03510 (RASP)</t>
  </si>
  <si>
    <t>MNT-RASP-PLT-UPG-SHA-03510</t>
  </si>
  <si>
    <t>Plat Support UPG-SHA-03510 (RASP)</t>
  </si>
  <si>
    <t>MNT-CMC-HWA-MGT-10</t>
  </si>
  <si>
    <t>MNT-RASP-CMC-HWA-MGT-10</t>
  </si>
  <si>
    <t>MNT-CMC-SWA-MGT-10</t>
  </si>
  <si>
    <t>MNT-RASP-CMC-SWA-MGT-10</t>
  </si>
  <si>
    <t>MNT-SMC-LIC-USR-10</t>
  </si>
  <si>
    <t>MNT-RASP-SMC-LIC-USR-10</t>
  </si>
  <si>
    <t>MNT-CSP-LIC-USR-1</t>
  </si>
  <si>
    <t>MNT-RASP-CSP-LIC-USR-1</t>
  </si>
  <si>
    <t>NIC-001-2TX</t>
  </si>
  <si>
    <t>G</t>
  </si>
  <si>
    <t>H</t>
  </si>
  <si>
    <t>K</t>
  </si>
  <si>
    <t>Subscription Software</t>
  </si>
  <si>
    <t>Perpetual Software</t>
  </si>
  <si>
    <t>RASP Support</t>
  </si>
  <si>
    <t>Disc/Memory Support-xx60 EX1260/GC2000</t>
  </si>
  <si>
    <t>Models - EXA 1260,GC2000</t>
  </si>
  <si>
    <t>KIT-MEM1-1260-E</t>
  </si>
  <si>
    <t>KIT-MEM2-1260-E</t>
  </si>
  <si>
    <t>Eval Memory Upgrade License Kit for EXA-01260 (to 32GB)</t>
  </si>
  <si>
    <t>Eval Memory Upgrade License Kit for EXA-01260 (to 64GB)</t>
  </si>
  <si>
    <t>Support - Steelhead mobile for VSP</t>
  </si>
  <si>
    <t>MNT-VSMC-VSP</t>
  </si>
  <si>
    <t>MNT-RASP-VSMC-VSP</t>
  </si>
  <si>
    <t>Also refer to "Configurable Options", "Field Add on Features" and "Spare FRU's" tabs.</t>
  </si>
  <si>
    <t>MNT-LIC-GRANITE-560</t>
  </si>
  <si>
    <t>MNT-LIC-GRANITE-760</t>
  </si>
  <si>
    <t>MNT-LIC-GRANITE-1160</t>
  </si>
  <si>
    <t>MNT-RASP-LIC-GRANITE-560</t>
  </si>
  <si>
    <t>MNT-RASP-LIC-GRANITE-760</t>
  </si>
  <si>
    <t>MNT-RASP-LIC-GRANITE-1160</t>
  </si>
  <si>
    <t>Models - EX1160 B010 base only</t>
  </si>
  <si>
    <t>MNT-VSH-150</t>
  </si>
  <si>
    <t>MNT-RASP-VSH-150</t>
  </si>
  <si>
    <t>SCPS-01A</t>
  </si>
  <si>
    <t>SCPS-01A-E</t>
  </si>
  <si>
    <t>MNT-SCPS-01A</t>
  </si>
  <si>
    <t>MNT-RASP-SCPS-01A</t>
  </si>
  <si>
    <t>MNT-SCPS-VSH-01A</t>
  </si>
  <si>
    <t>MNT-RASP-SCPS-VSH-01A</t>
  </si>
  <si>
    <t>SCPS-VSH-01A</t>
  </si>
  <si>
    <t>SCPS-VSH-01A-E</t>
  </si>
  <si>
    <t>KIT-GRT-0560</t>
  </si>
  <si>
    <t>KIT-GRT-0760</t>
  </si>
  <si>
    <t>KIT-GRT-01160</t>
  </si>
  <si>
    <t>KIT-GRT-0560-E</t>
  </si>
  <si>
    <t>KIT-GRT-0760-E</t>
  </si>
  <si>
    <t>KIT-GRT-01160-E</t>
  </si>
  <si>
    <t>KIT-GRT-01160-MEM-E</t>
  </si>
  <si>
    <t>LBL-COLD-SPARE</t>
  </si>
  <si>
    <t>Label, Cold Spare</t>
  </si>
  <si>
    <t>Cold Spare - xx60   (Selecting this sku is required to order a Cold Spare.   Licensing selection not required.    No Support available for Cold spare systems)</t>
  </si>
  <si>
    <t>XX50/60 Common Configurable Hardware Options</t>
  </si>
  <si>
    <t>XX50 Configurable Hardware Options</t>
  </si>
  <si>
    <t>Common Powercord Options</t>
  </si>
  <si>
    <t>MNT-VSEN-VSP</t>
  </si>
  <si>
    <t>MNT-RASP-VSEN-VSP</t>
  </si>
  <si>
    <t>Support Cascade Virtual Sensor  for VSP (RASP)</t>
  </si>
  <si>
    <t>MNT-RASP-EHR-DL-EX</t>
  </si>
  <si>
    <t>MNT-RASP-EHR-1U-EX</t>
  </si>
  <si>
    <t>MNT-RASP-EHR-2U-EX</t>
  </si>
  <si>
    <t>MNT-RASP-EHR-DT-CX</t>
  </si>
  <si>
    <t>MNT-RASP-EHR-1U-CX</t>
  </si>
  <si>
    <t>Disc/Memory Support (RASP)-xx60 EX560/760</t>
  </si>
  <si>
    <t>Disc/Memory Support (RASP)-xx60 EX1160</t>
  </si>
  <si>
    <t>Disc/Memory Support (RASP)-xx60 EX1260/GC2000</t>
  </si>
  <si>
    <t>Disc/Memory Support (RASP)-xx55 CX1555</t>
  </si>
  <si>
    <t>MNT-RASP-EHR-7050</t>
  </si>
  <si>
    <t>Disc/Memory Support- 7050 (RASP)</t>
  </si>
  <si>
    <t>LIC-ADD-100MB</t>
  </si>
  <si>
    <t>Add on 100 MB License for EXA-01160 and EXA-01260 models only.    Requires VH license.</t>
  </si>
  <si>
    <t>LIC-ADD-100MB-E</t>
  </si>
  <si>
    <t>Models - EX1160/1260 VH only</t>
  </si>
  <si>
    <t>XX60 - Add on Capacity</t>
  </si>
  <si>
    <t>VSK-00400-NFR</t>
  </si>
  <si>
    <t>SMC-VRT-V100-NFR</t>
  </si>
  <si>
    <t>VGC-1000-M-NFR</t>
  </si>
  <si>
    <t>CMC-VE-INST-NFR</t>
  </si>
  <si>
    <t>Models: CX1555/5055,GC2000,CAS2260,CAG2260/EX1160</t>
  </si>
  <si>
    <t>Models: CX7055/EX1160,1260,CAX360,CAP4260,CAP2260</t>
  </si>
  <si>
    <t>NIC-007-2LR-C</t>
  </si>
  <si>
    <t>NIC-008-2SR-C</t>
  </si>
  <si>
    <t>NIC-007-2LR-E-C</t>
  </si>
  <si>
    <t>NIC-008-2SR-E-C</t>
  </si>
  <si>
    <t>LIC-SCPS-009</t>
  </si>
  <si>
    <t>LIC-SCPS-010</t>
  </si>
  <si>
    <t>LIC-SCPS-009-E</t>
  </si>
  <si>
    <t>LIC-SCPS-010-E</t>
  </si>
  <si>
    <t>NRD-SSD-004</t>
  </si>
  <si>
    <t>SSD-003</t>
  </si>
  <si>
    <t>300GB SSD for 7055H</t>
  </si>
  <si>
    <t>Models - CX7055H</t>
  </si>
  <si>
    <t>SDR-001</t>
  </si>
  <si>
    <t>SDR acceleration card (5GB) CX7055M</t>
  </si>
  <si>
    <t>Models - CX7055M</t>
  </si>
  <si>
    <t>SDR-002</t>
  </si>
  <si>
    <t>UPG-CXA-5055-M-H</t>
  </si>
  <si>
    <t>Upgrade CXA-5055M to CXA-5055H</t>
  </si>
  <si>
    <t>NIC-007-2LR</t>
  </si>
  <si>
    <t>2-port 10GbE LR Fiber NIC- Gen 2 (Spare)</t>
  </si>
  <si>
    <t>NIC-008-2SR</t>
  </si>
  <si>
    <t>2-port 10GbE SR Multi Mode Fiber NIC- Gen 2 (Spare)</t>
  </si>
  <si>
    <t>2-port 10GbE LR Fiber NIC- Gen 2</t>
  </si>
  <si>
    <t>2-port 10GbE SR Multi Mode Fiber NIC- Gen 2</t>
  </si>
  <si>
    <t>Eval 2-port 10GbE LR Fiber NIC- Gen 2</t>
  </si>
  <si>
    <t>Eval 2-port 10GbE SR Multi Mode Fiber NIC- Gen 2</t>
  </si>
  <si>
    <t>MNT-LIC-SCPS-009</t>
  </si>
  <si>
    <t>MNT-LIC-SCPS-010</t>
  </si>
  <si>
    <t>MNT-RASP-LIC-SCPS-009</t>
  </si>
  <si>
    <t>MNT-RASP-LIC-SCPS-010</t>
  </si>
  <si>
    <t>MNT-EHR-2UA-CX</t>
  </si>
  <si>
    <t>MNT-EHR-2UB-CX</t>
  </si>
  <si>
    <t>Disc/Memory Support-xx55 CX7055</t>
  </si>
  <si>
    <t>Models - CXA 7055</t>
  </si>
  <si>
    <t>MNT-RASP-EHR-2UA-CX</t>
  </si>
  <si>
    <t>MNT-RASP-EHR-2UB-CX</t>
  </si>
  <si>
    <t>MNT-GLD-CXA-05055</t>
  </si>
  <si>
    <t>MNT-GPL-CXA-05055</t>
  </si>
  <si>
    <t>MNT-PLT-CXA-05055</t>
  </si>
  <si>
    <t>MNT-RASP-GLD-CXA-05055</t>
  </si>
  <si>
    <t>MNT-RASP-GPL-CXA-05055</t>
  </si>
  <si>
    <t>MNT-RASP-PLT-CXA-05055</t>
  </si>
  <si>
    <t>MNT-GLD-CXA-07055</t>
  </si>
  <si>
    <t>MNT-GPL-CXA-07055</t>
  </si>
  <si>
    <t>MNT-PLT-CXA-07055</t>
  </si>
  <si>
    <t>MNT-RASP-GLD-CXA-07055</t>
  </si>
  <si>
    <t>MNT-RASP-GPL-CXA-07055</t>
  </si>
  <si>
    <t>MNT-RASP-PLT-CXA-07055</t>
  </si>
  <si>
    <t>Virtual xx55 Steelhead Support</t>
  </si>
  <si>
    <t>MNT-VCX-555</t>
  </si>
  <si>
    <t>MNT-VCX-755</t>
  </si>
  <si>
    <t>MNT-VCX-1555</t>
  </si>
  <si>
    <t>MNT-RASP-VCX-555</t>
  </si>
  <si>
    <t>MNT-RASP-VCX-755</t>
  </si>
  <si>
    <t>Support - SCPS - VCX</t>
  </si>
  <si>
    <t>MNT-SCPS-VCX-003</t>
  </si>
  <si>
    <t>MNT-SCPS-VCX-004</t>
  </si>
  <si>
    <t>MNT-SCPS-VCX-005</t>
  </si>
  <si>
    <t>MNT-RASP-SCPS-VCX-003</t>
  </si>
  <si>
    <t>MNT-RASP-SCPS-VCX-004</t>
  </si>
  <si>
    <t>MNT-RASP-SCPS-VCX-005</t>
  </si>
  <si>
    <t>Partner Training</t>
  </si>
  <si>
    <t>J</t>
  </si>
  <si>
    <t>2-port 1GbE TX copper NIC- VSH/VCX USE ONLY</t>
  </si>
  <si>
    <t>PWR-CORD-BR</t>
  </si>
  <si>
    <t>Cable Power cord, Brazil</t>
  </si>
  <si>
    <t>MNT-RASP-VCX-1555</t>
  </si>
  <si>
    <t>MNT-LIC-CAX-360-SDN</t>
  </si>
  <si>
    <t>MNT-RASP-LIC-CAX-360-SDN</t>
  </si>
  <si>
    <t>MNT-LIC-CAP-2260-SDN</t>
  </si>
  <si>
    <t>MNT-RASP-LIC-CAP-2260-SDN</t>
  </si>
  <si>
    <t>MNT-LIC-CAP-4260-SDN</t>
  </si>
  <si>
    <t>MNT-RASP-LIC-CAP-4260-SDN</t>
  </si>
  <si>
    <t>Disc/Memory Support (RASP)-xx55 CX7055</t>
  </si>
  <si>
    <t>160GB SSD for CX1555H/EX1160VH</t>
  </si>
  <si>
    <t>Models - CX1555H/EX1160VH</t>
  </si>
  <si>
    <t>SSD-004</t>
  </si>
  <si>
    <t>160GB SSD for CX7055L,M</t>
  </si>
  <si>
    <t>Models - CX7055L, M</t>
  </si>
  <si>
    <t>MNT-LIC-CAP-VE-1060-SDN</t>
  </si>
  <si>
    <t>MNT-RASP-LIC-CAP-VE-1060-SDN</t>
  </si>
  <si>
    <t>MNT-LIC-CAP-VE-1060-CAA</t>
  </si>
  <si>
    <t>MNT-RASP-CAP-VE-1060-CAA</t>
  </si>
  <si>
    <t>MNT-CAG-VE-1060-F1</t>
  </si>
  <si>
    <t>MNT-RASP-CAG-VE-1060-F1</t>
  </si>
  <si>
    <t>MNT-CAG-VE-1060-F2</t>
  </si>
  <si>
    <t>MNT-RASP-CAG-VE-1060-F2</t>
  </si>
  <si>
    <t>MNT-CAG-VE-1060-F3</t>
  </si>
  <si>
    <t>MNT-RASP-CAG-VE-1060-F3</t>
  </si>
  <si>
    <t>MNT-CAG-VE-1060-F4</t>
  </si>
  <si>
    <t>MNT-RASP-CAG-VE-1060-F4</t>
  </si>
  <si>
    <t>MNT-CAP-VE-1060-U</t>
  </si>
  <si>
    <t>MNT-RASP-CAP-VE-1060-U</t>
  </si>
  <si>
    <t>MNT-CAP-VE-1060-L</t>
  </si>
  <si>
    <t>MNT-RASP-CAP-VE-1060-L</t>
  </si>
  <si>
    <t>MNT-CAP-VE-1060-M</t>
  </si>
  <si>
    <t>MNT-RASP-CAP-VE-1060-M</t>
  </si>
  <si>
    <t>MNT-CAP-VE-1060-H</t>
  </si>
  <si>
    <t>MNT-RASP-CAP-VE-1060-H</t>
  </si>
  <si>
    <t>MNT-RASP-EHR-1U-CAS</t>
  </si>
  <si>
    <t>Fan kit (Qty 4)</t>
  </si>
  <si>
    <t>MNT-GLD-CAX-460-U</t>
  </si>
  <si>
    <t>MNT-GPL-CAX-460-U</t>
  </si>
  <si>
    <t>MNT-PLT-CAX-460-U</t>
  </si>
  <si>
    <t>MNT-GLD-CAX-460-L</t>
  </si>
  <si>
    <t>MNT-GPL-CAX-460-L</t>
  </si>
  <si>
    <t>MNT-PLT-CAX-460-L</t>
  </si>
  <si>
    <t>MNT-GLD-CAX-460-M</t>
  </si>
  <si>
    <t>MNT-GPL-CAX-460-M</t>
  </si>
  <si>
    <t>MNT-PLT-CAX-460-M</t>
  </si>
  <si>
    <t>MNT-GLD-CAX-460-H</t>
  </si>
  <si>
    <t>MNT-GPL-CAX-460-H</t>
  </si>
  <si>
    <t>MNT-PLT-CAX-460-H</t>
  </si>
  <si>
    <t>MNT-GLD-CAX-460-VH</t>
  </si>
  <si>
    <t>MNT-GPL-CAX-460-VH</t>
  </si>
  <si>
    <t>MNT-PLT-CAX-460-VH</t>
  </si>
  <si>
    <t>MNT-LIC-CAX-460-SDN</t>
  </si>
  <si>
    <t>MNT-RASP-GLD-CAX-460-U</t>
  </si>
  <si>
    <t>MNT-RASP-GPL-CAX-460-U</t>
  </si>
  <si>
    <t>MNT-RASP-PLT-CAX-460-U</t>
  </si>
  <si>
    <t>MNT-RASP-GLD-CAX-460-L</t>
  </si>
  <si>
    <t>MNT-RASP-GPL-CAX-460-L</t>
  </si>
  <si>
    <t>MNT-RASP-PLT-CAX-460-L</t>
  </si>
  <si>
    <t>MNT-RASP-GLD-CAX-460-M</t>
  </si>
  <si>
    <t>MNT-RASP-GPL-CAX-460-M</t>
  </si>
  <si>
    <t>MNT-RASP-PLT-CAX-460-M</t>
  </si>
  <si>
    <t>MNT-RASP-GLD-CAX-460-H</t>
  </si>
  <si>
    <t>MNT-RASP-GPL-CAX-460-H</t>
  </si>
  <si>
    <t>MNT-RASP-PLT-CAX-460-H</t>
  </si>
  <si>
    <t>MNT-RASP-GLD-CAX-460-VH</t>
  </si>
  <si>
    <t>MNT-RASP-GPL-CAX-460-VH</t>
  </si>
  <si>
    <t>MNT-RASP-PLT-CAX-460-VH</t>
  </si>
  <si>
    <t>MNT-RASP-LIC-CAX-460-SDN</t>
  </si>
  <si>
    <t>Models: EX1160,1260,CAX360/460,CAP4260,CAS2260,CAG2260, CAP2260</t>
  </si>
  <si>
    <t>MNT-LIC-CAX-460-CSP-1</t>
  </si>
  <si>
    <t>MNT-RASP-LIC-CAX-460-CSP-1</t>
  </si>
  <si>
    <t>4-port 1GbE TX copper NIC (Spare)</t>
  </si>
  <si>
    <t>SSD-006</t>
  </si>
  <si>
    <t>80GB SSD for CX5055</t>
  </si>
  <si>
    <t>Models - CX5055</t>
  </si>
  <si>
    <t>LIC-GRT-0560</t>
  </si>
  <si>
    <t>LIC-GRT-0760</t>
  </si>
  <si>
    <t>LIC-GRT-01160</t>
  </si>
  <si>
    <t xml:space="preserve">NRD SKU's - For customers who do not have the EHR Support plan, can return systems without drives and will be charged back using the NRD-* SKU's. </t>
  </si>
  <si>
    <t xml:space="preserve">These SKU's are system specific and are charged 1/drive not returned. </t>
  </si>
  <si>
    <t>UPG-LIC-CAX-460-U-L</t>
  </si>
  <si>
    <t>UPG-LIC-CAX-460-U-M</t>
  </si>
  <si>
    <t>UPG-LIC-CAX-460-U-H</t>
  </si>
  <si>
    <t>UPG-LIC-CAX-460-U-VH</t>
  </si>
  <si>
    <t>UPG-LIC-CAX-460-L-M</t>
  </si>
  <si>
    <t>UPG-LIC-CAX-460-L-H</t>
  </si>
  <si>
    <t>UPG-LIC-CAX-460-L-VH</t>
  </si>
  <si>
    <t>UPG-LIC-CAX-460-M-H</t>
  </si>
  <si>
    <t>UPG-LIC-CAX-460-M-VH</t>
  </si>
  <si>
    <t>UPG-LIC-CAX-460-H-VH</t>
  </si>
  <si>
    <t>MNT-GLD-UPG-CAX-460-U-L</t>
  </si>
  <si>
    <t>MNT-GPL-UPG-CAX-460-U-L</t>
  </si>
  <si>
    <t>MNT-PLT-UPG-CAX-460-U-L</t>
  </si>
  <si>
    <t>MNT-GLD-UPG-CAX-460-U-M</t>
  </si>
  <si>
    <t>MNT-GPL-UPG-CAX-460-U-M</t>
  </si>
  <si>
    <t>MNT-PLT-UPG-CAX-460-U-M</t>
  </si>
  <si>
    <t>MNT-GLD-UPG-CAX-460-U-H</t>
  </si>
  <si>
    <t>MNT-GPL-UPG-CAX-460-U-H</t>
  </si>
  <si>
    <t>MNT-PLT-UPG-CAX-460-U-H</t>
  </si>
  <si>
    <t>MNT-GLD-UPG-CAX-460-U-VH</t>
  </si>
  <si>
    <t>MNT-GPL-UPG-CAX-460-U-VH</t>
  </si>
  <si>
    <t>MNT-PLT-UPG-CAX-460-U-VH</t>
  </si>
  <si>
    <t>MNT-GLD-UPG-CAX-460-L-M</t>
  </si>
  <si>
    <t>MNT-GPL-UPG-CAX-460-L-M</t>
  </si>
  <si>
    <t>MNT-PLT-UPG-CAX-460-L-M</t>
  </si>
  <si>
    <t>MNT-GLD-UPG-CAX-460-L-H</t>
  </si>
  <si>
    <t>MNT-GPL-UPG-CAX-460-L-H</t>
  </si>
  <si>
    <t>MNT-PLT-UPG-CAX-460-L-H</t>
  </si>
  <si>
    <t>MNT-GLD-UPG-CAX-460-L-VH</t>
  </si>
  <si>
    <t>MNT-GPL-UPG-CAX-460-L-VH</t>
  </si>
  <si>
    <t>MNT-PLT-UPG-CAX-460-L-VH</t>
  </si>
  <si>
    <t>MNT-GLD-UPG-CAX-460-M-H</t>
  </si>
  <si>
    <t>MNT-GPL-UPG-CAX-460-M-H</t>
  </si>
  <si>
    <t>MNT-PLT-UPG-CAX-460-M-H</t>
  </si>
  <si>
    <t>MNT-GLD-UPG-CAX-460-M-VH</t>
  </si>
  <si>
    <t>MNT-GPL-UPG-CAX-460-M-VH</t>
  </si>
  <si>
    <t>MNT-PLT-UPG-CAX-460-M-VH</t>
  </si>
  <si>
    <t>MNT-GLD-UPG-CAX-460-H-VH</t>
  </si>
  <si>
    <t>MNT-GPL-UPG-CAX-460-H-VH</t>
  </si>
  <si>
    <t>MNT-PLT-UPG-CAX-460-H-VH</t>
  </si>
  <si>
    <t>MNT-RASP-GLD-UPG-CAX-460-U-L</t>
  </si>
  <si>
    <t>MNT-RASP-GPL-UPG-CAX-460-U-L</t>
  </si>
  <si>
    <t>MNT-RASP-PLT-UPG-CAX-460-U-L</t>
  </si>
  <si>
    <t>MNT-RASP-GLD-UPG-CAX-460-U-M</t>
  </si>
  <si>
    <t>MNT-RASP-GPL-UPG-CAX-460-U-M</t>
  </si>
  <si>
    <t>MNT-RASP-PLT-UPG-CAX-460-U-M</t>
  </si>
  <si>
    <t>MNT-RASP-GLD-UPG-CAX-460-U-H</t>
  </si>
  <si>
    <t>MNT-RASP-GPL-UPG-CAX-460-U-H</t>
  </si>
  <si>
    <t>MNT-RASP-PLT-UPG-CAX-460-U-H</t>
  </si>
  <si>
    <t>MNT-RASP-GLD-UPG-CAX-460-U-VH</t>
  </si>
  <si>
    <t>MNT-RASP-GPL-UPG-CAX-460-U-VH</t>
  </si>
  <si>
    <t>MNT-RASP-PLT-UPG-CAX-460-U-VH</t>
  </si>
  <si>
    <t>MNT-RASP-GLD-UPG-CAX-460-L-M</t>
  </si>
  <si>
    <t>MNT-RASP-GPL-UPG-CAX-460-L-M</t>
  </si>
  <si>
    <t>MNT-RASP-PLT-UPG-CAX-460-L-M</t>
  </si>
  <si>
    <t>MNT-RASP-GLD-UPG-CAX-460-L-H</t>
  </si>
  <si>
    <t>MNT-RASP-GPL-UPG-CAX-460-L-H</t>
  </si>
  <si>
    <t>MNT-RASP-PLT-UPG-CAX-460-L-H</t>
  </si>
  <si>
    <t>MNT-RASP-GLD-UPG-CAX-460-L-VH</t>
  </si>
  <si>
    <t>MNT-RASP-GPL-UPG-CAX-460-L-VH</t>
  </si>
  <si>
    <t>MNT-RASP-PLT-UPG-CAX-460-L-VH</t>
  </si>
  <si>
    <t>MNT-RASP-GLD-UPG-CAX-460-M-H</t>
  </si>
  <si>
    <t>MNT-RASP-GPL-UPG-CAX-460-M-H</t>
  </si>
  <si>
    <t>MNT-RASP-PLT-UPG-CAX-460-M-H</t>
  </si>
  <si>
    <t>MNT-RASP-GLD-UPG-CAX-460-M-VH</t>
  </si>
  <si>
    <t>MNT-RASP-GPL-UPG-CAX-460-M-VH</t>
  </si>
  <si>
    <t>MNT-RASP-PLT-UPG-CAX-460-M-VH</t>
  </si>
  <si>
    <t>MNT-RASP-GLD-UPG-CAX-460-H-VH</t>
  </si>
  <si>
    <t>MNT-RASP-GPL-UPG-CAX-460-H-VH</t>
  </si>
  <si>
    <t>MNT-RASP-PLT-UPG-CAX-460-H-VH</t>
  </si>
  <si>
    <t>UPG-CXA-755-L-H</t>
  </si>
  <si>
    <t>UPG-CXA-755-M-H</t>
  </si>
  <si>
    <t>UPG-CXA-1555-L-H</t>
  </si>
  <si>
    <t>UPG-CXA-1555-M-H</t>
  </si>
  <si>
    <t>Upgrade Kit LIC-CXA-755-M to LIC-CXA-755-H (Hardware and License included)</t>
  </si>
  <si>
    <t>Upgrade Kit LIC-CXA-755-L to LIC-CXA-755-H (Hardware and License included)</t>
  </si>
  <si>
    <t>Upgrade Kit LIC-CXA-1555-M to LIC-CXA-1555-H (Hardware and License included)</t>
  </si>
  <si>
    <t>Upgrade Kit LIC-CXA-1555-L to LIC-CXA-1555-H (Hardware and License included)</t>
  </si>
  <si>
    <t>ARXCXT10</t>
  </si>
  <si>
    <t>CX-Tracer - 10 Servers</t>
  </si>
  <si>
    <t>Models: ARX3200,3700,4200,5000,6000</t>
  </si>
  <si>
    <t>ARXCXT100</t>
  </si>
  <si>
    <t>CX-Tracer - 100 Servers</t>
  </si>
  <si>
    <t>ARXCXT500</t>
  </si>
  <si>
    <t>CX-Tracer - 500 Servers</t>
  </si>
  <si>
    <t>ARXCXT10-E</t>
  </si>
  <si>
    <t>Eval CX-Tracer - 10 Servers</t>
  </si>
  <si>
    <t>ARXCXT100-E</t>
  </si>
  <si>
    <t>Eval CX-Tracer - 100 Servers</t>
  </si>
  <si>
    <t>ARXCXT500-E</t>
  </si>
  <si>
    <t>Eval CX-Tracer - 500 Servers</t>
  </si>
  <si>
    <t>UPG-ARXCXT10-100</t>
  </si>
  <si>
    <t>Upgrade ARXCXT10 to ARXCXT100</t>
  </si>
  <si>
    <t>UPG-ARXCXT100-500</t>
  </si>
  <si>
    <t>Upgrade ARXCXT100 to ARXCXT500</t>
  </si>
  <si>
    <t>UPG-ARXCXT10-500</t>
  </si>
  <si>
    <t>Upgrade ARXCXT10 to ARXCXT500</t>
  </si>
  <si>
    <t>ARX-V2000-E</t>
  </si>
  <si>
    <t>ARXVMON-E</t>
  </si>
  <si>
    <t>ATXP</t>
  </si>
  <si>
    <t>ATXS</t>
  </si>
  <si>
    <t>DACM</t>
  </si>
  <si>
    <t>PTW-010</t>
  </si>
  <si>
    <t>PTW-020</t>
  </si>
  <si>
    <t>PTW-030</t>
  </si>
  <si>
    <t>PTWUNR</t>
  </si>
  <si>
    <t>ATXP-E</t>
  </si>
  <si>
    <t>ATXS-E</t>
  </si>
  <si>
    <t>DACM-E</t>
  </si>
  <si>
    <t>Eval Distributed Agent Controller Module</t>
  </si>
  <si>
    <t>PTW-010-E</t>
  </si>
  <si>
    <t>PTW-020-E</t>
  </si>
  <si>
    <t>PTW-030-E</t>
  </si>
  <si>
    <t>PTWUNR-E</t>
  </si>
  <si>
    <t>UPG-PTW10-20</t>
  </si>
  <si>
    <t>Upgrade PTW-010 to PTW-020</t>
  </si>
  <si>
    <t>UPG-PTW20-30</t>
  </si>
  <si>
    <t>Upgrade PTW-020 to PTW-030</t>
  </si>
  <si>
    <t>UPG-PTW30-UNR</t>
  </si>
  <si>
    <t>Upgrade PTW-030 to PTWUNR</t>
  </si>
  <si>
    <t>UPG-PTW10-30</t>
  </si>
  <si>
    <t>Upgrade PTW-010 to PTW-030</t>
  </si>
  <si>
    <t>UPG-PTW10-UNR</t>
  </si>
  <si>
    <t>Upgrade PTW-010 to PTWUNR</t>
  </si>
  <si>
    <t>UPG-PTW20-UNR</t>
  </si>
  <si>
    <t>Upgrade PTW-020 to PTWUNR</t>
  </si>
  <si>
    <t>NEOP</t>
  </si>
  <si>
    <t xml:space="preserve">NEOP (Included Features and Orderable stand alone)  </t>
  </si>
  <si>
    <t>XDI</t>
  </si>
  <si>
    <t>eXpress Data Import</t>
  </si>
  <si>
    <t>Can be ordered with Models: MD, MDW, MDWDEF, Included in Models: NETONE, NETMAP1K, NETMAP5K, ITGNETPL, SPGNETPL, ITS, SPS</t>
  </si>
  <si>
    <t xml:space="preserve">Evaluation NEOP (Included Features and Orderable stand alone)  </t>
  </si>
  <si>
    <t>XDI-E</t>
  </si>
  <si>
    <t>Eval eXpress Data Import</t>
  </si>
  <si>
    <t>802.16</t>
  </si>
  <si>
    <t>802.16 Specialized Model</t>
  </si>
  <si>
    <t>Can be ordered with Models: MD, MDW, MDWDEF</t>
  </si>
  <si>
    <t>3DNVM</t>
  </si>
  <si>
    <t>3D Network Visualizer Module</t>
  </si>
  <si>
    <t>HLA1</t>
  </si>
  <si>
    <t>HLAN</t>
  </si>
  <si>
    <t>High Level Architecture Module Unlimited</t>
  </si>
  <si>
    <t>IPV6</t>
  </si>
  <si>
    <t>IPV6 for R&amp;D Specialized Model</t>
  </si>
  <si>
    <t>LTE</t>
  </si>
  <si>
    <t>LTE Specialized Model</t>
  </si>
  <si>
    <t>MD</t>
  </si>
  <si>
    <t>MDW</t>
  </si>
  <si>
    <t>MDWDEF</t>
  </si>
  <si>
    <t>MFL3DM</t>
  </si>
  <si>
    <t>Multi-Federate Logger for 3DNV Module</t>
  </si>
  <si>
    <t>MPLS</t>
  </si>
  <si>
    <t>MPLS Specialized Model</t>
  </si>
  <si>
    <t>NTBZ</t>
  </si>
  <si>
    <t>NetBiz</t>
  </si>
  <si>
    <t>RASM</t>
  </si>
  <si>
    <t>SHRCD</t>
  </si>
  <si>
    <t>Shared Code Module</t>
  </si>
  <si>
    <t>SITLM</t>
  </si>
  <si>
    <t>System-in-the-Loop Module</t>
  </si>
  <si>
    <t>SITLMU</t>
  </si>
  <si>
    <t>Simulation in the Loop Unlimited</t>
  </si>
  <si>
    <t>Can be ordered with Models: MD. MDW, MDWDEF</t>
  </si>
  <si>
    <t>SRS</t>
  </si>
  <si>
    <t>Simulation Runtime Single License</t>
  </si>
  <si>
    <t>SRST</t>
  </si>
  <si>
    <t>Simulation Runtime Site License</t>
  </si>
  <si>
    <t>TMM</t>
  </si>
  <si>
    <t>Terrain Modeling Module</t>
  </si>
  <si>
    <t>TRM</t>
  </si>
  <si>
    <t>UMTS</t>
  </si>
  <si>
    <t>UMTS Specialized Model</t>
  </si>
  <si>
    <t>URBAN</t>
  </si>
  <si>
    <t>Urban Propagation Model</t>
  </si>
  <si>
    <t>WM</t>
  </si>
  <si>
    <t>Wireless Module</t>
  </si>
  <si>
    <t>802.16-E</t>
  </si>
  <si>
    <t>Eval 802.16 Specialized Model</t>
  </si>
  <si>
    <t>3DNVM-E</t>
  </si>
  <si>
    <t>Eval 3D Network Visualizer Module</t>
  </si>
  <si>
    <t>HLA1-E</t>
  </si>
  <si>
    <t>Eval High Level Architecture Module</t>
  </si>
  <si>
    <t>HLAN-E</t>
  </si>
  <si>
    <t>Eval High Level Architecture Module Unlimited</t>
  </si>
  <si>
    <t>IPV6-E</t>
  </si>
  <si>
    <t>Eval IPV6 for R&amp;D Specialized Model</t>
  </si>
  <si>
    <t>LTE-E</t>
  </si>
  <si>
    <t>Eval LTE Specialized Model</t>
  </si>
  <si>
    <t>MD-E</t>
  </si>
  <si>
    <t>MDW-E</t>
  </si>
  <si>
    <t>MDWDEF-E</t>
  </si>
  <si>
    <t>MFL3DM-E</t>
  </si>
  <si>
    <t>Eval Multi-Federate Logger for 3DNV Module</t>
  </si>
  <si>
    <t>MPLS-E</t>
  </si>
  <si>
    <t>Eval MPLS Specialized Model</t>
  </si>
  <si>
    <t>NTBZ-E</t>
  </si>
  <si>
    <t>Eval NetBiz</t>
  </si>
  <si>
    <t>RASM-E</t>
  </si>
  <si>
    <t>SHRCD-E</t>
  </si>
  <si>
    <t>Eval Shared Code Module</t>
  </si>
  <si>
    <t>SITLM-E</t>
  </si>
  <si>
    <t>Eval System-in-the-Loop Module</t>
  </si>
  <si>
    <t>SITLMU-E</t>
  </si>
  <si>
    <t>Eval Simulation in the Loop Unlimited</t>
  </si>
  <si>
    <t>SRS-E</t>
  </si>
  <si>
    <t>Eval Simulation Runtime Single License</t>
  </si>
  <si>
    <t>SRST-E</t>
  </si>
  <si>
    <t>Eval Simulation Runtime Site License</t>
  </si>
  <si>
    <t>TMM-E</t>
  </si>
  <si>
    <t>Eval Terrain Modeling Module</t>
  </si>
  <si>
    <t>TRM-E</t>
  </si>
  <si>
    <t>UMTS-E</t>
  </si>
  <si>
    <t>Eval UMTS Specialized Model</t>
  </si>
  <si>
    <t>URBAN-E</t>
  </si>
  <si>
    <t>Eval Urban Propagation Model</t>
  </si>
  <si>
    <t>WM-E</t>
  </si>
  <si>
    <t>Eval Wireless Module</t>
  </si>
  <si>
    <t>MNT-GLD-ARX1200</t>
  </si>
  <si>
    <t>MNT-GPL-ARX1200</t>
  </si>
  <si>
    <t>MNT-PLT-ARX1200</t>
  </si>
  <si>
    <t>MNT-GLD-ARX2200</t>
  </si>
  <si>
    <t>MNT-GPL-ARX2200</t>
  </si>
  <si>
    <t>MNT-PLT-ARX2200</t>
  </si>
  <si>
    <t>MNT-GLD-ARX3200</t>
  </si>
  <si>
    <t>MNT-GPL-ARX3200</t>
  </si>
  <si>
    <t>MNT-PLT-ARX3200</t>
  </si>
  <si>
    <t>MNT-GLD-ARX3700</t>
  </si>
  <si>
    <t>MNT-GPL-ARX3700</t>
  </si>
  <si>
    <t>MNT-PLT-ARX3700</t>
  </si>
  <si>
    <t>MNT-GLD-ARX4200</t>
  </si>
  <si>
    <t>MNT-GPL-ARX4200</t>
  </si>
  <si>
    <t>MNT-PLT-ARX4200</t>
  </si>
  <si>
    <t>MNT-GLD-ARX5000</t>
  </si>
  <si>
    <t>MNT-GPL-ARX5000</t>
  </si>
  <si>
    <t>MNT-PLT-ARX5000</t>
  </si>
  <si>
    <t>MNT-GLD-ARX6000</t>
  </si>
  <si>
    <t>MNT-GPL-ARX6000</t>
  </si>
  <si>
    <t>MNT-PLT-ARX6000</t>
  </si>
  <si>
    <t>MNT-GLD-ARXDIR200</t>
  </si>
  <si>
    <t>MNT-GPL-ARXDIR200</t>
  </si>
  <si>
    <t>MNT-PLT-ARXDIR200</t>
  </si>
  <si>
    <t>MNT-GLD-ARXEXP200</t>
  </si>
  <si>
    <t>MNT-GPL-ARXEXP200</t>
  </si>
  <si>
    <t>MNT-PLT-ARXEXP200</t>
  </si>
  <si>
    <t>MNT-ARXNTFLOW</t>
  </si>
  <si>
    <t>MNT-ARX-UCMM</t>
  </si>
  <si>
    <t>MNT-ARXVOI250</t>
  </si>
  <si>
    <t>MNT-ARXVOI500</t>
  </si>
  <si>
    <t>MNT-ARXVOI1K</t>
  </si>
  <si>
    <t>MNT-ARXCXT10</t>
  </si>
  <si>
    <t>MNT-ARXCXT100</t>
  </si>
  <si>
    <t>MNT-ARXCXT500</t>
  </si>
  <si>
    <t>MNT-ARXDB</t>
  </si>
  <si>
    <t>MNT-ARX-V2000</t>
  </si>
  <si>
    <t>MNT-ARXROVR</t>
  </si>
  <si>
    <t>MNT-ARXVMON</t>
  </si>
  <si>
    <t>MNT-ATXP</t>
  </si>
  <si>
    <t>MNT-ATXS</t>
  </si>
  <si>
    <t>MNT-DACM</t>
  </si>
  <si>
    <t>MNT-PTW-010</t>
  </si>
  <si>
    <t>MNT-PTW-020</t>
  </si>
  <si>
    <t>MNT-PTW-030</t>
  </si>
  <si>
    <t>MNT-PTWUNR</t>
  </si>
  <si>
    <t>MNT-AIXBMX-40</t>
  </si>
  <si>
    <t>MNT-AIXBMX-50</t>
  </si>
  <si>
    <t>MNT-AIXBMX-60</t>
  </si>
  <si>
    <t>MNT-AIXBMX-70</t>
  </si>
  <si>
    <t>MNT-ASENX</t>
  </si>
  <si>
    <t>MNT-ASESNMP</t>
  </si>
  <si>
    <t>MNT-ASXSRVR</t>
  </si>
  <si>
    <t>MNT-UCXPM-MS</t>
  </si>
  <si>
    <t>MNT-UCXPL-MS</t>
  </si>
  <si>
    <t>MNT-UCXPT-MS</t>
  </si>
  <si>
    <t>MNT-UCXPM-P</t>
  </si>
  <si>
    <t>MNT-UCXPL-P</t>
  </si>
  <si>
    <t>MNT-UCXPT-P</t>
  </si>
  <si>
    <t>MNT-UCXPT-TS</t>
  </si>
  <si>
    <t>MNT-BMXOP-20</t>
  </si>
  <si>
    <t>MNT-BMXOP-30</t>
  </si>
  <si>
    <t>MNT-BMXOP-40</t>
  </si>
  <si>
    <t>MNT-BMXOP-50</t>
  </si>
  <si>
    <t>MNT-BMXOP-60</t>
  </si>
  <si>
    <t>MNT-BMXOP-70</t>
  </si>
  <si>
    <t>MNT-ITGNETPL</t>
  </si>
  <si>
    <t>MNT-ITNCSOL</t>
  </si>
  <si>
    <t>MNT-ITNCUSER</t>
  </si>
  <si>
    <t>MNT-ITS</t>
  </si>
  <si>
    <t>MNT-NETMAP1K</t>
  </si>
  <si>
    <t>MNT-NETMAP5K</t>
  </si>
  <si>
    <t>MNT-NETONE</t>
  </si>
  <si>
    <t>MNT-PROV</t>
  </si>
  <si>
    <t>MNT-SPGNETPL</t>
  </si>
  <si>
    <t>MNT-SPGTRANSPL</t>
  </si>
  <si>
    <t>MNT-SPNCSOL</t>
  </si>
  <si>
    <t>MNT-SPNCUSER</t>
  </si>
  <si>
    <t>MNT-SPS</t>
  </si>
  <si>
    <t>MNT-VNES</t>
  </si>
  <si>
    <t>MNT-VNESNMP</t>
  </si>
  <si>
    <t>MNT-VNESSP</t>
  </si>
  <si>
    <t>MNT-FLAN</t>
  </si>
  <si>
    <t>MNT-IPV6POM</t>
  </si>
  <si>
    <t>MNT-ITNETMAP</t>
  </si>
  <si>
    <t>MNT-PRDTRN1</t>
  </si>
  <si>
    <t>MNT-PSTNFLAN</t>
  </si>
  <si>
    <t>MNT-SPNETMAP</t>
  </si>
  <si>
    <t>MNT-XDI</t>
  </si>
  <si>
    <t>MNT-802.16</t>
  </si>
  <si>
    <t>MNT-3DNVM</t>
  </si>
  <si>
    <t>MNT-HLA1</t>
  </si>
  <si>
    <t>MNT-HLAN</t>
  </si>
  <si>
    <t>MNT-IPV6</t>
  </si>
  <si>
    <t>MNT-LTE</t>
  </si>
  <si>
    <t>MNT-MD</t>
  </si>
  <si>
    <t>MNT-MDW</t>
  </si>
  <si>
    <t>MNT-MDWDEF</t>
  </si>
  <si>
    <t>MNT-MFL3DM</t>
  </si>
  <si>
    <t>MNT-MPLS</t>
  </si>
  <si>
    <t>MNT-NTBZ</t>
  </si>
  <si>
    <t>MNT-ODKM</t>
  </si>
  <si>
    <t>MNT-RASM</t>
  </si>
  <si>
    <t>MNT-SHRCD</t>
  </si>
  <si>
    <t>MNT-SITLM</t>
  </si>
  <si>
    <t>MNT-SRS</t>
  </si>
  <si>
    <t>MNT-SRST</t>
  </si>
  <si>
    <t>MNT-TMM</t>
  </si>
  <si>
    <t>MNT-TRM</t>
  </si>
  <si>
    <t>MNT-UMTS</t>
  </si>
  <si>
    <t>MNT-WM</t>
  </si>
  <si>
    <t>MNT-SITLMU</t>
  </si>
  <si>
    <t>MNT-URBAN</t>
  </si>
  <si>
    <t>ATXP-LP</t>
  </si>
  <si>
    <t>ATXS-LP</t>
  </si>
  <si>
    <t>DACM-LP</t>
  </si>
  <si>
    <t>Models: ATXP, ITGNETPL, MDW</t>
  </si>
  <si>
    <t>PTW-010-LP</t>
  </si>
  <si>
    <t>PTW-020-LP</t>
  </si>
  <si>
    <t>PTW-030-LP</t>
  </si>
  <si>
    <t>PTWUNR-LP</t>
  </si>
  <si>
    <t>BMXOP-20-LP</t>
  </si>
  <si>
    <t>BMXOP-30-LP</t>
  </si>
  <si>
    <t>BMXOP-40-LP</t>
  </si>
  <si>
    <t>BMXOP-50-LP</t>
  </si>
  <si>
    <t>BMXOP-60-LP</t>
  </si>
  <si>
    <t>BMXOP-70-LP</t>
  </si>
  <si>
    <t>NTBZ-LP</t>
  </si>
  <si>
    <t>NetBiz Subscription</t>
  </si>
  <si>
    <t>Models: MD, ITGNETPL, MDW, MDWDEF</t>
  </si>
  <si>
    <t>Models: MD, ITGNETPL, MDW, MDWDEF, SPGNETPL</t>
  </si>
  <si>
    <t>XDI-LP</t>
  </si>
  <si>
    <t>Models: MD, ITGNETPL, MDW, MDWDEF, NETONE, NETMAP1K, NETMAP5K</t>
  </si>
  <si>
    <t>802.16-LP</t>
  </si>
  <si>
    <t>3DNVM-LP</t>
  </si>
  <si>
    <t>Models: MD, MDWDEF</t>
  </si>
  <si>
    <t>HLA1-LP</t>
  </si>
  <si>
    <t>HLAN-LP</t>
  </si>
  <si>
    <t>IPV6-LP</t>
  </si>
  <si>
    <t>LTE-LP</t>
  </si>
  <si>
    <t>MD-LP</t>
  </si>
  <si>
    <t>MDW-LP</t>
  </si>
  <si>
    <t>Modeler Wireless Suite Subscription</t>
  </si>
  <si>
    <t>MDWDEF-LP</t>
  </si>
  <si>
    <t>Modeler Wireless Suite for Defense Subscription</t>
  </si>
  <si>
    <t>MFL3DM-LP</t>
  </si>
  <si>
    <t>MPLS-LP</t>
  </si>
  <si>
    <t>RASM-LP</t>
  </si>
  <si>
    <t>SHRCD-LP</t>
  </si>
  <si>
    <t>SITLM-LP</t>
  </si>
  <si>
    <t>SRS-LP</t>
  </si>
  <si>
    <t>SRST-LP</t>
  </si>
  <si>
    <t>TMM-LP</t>
  </si>
  <si>
    <t>TRM-LP</t>
  </si>
  <si>
    <t>UMTS-LP</t>
  </si>
  <si>
    <t>WM-LP</t>
  </si>
  <si>
    <t>SITLMU-LP</t>
  </si>
  <si>
    <t>Can be ordered with Models: MD. MDW, MDWDEF, ITGNETPL</t>
  </si>
  <si>
    <t>URBAN-LP</t>
  </si>
  <si>
    <t>Models: ARXEXP200</t>
  </si>
  <si>
    <t>MNT-EHR-008</t>
  </si>
  <si>
    <t>Models: ARX1200, 2200</t>
  </si>
  <si>
    <t>MNT-EHR-013</t>
  </si>
  <si>
    <t>Models: ARX6000</t>
  </si>
  <si>
    <t>ATX-AIX-AMX-ASnX-BMX Support</t>
  </si>
  <si>
    <t>UPG-LIC-CXA-255-U-L</t>
  </si>
  <si>
    <t>UPG-LIC-CXA-255-U-M</t>
  </si>
  <si>
    <t>UPG-LIC-CXA-255-U-H</t>
  </si>
  <si>
    <t>UPG-LIC-CXA-255-L-M</t>
  </si>
  <si>
    <t>UPG-LIC-CXA-255-L-H</t>
  </si>
  <si>
    <t>UPG-LIC-CXA-255-M-H</t>
  </si>
  <si>
    <t>MNT-GLD-CXA-00255</t>
  </si>
  <si>
    <t>MNT-GPL-CXA-00255</t>
  </si>
  <si>
    <t>MNT-PLT-CXA-00255</t>
  </si>
  <si>
    <t>MNT-RASP-GLD-CXA-00255</t>
  </si>
  <si>
    <t>MNT-RASP-GPL-CXA-00255</t>
  </si>
  <si>
    <t>MNT-RASP-PLT-CXA-00255</t>
  </si>
  <si>
    <t>PWS-007</t>
  </si>
  <si>
    <t>RMK-010</t>
  </si>
  <si>
    <t>RMK-016</t>
  </si>
  <si>
    <t>Virtual SMC Licenses (VMware ESX and EX v2)</t>
  </si>
  <si>
    <t>MNT-ARX-SM-4000</t>
  </si>
  <si>
    <t>MNT-ARX-SM-5000</t>
  </si>
  <si>
    <t>MNT-ARX-SM-6000</t>
  </si>
  <si>
    <t>MNT-LIC-SCPS-001</t>
  </si>
  <si>
    <t>Support SCPS License on 255 Series</t>
  </si>
  <si>
    <t>MNT-RASP-LIC-SCPS-001</t>
  </si>
  <si>
    <t>Support SCPS License on 255 Series (RASP)</t>
  </si>
  <si>
    <t>MNT-EHR-007</t>
  </si>
  <si>
    <t>MNT-EHR-009</t>
  </si>
  <si>
    <t>Models: ARX3200/3700/ARXDIR200</t>
  </si>
  <si>
    <t>MNT-EHR-011</t>
  </si>
  <si>
    <t>Models: ARX4200/5000</t>
  </si>
  <si>
    <t>SSD-007</t>
  </si>
  <si>
    <t>UPG-EXA-1360-G-L</t>
  </si>
  <si>
    <t>Upgrade LIC-EXA-1360-G to LIC-EXA-1360-L</t>
  </si>
  <si>
    <t>UPG-EXA-1360-G-M</t>
  </si>
  <si>
    <t>Upgrade LIC-EXA-1360-G to LIC-EXA-1360-M</t>
  </si>
  <si>
    <t>UPG-EXA-1360-L-M</t>
  </si>
  <si>
    <t>Upgrade LIC-EXA-1360-L to LIC-EXA-1360-M</t>
  </si>
  <si>
    <t>HDD-018</t>
  </si>
  <si>
    <t>MEM-015</t>
  </si>
  <si>
    <t>16GB Memory</t>
  </si>
  <si>
    <t>MNT-GLD-EXA-1360</t>
  </si>
  <si>
    <t>MNT-GPL-EXA-1360</t>
  </si>
  <si>
    <t>MNT-PLT-EXA-1360</t>
  </si>
  <si>
    <t>MNT-RASP-GLD-EXA-1360</t>
  </si>
  <si>
    <t>MNT-RASP-GPL-EXA-1360</t>
  </si>
  <si>
    <t>MNT-RASP-PLT-EXA-1360</t>
  </si>
  <si>
    <t>SSM</t>
  </si>
  <si>
    <t>MNT-SSM</t>
  </si>
  <si>
    <t>SSM-E</t>
  </si>
  <si>
    <t>Eval Server Specialized Model perpetual right to use license, includes the Server Characterization Editor.</t>
  </si>
  <si>
    <t>Server Specialized Model perpetual right to use license, includes the Server Characterization Editor</t>
  </si>
  <si>
    <t>MNT-EHR-2U-EX1360</t>
  </si>
  <si>
    <t>Disc/Memory Support-xx60 EX1360</t>
  </si>
  <si>
    <t>Models - EXA 1360</t>
  </si>
  <si>
    <t>MNT-RASP-EHR-2U-EX1360</t>
  </si>
  <si>
    <t>Disc/Memory Support-xx60 EX1360 (RASP)</t>
  </si>
  <si>
    <t>NRD-HDD-016</t>
  </si>
  <si>
    <t>Models- EXA-01360</t>
  </si>
  <si>
    <t>NRD-SSD-005</t>
  </si>
  <si>
    <t>Disk/Memory Support, ARX3200/3700/ARXDIR200</t>
  </si>
  <si>
    <t>Disk/Memory Support, ARX4200/5000</t>
  </si>
  <si>
    <t>Disk/Memory Support, ARX6000</t>
  </si>
  <si>
    <t>Disk/Memory Support, ARXEXP200</t>
  </si>
  <si>
    <t>Disk/Memory Support, ARX1200/2200</t>
  </si>
  <si>
    <t>100GB 2.5" SSD for EX1360</t>
  </si>
  <si>
    <t>Non-returned HDD charge (per disk)</t>
  </si>
  <si>
    <t>Non-returned HDD charge 1TB 2.5 (per disk)</t>
  </si>
  <si>
    <t>Non-returned SSD charge 80GB (per disk)</t>
  </si>
  <si>
    <t>Non-returned SSD charge 160GB (per disk)</t>
  </si>
  <si>
    <t>Non-returned SSD charge 300GB (per disk)</t>
  </si>
  <si>
    <t>Non-returned SSD charge 100GB (per disk)</t>
  </si>
  <si>
    <t>Non-returned SSD charge (per disk)</t>
  </si>
  <si>
    <t>Non-returned 2.5" HDD charge (per disk)</t>
  </si>
  <si>
    <t>Non-returned 3.5" HDD charge (per disk)</t>
  </si>
  <si>
    <t>SSM-LP</t>
  </si>
  <si>
    <t>UPG-CXA-555-L-M</t>
  </si>
  <si>
    <t>UPG-CXA-555-L-H</t>
  </si>
  <si>
    <t>MNT-VCX-255</t>
  </si>
  <si>
    <t>MNT-RASP-VCX-255</t>
  </si>
  <si>
    <t>MNT-SCPS-VCX-002</t>
  </si>
  <si>
    <t>MNT-RASP-SCPS-VCX-002</t>
  </si>
  <si>
    <t>ARX-DIR300</t>
  </si>
  <si>
    <t>ARX-DIR300-B010</t>
  </si>
  <si>
    <t>License Options for ARX-DIR300-B010 - It is mandatory to select the following</t>
  </si>
  <si>
    <t>LIC-ARXDIR300</t>
  </si>
  <si>
    <t>ARX-DIR300-B010-E</t>
  </si>
  <si>
    <t>LIC-ARXDIR300-E</t>
  </si>
  <si>
    <t>License Options for ARX-DIR300-B010-E - It is mandatory to select the following</t>
  </si>
  <si>
    <t>MNT-GLD-ARX3300</t>
  </si>
  <si>
    <t>MNT-GPL-ARX3300</t>
  </si>
  <si>
    <t>MNT-PLT-ARX3300</t>
  </si>
  <si>
    <t>MNT-GLD-ARX3800</t>
  </si>
  <si>
    <t>MNT-GPL-ARX3800</t>
  </si>
  <si>
    <t>MNT-PLT-ARX3800</t>
  </si>
  <si>
    <t>MNT-GLD-ARX4300</t>
  </si>
  <si>
    <t>MNT-GPL-ARX4300</t>
  </si>
  <si>
    <t>MNT-PLT-ARX4300</t>
  </si>
  <si>
    <t>MNT-GLD-ARX5100</t>
  </si>
  <si>
    <t>MNT-GPL-ARX5100</t>
  </si>
  <si>
    <t>MNT-PLT-ARX5100</t>
  </si>
  <si>
    <t>MNT-GLD-ARXDIR300</t>
  </si>
  <si>
    <t>MNT-GPL-ARXDIR300</t>
  </si>
  <si>
    <t>MNT-PLT-ARXDIR300</t>
  </si>
  <si>
    <t>MNT-ARX-SM-3000</t>
  </si>
  <si>
    <t>MNT-RASP-GLD-ARX1200</t>
  </si>
  <si>
    <t>MNT-RASP-GPL-ARX1200</t>
  </si>
  <si>
    <t>MNT-RASP-PLT-ARX1200</t>
  </si>
  <si>
    <t>MNT-RASP-GLD-ARX2200</t>
  </si>
  <si>
    <t>MNT-RASP-GPL-ARX2200</t>
  </si>
  <si>
    <t>MNT-RASP-PLT-ARX2200</t>
  </si>
  <si>
    <t>MNT-RASP-GLD-ARX3200</t>
  </si>
  <si>
    <t>MNT-RASP-GPL-ARX3200</t>
  </si>
  <si>
    <t>MNT-RASP-PLT-ARX3200</t>
  </si>
  <si>
    <t>MNT-RASP-GLD-ARX3300</t>
  </si>
  <si>
    <t>MNT-RASP-GPL-ARX3300</t>
  </si>
  <si>
    <t>MNT-RASP-PLT-ARX3300</t>
  </si>
  <si>
    <t>MNT-RASP-GLD-ARX3700</t>
  </si>
  <si>
    <t>MNT-RASP-GPL-ARX3700</t>
  </si>
  <si>
    <t>MNT-RASP-PLT-ARX3700</t>
  </si>
  <si>
    <t>MNT-RASP-GLD-ARX3800</t>
  </si>
  <si>
    <t>MNT-RASP-GPL-ARX3800</t>
  </si>
  <si>
    <t>MNT-RASP-PLT-ARX3800</t>
  </si>
  <si>
    <t>MNT-RASP-GLD-ARX4200</t>
  </si>
  <si>
    <t>MNT-RASP-GPL-ARX4200</t>
  </si>
  <si>
    <t>MNT-RASP-PLT-ARX4200</t>
  </si>
  <si>
    <t>MNT-RASP-GLD-ARX4300</t>
  </si>
  <si>
    <t>MNT-RASP-GPL-ARX4300</t>
  </si>
  <si>
    <t>MNT-RASP-PLT-ARX4300</t>
  </si>
  <si>
    <t>MNT-RASP-GLD-ARX5000</t>
  </si>
  <si>
    <t>MNT-RASP-GPL-ARX5000</t>
  </si>
  <si>
    <t>MNT-RASP-PLT-ARX5000</t>
  </si>
  <si>
    <t>MNT-RASP-GLD-ARX5100</t>
  </si>
  <si>
    <t>MNT-RASP-GPL-ARX5100</t>
  </si>
  <si>
    <t>MNT-RASP-PLT-ARX5100</t>
  </si>
  <si>
    <t>MNT-RASP-GLD-ARX6000</t>
  </si>
  <si>
    <t>MNT-RASP-GPL-ARX6000</t>
  </si>
  <si>
    <t>MNT-RASP-PLT-ARX6000</t>
  </si>
  <si>
    <t>MNT-RASP-GLD-ARXDIR200</t>
  </si>
  <si>
    <t>MNT-RASP-GPL-ARXDIR200</t>
  </si>
  <si>
    <t>MNT-RASP-PLT-ARXDIR200</t>
  </si>
  <si>
    <t>MNT-RASP-GLD-ARXDIR300</t>
  </si>
  <si>
    <t>MNT-RASP-GPL-ARXDIR300</t>
  </si>
  <si>
    <t>MNT-RASP-PLT-ARXDIR300</t>
  </si>
  <si>
    <t>MNT-RASP-GLD-ARXEXP200</t>
  </si>
  <si>
    <t>MNT-RASP-GPL-ARXEXP200</t>
  </si>
  <si>
    <t>MNT-RASP-PLT-ARXEXP200</t>
  </si>
  <si>
    <t>MNT-RASP-EHR-007</t>
  </si>
  <si>
    <t>MNT-RASP-EHR-008</t>
  </si>
  <si>
    <t>MNT-RASP-EHR-009</t>
  </si>
  <si>
    <t>MNT-RASP-EHR-011</t>
  </si>
  <si>
    <t>MNT-RASP-EHR-013</t>
  </si>
  <si>
    <t>MNT-RASP-ARXNTFLOW</t>
  </si>
  <si>
    <t>MNT-RASP-ARX-UCMM</t>
  </si>
  <si>
    <t>MNT-RASP-ARXVOI250</t>
  </si>
  <si>
    <t>MNT-RASP-ARXVOI500</t>
  </si>
  <si>
    <t>MNT-RASP-ARXVOI1K</t>
  </si>
  <si>
    <t>MNT-RASP-ARXCXT10</t>
  </si>
  <si>
    <t>MNT-RASP-ARXCXT100</t>
  </si>
  <si>
    <t>MNT-RASP-ARXCXT500</t>
  </si>
  <si>
    <t>MNT-RASP-ARXDB</t>
  </si>
  <si>
    <t>MNT-RASP-ARX-SM-3000</t>
  </si>
  <si>
    <t>MNT-RASP-ARX-SM-4000</t>
  </si>
  <si>
    <t>MNT-RASP-ARX-SM-5000</t>
  </si>
  <si>
    <t>MNT-RASP-ARX-SM-6000</t>
  </si>
  <si>
    <t>MNT-RASP-ARX-V2000</t>
  </si>
  <si>
    <t>MNT-RASP-ARXROVR</t>
  </si>
  <si>
    <t>MNT-RASP-ARXVMON</t>
  </si>
  <si>
    <t>MNT-RASP-ATXP</t>
  </si>
  <si>
    <t>MNT-RASP-ATXS</t>
  </si>
  <si>
    <t>MNT-RASP-DACM</t>
  </si>
  <si>
    <t>MNT-RASP-PTW-010</t>
  </si>
  <si>
    <t>MNT-RASP-PTW-020</t>
  </si>
  <si>
    <t>MNT-RASP-PTW-030</t>
  </si>
  <si>
    <t>MNT-RASP-PTWUNR</t>
  </si>
  <si>
    <t>MNT-RASP-AIXBMX-40</t>
  </si>
  <si>
    <t>MNT-RASP-AIXBMX-50</t>
  </si>
  <si>
    <t>MNT-RASP-AIXBMX-60</t>
  </si>
  <si>
    <t>MNT-RASP-AIXBMX-70</t>
  </si>
  <si>
    <t>MNT-RASP-ASENX</t>
  </si>
  <si>
    <t>MNT-RASP-ASESNMP</t>
  </si>
  <si>
    <t>MNT-RASP-ASXSRVR</t>
  </si>
  <si>
    <t>MNT-RASP-UCXPM-MS</t>
  </si>
  <si>
    <t>MNT-RASP-UCXPL-MS</t>
  </si>
  <si>
    <t>MNT-RASP-UCXPT-MS</t>
  </si>
  <si>
    <t>MNT-RASP-UCXPM-P</t>
  </si>
  <si>
    <t>MNT-RASP-UCXPL-P</t>
  </si>
  <si>
    <t>MNT-RASP-UCXPT-P</t>
  </si>
  <si>
    <t>MNT-RASP-UCXPT-TS</t>
  </si>
  <si>
    <t>MNT-RASP-BMXOP-20</t>
  </si>
  <si>
    <t>MNT-RASP-BMXOP-30</t>
  </si>
  <si>
    <t>MNT-RASP-BMXOP-40</t>
  </si>
  <si>
    <t>MNT-RASP-BMXOP-50</t>
  </si>
  <si>
    <t>MNT-RASP-BMXOP-60</t>
  </si>
  <si>
    <t>MNT-RASP-BMXOP-70</t>
  </si>
  <si>
    <t>MNT-RASP-ITGNETPL</t>
  </si>
  <si>
    <t>MNT-RASP-ITNCSOL</t>
  </si>
  <si>
    <t>MNT-RASP-ITNCUSER</t>
  </si>
  <si>
    <t>MNT-RASP-ITS</t>
  </si>
  <si>
    <t>MNT-RASP-NETMAP1K</t>
  </si>
  <si>
    <t>MNT-RASP-NETMAP5K</t>
  </si>
  <si>
    <t>MNT-RASP-NETONE</t>
  </si>
  <si>
    <t>MNT-RASP-PROV</t>
  </si>
  <si>
    <t>MNT-RASP-SPGNETPL</t>
  </si>
  <si>
    <t>MNT-RASP-SPGTRANSPL</t>
  </si>
  <si>
    <t>MNT-RASP-SPNCSOL</t>
  </si>
  <si>
    <t>MNT-RASP-SPNCUSER</t>
  </si>
  <si>
    <t>MNT-RASP-SPS</t>
  </si>
  <si>
    <t>MNT-RASP-VNES</t>
  </si>
  <si>
    <t>MNT-RASP-VNESNMP</t>
  </si>
  <si>
    <t>MNT-RASP-VNESSP</t>
  </si>
  <si>
    <t>MNT-RASP-FLAN</t>
  </si>
  <si>
    <t>MNT-RASP-IPV6POM</t>
  </si>
  <si>
    <t>MNT-RASP-ITNETMAP</t>
  </si>
  <si>
    <t>MNT-RASP-NTDR</t>
  </si>
  <si>
    <t>MNT-RASP-PRDTRN1</t>
  </si>
  <si>
    <t>MNT-RASP-PSTNFLAN</t>
  </si>
  <si>
    <t>MNT-RASP-SPNETMAP</t>
  </si>
  <si>
    <t>MNT-RASP-XDI</t>
  </si>
  <si>
    <t>MNT-RASP-802.16</t>
  </si>
  <si>
    <t>MNT-RASP-3DNVM</t>
  </si>
  <si>
    <t>MNT-RASP-HLA1</t>
  </si>
  <si>
    <t>MNT-RASP-HLAN</t>
  </si>
  <si>
    <t>MNT-RASP-IPV6</t>
  </si>
  <si>
    <t>MNT-RASP-LTE</t>
  </si>
  <si>
    <t>MNT-RASP-MD</t>
  </si>
  <si>
    <t>MNT-RASP-MDW</t>
  </si>
  <si>
    <t>MNT-RASP-MDWDEF</t>
  </si>
  <si>
    <t>MNT-RASP-MFL3DM</t>
  </si>
  <si>
    <t>MNT-RASP-MPLS</t>
  </si>
  <si>
    <t>MNT-RASP-NTBZ</t>
  </si>
  <si>
    <t>MNT-RASP-ODKM</t>
  </si>
  <si>
    <t>MNT-RASP-RASM</t>
  </si>
  <si>
    <t>MNT-RASP-SHRCD</t>
  </si>
  <si>
    <t>MNT-RASP-SITLM</t>
  </si>
  <si>
    <t>MNT-RASP-SRS</t>
  </si>
  <si>
    <t>MNT-RASP-SRST</t>
  </si>
  <si>
    <t>MNT-RASP-SSM</t>
  </si>
  <si>
    <t>MNT-RASP-TMM</t>
  </si>
  <si>
    <t>MNT-RASP-TRM</t>
  </si>
  <si>
    <t>MNT-RASP-UMTS</t>
  </si>
  <si>
    <t>MNT-RASP-WM</t>
  </si>
  <si>
    <t>MNT-RASP-SITLMU</t>
  </si>
  <si>
    <t>MNT-RASP-URBAN</t>
  </si>
  <si>
    <t>ATX-AIX-AMX-ASnX-BMX RASP Support</t>
  </si>
  <si>
    <t>Disk/Memory Support, ARXEXP200 (RASP)</t>
  </si>
  <si>
    <t>Models: ARXEXP200 (RASP)</t>
  </si>
  <si>
    <t>Disk/Memory Support, ARX1200/2200 (RASP)</t>
  </si>
  <si>
    <t>Models: ARX1200, 2200 (RASP)</t>
  </si>
  <si>
    <t>Disk/Memory Support, ARX3200/3700/ARXDIR200 (RASP)</t>
  </si>
  <si>
    <t>Models: ARX3200/3700/ARXDIR200 (RASP)</t>
  </si>
  <si>
    <t>Disk/Memory Support, ARX4200/5000 (RASP)</t>
  </si>
  <si>
    <t>Models: ARX4200/5000 (RASP)</t>
  </si>
  <si>
    <t>Disk/Memory Support, ARX6000 (RASP)</t>
  </si>
  <si>
    <t>Models: ARX6000 (RASP)</t>
  </si>
  <si>
    <t>Support CX-Tracer - 10 Servers (RASP)</t>
  </si>
  <si>
    <t>Support CX-Tracer - 100 Servers (RASP)</t>
  </si>
  <si>
    <t>Support CX-Tracer - 500 Servers (RASP)</t>
  </si>
  <si>
    <t>Support Distributed Agent Controller Module (RASP)</t>
  </si>
  <si>
    <t>Support AppSQL Xpert Software (RASP)</t>
  </si>
  <si>
    <t>Support IT Guru Network Planner (RASP)</t>
  </si>
  <si>
    <t>Support OPNET nCompass Solution for Enterprises (RASP)</t>
  </si>
  <si>
    <t>Support OPNET nCompass for Enterprises User (RASP)</t>
  </si>
  <si>
    <t>Support IT Sentinel (RASP)</t>
  </si>
  <si>
    <t>Support IT NetMapper 1K (RASP)</t>
  </si>
  <si>
    <t>Support IT NetMapper 5K (RASP)</t>
  </si>
  <si>
    <t>Support NetOne Bundle for Enterprises (RASP)</t>
  </si>
  <si>
    <t>Support NetOne Provisioner (RASP)</t>
  </si>
  <si>
    <t>Support SP Guru Network Planner (RASP)</t>
  </si>
  <si>
    <t>Support SP Guru Transport Planner (RASP)</t>
  </si>
  <si>
    <t>Support OPNET nCompass Solution for Service Providers (RASP)</t>
  </si>
  <si>
    <t>Support OPNET nCompass for Service Providers User (RASP)</t>
  </si>
  <si>
    <t>Support SP Sentinel (RASP)</t>
  </si>
  <si>
    <t>Support Virtual Network Environment Server (RASP)</t>
  </si>
  <si>
    <t>Support VNE Server SNMP Adapter Pack (RASP)</t>
  </si>
  <si>
    <t>Support VNE Server for Service Providers (RASP)</t>
  </si>
  <si>
    <t>Support Flow Analysis Module (RASP)</t>
  </si>
  <si>
    <t>Support IPV6 Planning and Operations Module (RASP)</t>
  </si>
  <si>
    <t>Support IT NetMapper (RASP)</t>
  </si>
  <si>
    <t>Support NetDoctor Module (RASP)</t>
  </si>
  <si>
    <t>Support Predictor for NetOne (RASP)</t>
  </si>
  <si>
    <t>Support PSTN Flow Analysis Module (RASP)</t>
  </si>
  <si>
    <t>Support SP NetMapper (RASP)</t>
  </si>
  <si>
    <t>Support eXpress Data Import (RASP)</t>
  </si>
  <si>
    <t>Support 802.16 Specialized Model (RASP)</t>
  </si>
  <si>
    <t>Support 3D Network Visualizer Module (RASP)</t>
  </si>
  <si>
    <t>Support High Level Architecture Module (RASP)</t>
  </si>
  <si>
    <t>Support High Level Architecture Module Unlimited (RASP)</t>
  </si>
  <si>
    <t>Support IPV6 for R&amp;D Specialized Model (RASP)</t>
  </si>
  <si>
    <t>Support LTE Specialized Model (RASP)</t>
  </si>
  <si>
    <t>Support Modeler Wireless Suite (RASP)</t>
  </si>
  <si>
    <t>Support Modeler Wireless Suite for Defense (RASP)</t>
  </si>
  <si>
    <t>Support Multi-Federate Logger for 3DNV Module (RASP)</t>
  </si>
  <si>
    <t>Support MPLS Specialized Model (RASP)</t>
  </si>
  <si>
    <t>Support NetBiz (RASP)</t>
  </si>
  <si>
    <t>Support OPNET Development Kit Module (RASP)</t>
  </si>
  <si>
    <t>Support Shared Code Module (RASP)</t>
  </si>
  <si>
    <t>Support System-in-the-Loop Module (RASP)</t>
  </si>
  <si>
    <t>Support Simulation Runtime Single License (RASP)</t>
  </si>
  <si>
    <t>Support Simulation Runtime Site License (RASP)</t>
  </si>
  <si>
    <t>Server Specialized Model Software Support (RASP)</t>
  </si>
  <si>
    <t>Support Terrain Modeling Module (RASP)</t>
  </si>
  <si>
    <t>Support UMTS Specialized Model (RASP)</t>
  </si>
  <si>
    <t>Support Wireless Module (RASP)</t>
  </si>
  <si>
    <t>Support Simulation in the Loop Unlimited (RASP)</t>
  </si>
  <si>
    <t>Support Urban Propagation Model (RASP)</t>
  </si>
  <si>
    <t>Volume Pricing</t>
  </si>
  <si>
    <t>Models: ARX3200,3300,3700,3800,4200,4300,5000,5100,6000</t>
  </si>
  <si>
    <t>MNT-RASP-EHR-014</t>
  </si>
  <si>
    <t>Disk/Memory Support, ARXEXP300 (RASP)</t>
  </si>
  <si>
    <t>Models: ARXEXP300</t>
  </si>
  <si>
    <t>MNT-RASP-EHR-015</t>
  </si>
  <si>
    <t>Disk/Memory Support, ARX3300/3800 (RASSP)</t>
  </si>
  <si>
    <t>Models: ARX3300/3800</t>
  </si>
  <si>
    <t>MNT-RASP-EHR-016</t>
  </si>
  <si>
    <t>Disk/Memory Support, ARX4300/5100 (RASP)</t>
  </si>
  <si>
    <t>Models: ARX4300/5100</t>
  </si>
  <si>
    <t>MNT-RASP-EHR-017</t>
  </si>
  <si>
    <t>Disk/Memory Support, ARXDIR300 (RASP)</t>
  </si>
  <si>
    <t>Models: ARXDIR300</t>
  </si>
  <si>
    <t>MNT-EHR-014</t>
  </si>
  <si>
    <t>Disk/Memory Support, ARXEXP300</t>
  </si>
  <si>
    <t>MNT-EHR-015</t>
  </si>
  <si>
    <t>Disk/Memory Support, ARX3300/3800</t>
  </si>
  <si>
    <t>MNT-EHR-016</t>
  </si>
  <si>
    <t>Disk/Memory Support, ARX4300/5100</t>
  </si>
  <si>
    <t>MNT-EHR-017</t>
  </si>
  <si>
    <t>Disk/Memory Support, ARXDIR300</t>
  </si>
  <si>
    <t>Fan kit for EX560/760 (Qty3)</t>
  </si>
  <si>
    <t>4-port 1GbE TX copper NIC EX560/760/VSH1050/2050/VCX255/555/755,1555  (Spare)</t>
  </si>
  <si>
    <t>NFR-VIRTUAL</t>
  </si>
  <si>
    <t>Not For Resale Identifier for Virtual Products</t>
  </si>
  <si>
    <t>FIPS - VCX and VSH</t>
  </si>
  <si>
    <t>Upgrade FPV-002 to FPV-003</t>
  </si>
  <si>
    <t>Upgrade FPV-002 to FPV-004</t>
  </si>
  <si>
    <t>Upgrade FPV-002 to FPV-005</t>
  </si>
  <si>
    <t>Upgrade FPV-003 to FPV-004</t>
  </si>
  <si>
    <t>Upgrade FPV-003 to FPV-005</t>
  </si>
  <si>
    <t>Upgrade FPV-004 to FPV-005</t>
  </si>
  <si>
    <t>SMC-SVR-PACK-10</t>
  </si>
  <si>
    <t>1500</t>
  </si>
  <si>
    <t>SMC-SVR-PACK-10-E</t>
  </si>
  <si>
    <t>MNT-SMC-SVR-PACK-10</t>
  </si>
  <si>
    <t>MNT-RASP-SMC-SVR-PACK-10</t>
  </si>
  <si>
    <t>MNT-CAP-VE-100-F1</t>
  </si>
  <si>
    <t>MNT-CAP-VE-100-F2</t>
  </si>
  <si>
    <t>MNT-CAP-VE-100-F3</t>
  </si>
  <si>
    <t>MNT-CAP-VE-100-F4</t>
  </si>
  <si>
    <t>MNT-CAP-VE-100-F5</t>
  </si>
  <si>
    <t>MNT-CAP-VE-100-F6</t>
  </si>
  <si>
    <t>MNT-CAP-VE-100-F7</t>
  </si>
  <si>
    <t>MNT-CAG-VE-100-F1</t>
  </si>
  <si>
    <t>MNT-CAG-VE-100-F2</t>
  </si>
  <si>
    <t>MNT-CAG-VE-100-F3</t>
  </si>
  <si>
    <t>MNT-CAG-VE-100-F4</t>
  </si>
  <si>
    <t>MNT-CAG-VE-100-F5</t>
  </si>
  <si>
    <t>MNT-CAG-VE-100-F6</t>
  </si>
  <si>
    <t>MNT-CAG-VE-100-F7</t>
  </si>
  <si>
    <t>MNT-RASP-CAP-VE-100-F1</t>
  </si>
  <si>
    <t>MNT-RASP-CAP-VE-100-F2</t>
  </si>
  <si>
    <t>MNT-RASP-CAP-VE-100-F3</t>
  </si>
  <si>
    <t>MNT-RASP-CAP-VE-100-F4</t>
  </si>
  <si>
    <t>MNT-RASP-CAP-VE-100-F5</t>
  </si>
  <si>
    <t>MNT-RASP-CAP-VE-100-F6</t>
  </si>
  <si>
    <t>MNT-RASP-CAP-VE-100-F7</t>
  </si>
  <si>
    <t>MNT-RASP-CAG-VE-100-F1</t>
  </si>
  <si>
    <t>MNT-RASP-CAG-VE-100-F2</t>
  </si>
  <si>
    <t>MNT-RASP-CAG-VE-100-F3</t>
  </si>
  <si>
    <t>MNT-RASP-CAG-VE-100-F4</t>
  </si>
  <si>
    <t>MNT-RASP-CAG-VE-100-F5</t>
  </si>
  <si>
    <t>MNT-RASP-CAG-VE-100-F6</t>
  </si>
  <si>
    <t>MNT-RASP-CAG-VE-100-F7</t>
  </si>
  <si>
    <t>MNT-LIC-CAP-VE-100-SDN</t>
  </si>
  <si>
    <t>MNT-RASP-LIC-CAP-VE-100-SDN</t>
  </si>
  <si>
    <t>MNT-GLD-ARXEXP300</t>
  </si>
  <si>
    <t>MNT-GPL-ARXEXP300</t>
  </si>
  <si>
    <t>MNT-PLT-ARXEXP300</t>
  </si>
  <si>
    <t>MNT-RASP-GLD-ARXEXP300</t>
  </si>
  <si>
    <t>MNT-RASP-GPL-ARXEXP300</t>
  </si>
  <si>
    <t>MNT-RASP-PLT-ARXEXP300</t>
  </si>
  <si>
    <t>MNT-CSP-CNC-LIC-USR-1</t>
  </si>
  <si>
    <t>MNT-RASP-CSP-CNC-LIC-USR-1</t>
  </si>
  <si>
    <t>FPS-003</t>
  </si>
  <si>
    <t>FPS-004</t>
  </si>
  <si>
    <t>FPS-005</t>
  </si>
  <si>
    <t>FPS-006</t>
  </si>
  <si>
    <t>FPS-007</t>
  </si>
  <si>
    <t>FPS-003-E</t>
  </si>
  <si>
    <t>FPS-004-E</t>
  </si>
  <si>
    <t>FPS-005-E</t>
  </si>
  <si>
    <t>FPS-006-E</t>
  </si>
  <si>
    <t>FPS-007-E</t>
  </si>
  <si>
    <t>MNT-FPS-002</t>
  </si>
  <si>
    <t>MNT-FPS-003</t>
  </si>
  <si>
    <t>MNT-FPS-004</t>
  </si>
  <si>
    <t>MNT-FPS-005</t>
  </si>
  <si>
    <t>MNT-FPS-006</t>
  </si>
  <si>
    <t>MNT-FPS-007</t>
  </si>
  <si>
    <t>MNT-RASP-FPS-002</t>
  </si>
  <si>
    <t>MNT-RASP-FPS-003</t>
  </si>
  <si>
    <t>MNT-RASP-FPS-004</t>
  </si>
  <si>
    <t>MNT-RASP-FPS-005</t>
  </si>
  <si>
    <t>MNT-RASP-FPS-006</t>
  </si>
  <si>
    <t>MNT-RASP-FPS-007</t>
  </si>
  <si>
    <t>MNT-FPV-002</t>
  </si>
  <si>
    <t>MNT-FPV-003</t>
  </si>
  <si>
    <t>MNT-FPV-004</t>
  </si>
  <si>
    <t>MNT-FPV-005</t>
  </si>
  <si>
    <t>MNT-RASP-FPV-002</t>
  </si>
  <si>
    <t>Support FIPS License (VSH150/VSH250/VCX255) - RASP</t>
  </si>
  <si>
    <t>MNT-RASP-FPV-003</t>
  </si>
  <si>
    <t>Support FIPS License (VSH550/VCX555) - RASP</t>
  </si>
  <si>
    <t>MNT-RASP-FPV-004</t>
  </si>
  <si>
    <t>Support FIPS License (VSH1050VCX755) - RASP</t>
  </si>
  <si>
    <t>MNT-RASP-FPV-005</t>
  </si>
  <si>
    <t>Support FIPS License (VSH/2050/VCX1555) - RASP</t>
  </si>
  <si>
    <t>FIPS Upgrade Support - VCX and VSH</t>
  </si>
  <si>
    <t>Upgrade FPV-002 to FPV-003 (RASP)</t>
  </si>
  <si>
    <t>Upgrade FPV-002 to FPV-004 (RASP)</t>
  </si>
  <si>
    <t>Upgrade FPV-002 to FPV-005 (RASP)</t>
  </si>
  <si>
    <t>Upgrade FPV-003 to FPV-004 (RASP)</t>
  </si>
  <si>
    <t>Upgrade FPV-003 to FPV-005 (RASP)</t>
  </si>
  <si>
    <t>Upgrade FPV-004 to FPV-005 (RASP)</t>
  </si>
  <si>
    <t>VGC-1500-M-NFR</t>
  </si>
  <si>
    <t>MNT-VGC-1500</t>
  </si>
  <si>
    <t>MNT-RASP-VGC-1500</t>
  </si>
  <si>
    <t>MNT-LIC-RPM-560</t>
  </si>
  <si>
    <t>MNT-LIC-RPM-760</t>
  </si>
  <si>
    <t>MNT-LIC-RPM-1160</t>
  </si>
  <si>
    <t>MNT-LIC-RPM-1260</t>
  </si>
  <si>
    <t>MNT-LIC-RPM-1360</t>
  </si>
  <si>
    <t>MNT-RASP-LIC-RPM-560</t>
  </si>
  <si>
    <t>MNT-RASP-LIC-RPM-760</t>
  </si>
  <si>
    <t>MNT-RASP-LIC-RPM-1160</t>
  </si>
  <si>
    <t>MNT-RASP-LIC-RPM-1260</t>
  </si>
  <si>
    <t>MNT-RASP-LIC-RPM-1360</t>
  </si>
  <si>
    <t>MNT-FPVG-001</t>
  </si>
  <si>
    <t>MNT-FPVG-002</t>
  </si>
  <si>
    <t>MNT-FPG-001</t>
  </si>
  <si>
    <t>MNT-RASP-FPVG-001</t>
  </si>
  <si>
    <t>MNT-RASP-FPVG-002</t>
  </si>
  <si>
    <t>MNT-RASP-FPG-001</t>
  </si>
  <si>
    <t>FPVG-002</t>
  </si>
  <si>
    <t>FPG-001</t>
  </si>
  <si>
    <t>FPVG-002-E</t>
  </si>
  <si>
    <t>FPG-001-E</t>
  </si>
  <si>
    <t>SSD-008</t>
  </si>
  <si>
    <t>SSD 100GB EX1160 L/M/H, EX1260 L/M/H/VH Requires SW 2.1.1 and 1.0.5b or higher</t>
  </si>
  <si>
    <t>Models - EX1160 L/M/H, EX1260 L/M/H/VH</t>
  </si>
  <si>
    <t>SSD-009</t>
  </si>
  <si>
    <t>SSD 200GB EX1160 VH Requires SW 2.1.1 and 1.0.5b or higher</t>
  </si>
  <si>
    <t>Models - EX1160VH</t>
  </si>
  <si>
    <t>UCXPL-T-P-LP</t>
  </si>
  <si>
    <t>UCXPM-T-P-LP</t>
  </si>
  <si>
    <t>UCXPL-T-P</t>
  </si>
  <si>
    <t>UCXPM-T-P</t>
  </si>
  <si>
    <t>UCXPM-T-P-E</t>
  </si>
  <si>
    <t>MNT-UCXPL-T-P</t>
  </si>
  <si>
    <t>MNT-UCXPM-T-P</t>
  </si>
  <si>
    <t>MNT-UCXPL-T-TS</t>
  </si>
  <si>
    <t>MNT-UCXPM-T-TS</t>
  </si>
  <si>
    <t>MNT-RASP-UCXPL-T-P</t>
  </si>
  <si>
    <t>MNT-RASP-UCXPM-T-P</t>
  </si>
  <si>
    <t>MNT-RASP-UCXPL-T-TS</t>
  </si>
  <si>
    <t>MNT-RASP-UCXPM-T-TS</t>
  </si>
  <si>
    <t>4-port 1GbE SX Multi Mode Fiber NIC (Spare)</t>
  </si>
  <si>
    <t>4-port 1GbE LX Single Mode Fiber NIC (Spare)</t>
  </si>
  <si>
    <t>Models: ARX2200</t>
  </si>
  <si>
    <t>MNT-ARX-SM-2000</t>
  </si>
  <si>
    <t>MNT-RASP-ARX-SM-2000</t>
  </si>
  <si>
    <t>Cloud Steelhead</t>
  </si>
  <si>
    <t>Disk/Memory Support Contract (MNT-EHR-XX)</t>
  </si>
  <si>
    <t>The Disk/Memory Support Contract add-on allows customers with sensitive information to retain their Disk Drives and Memory Cards at the time of a service replacement activity.</t>
  </si>
  <si>
    <t>Under standard Riverbed contract offerings defective hardware becomes the property of Riverbed at the time of a service exchange and is required to be returned to Riverbed.  The Disk/Memory Support</t>
  </si>
  <si>
    <t>Contract add-on allows the customer to retain the defective memory device(s) without incurring further charges.</t>
  </si>
  <si>
    <t>LIC-CXA-570-L</t>
  </si>
  <si>
    <t>LIC-CXA-570-M</t>
  </si>
  <si>
    <t>LIC-CXA-570-H</t>
  </si>
  <si>
    <t>LIC-CXA-570-L-E</t>
  </si>
  <si>
    <t>LIC-CXA-570-M-E</t>
  </si>
  <si>
    <t>LIC-CXA-570-H-E</t>
  </si>
  <si>
    <t>CXA-570 Model L,M and H</t>
  </si>
  <si>
    <t>Evaluation CXA-570 Model L,M and H</t>
  </si>
  <si>
    <t>LIC-CXA-770-L</t>
  </si>
  <si>
    <t>LIC-CXA-770-M</t>
  </si>
  <si>
    <t>LIC-CXA-770-H</t>
  </si>
  <si>
    <t>LIC-CXA-770-L-E</t>
  </si>
  <si>
    <t>LIC-CXA-770-M-E</t>
  </si>
  <si>
    <t>LIC-CXA-770-H-E</t>
  </si>
  <si>
    <t>CXA-770 Model L, M and H</t>
  </si>
  <si>
    <t>Evaluation CXA-770 Model L, M and H</t>
  </si>
  <si>
    <t>MNT-GLD-CXA-00570</t>
  </si>
  <si>
    <t>MNT-GPL-CXA-00570</t>
  </si>
  <si>
    <t>MNT-PLT-CXA-00570</t>
  </si>
  <si>
    <t>MNT-RASP-GLD-CXA-00570</t>
  </si>
  <si>
    <t>MNT-RASP-GPL-CXA-00570</t>
  </si>
  <si>
    <t>MNT-RASP-PLT-CXA-00570</t>
  </si>
  <si>
    <t>MNT-GLD-CXA-00770</t>
  </si>
  <si>
    <t>MNT-GPL-CXA-00770</t>
  </si>
  <si>
    <t>MNT-PLT-CXA-00770</t>
  </si>
  <si>
    <t>MNT-RASP-GLD-CXA-00770</t>
  </si>
  <si>
    <t>MNT-RASP-GPL-CXA-00770</t>
  </si>
  <si>
    <t>MNT-RASP-PLT-CXA-00770</t>
  </si>
  <si>
    <t>UPG-CXA-570-L-M</t>
  </si>
  <si>
    <t>Upgrade LIC-CXA-570-L to LIC-CXA-570-M</t>
  </si>
  <si>
    <t>UPG-CXA-570-L-H</t>
  </si>
  <si>
    <t>Upgrade LIC-CXA-570-L to LIC-CXA-570-H</t>
  </si>
  <si>
    <t>UPG-CXA-570-M-H</t>
  </si>
  <si>
    <t>Upgrade LIC-CXA-570-M to LIC-CXA-570-H</t>
  </si>
  <si>
    <t>UPG-CXA-770-L-M</t>
  </si>
  <si>
    <t>Upgrade LIC-CXA-770-L to LIC-CXA-770-M</t>
  </si>
  <si>
    <t>UPG-CXA-770-M-H</t>
  </si>
  <si>
    <t>UPG-CXA-770-L-H</t>
  </si>
  <si>
    <t>Cloud Steelhead Subscriptions - Monthly Pricing.  Requires order sizes 6, 12, 24 or 36 Month - CCX models</t>
  </si>
  <si>
    <t>Evaluation Cloud Steelhead Subscriptions - CCX models</t>
  </si>
  <si>
    <t>Cloud Steelhead Subscription Upgrades - CCX models</t>
  </si>
  <si>
    <t>MNT-VCX-5055</t>
  </si>
  <si>
    <t>MNT-RASP-VCX-5055</t>
  </si>
  <si>
    <t>MNT-VCX-7055</t>
  </si>
  <si>
    <t>MNT-RASP-VCX-7055</t>
  </si>
  <si>
    <t>MNT-SCPS-VCX-006</t>
  </si>
  <si>
    <t>MNT-RASP-SCPS-VCX-006</t>
  </si>
  <si>
    <t>MNT-FPV-006</t>
  </si>
  <si>
    <t>MNT-RASP-FPV-006</t>
  </si>
  <si>
    <t>Support FIPS License (VCX5055) - RASP</t>
  </si>
  <si>
    <t>MNT-SCPS-VCX-007</t>
  </si>
  <si>
    <t>MNT-RASP-SCPS-VCX-007</t>
  </si>
  <si>
    <t>MNT-FPV-007</t>
  </si>
  <si>
    <t>Support FIPS License (VCX7055)</t>
  </si>
  <si>
    <t>MNT-RASP-FPV-007</t>
  </si>
  <si>
    <t>Support FIPS License (VCX7055) - RASP</t>
  </si>
  <si>
    <t>MNT-CAX-VE-460-F1</t>
  </si>
  <si>
    <t>MNT-CAX-VE-460-F2</t>
  </si>
  <si>
    <t>MNT-CAX-VE-460-F3</t>
  </si>
  <si>
    <t>MNT-CAX-VE-460-F4</t>
  </si>
  <si>
    <t>MNT-CAX-VE-460-F5</t>
  </si>
  <si>
    <t>MNT-LIC-CAX-VE-SDN</t>
  </si>
  <si>
    <t>MNT-RASP-CAX-VE-460-F1</t>
  </si>
  <si>
    <t>MNT-RASP-CAX-VE-460-F2</t>
  </si>
  <si>
    <t>MNT-RASP-CAX-VE-460-F3</t>
  </si>
  <si>
    <t>MNT-RASP-CAX-VE-460-F4</t>
  </si>
  <si>
    <t>MNT-RASP-CAX-VE-460-F5</t>
  </si>
  <si>
    <t>MNT-RASP-LIC-CAX-VE-SDN</t>
  </si>
  <si>
    <t>Disc/Memory Support-xx55 CX255/555/755/570/770</t>
  </si>
  <si>
    <t>Models - CXA 255,555,755,570,770</t>
  </si>
  <si>
    <t>Disc/Memory Support (RASP)-xx55 CX255/555/570/770755</t>
  </si>
  <si>
    <t>MNT-FPG-002</t>
  </si>
  <si>
    <t>MNT-RASP-FPG-002</t>
  </si>
  <si>
    <t>MNT-GLD-GCA-03000</t>
  </si>
  <si>
    <t>MNT-GPL-GCA-03000</t>
  </si>
  <si>
    <t>MNT-PLT-GCA-03000</t>
  </si>
  <si>
    <t>MNT-RASP-GLD-GCA-03000</t>
  </si>
  <si>
    <t>MNT-RASP-GPL-GCA-03000</t>
  </si>
  <si>
    <t>MNT-RASP-PLT-GCA-03000</t>
  </si>
  <si>
    <t>UPG-EXA-1160-L-VH</t>
  </si>
  <si>
    <t>UPG-EXA-1160-M-VH</t>
  </si>
  <si>
    <t>UPG-EXA-1160-H-VH</t>
  </si>
  <si>
    <t>UPG-EXA-1260-2TB-L-VH</t>
  </si>
  <si>
    <t>UPG-EXA-1260-4TB-L-VH</t>
  </si>
  <si>
    <t>UPG-EXA-1260-2TB-M-VH</t>
  </si>
  <si>
    <t>UPG-EXA-1260-4TB-M-VH</t>
  </si>
  <si>
    <t>UPG-EXA-1260-2TB-H-VH</t>
  </si>
  <si>
    <t>UPG-EXA-1260-4TB-H-VH</t>
  </si>
  <si>
    <t>FPG-002</t>
  </si>
  <si>
    <t>FPG-002-E</t>
  </si>
  <si>
    <t>Models - CAX CAS2260, GCA2000, 3000</t>
  </si>
  <si>
    <t>UPG-GCA-3000-L-M</t>
  </si>
  <si>
    <t>Upgrade GCA-3000L to GCA-3000M</t>
  </si>
  <si>
    <t>UPG-GCA-3000-L-H</t>
  </si>
  <si>
    <t>Upgrade GCA-3000L to GCA-3000H</t>
  </si>
  <si>
    <t>UPG-GCA-3000-M-H</t>
  </si>
  <si>
    <t>Upgrade GCA-3000M to GCA-3000H</t>
  </si>
  <si>
    <t>Disc/Memory Support-xx55 CX5055/GCA3000</t>
  </si>
  <si>
    <t>Models - CXA 5055/GCA3000</t>
  </si>
  <si>
    <t>Disc/Memory Support (RASP)-xx55 CX5055/GCA3000</t>
  </si>
  <si>
    <t>Upgrade EXA-1160L to EXA-1160VH (Hardware and License included)</t>
  </si>
  <si>
    <t>Upgrade EXA-1160M to EXA-1160VH (Hardware and License included)</t>
  </si>
  <si>
    <t>Upgrade EXA-1160H to EXA-1160VH (Hardware and License included)</t>
  </si>
  <si>
    <t>Upgrade EXA-1260L to EXA-1260VH 2TB 24G (Hardware and License included)</t>
  </si>
  <si>
    <t>Upgrade EXA-1260M to EXA-1260VH 2TB 24G (Hardware and License included)</t>
  </si>
  <si>
    <t>Upgrade EXA-1260H to EXA-1260VH 2TB 24G (Hardware and License included)</t>
  </si>
  <si>
    <t>Upgrade EXA-1260L to EXA-1260VH 4TB 32G (Hardware and License included)</t>
  </si>
  <si>
    <t>Upgrade EXA-1260M to EXA-1260VH 4TB 32G (Hardware and License included)</t>
  </si>
  <si>
    <t>Upgrade EXA-1260H to EXA-1260VH 4TB 32G (Hardware and License included)</t>
  </si>
  <si>
    <t>Models - EXA-1360/GC3000</t>
  </si>
  <si>
    <t>1TB 2.5" Disc for EX1360/GC3000</t>
  </si>
  <si>
    <t>Models - EXA1360 B010 and B020</t>
  </si>
  <si>
    <t>UPG-EXA-1160-48GB-G-L</t>
  </si>
  <si>
    <t>Upgrade EXA-1160G to EXA-1160L 48GB base</t>
  </si>
  <si>
    <t>UPG-EXA-1160-48GB-G-M</t>
  </si>
  <si>
    <t>Upgrade EXA-1160G to EXA-1160M 48GB base</t>
  </si>
  <si>
    <t>UPG-EXA-1160-48GB-G-H</t>
  </si>
  <si>
    <t>Upgrade EXA-1160G to EXA-1160H 48GB base</t>
  </si>
  <si>
    <t>UPG-EXA-1260-L-M</t>
  </si>
  <si>
    <t>Upgrade LIC-EXA-1260-L to LIC-EXA-1260-M</t>
  </si>
  <si>
    <t>UPG-EXA-1260-L-H</t>
  </si>
  <si>
    <t>Upgrade LIC-EXA-1260-L to LIC-EXA-1260-H</t>
  </si>
  <si>
    <t>UPG-EXA-1260-M-H</t>
  </si>
  <si>
    <t>Upgrade LIC-EXA-1260-M to LIC-EXA-1260-H</t>
  </si>
  <si>
    <t>UPG-EXA-1260-2TB-G-L</t>
  </si>
  <si>
    <t>Upgrade LIC-EXA-1260-G to LIC-EXA-1260-L</t>
  </si>
  <si>
    <t>UPG-EXA-1260-4TB-G-L</t>
  </si>
  <si>
    <t>UPG-EXA-1260-2TB-G-M</t>
  </si>
  <si>
    <t>Upgrade LIC-EXA-1260-G to LIC-EXA-1260-M</t>
  </si>
  <si>
    <t>UPG-EXA-1260-4TB-G-M</t>
  </si>
  <si>
    <t>UPG-EXA-1260-2TB-G-H</t>
  </si>
  <si>
    <t>Upgrade LIC-EXA-1260-G to LIC-EXA-1260-H</t>
  </si>
  <si>
    <t>UPG-EXA-1260-4TB-G-H</t>
  </si>
  <si>
    <t>MNT-PLT-FLOW-4OB</t>
  </si>
  <si>
    <t>xx60 SteelCentral Network Interface Cards (NICs) Configured (-C) Options</t>
  </si>
  <si>
    <t>SteelCentral AppResponse Spare FRU's</t>
  </si>
  <si>
    <t>SteelCentral Subscriptions</t>
  </si>
  <si>
    <t>SteelCentral SMC and CMC</t>
  </si>
  <si>
    <t>SteelCentral Mobile Additional Concurrent User Licenses (Evaluation)</t>
  </si>
  <si>
    <t>SteelCentral Management Licenses (10-Packs of Licenses for Managing up to 10 Steelhead Devices each)</t>
  </si>
  <si>
    <t>CMC-VE SteelCentral Management Licenses</t>
  </si>
  <si>
    <t>SteelCentral Mobile Additional Concurrent User Licenses</t>
  </si>
  <si>
    <t>SteelCentral Mobile Server Additional Concurrent User Licenses</t>
  </si>
  <si>
    <t>SteelCentral NetExpress Additional License options</t>
  </si>
  <si>
    <t>SteelCentral NetExpress Upgrades</t>
  </si>
  <si>
    <t>SteelCentral NetProfiler Additional License options</t>
  </si>
  <si>
    <t>SteelCentral Standard NetProfiler Upgrades</t>
  </si>
  <si>
    <t>SteelCentral xx60 Appliance Annual Support</t>
  </si>
  <si>
    <t>SteelCentral xx60 Appliance Annual Support (RASP)</t>
  </si>
  <si>
    <t>SteelCentral xx60 Upgrade Support</t>
  </si>
  <si>
    <t>SteelCentral xx60 Upgrade Support (RASP)</t>
  </si>
  <si>
    <t>SteelCentral Appliance Annual Support</t>
  </si>
  <si>
    <t>SteelCentral Appliance Annual Riverbed Authorized Support Partner (RASP) Support</t>
  </si>
  <si>
    <t>SteelCentral Upgrade Support</t>
  </si>
  <si>
    <t>SteelCentral Upgrade Riverbed Authorized Support Partner (RASP) Support</t>
  </si>
  <si>
    <t>Support - SteelCentral Sensor (VSP)</t>
  </si>
  <si>
    <t>SteelCentral Virtual NetExpress, NetProfiler and Flow Gateway Support</t>
  </si>
  <si>
    <t>Support - Additional Options for SteelCentral Virtual NetExpress, NetProfiler and Flow Gateway</t>
  </si>
  <si>
    <t xml:space="preserve">Support - SteelCentral Packet Analyzer Personal Edition </t>
  </si>
  <si>
    <t>Support - SteelCentral  NetShark Appliances</t>
  </si>
  <si>
    <t>RASP Support - SteelCentral NetShark Appliances</t>
  </si>
  <si>
    <t>Support Virtual SteelCentral  NetShark</t>
  </si>
  <si>
    <t>NetProfiler Storage Support</t>
  </si>
  <si>
    <t>NetProfiler Storage Riverbed Authorized Support Partner (RASP) Support</t>
  </si>
  <si>
    <t>Support - FIPS - SteelFusion Core</t>
  </si>
  <si>
    <t>Support - xx60 NetShark on EX</t>
  </si>
  <si>
    <t>SteelCentral Mobile Controller Annual Support</t>
  </si>
  <si>
    <t>SteelCentral Mobile Controller Annual Riverbed Authorized Support Partner (RASP) Support</t>
  </si>
  <si>
    <t>CMC Annual Support for SteelCentral Management Controller Licenses</t>
  </si>
  <si>
    <t>CMC-VE Annual Support for SteelCentral Management Controller Licenses</t>
  </si>
  <si>
    <t>SteelCentral Mobile Controller Additional Concurrent User Licenses Support</t>
  </si>
  <si>
    <t>SteelCentral Mobile Controller Additional Concurrent User Licenses Riverbed Authorized Support Partner (RASP) Support</t>
  </si>
  <si>
    <t>SteelCentral Mobile Controller Server Additional Concurrent User Licenses Support</t>
  </si>
  <si>
    <t>SteelCentral Mobile Controller Server Additional Concurrent User Licenses Riverbed Authorized Support Partner (RASP) Support</t>
  </si>
  <si>
    <t>Support - SteelCentral Packet Analyzer - Fixed Quantity pricing for Quantities 1,3,5,10,25,50 and range 100-99999</t>
  </si>
  <si>
    <t>RASP Support - SteelCentral Packet Analyzer- Fixed Quantity pricing for Quantities 1,3,5,10,25,50 and range 100-99999</t>
  </si>
  <si>
    <t xml:space="preserve">Support - SteelCentral Concurrent Packet Analyzer </t>
  </si>
  <si>
    <t>RASP Support - SteelCentral Concurrent Packet Analyzer</t>
  </si>
  <si>
    <t>SteelFusion Core 1500 Mid Virtual Edition (NOT FOR RESALE)</t>
  </si>
  <si>
    <t>SteelFusion Core 1500 Mid Virtual Edition (recommend upto 35TB/30 branches) (NOT FOR RESALE)</t>
  </si>
  <si>
    <t>SteelFusion Core 1000 Mid Virtual Edition (NOT FOR RESALE)</t>
  </si>
  <si>
    <t>SteelFusion Core 1000 MId Virtual Edition (recommend upto 10TB/20 branches) (NOT FOR RESALE)</t>
  </si>
  <si>
    <t>FIPS for SteelFusion Core 2000 Appliance</t>
  </si>
  <si>
    <t>Models: GCA-2000</t>
  </si>
  <si>
    <t>Evaluation FIPS for SteelFusion Core 2000 Appliance</t>
  </si>
  <si>
    <t>FIPS for SteelFusion Core 3000</t>
  </si>
  <si>
    <t>Evaluation FIPS for SteelFusion Core 3000</t>
  </si>
  <si>
    <t>BlockStream Upgrade License Kit for EXA-00560 (includes MEM-006)</t>
  </si>
  <si>
    <t>BlockStream Upgrade License Option for EXA-00760</t>
  </si>
  <si>
    <t>BlockStream Eval Conversion License for EXA-00560</t>
  </si>
  <si>
    <t>BlockStream Eval Conversion License for EXA-00760</t>
  </si>
  <si>
    <t>BlockStream Eval Conversion License for EXA-01160</t>
  </si>
  <si>
    <t>Eval BlockStream Upgrade License Kit for EXA-00560 (includes MEM-006)</t>
  </si>
  <si>
    <t>Eval BlockStream Upgrade License Option for EXA-00760</t>
  </si>
  <si>
    <t>Eval BlockStream Upgrade License Kit for EXA-01160 (Includes MEM-007)</t>
  </si>
  <si>
    <t>SteelCentral AppResponse Director ARXDIR300 B010</t>
  </si>
  <si>
    <t>SteelCentral AppResponse ARXDIR300 licenses</t>
  </si>
  <si>
    <t>Eval SteelCentral AppResponse Director ARXDIR300 B010</t>
  </si>
  <si>
    <t>Eval SteelCentral AppResponse ARXDIR300 licenses</t>
  </si>
  <si>
    <t>SteelCentral Transaction Analyzer Enterprise</t>
  </si>
  <si>
    <t>Eval SteelCentral Transaction Analyzer Enterprise</t>
  </si>
  <si>
    <t>SteelCentral Transaction Analyzer Standard</t>
  </si>
  <si>
    <t>Eval SteelCentral Transaction Analyzer Standard</t>
  </si>
  <si>
    <t>SteelCentral Transaction Analyzer Packet Trace Warehouse 500 agents</t>
  </si>
  <si>
    <t>Eval SteelCentral Transaction Analyzer Packet Trace Warehouse 500 agents</t>
  </si>
  <si>
    <t>SteelCentral Transaction Analyzer Packet Trace Warehouse 1000 agents</t>
  </si>
  <si>
    <t>Eval SteelCentral Transaction Analyzer Packet Trace Warehouse 1000 agents</t>
  </si>
  <si>
    <t>SteelCentral Transaction Analyzer Packet Trace Warehouse 9999 agents</t>
  </si>
  <si>
    <t>Eval SteelCentral Transaction Analyzer Packet Trace Warehouse 9999 agents</t>
  </si>
  <si>
    <t>SteelCentral Transaction Analyzer Packet Trace Warehouse Unrestricted Agents</t>
  </si>
  <si>
    <t>Eval SteelCentral Transaction Analyzer Packet Trace Warehouse Unrestricted Agents</t>
  </si>
  <si>
    <t>Eval SteelCentral UCExpert Standard  - Phone</t>
  </si>
  <si>
    <t>Evaluation license for SteelCentral UCExpert Standard Phones</t>
  </si>
  <si>
    <t>Riverbed Modeler</t>
  </si>
  <si>
    <t>Riverbed Modeler Wireless Suite</t>
  </si>
  <si>
    <t>Riverbed Modeler Wireless Suite for Defense</t>
  </si>
  <si>
    <t>Eval Riverbed Modeler</t>
  </si>
  <si>
    <t>Riverbed NetModeler</t>
  </si>
  <si>
    <t>Eval Riverbed Modeler Wireless Suite</t>
  </si>
  <si>
    <t>Eval Riverbed Modeler Wireless Suite for Defense</t>
  </si>
  <si>
    <t>TIREM Module</t>
  </si>
  <si>
    <t>Eval TIREM Module</t>
  </si>
  <si>
    <t>SteelCentral Web Analyzer (On Prem) 1M Page Views a Month Subscription</t>
  </si>
  <si>
    <t>SteelCentral Web Analyzer (On Prem) 5M Page Views a Month Subscription</t>
  </si>
  <si>
    <t>SteelCentral Web Analyzer (On Prem) 10M Page Views a Month Subscription</t>
  </si>
  <si>
    <t>SteelCentral Web Analyzer (On Prem) 100M Page Views a Month Subscription</t>
  </si>
  <si>
    <t>SteelCentral Web Analyzer (On Prem) 1B Page Views a Month Subscription</t>
  </si>
  <si>
    <t>SteelCentral Web Analyzer (On Prem) 10B Page Views a Month Subscription</t>
  </si>
  <si>
    <t>Riverbed Modeler Subscription</t>
  </si>
  <si>
    <t>SteelCentral Controller Appliance Additional SteelHead Management License 10-pack</t>
  </si>
  <si>
    <t>10 pack of SteelHead Management Licenses for the SteelCentral Controller Appliance</t>
  </si>
  <si>
    <t>SteelCentral Controller Virtual edition Additional SteelHead Management License 10-pack</t>
  </si>
  <si>
    <t>10-pack of SteelHead Management Licenses for the SteelCentral Controller Virtual edition (each 10-pack manages 10 additional SteelHead Devices)</t>
  </si>
  <si>
    <t>SteelCentral Controller Virtual edition Single Instance License</t>
  </si>
  <si>
    <t>90 Day Trial SteelCentral Controller Virtual edition Single Instance License</t>
  </si>
  <si>
    <t>SteelCentral Controller Virtual edition 100 Users (NOT FOR RESALE)</t>
  </si>
  <si>
    <t>SteelCentral Mobile Controller Virtual Edition with 100 concurrent users (NOT FOR RESALE) (VMware ESX and EX v2)</t>
  </si>
  <si>
    <t>SteelCentral Mobile Controller Virtual edition with 100 concurrent users (VMware ESX and EX v2)</t>
  </si>
  <si>
    <t>SteelCentral NetProfiler Enterprise Analysis Module</t>
  </si>
  <si>
    <t>SteelCentral NetProfiler Enterprise Database Module</t>
  </si>
  <si>
    <t>SteelCentral NetProfiler Enterprise User Interface Module</t>
  </si>
  <si>
    <t>SteelCentral Flow Gateway License for 600K FPM</t>
  </si>
  <si>
    <t>SteelCentral Flow Gateway License for 800K FPM</t>
  </si>
  <si>
    <t>SteelCentral NetProfiler License for 600K FPM</t>
  </si>
  <si>
    <t>SteelCentral NetExpress SDN License</t>
  </si>
  <si>
    <t>Upgrade License SteelCentral NetExpress CAX-460 High - Very High</t>
  </si>
  <si>
    <t>Upgrade License SteelCentral NetExpress CAX-460 Low - High</t>
  </si>
  <si>
    <t>Upgrade License SteelCentral NetExpress CAX-460 Low - Mid</t>
  </si>
  <si>
    <t>Upgrade License SteelCentral NetExpress CAX-460 Low - Very High</t>
  </si>
  <si>
    <t>Upgrade License SteelCentral NetExpress CAX-460 Mid - High</t>
  </si>
  <si>
    <t>Upgrade License SteelCentral NetExpress CAX-460 Mid - Very High</t>
  </si>
  <si>
    <t>Upgrade License SteelCentral NetExpress CAX-460 Ultra Low - High</t>
  </si>
  <si>
    <t>Upgrade License SteelCentral NetExpress CAX-460 Ultra Low - Low</t>
  </si>
  <si>
    <t>Upgrade License SteelCentral NetExpress CAX-460 Ultra Low - Mid</t>
  </si>
  <si>
    <t>Upgrade License SteelCentral NetExpress CAX-460 Ultra Low - Very High</t>
  </si>
  <si>
    <t>SteelFusion Edge 1260 Gold Support</t>
  </si>
  <si>
    <t>SteelFusion Edge 1260 Gold Plus Support</t>
  </si>
  <si>
    <t>SteelFusion Edge 1260 Platinum Support</t>
  </si>
  <si>
    <t>SteelFusion Edge 1260 Gold RASP Support</t>
  </si>
  <si>
    <t>SteelFusion Edge 1260 Gold Plus RASP Support</t>
  </si>
  <si>
    <t>SteelFusion Edge 1260 Platinum RASP Support</t>
  </si>
  <si>
    <t>SteelFusion Edge 1360 Gold Support</t>
  </si>
  <si>
    <t>SteelFusion Edge 1360 Gold Plus Support</t>
  </si>
  <si>
    <t>SteelFusion Edge 1360 Platinum Support</t>
  </si>
  <si>
    <t>SteelFusion Edge 1360 Gold RASP Support</t>
  </si>
  <si>
    <t>SteelFusion Edge 1360 Gold Plus RASP Support</t>
  </si>
  <si>
    <t>SteelFusion Edge 1360 Platinum RASP Support</t>
  </si>
  <si>
    <t>SteelFusion Core 2000 Gold Support</t>
  </si>
  <si>
    <t>SteelFusion Core 2000 Gold Plus Support</t>
  </si>
  <si>
    <t>SteelFusion Core 2000 Platinum Support</t>
  </si>
  <si>
    <t>SteelFusion Core 2000 Gold RASP Support</t>
  </si>
  <si>
    <t>SteelFusion Core 2000 Gold Plus RASP Support</t>
  </si>
  <si>
    <t>SteelFusion Core 2000 Platinum RASP Support</t>
  </si>
  <si>
    <t>SteelFusion Core 3000 Gold Support</t>
  </si>
  <si>
    <t>SteelFusion Core 3000 Gold Plus Support</t>
  </si>
  <si>
    <t>SteelFusion Core 3000 Platinum Support</t>
  </si>
  <si>
    <t>SteelFusion Core 3000 Gold RASP Support</t>
  </si>
  <si>
    <t>SteelFusion Core 3000 Gold Plus RASP Support</t>
  </si>
  <si>
    <t>SteelFusion Core 3000 Platinum RASP Support</t>
  </si>
  <si>
    <t>Support - BlockStream 560 License</t>
  </si>
  <si>
    <t>Support - BlockStream 760 License</t>
  </si>
  <si>
    <t>Support - BlockStream 1160 License</t>
  </si>
  <si>
    <t>Support (RASP) - BlockStream 560 License</t>
  </si>
  <si>
    <t>Support (RASP) - BlockStream 760 License</t>
  </si>
  <si>
    <t>Support (RASP) - BlockStream 1160 License</t>
  </si>
  <si>
    <t>SteelFusion Core 1500 Virtual Edition RASP Support</t>
  </si>
  <si>
    <t>SteelFusion Core 1000 Virtual Edition RASP Support</t>
  </si>
  <si>
    <t>SteelCentral NetExpress CAX-00360-Low Gold Support</t>
  </si>
  <si>
    <t>SteelCentral NetExpress CAX-00360-Low Gold Plus Support</t>
  </si>
  <si>
    <t>SteelCentral NetExpress CAX-00360-Low Platinum Support</t>
  </si>
  <si>
    <t>SteelCentral NetExpress CAX-00360-Mid Gold Support</t>
  </si>
  <si>
    <t>SteelCentral NetExpress CAX-00360-Mid Gold Plus Support</t>
  </si>
  <si>
    <t>SteelCentral NetExpress CAX-00360-Mid Platinum Support</t>
  </si>
  <si>
    <t>SteelCentral NetExpress CAX-00360-High Gold Support</t>
  </si>
  <si>
    <t>SteelCentral NetExpress CAX-00360-High Gold Plus Support</t>
  </si>
  <si>
    <t>SteelCentral NetExpress CAX-00360-High Platinum Support</t>
  </si>
  <si>
    <t>Analytics License on SteelCentral NetExpress CAX-00360 Support</t>
  </si>
  <si>
    <t>SteelCentral Analytics License on SteelCentral NetExpress CAX-00360 Support</t>
  </si>
  <si>
    <t>Support SteelCentral SDN License for CAX-360</t>
  </si>
  <si>
    <t>SteelCentral NetExpress CAX-460-U Gold Support</t>
  </si>
  <si>
    <t>SteelCentral NetExpress CAX-460-U Gold Plus Support</t>
  </si>
  <si>
    <t>SteelCentral NetExpress CAX-460-U Platinum Support</t>
  </si>
  <si>
    <t>SteelCentral NetExpress CAX-460-L Gold Support</t>
  </si>
  <si>
    <t>SteelCentral NetExpress CAX-460-L Gold Plus Support</t>
  </si>
  <si>
    <t>SteelCentral NetExpress CAX-460-L Platinum Support</t>
  </si>
  <si>
    <t>SteelCentral NetExpress CAX-460-M Gold Support</t>
  </si>
  <si>
    <t>SteelCentral NetExpress CAX-460-M Gold Plus Support</t>
  </si>
  <si>
    <t>SteelCentral NetExpress CAX-460-M Platinum Support</t>
  </si>
  <si>
    <t>SteelCentral NetExpress CAX-460-H Gold Support</t>
  </si>
  <si>
    <t>SteelCentral NetExpress CAX-460-H Gold Plus Support</t>
  </si>
  <si>
    <t>SteelCentral NetExpress CAX-460-H Platinum Support</t>
  </si>
  <si>
    <t>SteelCentral NetExpress CAX-460-VH Gold Support</t>
  </si>
  <si>
    <t>SteelCentral NetExpress CAX-460-VH Gold Plus Support</t>
  </si>
  <si>
    <t>SteelCentral NetExpress CAX-460-VH Platinum Support</t>
  </si>
  <si>
    <t>Support SteelCentral SDN License for CAX-460</t>
  </si>
  <si>
    <t>SteelCentral PacketAnalyzer License 1 User for CAX460 (Included in base model) Support</t>
  </si>
  <si>
    <t>SteelCentral NetProfiler CAP-02260-Low Gold Support</t>
  </si>
  <si>
    <t>SteelCentral NetProfiler CAP-02260-Low Gold Plus Support</t>
  </si>
  <si>
    <t>SteelCentral NetProfiler CAP-02260-Low Platinum Support</t>
  </si>
  <si>
    <t>SteelCentral NetProfiler CAP-02260-Mid Gold Support</t>
  </si>
  <si>
    <t>SteelCentral NetProfiler CAP-02260-Mid Gold Plus Support</t>
  </si>
  <si>
    <t>SteelCentral NetProfiler CAP-02260-Mid Platinum Support</t>
  </si>
  <si>
    <t>SteelCentral NetProfiler CAP-02260-High Gold Support</t>
  </si>
  <si>
    <t>SteelCentral NetProfiler CAP-02260-High Gold Plus Support</t>
  </si>
  <si>
    <t>SteelCentral NetProfiler CAP-02260-High Platinum Support</t>
  </si>
  <si>
    <t>Analytics License for SteelCentral NetProfiler CAP-02260 Support</t>
  </si>
  <si>
    <t>SteelCentral SDN License for CAP-2260 Support</t>
  </si>
  <si>
    <t>SteelCentral NetProfiler Enterprise CAP-04260-AN Gold Support</t>
  </si>
  <si>
    <t>SteelCentral NetProfiler Enterprise CAP-04260-AN Gold Plus Support</t>
  </si>
  <si>
    <t>SteelCentral NetProfiler Enterprise CAP-04260-AN Platinum Support</t>
  </si>
  <si>
    <t>SteelCentral NetProfiler Enterprise CAP-04260-DB Gold Support</t>
  </si>
  <si>
    <t>SteelCentral NetProfiler Enterprise CAP-04260-DB Gold Plus Support</t>
  </si>
  <si>
    <t>SteelCentral NetProfiler Enterprise CAP-04260-DB Platinum Support</t>
  </si>
  <si>
    <t>SteelCentral NetProfiler Enterprise CAP-04260-DP Gold Support</t>
  </si>
  <si>
    <t>SteelCentral NetProfiler Enterprise CAP-04260-DP Gold Plus Support</t>
  </si>
  <si>
    <t>SteelCentral NetProfiler Enterprise CAP-04260-DP Platinum Support</t>
  </si>
  <si>
    <t>SteelCentral NetProfiler Enterprise CAP-04260-EX Gold Support</t>
  </si>
  <si>
    <t>SteelCentral NetProfiler Enterprise CAP-04260-EX Gold Plus Support</t>
  </si>
  <si>
    <t>SteelCentral NetProfiler Enterprise CAP-04260-EX Platinum Support</t>
  </si>
  <si>
    <t>SteelCentral NetProfiler Enterprise CAP-04260-UI Gold Support</t>
  </si>
  <si>
    <t>SteelCentral NetProfiler Enterprise CAP-04260-UI Gold Plus Support</t>
  </si>
  <si>
    <t>SteelCentral NetProfiler Enterprise CAP-04260-UI Platinum Support</t>
  </si>
  <si>
    <t>SteelCentral Analytics License for CAP-04260-UI Support</t>
  </si>
  <si>
    <t>SteelCentral SDN License for NetProfiler Enterprise Support</t>
  </si>
  <si>
    <t>SteelCentral Flow Gateway CAG-2260-F1 Gold Support</t>
  </si>
  <si>
    <t>SteelCentral Flow Gateway CAG-2260-F1 Gold Plus Support</t>
  </si>
  <si>
    <t>SteelCentral Flow Gateway CAG-2260-F1 Platinum Support</t>
  </si>
  <si>
    <t>SteelCentral Flow Gateway CAG-2260-F2 Gold Support</t>
  </si>
  <si>
    <t>SteelCentral Flow Gateway CAG-2260-F2 Gold Plus Support</t>
  </si>
  <si>
    <t>SteelCentral Flow Gateway CAG-2260-F2 Platinum Support</t>
  </si>
  <si>
    <t>SteelCentral Flow Gateway CAG-2260-F3 Gold Support</t>
  </si>
  <si>
    <t>SteelCentral Flow Gateway CAG-2260-F3 Gold Plus Support</t>
  </si>
  <si>
    <t>SteelCentral Flow Gateway CAG-2260-F3 Platinum Support</t>
  </si>
  <si>
    <t>SteelCentral Flow Gateway CAG-2260-F4 Gold Support</t>
  </si>
  <si>
    <t>SteelCentral Flow Gateway CAG-2260-F4 Gold Plus Support</t>
  </si>
  <si>
    <t>SteelCentral Flow Gateway CAG-2260-F4 Platinum Support</t>
  </si>
  <si>
    <t>SteelCentral Flow Gateway CAG-2260-F5 Gold Support</t>
  </si>
  <si>
    <t>SteelCentral Flow Gateway CAG-2260-F5 Gold Plus Support</t>
  </si>
  <si>
    <t>SteelCentral Flow Gateway CAG-2260-F5 Platinum Support</t>
  </si>
  <si>
    <t>SteelCentral NetExpress CAX-00360-Low Gold Support (RASP)</t>
  </si>
  <si>
    <t>SteelCentral NetExpress CAX-00360-Low Gold Plus Support (RASP)</t>
  </si>
  <si>
    <t>SteelCentral NetExpress CAX-00360-Low Platinum Support (RASP)</t>
  </si>
  <si>
    <t>SteelCentral NetExpress CAX-00360-Mid Gold Support (RASP)</t>
  </si>
  <si>
    <t>SteelCentral NetExpress CAX-00360-Mid Gold Plus Support (RASP)</t>
  </si>
  <si>
    <t>SteelCentral NetExpress CAX-00360-Mid Platinum Support (RASP)</t>
  </si>
  <si>
    <t>SteelCentral NetExpress CAX-00360-High Gold Support (RASP)</t>
  </si>
  <si>
    <t>SteelCentral NetExpress CAX-00360-High Gold Plus Support (RASP)</t>
  </si>
  <si>
    <t>SteelCentral NetExpress CAX-00360-High Platinum Support (RASP)</t>
  </si>
  <si>
    <t>Analytics License on SteelCentral NetExpress CAX-00360 Support (RASP)</t>
  </si>
  <si>
    <t>SteelCentral SDN License for CAX-360 RASP Support</t>
  </si>
  <si>
    <t>SteelCentral NetExpress CAX-460-U Gold RASP Support</t>
  </si>
  <si>
    <t>SteelCentral NetExpress CAX-460-U Gold Plus RASP Support</t>
  </si>
  <si>
    <t>SteelCentral NetExpress CAX-460-U Platinum RASP Support</t>
  </si>
  <si>
    <t>SteelCentral NetExpress CAX-460-L Gold RASP Support</t>
  </si>
  <si>
    <t>SteelCentral NetExpress CAX-460-L Gold Plus RASP Support</t>
  </si>
  <si>
    <t>SteelCentral NetExpress CAX-460-L Platinum RASP Support</t>
  </si>
  <si>
    <t>SteelCentral NetExpress CAX-460-M Gold RASP Support</t>
  </si>
  <si>
    <t>SteelCentral NetExpress CAX-460-M Gold Plus RASP Support</t>
  </si>
  <si>
    <t>SteelCentral NetExpress CAX-460-M Platinum RASP Support</t>
  </si>
  <si>
    <t>SteelCentral NetExpress CAX-460-H Gold RASP Support</t>
  </si>
  <si>
    <t>SteelCentral NetExpress CAX-460-H Gold Plus RASP Support</t>
  </si>
  <si>
    <t>SteelCentral NetExpress CAX-460-H Platinum RASP Support</t>
  </si>
  <si>
    <t>SteelCentral NetExpress CAX-460-VH Gold RASP Support</t>
  </si>
  <si>
    <t>SteelCentral NetExpress CAX-460-VH Gold Plus RASP Support</t>
  </si>
  <si>
    <t>SteelCentral NetExpress CAX-460-VH Platinum RASP Support</t>
  </si>
  <si>
    <t>SteelCentral SDN License for CAX-460 RASP Support</t>
  </si>
  <si>
    <t>SteelCentral Packet Analyzer License 1 User for CAX460 (Included in base model) Support</t>
  </si>
  <si>
    <t>SteelCentral NetProfiler CAP-02260-Low Gold Support (RASP)</t>
  </si>
  <si>
    <t>SteelCentral NetProfiler CAP-02260-Low Gold Plus Support (RASP)</t>
  </si>
  <si>
    <t>SteelCentral NetProfiler CAP-02260-Low Platinum Support (RASP)</t>
  </si>
  <si>
    <t>SteelCentral NetProfiler CAP-02260-Mid Gold Support (RASP)</t>
  </si>
  <si>
    <t>SteelCentral NetProfiler CAP-02260-Mid Gold Plus Support (RASP)</t>
  </si>
  <si>
    <t>SteelCentral NetProfiler CAP-02260-Mid Platinum Support (RASP)</t>
  </si>
  <si>
    <t>SteelCentral NetProfiler CAP-02260-High Gold Support (RASP)</t>
  </si>
  <si>
    <t>SteelCentral NetProfiler CAP-02260-High Gold Plus Support (RASP)</t>
  </si>
  <si>
    <t>SteelCentral NetProfiler CAP-02260-High Platinum Support (RASP)</t>
  </si>
  <si>
    <t>Analytics License for SteelCentral NetProfiler CAP-02260 Support (RASP)</t>
  </si>
  <si>
    <t>SteelCentral SDN License for CAP-2260 RASP Support</t>
  </si>
  <si>
    <t>SteelCentral NetProfiler Enterprise CAP-04260-AN Gold Support (RASP)</t>
  </si>
  <si>
    <t>SteelCentral NetProfiler Enterprise CAP-04260-AN Gold Plus Support (RASP)</t>
  </si>
  <si>
    <t>SteelCentral NetProfiler Enterprise CAP-04260-AN Platinum Support (RASP)</t>
  </si>
  <si>
    <t>SteelCentral NetProfiler Enterprise CAP-04260-DB Gold Support (RASP)</t>
  </si>
  <si>
    <t>SteelCentral NetProfiler Enterprise CAP-04260-DB Gold Plus Support (RASP)</t>
  </si>
  <si>
    <t>SteelCentral NetProfiler Enterprise CAP-04260-DB Platinum Support (RASP)</t>
  </si>
  <si>
    <t>SteelCentral NetProfiler Enterprise CAP-04260-DP Gold Support (RASP)</t>
  </si>
  <si>
    <t>SteelCentral NetProfiler Enterprise CAP-04260-DP Gold Plus Support (RASP)</t>
  </si>
  <si>
    <t>SteelCentral NetProfiler Enterprise CAP-04260-DP Platinum Support (RASP)</t>
  </si>
  <si>
    <t>SteelCentral NetProfiler Enterprise CAP-04260-EX Gold Support (RASP)</t>
  </si>
  <si>
    <t>SteelCentral NetProfiler Enterprise CAP-04260-EX Gold Plus Support (RASP)</t>
  </si>
  <si>
    <t>SteelCentral NetProfiler Enterprise CAP-04260-EX Platinum Support (RASP)</t>
  </si>
  <si>
    <t>SteelCentral NetProfiler Enterprise CAP-04260-UI Gold Support (RASP)</t>
  </si>
  <si>
    <t>SteelCentral NetProfiler Enterprise CAP-04260-UI Gold Plus Support (RASP)</t>
  </si>
  <si>
    <t>SteelCentral NetProfiler Enterprise CAP-04260-UI Platinum Support (RASP)</t>
  </si>
  <si>
    <t>SteelCentral Analytics License for CAP-04260-UI Support (RASP)</t>
  </si>
  <si>
    <t>SteelCentral SDN License for NetProfiler Enterprise RASP Support</t>
  </si>
  <si>
    <t>SteelCentral Flow Gateway CAG-2260-F1 Gold Support (RASP)</t>
  </si>
  <si>
    <t>SteelCentral Flow Gateway CAG-2260-F1 Gold Plus Support (RASP)</t>
  </si>
  <si>
    <t>SteelCentral Flow Gateway CAG-2260-F1 Platinum Support (RASP)</t>
  </si>
  <si>
    <t>SteelCentral Flow Gateway CAG-2260-F2 Gold Support (RASP)</t>
  </si>
  <si>
    <t>SteelCentral Flow Gateway CAG-2260-F2 Gold Plus Support (RASP)</t>
  </si>
  <si>
    <t>SteelCentral Flow Gateway CAG-2260-F2 Platinum Support (RASP)</t>
  </si>
  <si>
    <t>SteelCentral Flow Gateway CAG-2260-F3 Gold Support (RASP)</t>
  </si>
  <si>
    <t>SteelCentral Flow Gateway CAG-2260-F3 Gold Plus Support (RASP)</t>
  </si>
  <si>
    <t>SteelCentral Flow Gateway CAG-2260-F3 Platinum Support (RASP)</t>
  </si>
  <si>
    <t>SteelCentral Flow Gateway CAG-2260-F4 Gold Support (RASP)</t>
  </si>
  <si>
    <t>SteelCentral Flow Gateway CAG-2260-F4 Gold Plus Support (RASP)</t>
  </si>
  <si>
    <t>SteelCentral Flow Gateway CAG-2260-F4 Platinum Support (RASP)</t>
  </si>
  <si>
    <t>SteelCentral Flow Gateway CAG-2260-F5 Gold Support (RASP)</t>
  </si>
  <si>
    <t>SteelCentral Flow Gateway CAG-2260-F5 Gold Plus Support (RASP)</t>
  </si>
  <si>
    <t>SteelCentral Flow Gateway CAG-2260-F5 Platinum Support (RASP)</t>
  </si>
  <si>
    <t>Disc/Memory Support- SteelCentral 1U (RASP)</t>
  </si>
  <si>
    <t>Disc/Memory Support- SteelCentral 2U (RASP)</t>
  </si>
  <si>
    <t>RASP Support Virtual NetProfiler, CAP-VE-100-F1</t>
  </si>
  <si>
    <t>RASP Support Virtual NetProfiler, CAP-VE-100-F2</t>
  </si>
  <si>
    <t>RASP Support Virtual NetProfiler, CAP-VE-100-F3</t>
  </si>
  <si>
    <t>RASP Support Virtual NetProfiler, CAP-VE-100-F4</t>
  </si>
  <si>
    <t>RASP Support Virtual NetProfiler, CAP-VE-100-F5</t>
  </si>
  <si>
    <t>RASP Support Virtual NetProfiler, CAP-VE-100-F6</t>
  </si>
  <si>
    <t>RASP Support Virtual NetProfiler, CAP-VE-100-F7</t>
  </si>
  <si>
    <t>RASP Support Flow Virtual Flow Gateway, CAG-VE-100-F1</t>
  </si>
  <si>
    <t>RASP Support Flow Virtual Flow Gateway, CAG-VE-100-F3</t>
  </si>
  <si>
    <t>RASP Support Flow Virtual Flow Gateway, CAG-VE-100-F4</t>
  </si>
  <si>
    <t>RASP Support Flow Virtual Flow Gateway, CAG-VE-100-F5</t>
  </si>
  <si>
    <t>RASP Support Flow Virtual Flow Gateway, CAG-VE-100-F6</t>
  </si>
  <si>
    <t>RASP Support Flow Virtual Flow Gateway, CAG-VE-100-F7</t>
  </si>
  <si>
    <t>RASP Support Virtual NetProfiler CAP-VE-1060-U</t>
  </si>
  <si>
    <t>RASP Support Virtual NetProfiler CAP-VE-1060-L</t>
  </si>
  <si>
    <t>RASP Support Virtual NetProfiler CAP-VE-1060-M</t>
  </si>
  <si>
    <t>RASP Support Virtual NetProfiler CAP-VE-1060-H</t>
  </si>
  <si>
    <t>RASP Support Flow Virtual Flow Gateway CAG-VE-1060-F1</t>
  </si>
  <si>
    <t>RASP Support Flow Virtual Flow Gateway CAG-VE-1060-F2</t>
  </si>
  <si>
    <t>RASP Support Flow Virtual Flow Gateway CAG-VE-1060-F3</t>
  </si>
  <si>
    <t>RASP Support Flow Virtual Flow Gateway CAG-VE-1060-F4</t>
  </si>
  <si>
    <t>Support SteelCentral Virtual SDN License for CAP-VE-100</t>
  </si>
  <si>
    <t>RASP Support SteelCentral Virtual SDN License for CAP-VE-100</t>
  </si>
  <si>
    <t>Support Virtual SteelCentral SDN License for CAP-1060-VE</t>
  </si>
  <si>
    <t>RASP Support Virtual SteelCentral SDN License for CAP-1060-VE</t>
  </si>
  <si>
    <t>Support SteelCentral Analytics License for CAP-1060-VE</t>
  </si>
  <si>
    <t>RASP Support SteelCentral Analytics License for CAP-1060-VE</t>
  </si>
  <si>
    <t>SteelCentral NetExpress CAX-00360-Low-Mid Gold Upgrade Support</t>
  </si>
  <si>
    <t>SteelCentral NetExpress CAX-00360-Low-Mid Gold Plus Upgrade Support</t>
  </si>
  <si>
    <t>SteelCentral NetExpress CAX-00360-Low-Mid Platinum Upgrade Support</t>
  </si>
  <si>
    <t>SteelCentral NetExpress CAX-00360-Mid-High Gold Upgrade Support</t>
  </si>
  <si>
    <t>SteelCentral NetExpress CAX-00360-Mid-High Gold Plus Upgrade Support</t>
  </si>
  <si>
    <t>SteelCentral NetExpress CAX-00360-Mid-High Platinum Upgrade Support</t>
  </si>
  <si>
    <t>SteelCentral NetExpress CAX-00360-Low-High Gold Upgrade Support</t>
  </si>
  <si>
    <t>SteelCentral NetExpress CAX-00360-Low-High Gold Plus Upgrade Support</t>
  </si>
  <si>
    <t>SteelCentral NetExpress CAX-00360-Low-High Platinum Upgrade Support</t>
  </si>
  <si>
    <t>SteelCentral NetExpress CAX-460-Ultra Low-Low Gold Upgrade Support</t>
  </si>
  <si>
    <t>SteelCentral NetExpress CAX-460-Ultra Low-Low Gold Plus Upgrade Support</t>
  </si>
  <si>
    <t>SteelCentral NetExpress CAX-460-Ultra Low-Low Platinum Upgrade Support</t>
  </si>
  <si>
    <t>SteelCentral NetExpress CAX-460-Ultra Low-Mid Gold Upgrade Support</t>
  </si>
  <si>
    <t>SteelCentral NetExpress CAX-460-Ultra Low-Mid Gold Plus Upgrade Support</t>
  </si>
  <si>
    <t>SteelCentral NetExpress CAX-460-Ultra Low-Mid Platinum Upgrade Support</t>
  </si>
  <si>
    <t>SteelCentral NetExpress CAX-460-Ultra Low-High Gold Upgrade Support</t>
  </si>
  <si>
    <t>SteelCentral NetExpress CAX-460-Ultra Low-High Gold Plus Upgrade Support</t>
  </si>
  <si>
    <t>SteelCentral NetExpress CAX-460-Ultra Low-High Platinum Upgrade Support</t>
  </si>
  <si>
    <t>SteelCentral NetExpress CAX-460-Ultra Low-Very High Gold Upgrade Support</t>
  </si>
  <si>
    <t>SteelCentral NetExpress CAX-460-Ultra Low-Very High Gold Plus Upgrade Support</t>
  </si>
  <si>
    <t>SteelCentral NetExpress CAX-460-Ultra Low-Very High Platinum Upgrade Support</t>
  </si>
  <si>
    <t>SteelCentral NetExpress CAX-460-Low-Mid Gold Upgrade Support</t>
  </si>
  <si>
    <t>SteelCentral NetExpress CAX-460-Low-Mid Gold Plus Upgrade Support</t>
  </si>
  <si>
    <t>SteelCentral NetExpress CAX-460-Low-Mid Platinum Upgrade Support</t>
  </si>
  <si>
    <t>SteelCentral NetExpress CAX-460-Low-High Gold Upgrade Support</t>
  </si>
  <si>
    <t>SteelCentral NetExpress CAX-460-Low-High Gold Plus Upgrade Support</t>
  </si>
  <si>
    <t>SteelCentral NetExpress CAX-460-Low-High Platinum Upgrade Support</t>
  </si>
  <si>
    <t>SteelCentral NetExpress CAX-460-Low-Very High Gold Upgrade Support</t>
  </si>
  <si>
    <t>SteelCentral NetExpress CAX-460-Low-Very High Gold Plus Upgrade Support</t>
  </si>
  <si>
    <t>SteelCentral NetExpress CAX-460-Low-Very High Platinum Upgrade Support</t>
  </si>
  <si>
    <t>SteelCentral NetExpress CAX-460-Mid-High Gold Upgrade Support</t>
  </si>
  <si>
    <t>SteelCentral NetExpress CAX-460-Mid-High Gold Plus Upgrade Support</t>
  </si>
  <si>
    <t>SteelCentral NetExpress CAX-460-Mid-High Platinum Upgrade Support</t>
  </si>
  <si>
    <t>SteelCentral NetExpress CAX-460-Mid-Very High Gold Upgrade Support</t>
  </si>
  <si>
    <t>SteelCentral NetExpress CAX-460-Mid-Very High Gold Plus Upgrade Support</t>
  </si>
  <si>
    <t>SteelCentral NetExpress CAX-460-Mid-Very High Platinum Upgrade Support</t>
  </si>
  <si>
    <t>SteelCentral NetExpress CAX-460-High-Very High Gold Upgrade Support</t>
  </si>
  <si>
    <t>SteelCentral NetExpress CAX-460-High-Very High Gold Plus Upgrade Support</t>
  </si>
  <si>
    <t>SteelCentral NetExpress CAX-460-High-Very High Platinum Upgrade Support</t>
  </si>
  <si>
    <t>SteelCentral NetProfiler CAP-02260-Low-Mid Gold Upgrade Support</t>
  </si>
  <si>
    <t>SteelCentral NetProfiler CAP-02260-Low-Mid Gold Plus Upgrade Support</t>
  </si>
  <si>
    <t>SteelCentral NetProfiler CAP-02260-Low-Mid Platinum Upgrade Support</t>
  </si>
  <si>
    <t>SteelCentral NetProfiler CAP-02260-Mid-High Gold Upgrade Support</t>
  </si>
  <si>
    <t>SteelCentral NetProfiler CAP-02260-Mid-High Gold Plus Upgrade Support</t>
  </si>
  <si>
    <t>SteelCentral NetProfiler CAP-02260-Mid-High Platinum Upgrade Support</t>
  </si>
  <si>
    <t>SteelCentral NetProfiler CAP-02260-Low-High Gold Upgrade Support</t>
  </si>
  <si>
    <t>SteelCentral NetProfiler CAP-02260-Low-High Gold Plus Upgrade Support</t>
  </si>
  <si>
    <t>SteelCentral NetProfiler CAP-02260-Low-High Platinum Upgrade Support</t>
  </si>
  <si>
    <t>SteelCentral Flow Gateway CAG-02260-F1-F2 Gold Upgrade Support</t>
  </si>
  <si>
    <t>SteelCentral Flow Gateway CAG-02260-F1-F2 Gold Plus Upgrade Support</t>
  </si>
  <si>
    <t>SteelCentral Flow Gateway CAG-02260-F1-F2 Platinum Upgrade Support</t>
  </si>
  <si>
    <t>SteelCentral Flow Gateway CAG-02260-F1-F3 Gold Upgrade Support</t>
  </si>
  <si>
    <t>SteelCentral Flow Gateway CAG-02260-F1-F3 Gold Plus Upgrade Support</t>
  </si>
  <si>
    <t>SteelCentral Flow Gateway CAG-02260-F1-F3 Platinum Upgrade Support</t>
  </si>
  <si>
    <t>SteelCentral Flow Gateway CAG-02260-F1-F4 Gold Upgrade Support</t>
  </si>
  <si>
    <t>SteelCentral Flow Gateway CAG-02260-F1-F4 Gold Plus Upgrade Support</t>
  </si>
  <si>
    <t>SteelCentral Flow Gateway CAG-02260-F1-F4 Platinum Upgrade Support</t>
  </si>
  <si>
    <t>SteelCentral Flow Gateway CAG-02260-F1-F5 Gold Upgrade Support</t>
  </si>
  <si>
    <t>SteelCentral Flow Gateway CAG-02260-F1-F5 Gold Plus Upgrade Support</t>
  </si>
  <si>
    <t>SteelCentral Flow Gateway CAG-02260-F1-F5 Platinum Upgrade Support</t>
  </si>
  <si>
    <t>SteelCentral Flow Gateway CAG-02260-F2-F3 Gold Upgrade Support</t>
  </si>
  <si>
    <t>SteelCentral Flow Gateway CAG-02260-F2-F3 Gold Plus Upgrade Support</t>
  </si>
  <si>
    <t>SteelCentral Flow Gateway CAG-02260-F2-F3 Platinum Upgrade Support</t>
  </si>
  <si>
    <t>SteelCentral Flow Gateway CAG-02260-F2-F4 Gold Upgrade Support</t>
  </si>
  <si>
    <t>SteelCentral Flow Gateway CAG-02260-F2-F4 Gold Plus Upgrade Support</t>
  </si>
  <si>
    <t>SteelCentral Flow Gateway CAG-02260-F2-F4 Platinum Upgrade Support</t>
  </si>
  <si>
    <t>SteelCentral Flow Gateway CAG-02260-F2-F5 Gold Upgrade Support</t>
  </si>
  <si>
    <t>SteelCentral Flow Gateway CAG-02260-F2-F5 Gold Plus Upgrade Support</t>
  </si>
  <si>
    <t>SteelCentral Flow Gateway CAG-02260-F2-F5 Platinum Upgrade Support</t>
  </si>
  <si>
    <t>SteelCentral Flow Gateway CAG-02260-F3-F4 Gold Upgrade Support</t>
  </si>
  <si>
    <t>SteelCentral Flow Gateway CAG-02260-F3-F4 Gold Plus Upgrade Support</t>
  </si>
  <si>
    <t>SteelCentral Flow Gateway CAG-02260-F3-F4 Platinum Upgrade Support</t>
  </si>
  <si>
    <t>SteelCentral Flow Gateway CAG-02260-F3-F5 Gold Upgrade Support</t>
  </si>
  <si>
    <t>SteelCentral Flow Gateway CAG-02260-F3-F5 Gold Plus Upgrade Support</t>
  </si>
  <si>
    <t>SteelCentral Flow Gateway CAG-02260-F3-F5 Platinum Upgrade Support</t>
  </si>
  <si>
    <t>SteelCentral Flow Gateway CAG-02260-F4-F5 Gold Upgrade Support</t>
  </si>
  <si>
    <t>SteelCentral Flow Gateway CAG-02260-F4-F5 Gold Plus Upgrade Support</t>
  </si>
  <si>
    <t>SteelCentral Flow Gateway CAG-02260-F4-F5 Platinum Upgrade Support</t>
  </si>
  <si>
    <t>SteelCentral NetExpress CAX-00360-Low-Mid Gold Upgrade Support (RASP)</t>
  </si>
  <si>
    <t>SteelCentral NetExpress CAX-00360-Low-Mid Gold Plus Upgrade Support (RASP)</t>
  </si>
  <si>
    <t>SteelCentral NetExpress CAX-00360-Low-Mid Platinum Upgrade Support (RASP)</t>
  </si>
  <si>
    <t>SteelCentral NetExpress CAX-00360-Mid-High Gold Upgrade Support (RASP)</t>
  </si>
  <si>
    <t>SteelCentral NetExpress CAX-00360-Mid-High Gold Plus Upgrade Support (RASP)</t>
  </si>
  <si>
    <t>SteelCentral NetExpress CAX-00360-Mid-High Platinum Upgrade Support (RASP)</t>
  </si>
  <si>
    <t>SteelCentral NetExpress CAX-00360-Low-High Gold Upgrade Support (RASP)</t>
  </si>
  <si>
    <t>SteelCentral NetExpress CAX-00360-Low-High Gold Plus Upgrade Support (RASP)</t>
  </si>
  <si>
    <t>SteelCentral NetExpress CAX-00360-Low-High Platinum Upgrade Support (RASP)</t>
  </si>
  <si>
    <t>SteelCentral NetExpress CAX-460-Ultra Low-Low Gold Upgrade Support (RASP)</t>
  </si>
  <si>
    <t>SteelCentral NetExpress CAX-460-Ultra Low-Low Gold Plus Upgrade Support (RASP)</t>
  </si>
  <si>
    <t>SteelCentral NetExpress CAX-460-Ultra Low-Low Platinum Upgrade Support (RASP)</t>
  </si>
  <si>
    <t>SteelCentral NetExpress CAX-460-Ultra Low-Mid Gold Upgrade Support (RASP)</t>
  </si>
  <si>
    <t>SteelCentral NetExpress CAX-460-Ultra Low-Mid Gold Plus Upgrade Support (RASP)</t>
  </si>
  <si>
    <t>SteelCentral NetExpress CAX-460-Ultra Low-Mid Platinum Upgrade Support (RASP)</t>
  </si>
  <si>
    <t>SteelCentral NetExpress CAX-460-Ultra Low-High Gold Upgrade Support (RASP)</t>
  </si>
  <si>
    <t>SteelCentral NetExpress CAX-460-Ultra Low-High Gold Plus Upgrade Support (RASP)</t>
  </si>
  <si>
    <t>SteelCentral NetExpress CAX-460-Ultra Low-High Platinum Upgrade Support (RASP)</t>
  </si>
  <si>
    <t>SteelCentral NetExpress CAX-460-Ultra Low-Very High Gold Upgrade Support (RASP)</t>
  </si>
  <si>
    <t>SteelCentral NetExpress CAX-460-Ultra Low-Very High Gold Plus Upgrade Support (RASP)</t>
  </si>
  <si>
    <t>SteelCentral NetExpress CAX-460-Ultra Low-Very High Platinum Upgrade Support (RASP)</t>
  </si>
  <si>
    <t>SteelCentral NetExpress CAX-460-Low-Mid Gold Upgrade Support (RASP)</t>
  </si>
  <si>
    <t>SteelCentral NetExpress CAX-460-Low-Mid Gold Plus Upgrade Support (RASP)</t>
  </si>
  <si>
    <t>SteelCentral NetExpress CAX-460-Low-Mid Platinum Upgrade Support (RASP)</t>
  </si>
  <si>
    <t>SteelCentral NetExpress CAX-460-Low-High Gold Upgrade Support (RASP)</t>
  </si>
  <si>
    <t>SteelCentral NetExpress CAX-460-Low-High Gold Plus Upgrade Support (RASP)</t>
  </si>
  <si>
    <t>SteelCentral NetExpress CAX-460-Low-High Platinum Upgrade Support (RASP)</t>
  </si>
  <si>
    <t>SteelCentral NetExpress CAX-460-Low-Very High Gold Upgrade Support (RASP)</t>
  </si>
  <si>
    <t>SteelCentral NetExpress CAX-460-Low-Very High Gold Plus Upgrade Support (RASP)</t>
  </si>
  <si>
    <t>SteelCentral NetExpress CAX-460-Low-Very High Platinum Upgrade Support (RASP)</t>
  </si>
  <si>
    <t>SteelCentral NetExpress CAX-460-Mid-High Gold Upgrade Support (RASP)</t>
  </si>
  <si>
    <t>SteelCentral NetExpress CAX-460-Mid-High Gold Plus Upgrade Support (RASP)</t>
  </si>
  <si>
    <t>SteelCentral NetExpress CAX-460-Mid-High Platinum Upgrade Support (RASP)</t>
  </si>
  <si>
    <t>SteelCentral NetExpress CAX-460-Mid-Very High Gold Upgrade Support (RASP)</t>
  </si>
  <si>
    <t>SteelCentral NetExpress CAX-460-Mid-Very High Gold Plus Upgrade Support (RASP)</t>
  </si>
  <si>
    <t>SteelCentral NetExpress CAX-460-Mid-Very High Platinum Upgrade Support (RASP)</t>
  </si>
  <si>
    <t>SteelCentral NetExpress CAX-460-High-Very High Gold Upgrade Support (RASP)</t>
  </si>
  <si>
    <t>SteelCentral NetExpress CAX-460-High-Very High Gold Plus Upgrade Support (RASP)</t>
  </si>
  <si>
    <t>SteelCentral NetExpress CAX-460-High-Very High Platinum Upgrade Support (RASP)</t>
  </si>
  <si>
    <t>SteelCentral NetProfiler CAP-02260-Low-Mid Gold Upgrade Support (RASP)</t>
  </si>
  <si>
    <t>SteelCentral NetProfiler CAP-02260-Low-Mid Gold Plus Upgrade Support (RASP)</t>
  </si>
  <si>
    <t>SteelCentral NetProfiler CAP-02260-Low-Mid Platinum Upgrade Support (RASP)</t>
  </si>
  <si>
    <t>SteelCentral NetProfiler CAP-02260-Mid-High Gold Upgrade Support (RASP)</t>
  </si>
  <si>
    <t>SteelCentral NetProfiler CAP-02260-Mid-High Gold Plus Upgrade Support (RASP)</t>
  </si>
  <si>
    <t>SteelCentral NetProfiler CAP-02260-Mid-High Platinum Upgrade Support (RASP)</t>
  </si>
  <si>
    <t>SteelCentral NetProfiler CAP-02260-Low-High Gold Upgrade Support (RASP)</t>
  </si>
  <si>
    <t>SteelCentral NetProfiler CAP-02260-Low-High Gold Plus Upgrade Support (RASP)</t>
  </si>
  <si>
    <t>SteelCentral NetProfiler CAP-02260-Low-High Platinum Upgrade Support (RASP)</t>
  </si>
  <si>
    <t>SteelCentral Flow Gateway CAG-02260-F1-F2 Gold Upgrade Support (RASP)</t>
  </si>
  <si>
    <t>SteelCentral Flow Gateway CAG-02260-F1-F2 Gold Plus Upgrade Support (RASP)</t>
  </si>
  <si>
    <t>SteelCentral Flow Gateway CAG-02260-F1-F2 Platinum Upgrade Support  (RASP)</t>
  </si>
  <si>
    <t>SteelCentral Flow Gateway CAG-02260-F1-F3 Gold Upgrade Support (RASP)</t>
  </si>
  <si>
    <t>SteelCentral Flow Gateway CAG-02260-F1-F3 Gold Plus Upgrade Support (RASP)</t>
  </si>
  <si>
    <t>SteelCentral Flow Gateway CAG-02260-F1-F3 Platinum Upgrade Support (RASP)</t>
  </si>
  <si>
    <t>SteelCentral Flow Gateway CAG-02260-F1-F4 Gold Upgrade Support (RASP)</t>
  </si>
  <si>
    <t>SteelCentral Flow Gateway CAG-02260-F1-F4 Gold Plus Upgrade Support (RASP)</t>
  </si>
  <si>
    <t>SteelCentral Flow Gateway CAG-02260-F1-F4 Platinum Upgrade Support (RASP)</t>
  </si>
  <si>
    <t>SteelCentral Flow Gateway CAG-02260-F1-F5 Gold Upgrade Support (RASP)</t>
  </si>
  <si>
    <t>SteelCentral Flow Gateway CAG-02260-F1-F5 Gold Plus Upgrade Support (RASP)</t>
  </si>
  <si>
    <t>SteelCentral Flow Gateway CAG-02260-F1-F5 Platinum Upgrade Support (RASP)</t>
  </si>
  <si>
    <t>SteelCentral Flow Gateway CAG-02260-F2-F3 Gold Upgrade Support (RASP)</t>
  </si>
  <si>
    <t>SteelCentral Flow Gateway CAG-02260-F2-F3 Gold Plus Upgrade Support (RASP)</t>
  </si>
  <si>
    <t>SteelCentral Flow Gateway CAG-02260-F2-F3 Platinum Upgrade Support (RASP)</t>
  </si>
  <si>
    <t>SteelCentral Flow Gateway CAG-02260-F2-F4 Gold Upgrade Support (RASP)</t>
  </si>
  <si>
    <t>SteelCentral Flow Gateway CAG-02260-F2-F4 Gold Plus Upgrade Support (RASP)</t>
  </si>
  <si>
    <t>SteelCentral Flow Gateway CAG-02260-F2-F4 Platinum Upgrade Support (RASP)</t>
  </si>
  <si>
    <t>SteelCentral Flow Gateway CAG-02260-F2-F5 Gold Upgrade Support (RASP)</t>
  </si>
  <si>
    <t>SteelCentral Flow Gateway CAG-02260-F2-F5 Gold Plus Upgrade Support (RASP)</t>
  </si>
  <si>
    <t>SteelCentral Flow Gateway CAG-02260-F2-F5 Platinum Upgrade Support (RASP)</t>
  </si>
  <si>
    <t>SteelCentral Flow Gateway CAG-02260-F3-F4 Gold Upgrade Support (RASP)</t>
  </si>
  <si>
    <t>SteelCentral Flow Gateway CAG-02260-F3-F4 Gold Plus Upgrade Support (RASP)</t>
  </si>
  <si>
    <t>SteelCentral Flow Gateway CAG-02260-F3-F4 Platinum Upgrade Support (RASP)</t>
  </si>
  <si>
    <t>SteelCentral Flow Gateway CAG-02260-F3-F5 Gold Upgrade Support (RASP)</t>
  </si>
  <si>
    <t>SteelCentral Flow Gateway CAG-02260-F3-F5 Gold Plus Upgrade Support (RASP)</t>
  </si>
  <si>
    <t>SteelCentral Flow Gateway CAG-02260-F3-F5 Platinum Upgrade Support (RASP)</t>
  </si>
  <si>
    <t>SteelCentral Flow Gateway CAG-02260-F4-F5 Gold Upgrade Support (RASP)</t>
  </si>
  <si>
    <t>SteelCentral Flow Gateway CAG-02260-F4-F5 Gold Plus Upgrade Support (RASP)</t>
  </si>
  <si>
    <t>SteelCentral Flow Gateway CAG-02260-F4-F5 Platinum Upgrade Support (RASP)</t>
  </si>
  <si>
    <t>Annual Partner provided Support for 1 SteelCentral Packet Analyzer Personal Edition User</t>
  </si>
  <si>
    <t>Annual Non-returned Disc/Memory Support-SteelCentral NetShark 1U (RASP)</t>
  </si>
  <si>
    <t>Disc/Memory Support - SteelCentral NetShark 2U (RASP)</t>
  </si>
  <si>
    <t>Annual Non-returned Disc/Memory Support-SteelCentral NetShark 2U (RASP)</t>
  </si>
  <si>
    <t>Disc/Memory Support - SteelCentral NetShark 3U (RASP)</t>
  </si>
  <si>
    <t>Annual Non-returned Disc/Memory Support-SteelCentral NetShark 3U (RASP)</t>
  </si>
  <si>
    <t>SteelCentral NetShark 50v Support RASP</t>
  </si>
  <si>
    <t>SteelCentral NetShark 200v Support RASP</t>
  </si>
  <si>
    <t>SteelCentral NetShark 400v Support RASP</t>
  </si>
  <si>
    <t>SteelCentral NetExpress 100 Gold Support</t>
  </si>
  <si>
    <t>Gold level annual support for SteelCentral NetExpress 100</t>
  </si>
  <si>
    <t>SteelCentral NetExpress 100 Gold Plus Support</t>
  </si>
  <si>
    <t>Gold Plus level support for SteelCentral NetExpress 100</t>
  </si>
  <si>
    <t>SteelCentral NetExpress 100 Platinum Support</t>
  </si>
  <si>
    <t>Platinum level annual support for SteelCentral NetExpress 100</t>
  </si>
  <si>
    <t>SteelCentral NetExpress 200 Gold Support</t>
  </si>
  <si>
    <t>Gold level annual support for SteelCentral NetExpress 200</t>
  </si>
  <si>
    <t>SteelCentral NetExpress 200 Gold Plus Support</t>
  </si>
  <si>
    <t>Gold Plus level support for SteelCentral NetExpress 200</t>
  </si>
  <si>
    <t>SteelCentral NetExpress 200 Platinum Support</t>
  </si>
  <si>
    <t>Platinum level annual support for SteelCentral NetExpress 200</t>
  </si>
  <si>
    <t>SteelCentral NetExpress 300 Gold Support</t>
  </si>
  <si>
    <t>Gold level annual support for SteelCentral NetExpress 300</t>
  </si>
  <si>
    <t>SteelCentral NetExpress 300 Gold Plus Support</t>
  </si>
  <si>
    <t>Gold Plus level support for SteelCentral NetExpress 300</t>
  </si>
  <si>
    <t>SteelCentral NetExpress 300 Platinum Support</t>
  </si>
  <si>
    <t>Platinum level annual support for SteelCentral NetExpress 300</t>
  </si>
  <si>
    <t>SteelCentral NetProfiler 2120 Gold Support</t>
  </si>
  <si>
    <t>SteelCentral NetProfiler 2120 Gold Plus Support</t>
  </si>
  <si>
    <t>SteelCentral NetProfiler 2120 Platinum Support</t>
  </si>
  <si>
    <t>SteelCentral NetProfiler 2140 Gold Support</t>
  </si>
  <si>
    <t>SteelCentral NetProfiler 2140 Gold Plus Support</t>
  </si>
  <si>
    <t>SteelCentral NetProfiler 2140 Platinum Support</t>
  </si>
  <si>
    <t>SteelCentral NetProfiler 2160 Gold Support</t>
  </si>
  <si>
    <t>SteelCentral NetProfiler 2160 Gold Plus Support</t>
  </si>
  <si>
    <t>SteelCentral NetProfiler 2160 Platinum Support</t>
  </si>
  <si>
    <t>SteelCentral NetProfiler 4100 Cluster Gold Support</t>
  </si>
  <si>
    <t>SteelCentral NetProfiler 4100 Cluster Gold Plus Support</t>
  </si>
  <si>
    <t>SteelCentral NetProfiler 4100 Cluster Platinum Support</t>
  </si>
  <si>
    <t>SteelCentral NetProfiler 4110  Expansion Module Gold Support</t>
  </si>
  <si>
    <t>SteelCentral NetProfiler 4110 Expansion Module Gold Plus Support</t>
  </si>
  <si>
    <t>SteelCentral NetProfiler 4110  Expansion Module Platinum Support</t>
  </si>
  <si>
    <t>SteelCentral Flow Gateway 2100-F1 Gold Support</t>
  </si>
  <si>
    <t>SteelCentral Flow Gateway 2100-F1 Gold Plus Support</t>
  </si>
  <si>
    <t>SteelCentral Flow Gateway 2100-F1 Platinum Support</t>
  </si>
  <si>
    <t>SteelCentral Flow Gateway 2100-F2 Gold Support</t>
  </si>
  <si>
    <t>SteelCentral Flow Gateway 2100-F2 Gold Plus Support</t>
  </si>
  <si>
    <t>SteelCentral Flow Gateway 2100-F2 Platinum Support</t>
  </si>
  <si>
    <t>SteelCentral Flow Gateway 2100-F3 Gold Support</t>
  </si>
  <si>
    <t>SteelCentral Flow Gateway 2100-F3 Gold Plus Support</t>
  </si>
  <si>
    <t>SteelCentral Flow Gateway 2100-F3 Platinum Support</t>
  </si>
  <si>
    <t>SteelCentral Flow Gateway 2100-F4 Gold Support</t>
  </si>
  <si>
    <t>SteelCentral Flow Gateway 2100-F4 Gold Plus Support</t>
  </si>
  <si>
    <t>SteelCentral Flow Gateway 2100-F4 Platinum Support</t>
  </si>
  <si>
    <t>SteelCentral Flow Gateway 2100-F5 Gold Support</t>
  </si>
  <si>
    <t>SteelCentral Flow Gateway 2100-F5 Gold Plus Support</t>
  </si>
  <si>
    <t>SteelCentral Flow Gateway 2100-F5 Platinum Support</t>
  </si>
  <si>
    <t>Disc/Memory Support - SteelCentral NetProfiler</t>
  </si>
  <si>
    <t>Annual Non-returned Disc/Memory Support-Any SteelCentral NetProfiler</t>
  </si>
  <si>
    <t>Disc/Memory Support - SteelCentral Flow Gateway or Sensor</t>
  </si>
  <si>
    <t>Annual Non-returned Disc/Memory Support-Any SteelCentral Flow Gateway or Sensor</t>
  </si>
  <si>
    <t>Disc/Memory Support - SteelCentral NetExpress</t>
  </si>
  <si>
    <t>Annual Non-returned Disc/Memory Support-Any SteelCentral NetExpress</t>
  </si>
  <si>
    <t>SteelCentral NetExpress 100 Gold Support (RASP)</t>
  </si>
  <si>
    <t>Gold level RASP Support for SteelCentral NetExpress 100</t>
  </si>
  <si>
    <t>SteelCentral NetExpress 100 Gold Plus Support (RASP)</t>
  </si>
  <si>
    <t>Gold Plus level RASP support for SteelCentral NetExpress 100</t>
  </si>
  <si>
    <t>SteelCentral NetExpress 100 Platinum Support (RASP)</t>
  </si>
  <si>
    <t>Platinum level RASP Support for SteelCentral NetExpress 100</t>
  </si>
  <si>
    <t>SteelCentral NetExpress 200 Gold Support (RASP)</t>
  </si>
  <si>
    <t>Gold level RASP Support for SteelCentral NetExpress 200</t>
  </si>
  <si>
    <t>SteelCentral NetExpress 200 Gold Plus Support (RASP)</t>
  </si>
  <si>
    <t>Gold Plus level RASP support for SteelCentral NetExpress 200</t>
  </si>
  <si>
    <t>SteelCentral NetExpress 200 Platinum Support (RASP)</t>
  </si>
  <si>
    <t>Platinum level RASP Support for SteelCentral NetExpress 200</t>
  </si>
  <si>
    <t>SteelCentral NetExpress 300 Gold Support (RASP)</t>
  </si>
  <si>
    <t>Gold level RASP Support for SteelCentral NetExpress 300</t>
  </si>
  <si>
    <t>SteelCentral NetExpress 300 Gold Plus Support (RASP)</t>
  </si>
  <si>
    <t>Gold Plus level RASP support for SteelCentral NetExpress 300</t>
  </si>
  <si>
    <t>SteelCentral NetExpress 300 Platinum Support (RASP)</t>
  </si>
  <si>
    <t>Platinum level RASP Support for SteelCentral NetExpress 300</t>
  </si>
  <si>
    <t>SteelCentral NetProfiler 2120 Gold Support (RASP)</t>
  </si>
  <si>
    <t>SteelCentral NetProfiler 2120 Gold RASP Support</t>
  </si>
  <si>
    <t>SteelCentral NetProfiler 2120 Gold Plus Support (RASP)</t>
  </si>
  <si>
    <t>SteelCentral NetProfiler 2120 Gold Plus RASP Support</t>
  </si>
  <si>
    <t>SteelCentral NetProfiler 2120 Platinum Support (RASP)</t>
  </si>
  <si>
    <t>SteelCentral NetProfiler 2120 Platinum RASP Support</t>
  </si>
  <si>
    <t>SteelCentral NetProfiler 2140 Gold Support (RASP)</t>
  </si>
  <si>
    <t>SteelCentral NetProfiler 2140 Gold RASP Support</t>
  </si>
  <si>
    <t>SteelCentral NetProfiler 2140 Gold Plus Support (RASP)</t>
  </si>
  <si>
    <t>SteelCentral NetProfiler 2140 Gold Plus RASP Support</t>
  </si>
  <si>
    <t>SteelCentral NetProfiler 2140 Platinum Support (RASP)</t>
  </si>
  <si>
    <t>SteelCentral NetProfiler 2140 Platinum RASP Support</t>
  </si>
  <si>
    <t>SteelCentral NetProfiler 2160 Gold Support (RASP)</t>
  </si>
  <si>
    <t>SteelCentral NetProfiler 2160 Gold RASP Support</t>
  </si>
  <si>
    <t>SteelCentral NetProfiler 2160 Gold Plus Support (RASP)</t>
  </si>
  <si>
    <t>SteelCentral NetProfiler 2160 Gold Plus RASP Support</t>
  </si>
  <si>
    <t>SteelCentral NetProfiler 2160 Platinum Support (RASP)</t>
  </si>
  <si>
    <t>SteelCentral NetProfiler 2160 Platinum RASP Support</t>
  </si>
  <si>
    <t>SteelCentral NetProfiler 4100 Cluster Gold Support (RASP)</t>
  </si>
  <si>
    <t>SteelCentral NetProfiler 4100 Cluster Gold RASP Support</t>
  </si>
  <si>
    <t>SteelCentral NetProfiler 4100 Cluster Gold Plus Support (RASP)</t>
  </si>
  <si>
    <t>SteelCentral NetProfiler 4100 Cluster Gold Plus RASP Support</t>
  </si>
  <si>
    <t>SteelCentral NetProfiler 4110 Expansion Module Gold Support (RASP)</t>
  </si>
  <si>
    <t>SteelCentral NetProfiler 4110 Expansion Module Gold RASP Support</t>
  </si>
  <si>
    <t>SteelCentral NetProfiler 4110 Expansion Module Gold Plus Support (RASP)</t>
  </si>
  <si>
    <t>SteelCentral NetProfiler 4110 Expansion Module Gold Plus RASP Support</t>
  </si>
  <si>
    <t>SteelCentral NetProfiler 4110 Expansion Module Platinum Support (RASP)</t>
  </si>
  <si>
    <t>SteelCentral NetProfiler 4110 Expansion Module Platinum RASP Support</t>
  </si>
  <si>
    <t>SteelCentral Flow Gateway 2100-F1 Gold Support (RASP)</t>
  </si>
  <si>
    <t>SteelCentral Flow Gateway 2100-F1 Gold RASP Support</t>
  </si>
  <si>
    <t>SteelCentral Flow Gateway 2100-F1 Gold Plus Support (RASP)</t>
  </si>
  <si>
    <t>SteelCentral Flow Gateway 2100-F1 Gold Plus RASP Support</t>
  </si>
  <si>
    <t>SteelCentral Flow Gateway 2100-F1 Platinum Support (RASP)</t>
  </si>
  <si>
    <t>SteelCentral Flow Gateway 2100-F1 Platinum RASP Support</t>
  </si>
  <si>
    <t>SteelCentral Flow Gateway 2100-F2 Gold Support (RASP)</t>
  </si>
  <si>
    <t>SteelCentral Flow Gateway 2100-F2 Gold RASP Support</t>
  </si>
  <si>
    <t>SteelCentral Flow Gateway 2100-F2 Gold Plus Support (RASP)</t>
  </si>
  <si>
    <t>SteelCentral Flow Gateway 2100-F2 Gold Plus RASP Support</t>
  </si>
  <si>
    <t>SteelCentral Flow Gateway 2100-F2 Platinum Support (RASP)</t>
  </si>
  <si>
    <t>SteelCentral Flow Gateway 2100-F2 Platinum RASP Support</t>
  </si>
  <si>
    <t>SteelCentral Flow Gateway 2100-F3 Gold Support (RASP)</t>
  </si>
  <si>
    <t>SteelCentral Flow Gateway 2100-F3 Gold RASP Support</t>
  </si>
  <si>
    <t>SteelCentral Flow Gateway 2100-F3 Gold Plus Support (RASP)</t>
  </si>
  <si>
    <t>SteelCentral Flow Gateway 2100-F3 Gold Plus RASP Support</t>
  </si>
  <si>
    <t>SteelCentral Flow Gateway 2100-F3 Platinum Support (RASP)</t>
  </si>
  <si>
    <t>SteelCentral Flow Gateway 2100-F3 Platinum RASP Support</t>
  </si>
  <si>
    <t>SteelCentral Flow Gateway 2100-F4 Gold Support (RASP)</t>
  </si>
  <si>
    <t>SteelCentral Flow Gateway 2100-F4 Gold RASP Support</t>
  </si>
  <si>
    <t>SteelCentral Flow Gateway 2100-F4 Gold Plus Support (RASP)</t>
  </si>
  <si>
    <t>SteelCentral Flow Gateway 2100-F4 Gold Plus RASP Support</t>
  </si>
  <si>
    <t>SteelCentral Flow Gateway 2100-F4 Platinum Support (RASP)</t>
  </si>
  <si>
    <t>SteelCentral Flow Gateway 2100-F4 Platinum RASP Support</t>
  </si>
  <si>
    <t>SteelCentral Flow Gateway 2100-F5 Gold Support (RASP)</t>
  </si>
  <si>
    <t>SteelCentral Flow Gateway 2100-F5 Gold Plus Support (RASP)</t>
  </si>
  <si>
    <t>SteelCentral Flow Gateway 2100-F5 Platinum Support (RASP)</t>
  </si>
  <si>
    <t>SteelCentral NetProfiler Discovery T1 Support per server (RASP)</t>
  </si>
  <si>
    <t>SteelCentral NetProfiler Discovery T1 RASP Support per server</t>
  </si>
  <si>
    <t>SteelCentral NetProfiler Discovery T2 Support per server (RASP)</t>
  </si>
  <si>
    <t>SteelCentral NetProfiler Discovery T2 RASP Support per server</t>
  </si>
  <si>
    <t>SteelCentral NetProfiler Discovery T3 Support per server (RASP)</t>
  </si>
  <si>
    <t>SteelCentral NetProfiler Discovery T3 RASP Support per server</t>
  </si>
  <si>
    <t>SteelCentral NetProfiler Discovery T4 Support per server (RASP)</t>
  </si>
  <si>
    <t>SteelCentral NetProfiler Discovery T4 RASP Support per server</t>
  </si>
  <si>
    <t>SteelCentral NetProfiler Discovery T5 Support per server (RASP)</t>
  </si>
  <si>
    <t>SteelCentral NetProfiler Discovery T5 RASP Support per server</t>
  </si>
  <si>
    <t>SteelCentral NetProfiler Discovery T6 Support per server (RASP)</t>
  </si>
  <si>
    <t>SteelCentral NetProfiler Discovery T6 RASP Support per server</t>
  </si>
  <si>
    <t>SteelCentral NetExpress 100-200 Gold Upgrade Support</t>
  </si>
  <si>
    <t>SteelCentral NetExpress 100-200 Gold Plus Upgrade Support</t>
  </si>
  <si>
    <t>SteelCentral NetExpress 100-200 Platinum Upgrade Support</t>
  </si>
  <si>
    <t>SteelCentral NetExpress 200-300 Gold Upgrade Support</t>
  </si>
  <si>
    <t>SteelCentral NetExpress 200-300 Gold Plus Upgrade Support</t>
  </si>
  <si>
    <t>SteelCentral NetExpress 200-300 Platinum Upgrade Support</t>
  </si>
  <si>
    <t>SteelCentral NetProfiler 2140 Gold Upgrade Support</t>
  </si>
  <si>
    <t>SteelCentral NetProfiler 2140 Gold Plus Upgrade Support</t>
  </si>
  <si>
    <t>SteelCentral NetProfiler 2140 Platinum Upgrade Support</t>
  </si>
  <si>
    <t>SteelCentral NetProfiler 2160 Gold Upgrade Support</t>
  </si>
  <si>
    <t>SteelCentral NetProfiler 2160 Gold Plus Upgrade Support</t>
  </si>
  <si>
    <t>SteelCentral NetProfiler 2160 Platinum Upgrade Support</t>
  </si>
  <si>
    <t>SteelCentral Flow Gateway 2100-F1-F2 Gold Upgrade Support</t>
  </si>
  <si>
    <t>SteelCentral Flow Gateway 2100-F1-F2 Gold Plus Upgrade Support</t>
  </si>
  <si>
    <t>SteelCentral Flow Gateway 2100-F1-F2 Platinum Upgrade Support</t>
  </si>
  <si>
    <t>SteelCentral Flow Gateway 2100-F2-F3 Gold Upgrade Support</t>
  </si>
  <si>
    <t>SteelCentral Flow Gateway 2100-F2-F3 Gold Plus Upgrade Support</t>
  </si>
  <si>
    <t>SteelCentral Flow Gateway 2100-F2-F3 Platinum Upgrade Support</t>
  </si>
  <si>
    <t>SteelCentral Flow Gateway 2100-F3-F4 Gold Upgrade Support</t>
  </si>
  <si>
    <t>SteelCentral Flow Gateway 2100-F3-F4 Gold Plus Upgrade Support</t>
  </si>
  <si>
    <t>SteelCentral Flow Gateway 2100-F3-F4 Platinum Upgrade Support</t>
  </si>
  <si>
    <t>SteelCentral Flow Gateway 2100-F4-F5Gold Upgrade Support</t>
  </si>
  <si>
    <t>SteelCentral Flow Gateway 2100-F4-F5 Gold Plus Upgrade Support</t>
  </si>
  <si>
    <t>SteelCentral Flow Gateway 2100-F4-F5 Platinum Upgrade Support</t>
  </si>
  <si>
    <t>SteelCentral NetExpress 100-200 Gold Upgrade Support (RASP)</t>
  </si>
  <si>
    <t>SteelCentral NetExpress 100-200 Gold Upgrade RASP Support</t>
  </si>
  <si>
    <t>SteelCentral NetExpress 100-200 Gold Plus Upgrade Support (RASP)</t>
  </si>
  <si>
    <t>SteelCentral NetExpress 100-200 Gold Plus Upgrade RASP Support</t>
  </si>
  <si>
    <t>SteelCentral NetExpress 100-200 Platinum Upgrade Support (RASP)</t>
  </si>
  <si>
    <t>SteelCentral NetExpress 100-200 Platinum Upgrade RASP Support</t>
  </si>
  <si>
    <t>SteelCentral NetExpress 200-300 Gold Upgrade Support (RASP)</t>
  </si>
  <si>
    <t>SteelCentral NetExpress 200-300 Gold Upgrade RASP Support</t>
  </si>
  <si>
    <t>SteelCentral NetExpress 200-300 Gold Plus Upgrade Support (RASP)</t>
  </si>
  <si>
    <t>SteelCentral NetExpress 200-300 Gold Plus Upgrade RASP Support</t>
  </si>
  <si>
    <t>SteelCentral NetExpress 200-300 Platinum Upgrade Support (RASP)</t>
  </si>
  <si>
    <t>SteelCentral NetExpress 200-300 Platinum Upgrade RASP Support</t>
  </si>
  <si>
    <t>SteelCentral NetProfiler 2140 Gold Upgrade Support (RASP)</t>
  </si>
  <si>
    <t>SteelCentral NetProfiler 2140 Gold Upgrade RASP Support</t>
  </si>
  <si>
    <t>SteelCentral NetProfiler 2140 Gold Plus Upgrade Support (RASP)</t>
  </si>
  <si>
    <t>SteelCentral NetProfiler 2140 Gold Plus Upgrade RASP Support</t>
  </si>
  <si>
    <t>SteelCentral NetProfiler 2140 Platinum Upgrade Support (RASP)</t>
  </si>
  <si>
    <t>SteelCentral NetProfiler 2140 Platinum Upgrade RASP Support</t>
  </si>
  <si>
    <t>SteelCentral NetProfiler 2160 Gold Upgrade Support (RASP)</t>
  </si>
  <si>
    <t>SteelCentral NetProfiler 2160 Gold Upgrade RASP Support</t>
  </si>
  <si>
    <t>SteelCentral NetProfiler 2160 Gold Plus Upgrade Support (RASP)</t>
  </si>
  <si>
    <t>SteelCentral NetProfiler 2160 Gold Plus Upgrade RASP Support</t>
  </si>
  <si>
    <t>SteelCentral NetProfiler 2160 Platinum Upgrade Support (RASP)</t>
  </si>
  <si>
    <t>SteelCentral NetProfiler 2160 Platinum Upgrade RASP Support</t>
  </si>
  <si>
    <t>SteelCentral Flow Gateway 2100-F1-F2 Gold Upgrade Support (RASP)</t>
  </si>
  <si>
    <t>SteelCentral Flow Gateway 2100-F1-F2 Gold Upgrade RASP Support</t>
  </si>
  <si>
    <t>SteelCentral Flow Gateway 2100-F1-F2 Gold Plus Upgrade Support (RASP)</t>
  </si>
  <si>
    <t>SteelCentral Flow Gateway 2100-F1-F2 Gold Plus Upgrade RASP Support</t>
  </si>
  <si>
    <t>SteelCentral Flow Gateway 2100-F1-F2 Platinum Upgrade Support (RASP)</t>
  </si>
  <si>
    <t>SteelCentral Flow Gateway 2100-F1-F2 Platinum Upgrade RASP Support</t>
  </si>
  <si>
    <t>SteelCentral Flow Gateway 2100-F2-F3 Gold Upgrade Support (RASP)</t>
  </si>
  <si>
    <t>SteelCentral Flow Gateway 2100-F2-F3 Gold Upgrade RASP Support</t>
  </si>
  <si>
    <t>SteelCentral Flow Gateway 2100-F2-F3 Gold Plus Upgrade Support (RASP)</t>
  </si>
  <si>
    <t>SteelCentral Flow Gateway 2100-F2-F3 Gold Plus Upgrade RASP Support</t>
  </si>
  <si>
    <t>SteelCentral Flow Gateway 2100-F2-F3 Platinum Upgrade Support (RASP)</t>
  </si>
  <si>
    <t>SteelCentral Flow Gateway 2100-F2-F3 Platinum Upgrade RASP Support</t>
  </si>
  <si>
    <t>SteelCentral Flow Gateway 2100-F3-F4 Gold Upgrade Support (RASP)</t>
  </si>
  <si>
    <t>SteelCentral Flow Gateway 2100-F3-F4 Gold Upgrade RASP Support</t>
  </si>
  <si>
    <t>SteelCentral Flow Gateway 2100-F3-F4 Gold Plus Upgrade Support (RASP)</t>
  </si>
  <si>
    <t>SteelCentral Flow Gateway 2100-F3-F4 Gold Plus Upgrade RASP Support</t>
  </si>
  <si>
    <t>SteelCentral Flow Gateway 2100-F3-F4 Platinum Upgrade Support (RASP)</t>
  </si>
  <si>
    <t>SteelCentral Flow Gateway 2100-F3-F4 Platinum Upgrade RASP Support</t>
  </si>
  <si>
    <t>SteelCentral Flow Gateway 2100-F4-F5Gold Upgrade Support (RASP)</t>
  </si>
  <si>
    <t>SteelCentral Flow Gateway 2100-F4-F5 Gold Plus Upgrade Support (RASP)</t>
  </si>
  <si>
    <t>SteelCentral Flow Gateway 2100-F4-F5 Platinum Upgrade Support (RASP)</t>
  </si>
  <si>
    <t>Support FIPS for SteelFusion Core 3000 (RASP)</t>
  </si>
  <si>
    <t>SteelCentral NetShark on SteelHead EX model 560 Support</t>
  </si>
  <si>
    <t>SteelCentral NetShark on SteelHead EX model 760 Support</t>
  </si>
  <si>
    <t>SteelCentral NetShark on SteelHead EX model 1160 Support</t>
  </si>
  <si>
    <t>SteelCentral NetShark on SteelHead EX model 1260 Support</t>
  </si>
  <si>
    <t>SteelCentral NetShark on SteelHead EX model 1360 Support</t>
  </si>
  <si>
    <t>SteelCentral NetShark on SteelHead EX model 560 RASP Support</t>
  </si>
  <si>
    <t>SteelCentral NetShark on SteelHead EX model 760 RASP Support</t>
  </si>
  <si>
    <t>SteelCentral NetShark on SteelHead EX model 1160 RASP Support</t>
  </si>
  <si>
    <t>SteelCentral NetShark on SteelHead EX model 1360 RASP Support</t>
  </si>
  <si>
    <t>SteelCentral Mobile Controller VSMC-VSP RASP Support</t>
  </si>
  <si>
    <t>SteelCentral Controller-8150 Gold Support</t>
  </si>
  <si>
    <t>Gold Level annual support for SteelCentral Controller managing 50 SteelHead devices</t>
  </si>
  <si>
    <t>SteelCentral Controller-8150 Gold Plus Support</t>
  </si>
  <si>
    <t>Gold Plus Level support for SteelCentral Controller managing 50 SteelHead devices</t>
  </si>
  <si>
    <t>SteelCentral Controller-8150 Platinum Support</t>
  </si>
  <si>
    <t>Platinum Level annual support for SteelCentral Controller managing 50 SteelHead devices</t>
  </si>
  <si>
    <t>SteelCentral Controller-8150 Gold Support (RASP)</t>
  </si>
  <si>
    <t>Gold Level RASP Support for SteelCentral Controller managing 50 SteelHead devices</t>
  </si>
  <si>
    <t>SteelCentral Controller-8150 Gold Plus Support (RASP)</t>
  </si>
  <si>
    <t>Gold Plus Level RASP support for SteelCentral Controller managing 50 SteelHead devices</t>
  </si>
  <si>
    <t>SteelCentral Controller-8150 Platinum Support (RASP)</t>
  </si>
  <si>
    <t>Platinum Level RASP Support for SteelCentral Controller managing 50 SteelHead devices</t>
  </si>
  <si>
    <t>Annual Support for SteelCentral Controller Virtual Single Instance License (RASP)</t>
  </si>
  <si>
    <t xml:space="preserve"> RASP Support for SteelCentral Controller Virtual instance license</t>
  </si>
  <si>
    <t>SteelCentral Mobile Controller -08650 Gold Support</t>
  </si>
  <si>
    <t>Gold level annual support for SteelCentral Mobile Controller with 40 concurrent users</t>
  </si>
  <si>
    <t>SteelCentral Mobile Controller -08650 Gold Plus Support</t>
  </si>
  <si>
    <t>Gold Plus level support for SteelCentral Mobile Controller with 40 concurrent users</t>
  </si>
  <si>
    <t>SteelCentral Mobile Controller -08650 Platinum Support</t>
  </si>
  <si>
    <t>Platinum level annual support for SteelCentral Mobile Controller with 40 concurrent users</t>
  </si>
  <si>
    <t>SteelCentral Mobile Controller -08500 Gold Support</t>
  </si>
  <si>
    <t>Gold level annual support for SteelCentral Mobile Controller with 30 concurrent users</t>
  </si>
  <si>
    <t>SteelCentral Mobile Controller -08500 Gold Plus Support</t>
  </si>
  <si>
    <t>Gold Plus level support for SteelCentral Mobile Controller with 30 concurrent users</t>
  </si>
  <si>
    <t>SteelCentral Mobile Controller -08500 Platinum Support</t>
  </si>
  <si>
    <t>Platinum level annual support for SteelCentral Mobile Controller with 30 concurrent users</t>
  </si>
  <si>
    <t>SteelCentral Mobile Controller -08650 Gold Support (RASP)</t>
  </si>
  <si>
    <t>Gold level RASP Support for SteelCentral Mobile Controller with 40 concurrent users</t>
  </si>
  <si>
    <t>SteelCentral Mobile Controller -08650 Gold Plus Support (RASP)</t>
  </si>
  <si>
    <t>Gold Plus level RASP support for SteelCentral Mobile Controller with 40 concurrent users</t>
  </si>
  <si>
    <t>SteelCentral Mobile Controller -08650 Platinum Support (RASP)</t>
  </si>
  <si>
    <t>Platinum level RASP Support for SteelCentral Mobile Controller with 40 concurrent users</t>
  </si>
  <si>
    <t>SteelCentral Mobile Controller -08500 Gold Support (RASP)</t>
  </si>
  <si>
    <t>Gold level RASP Support for SteelCentral Mobile Controller with 30 concurrent users</t>
  </si>
  <si>
    <t>SteelCentral Mobile Controller -08500 Gold Plus Support (RASP)</t>
  </si>
  <si>
    <t>Gold Plus level RASP support for SteelCentral Mobile Controller with 30 concurrent users</t>
  </si>
  <si>
    <t>SteelCentral Mobile Controller -08500 Platinum Support (RASP)</t>
  </si>
  <si>
    <t>Platinum level RASP Support for SteelCentral Mobile Controller with 30 concurrent users</t>
  </si>
  <si>
    <t>SteelCentral Mobile Controller Virtual Support (RASP)</t>
  </si>
  <si>
    <t>Gold Support SteelCentral Controller-08001</t>
  </si>
  <si>
    <t>Gold level annual support for SteelCentral Controller model 8000  licensed for up to 10 managed SteelHead devices</t>
  </si>
  <si>
    <t>Gold Plus Support SteelCentral Controller-08001</t>
  </si>
  <si>
    <t>Gold Plus level support for SteelCentral Controller model 8000 licensed for up to 10 managed SteelHead devices</t>
  </si>
  <si>
    <t>Plat Support SteelCentral Controller-08001</t>
  </si>
  <si>
    <t>Platinum level annual support for SteelCentral Controller model 8000  licensed for up to 10 managed SteelHead devices</t>
  </si>
  <si>
    <t>Gold Support SteelCentral Controller-08002</t>
  </si>
  <si>
    <t>Gold level annual support for SteelCentral Controller model 8000  licensed for up to 25 managed SteelHead devices</t>
  </si>
  <si>
    <t>Gold Plus Support SteelCentral Controller-08002</t>
  </si>
  <si>
    <t>Gold Plus level support for SteelCentral Controller model 8000 licensed for up to 25 managed SteelHead devices</t>
  </si>
  <si>
    <t>Plat Support SteelCentral Controller-08002</t>
  </si>
  <si>
    <t>Platinum level annual support for SteelCentral Controller model 8000  licensed for up to 25 managed SteelHead devices</t>
  </si>
  <si>
    <t>Gold Support SteelCentral Controller-08003</t>
  </si>
  <si>
    <t>Gold level annual support for SteelCentral Controller model 8000  licensed for up to 50 managed SteelHead devices</t>
  </si>
  <si>
    <t>Gold Plus Support SteelCentral Controller-08003</t>
  </si>
  <si>
    <t>Gold Plus level support for SteelCentral Controller model 8000 licensed for up to 50 managed SteelHead devices</t>
  </si>
  <si>
    <t>Plat Support SteelCentral Controller-08003</t>
  </si>
  <si>
    <t>Platinum level annual support for SteelCentral Controller model 8000  licensed for up to 50 managed SteelHead devices</t>
  </si>
  <si>
    <t>Gold Support SteelCentral Controller-08004</t>
  </si>
  <si>
    <t>Gold level annual support for SteelCentral Controller model 8000  licensed for up to 100 managed SteelHead devices</t>
  </si>
  <si>
    <t>Gold Plus Support SteelCentral Controller-08004</t>
  </si>
  <si>
    <t>Gold Plus level support for SteelCentral Controller model 8000 licensed for up to 100 managed SteelHead devices</t>
  </si>
  <si>
    <t>Plat Support SteelCentral Controller-08004</t>
  </si>
  <si>
    <t>Platinum level annual support for SteelCentral Controller model 8000  licensed for up to 100 managed SteelHead devices</t>
  </si>
  <si>
    <t>Gold Support SteelCentral Controller-08005</t>
  </si>
  <si>
    <t>Gold level annual support for SteelCentral Controller model 8000  licensed for up to 200 managed SteelHead devices</t>
  </si>
  <si>
    <t>Gold Plus Support SteelCentral Controller-08005</t>
  </si>
  <si>
    <t>Gold Plus level support for SteelCentral Controller model 8000 licensed for up to 200 managed SteelHead devices</t>
  </si>
  <si>
    <t>Plat Support SteelCentral Controller-08005</t>
  </si>
  <si>
    <t>Platinum level annual support for SteelCentral Controller model 8000  licensed for up to 200 managed SteelHead devices</t>
  </si>
  <si>
    <t>Gold Support SteelCentral Controller-08006</t>
  </si>
  <si>
    <t>Gold level annual support for SteelCentral Controller model 8000  licensed for up to 500 managed SteelHead devices</t>
  </si>
  <si>
    <t>Gold Plus Support SteelCentral Controller-08006</t>
  </si>
  <si>
    <t>Gold Plus level support for SteelCentral Controller model 8000 licensed for up to 500 managed SteelHead devices</t>
  </si>
  <si>
    <t>Plat Support SteelCentral Controller-08006</t>
  </si>
  <si>
    <t>Platinum level annual support for SteelCentral Controller model 8000  licensed for up to 500 managed SteelHead devices</t>
  </si>
  <si>
    <t>Gold level RASP Support for SteelCentral Controller model 8000 licensed for up to 10 managed SteelHead devices</t>
  </si>
  <si>
    <t>Gold Plus level RASP support for SteelCentral Controller model 8000 licensed for up to 10 managed SteelHead devices</t>
  </si>
  <si>
    <t>Platinum level RASP Support for SteelCentral Controller model 8000 licensed for up to 10 managed SteelHead devices</t>
  </si>
  <si>
    <t>Gold level RASP Support for SteelCentral Controller model 8000 licensed for up to 25 managed SteelHead devices</t>
  </si>
  <si>
    <t>Gold Plus level RASP support for SteelCentral Controller model 8000 licensed for up to 25 managed SteelHead devices</t>
  </si>
  <si>
    <t>Platinum level RASP Support for SteelCentral Controller model 8000 licensed for up to 25 managed SteelHead devices</t>
  </si>
  <si>
    <t>Gold level RASP Support for SteelCentral Controller model 8000 licensed for up to 50 managed SteelHead devices</t>
  </si>
  <si>
    <t>Gold Plus level RASP support for SteelCentral Controller model 8000 licensed for up to 50 managed SteelHead devices</t>
  </si>
  <si>
    <t>Platinum level RASP Support for SteelCentral Controller model 8000 licensed for up to 50 managed SteelHead devices</t>
  </si>
  <si>
    <t>Gold level RASP Support for SteelCentral Controller model 8000 licensed for up to 100 managed SteelHead devices</t>
  </si>
  <si>
    <t>Gold Plus level RASP support for SteelCentral Controller model 8000 licensed for up to 100 managed SteelHead devices</t>
  </si>
  <si>
    <t>Platinum level RASP Support for SteelCentral Controller model 8000 licensed for up to 100 managed SteelHead devices</t>
  </si>
  <si>
    <t>Gold level RASP Support for SteelCentral Controller model 8000 licensed for up to 200 managed SteelHead devices</t>
  </si>
  <si>
    <t>Gold Plus level RASP support for SteelCentral Controller model 8000 licensed for up to 200 managed SteelHead devices</t>
  </si>
  <si>
    <t>Platinum level RASP Support for SteelCentral Controller model 8000 licensed for up to 200 managed SteelHead devices</t>
  </si>
  <si>
    <t>Gold level RASP Support for SteelCentral Controller model 8000 licensed for up to 500 managed SteelHead devices</t>
  </si>
  <si>
    <t>Gold Plus level RASP support for SteelCentral Controller model 8000 licensed for up to 500 managed SteelHead devices</t>
  </si>
  <si>
    <t>Platinum level RASP Support for SteelCentral Controller model 8000 licensed for up to 500 managed SteelHead devices</t>
  </si>
  <si>
    <t>Gold level annual support for SteelCentral Controller upgrade from 10 to 25 managed SteelHead devices</t>
  </si>
  <si>
    <t>Gold Plus level support for SteelCentral Controller upgrade from 10 to 25 managed SteelHead devices</t>
  </si>
  <si>
    <t>Platinum level annual support for SteelCentral Controller upgrade from 10 to 25 managed SteelHead devices</t>
  </si>
  <si>
    <t>Gold level annual support for SteelCentral Controller upgrade from 25 to 50 managed SteelHead devices</t>
  </si>
  <si>
    <t>Gold Plus level support for SteelCentral Controller upgrade from 25 to 50 managed SteelHead devices</t>
  </si>
  <si>
    <t>Platinum level annual support for SteelCentral Controller upgrade from 25 to 50 managed SteelHead devices</t>
  </si>
  <si>
    <t>Gold level annual support for SteelCentral Controller upgrade from 50 to 100 managed SteelHead devices</t>
  </si>
  <si>
    <t>Gold Plus level support for SteelCentral Controller upgrade from 50 to 100 managed SteelHead devices</t>
  </si>
  <si>
    <t>Platinum level annual support for SteelCentral Controller upgrade from 50 to 100 managed SteelHead devices</t>
  </si>
  <si>
    <t>Gold level annual support for SteelCentral Controller upgrade from 100 to 200 managed SteelHead devices</t>
  </si>
  <si>
    <t>Gold Plus level support for SteelCentral Controller upgrade from 100 to 200 managed SteelHead devices</t>
  </si>
  <si>
    <t>Platinum level annual support for SteelCentral Controller upgrade from 100 to 200 managed SteelHead devices</t>
  </si>
  <si>
    <t>Gold level annual support for SteelCentral Controller upgrade from 200 to 500 managed SteelHead devices</t>
  </si>
  <si>
    <t>Gold Plus level support for SteelCentral Controller upgrade from 200 to 500 managed SteelHead devices</t>
  </si>
  <si>
    <t>Platinum level annual support for SteelCentral Controller upgrade from 200 to 500 managed SteelHead devices</t>
  </si>
  <si>
    <t>Gold level RASP Support for SteelCentral Controller upgrade from 10 to 25 managed SteelHead devices</t>
  </si>
  <si>
    <t>Gold Plus level RASP support for SteelCentral Controller upgrade from 10 to 25 managed SteelHead devices</t>
  </si>
  <si>
    <t>Platinum level RASP Support for SteelCentral Controller upgrade from 10 to 25 managed SteelHead devices</t>
  </si>
  <si>
    <t>Gold level RASP Support for SteelCentral Controller upgrade from 25 to 50 managed SteelHead devices</t>
  </si>
  <si>
    <t>Gold Plus level RASP support for SteelCentral Controller upgrade from 25 to 50 managed SteelHead devices</t>
  </si>
  <si>
    <t>Platinum level RASP Support for SteelCentral Controller upgrade from 25 to 50 managed SteelHead devices</t>
  </si>
  <si>
    <t>Gold level RASP Support for SteelCentral Controller upgrade from 50 to 100 managed SteelHead devices</t>
  </si>
  <si>
    <t>Gold Plus level RASP support for SteelCentral Controller upgrade from 50 to 100 managed SteelHead devices</t>
  </si>
  <si>
    <t>Platinum level RASP Support for SteelCentral Controller upgrade from 50 to 100 managed SteelHead devices</t>
  </si>
  <si>
    <t>Gold level RASP Support for SteelCentral Controller upgrade from 100 to 200 managed SteelHead devices</t>
  </si>
  <si>
    <t>Gold Plus level RASP support for SteelCentral Controller upgrade from 100 to 200 managed SteelHead devices</t>
  </si>
  <si>
    <t>Platinum level RASP Support for SteelCentral Controller upgrade from 100 to 200 managed SteelHead devices</t>
  </si>
  <si>
    <t>Gold level RASP Support for SteelCentral Controller upgrade from 200 to 500 managed SteelHead devices</t>
  </si>
  <si>
    <t>Gold Plus level RASP support for SteelCentral Controller upgrade from 200 to 500 managed SteelHead devices</t>
  </si>
  <si>
    <t>Platinum level RASP Support for SteelCentral Controller upgrade from 200 to 500 managed SteelHead devices</t>
  </si>
  <si>
    <t>SteelCentral Controller Appliance SH Management License 10-pack Support (RASP)</t>
  </si>
  <si>
    <t xml:space="preserve"> RASP Support for 10-pack of SteelHead Management Licenses for the SteelCentral Controller Appliance</t>
  </si>
  <si>
    <t>Annual Support for 10-pack of SteelHead Management licenses for the SteelCentral Controller Virtual</t>
  </si>
  <si>
    <t>SteelCentral Controller Virtual SH Management License 10-pack Support (RASP)</t>
  </si>
  <si>
    <t xml:space="preserve"> RASP Support for 10-pack of SteelHead Management licenses for the SteelCentral Controller Virtual</t>
  </si>
  <si>
    <t>Support SteelCentral Packet Analyzer 1 User</t>
  </si>
  <si>
    <t>Support SteelCentral Packet Analyzer 1 User (RASP)</t>
  </si>
  <si>
    <t>Support SteelCentral Packet Analyzer Concurrent License 1</t>
  </si>
  <si>
    <t>Support SteelCentral Packet Analyzer Concurrent License 1 (RASP)</t>
  </si>
  <si>
    <t xml:space="preserve">Support for SteelCentral UCExpertcustomers who previously purchased the Telepresence package for Telepresence endpoints, now EoA. </t>
  </si>
  <si>
    <t xml:space="preserve">Support for SteelCentral UCExpert customers who previously purchased the Telepresence package using a fixed unit price for Phones, now EoA. </t>
  </si>
  <si>
    <t xml:space="preserve">Support for customers who previously purchased the Telepresence package that charged for UCExpert management servers, now EoA. </t>
  </si>
  <si>
    <t>Support for Telepresence video conferencing endpoints managed by the the SteelCentral UCExpert Standard package</t>
  </si>
  <si>
    <t xml:space="preserve">Support for customers who previously purchased the Proactive Monitoring package using a fixed unit price for Phones, now EoA. </t>
  </si>
  <si>
    <t xml:space="preserve">Support for customers who previously purchased the Proactive Monitoring package that charged for UCExpert management servers, now EoA. </t>
  </si>
  <si>
    <t>Support for Telepresence video conferencing endpoints managed by the the SteelCentral UCExpert Enterprise package</t>
  </si>
  <si>
    <t xml:space="preserve">Support for SteelCentral UCExpert customers who previously purchased the Plus package using a fixed unit price for Phones, now EoA. </t>
  </si>
  <si>
    <t xml:space="preserve">Support for customers who previously purchased the Plus package that charged for UCExpert management servers, now EoA. </t>
  </si>
  <si>
    <t>Support SteelCentral Transaction Analyzer Packet Trace Warehouse Unrestricted Agents (RASP)</t>
  </si>
  <si>
    <t>Support SteelCentral Transaction Analyzer Packet Trace Warehouse 9999 agents (RASP)</t>
  </si>
  <si>
    <t>Support SteelCentral Transaction Analyzer Packet Trace Warehouse 1000 agents (RASP)</t>
  </si>
  <si>
    <t>Support SteelCentral Transaction Analyzer Packet Trace Warehouse 500 agents (RASP)</t>
  </si>
  <si>
    <t>SteelCentral AppResponse ARXEXP200 Platinum Support (RASP)</t>
  </si>
  <si>
    <t>SteelCentral AppResponse ARXDIR200 Platinum Support (RASP)</t>
  </si>
  <si>
    <t>SteelCentral AppResponse 6000 Platinum Support (RASP)</t>
  </si>
  <si>
    <t>SteelCentral AppResponse 5100 Platinum Support (RASP)</t>
  </si>
  <si>
    <t>SteelCentral AppResponse 5000 Platinum Support (RASP)</t>
  </si>
  <si>
    <t>SteelCentral AppResponse 4300 Platinum Support (RASP)</t>
  </si>
  <si>
    <t>SteelCentral AppResponse 4200 Platinum Support (RASP)</t>
  </si>
  <si>
    <t>SteelCentral AppResponse 3800 Platinum Support (RASP)</t>
  </si>
  <si>
    <t>SteelCentral AppResponse 3700 Platinum Support (RASP)</t>
  </si>
  <si>
    <t>SteelCentral AppResponse 3300 Platinum Support (RASP)</t>
  </si>
  <si>
    <t>SteelCentral AppResponse 3200 Platinum Support (RASP)</t>
  </si>
  <si>
    <t>SteelCentral AppResponse 2200 Platinum Support (RASP)</t>
  </si>
  <si>
    <t>SteelCentral AppResponse 1200 Platinum Support (RASP)</t>
  </si>
  <si>
    <t>Support Riverbed Modeler (RASP)</t>
  </si>
  <si>
    <t>SteelCentral AppResponse ARXEXP200 Gold Plus Support (RASP)</t>
  </si>
  <si>
    <t>SteelCentral AppResponse ARXDIR200 Gold Plus Support (RASP)</t>
  </si>
  <si>
    <t>SteelCentral AppResponse 6000 Gold Plus Support (RASP)</t>
  </si>
  <si>
    <t>SteelCentral AppResponse 5100 Gold Plus Support (RASP)</t>
  </si>
  <si>
    <t>SteelCentral AppResponse 5000 Gold Plus Support (RASP)</t>
  </si>
  <si>
    <t>SteelCentral AppResponse 4300 Gold Plus Support (RASP)</t>
  </si>
  <si>
    <t>SteelCentral AppResponse 4200 Gold Plus Support (RASP)</t>
  </si>
  <si>
    <t>SteelCentral AppResponse 3800 Gold Plus Support (RASP)</t>
  </si>
  <si>
    <t>SteelCentral AppResponse 3700 Gold Plus Support (RASP)</t>
  </si>
  <si>
    <t>SteelCentral AppResponse 3300 Gold Plus Support (RASP)</t>
  </si>
  <si>
    <t>SteelCentral AppResponse 3200 Gold Plus Support (RASP)</t>
  </si>
  <si>
    <t>SteelCentral AppResponse 2200 Gold Plus Support (RASP)</t>
  </si>
  <si>
    <t>SteelCentral AppResponse 1200 Gold Plus Support (RASP)</t>
  </si>
  <si>
    <t>SteelCentral AppResponse ARXEXP200 Gold Support (RASP)</t>
  </si>
  <si>
    <t>SteelCentral AppResponse ARXDIR200 Gold Support (RASP)</t>
  </si>
  <si>
    <t>SteelCentral AppResponse 6000 Gold Support (RASP)</t>
  </si>
  <si>
    <t>SteelCentral AppResponse 5100 Gold Support (RASP)</t>
  </si>
  <si>
    <t>SteelCentral AppResponse 5000 Gold Support (RASP)</t>
  </si>
  <si>
    <t>SteelCentral AppResponse 4300 Gold Support (RASP)</t>
  </si>
  <si>
    <t>SteelCentral AppResponse 4200 Gold Support (RASP)</t>
  </si>
  <si>
    <t>SteelCentral AppResponse 3800 Gold Support (RASP)</t>
  </si>
  <si>
    <t>SteelCentral AppResponse 3700 Gold Support (RASP)</t>
  </si>
  <si>
    <t>SteelCentral AppResponse 3300 Gold Support (RASP)</t>
  </si>
  <si>
    <t>SteelCentral AppResponse 3200 Gold Support (RASP)</t>
  </si>
  <si>
    <t>SteelCentral AppResponse 2200 Gold Support (RASP)</t>
  </si>
  <si>
    <t>SteelCentral AppResponse 1200 Gold Support (RASP)</t>
  </si>
  <si>
    <t>Support SteelCentral Web Analyzer (On Prem) 10B Page Views a Month (RASP)</t>
  </si>
  <si>
    <t>Support SteelCentral Web Analyzer (On Prem) 1B Page Views a Month (RASP)</t>
  </si>
  <si>
    <t>Support SteelCentral Web Analyzer (On Prem) 100M Page Views a Month (RASP)</t>
  </si>
  <si>
    <t>Support SteelCentral Web Analyzer (On Prem) 10M Page Views a Month (RASP)</t>
  </si>
  <si>
    <t>Support SteelCentral Transaction Analyzer Standard (RASP)</t>
  </si>
  <si>
    <t>Support SteelCentral Transaction Analyzer Enterprise (RASP)</t>
  </si>
  <si>
    <t>Support NetSensor SNMP Adapter Pack (RASP)</t>
  </si>
  <si>
    <t>Support NetSensor (RASP)</t>
  </si>
  <si>
    <t>Support SteelCentral AppResponse VoIP Module 1-500 Calls (RASP)</t>
  </si>
  <si>
    <t>Support SteelCentral AppResponse VoIP Module 1-250 Calls (RASP)</t>
  </si>
  <si>
    <t>Support SteelCentral AppResponse VoIP Module 1-1000 Calls (RASP)</t>
  </si>
  <si>
    <t>Support SteelCentral AppResponse 1000v (RASP)</t>
  </si>
  <si>
    <t>Support SteelCentral AppResponse Rover (RASP)</t>
  </si>
  <si>
    <t>Support SteelCentral AppResponse NetFlow Module (RASP)</t>
  </si>
  <si>
    <t>Support SteelCentral AppResponse Module Database Performance (RASP)</t>
  </si>
  <si>
    <t>SteelCentral AppResponse 2000v Support (RASP)</t>
  </si>
  <si>
    <t>Support SteelCentral AppResponse UC Monitoring Module (RASP)</t>
  </si>
  <si>
    <t>SteelCentral NetShark Module for AppResponse 6000 series Support (RASP)</t>
  </si>
  <si>
    <t>SteelCentral NetShark Module for AppResponse 5000 series Support (RASP)</t>
  </si>
  <si>
    <t>SteelCentral NetShark Module for AppResponse 4000 series Support (RASP)</t>
  </si>
  <si>
    <t>SteelCentral NetShark Module for AppResponse 3000 series Support (RASP)</t>
  </si>
  <si>
    <t>SteelCentral NetShark Module for AppResponse 2000 series Support</t>
  </si>
  <si>
    <t>Support SteelCentral AppInternals Web Analyzer (On Prem) 10B Page Views a Month (RASP)</t>
  </si>
  <si>
    <t>Support SteelCentral AppInternals Web Analyzer (On Prem) 1B Page Views a Month (RASP)</t>
  </si>
  <si>
    <t>Support SteelCentral AppInternals Web Analyzer (On Prem) 100M Page Views a Month (RASP)</t>
  </si>
  <si>
    <t>Support SteelCentral AppInternals Web Analyzer (On Prem) 10M Page Views a Month (RASP)</t>
  </si>
  <si>
    <t>SteelCentral AppResponse ARXEXP300 Platinum Support</t>
  </si>
  <si>
    <t>SteelCentral AppResponse ARXEXP200 Platinum Support</t>
  </si>
  <si>
    <t>SteelCentral AppResponse ARXDIR300 Platinum Support</t>
  </si>
  <si>
    <t>SteelCentral AppResponse ARXDIR200 Platinum Support</t>
  </si>
  <si>
    <t>SteelCentral AppResponse 6000 Platinum Support</t>
  </si>
  <si>
    <t>SteelCentral AppResponse 5100 Platinum Support</t>
  </si>
  <si>
    <t>SteelCentral AppResponse 5000 Platinum Support</t>
  </si>
  <si>
    <t>SteelCentral AppResponse 4300 Platinum Support</t>
  </si>
  <si>
    <t>SteelCentral AppResponse 4200 Platinum Support</t>
  </si>
  <si>
    <t>SteelCentral AppResponse 3800 Platinum Support</t>
  </si>
  <si>
    <t>SteelCentral AppResponse 3700 Platinum Support</t>
  </si>
  <si>
    <t>SteelCentral AppResponse 3300 Platinum Support</t>
  </si>
  <si>
    <t>SteelCentral AppResponse 3200 Platinum Support</t>
  </si>
  <si>
    <t>SteelCentral AppResponse 2200 Platinum Support</t>
  </si>
  <si>
    <t>SteelCentral AppResponse 1200 Platinum Support</t>
  </si>
  <si>
    <t>SteelCentral AppResponse ARXEXP300 Gold Plus Support</t>
  </si>
  <si>
    <t>SteelCentral AppResponse ARXEXP200 Gold Plus Support</t>
  </si>
  <si>
    <t>SteelCentral AppResponse ARXDIR300 Gold Plus Support</t>
  </si>
  <si>
    <t>SteelCentral AppResponse ARXDIR200 Gold Plus Support</t>
  </si>
  <si>
    <t>SteelCentral AppResponse 6000 Gold Plus Support</t>
  </si>
  <si>
    <t>SteelCentral AppResponse 5100 Gold Plus Support</t>
  </si>
  <si>
    <t>SteelCentral AppResponse 5000 Gold Plus Support</t>
  </si>
  <si>
    <t>SteelCentral AppResponse 4300 Gold Plus Support</t>
  </si>
  <si>
    <t>SteelCentral AppResponse 4200 Gold Plus Support</t>
  </si>
  <si>
    <t>SteelCentral AppResponse 3800 Gold Plus Support</t>
  </si>
  <si>
    <t>SteelCentral AppResponse 3700 Gold Plus Support</t>
  </si>
  <si>
    <t>SteelCentral AppResponse 3300 Gold Plus Support</t>
  </si>
  <si>
    <t>SteelCentral AppResponse 3200 Gold Plus Support</t>
  </si>
  <si>
    <t>SteelCentral AppResponse 2200 Gold Plus Support</t>
  </si>
  <si>
    <t>SteelCentral AppResponse 1200 Gold Plus Support</t>
  </si>
  <si>
    <t>SteelCentral AppResponse ARXEXP300 Gold Support</t>
  </si>
  <si>
    <t>SteelCentral AppResponse ARXEXP200 Gold Support</t>
  </si>
  <si>
    <t>SteelCentral AppResponse ARXDIR300 Gold Support</t>
  </si>
  <si>
    <t>SteelCentral AppResponse ARXDIR200 Gold Support</t>
  </si>
  <si>
    <t>SteelCentral AppResponse 6000 Gold Support</t>
  </si>
  <si>
    <t>SteelCentral AppResponse 5100 Gold Support</t>
  </si>
  <si>
    <t>SteelCentral AppResponse 5000 Gold Support</t>
  </si>
  <si>
    <t>SteelCentral AppResponse 4300 Gold Support</t>
  </si>
  <si>
    <t>SteelCentral AppResponse 4200 Gold Support</t>
  </si>
  <si>
    <t>SteelCentral AppResponse 3800 Gold Support</t>
  </si>
  <si>
    <t>SteelCentral AppResponse 3700 Gold Support</t>
  </si>
  <si>
    <t>SteelCentral AppResponse 3300 Gold Support</t>
  </si>
  <si>
    <t>SteelCentral AppResponse 3200 Gold Support</t>
  </si>
  <si>
    <t>SteelCentral AppResponse 2200 Gold Support</t>
  </si>
  <si>
    <t>SteelCentral AppResponse 1200 Gold Support</t>
  </si>
  <si>
    <t>Support TIREM Module (RASP)</t>
  </si>
  <si>
    <t>RASP Support Flow Virtual Flow Gateway, CAG-VE-100-F2</t>
  </si>
  <si>
    <t>MNT-UPG-FPV-002-003</t>
  </si>
  <si>
    <t>MNT-UPG-FPV-002-004</t>
  </si>
  <si>
    <t>MNT-UPG-FPV-002-005</t>
  </si>
  <si>
    <t>MNT-UPG-FPV-003-004</t>
  </si>
  <si>
    <t>MNT-UPG-FPV-003-005</t>
  </si>
  <si>
    <t>MNT-UPG-FPV-004-005</t>
  </si>
  <si>
    <t>MNT-RASP-UPG-FPV-002-003</t>
  </si>
  <si>
    <t>MNT-RASP-UPG-FPV-002-004</t>
  </si>
  <si>
    <t>MNT-RASP-UPG-FPV-002-005</t>
  </si>
  <si>
    <t>MNT-RASP-UPG-FPV-003-004</t>
  </si>
  <si>
    <t>MNT-RASP-UPG-FPV-003-005</t>
  </si>
  <si>
    <t>MNT-RASP-UPG-FPV-004-005</t>
  </si>
  <si>
    <t>UCXPL-T-P-E</t>
  </si>
  <si>
    <t>Transaction Analyzer SKUs</t>
  </si>
  <si>
    <t>Evaluation Transaction Analyzer SKUs</t>
  </si>
  <si>
    <t>Upgrades - Transaction Analyzer SKUs</t>
  </si>
  <si>
    <t>UCExpert SKUs</t>
  </si>
  <si>
    <t>Eval SteelCentral UCExpert Enterprise  - Phone</t>
  </si>
  <si>
    <t>Support Virtual NetExpress, CAX-VE-460-F1 (RASP)</t>
  </si>
  <si>
    <t>Support Virtual NetExpress, CAX-VE-460-F2 (RASP)</t>
  </si>
  <si>
    <t>Support Virtual NetExpress, CAX-VE-460-F3 (RASP)</t>
  </si>
  <si>
    <t>Support Virtual NetExpress, CAX-VE-460-F4 (RASP)</t>
  </si>
  <si>
    <t>Support Virtual NetExpress, CAX-VE-460-F5 (RASP)</t>
  </si>
  <si>
    <t>Support SteelCentral SDN License for CAX-VE-460</t>
  </si>
  <si>
    <t>Support SteelCentral SDN License for CAX-VE-460 (RASP)</t>
  </si>
  <si>
    <t>AppResponse Option Support</t>
  </si>
  <si>
    <t>AppResponse Option RASP Support</t>
  </si>
  <si>
    <t>AppResponse Virtual Support</t>
  </si>
  <si>
    <t>AppResponse Virtual RASP Support</t>
  </si>
  <si>
    <t>Eval SteelCentral NetShark 400v - 2 TB Disk (NOT FOR RESALE)</t>
  </si>
  <si>
    <t>SteelCentral Transaction Analyzer</t>
  </si>
  <si>
    <t>SteelCentral UCExpert</t>
  </si>
  <si>
    <t>Support FIPS for SteelFusion Core 1000 Virtual Edition (RASP)</t>
  </si>
  <si>
    <t>Support FIPS for SteelFusion Core 1500 Virtual Edition (RASP)</t>
  </si>
  <si>
    <t>Disc/Memory Support - SteelCentral NetShark 1U (RASP)</t>
  </si>
  <si>
    <t>US LIST PRICE</t>
  </si>
  <si>
    <t>SMC-09000</t>
  </si>
  <si>
    <t>SMC-09000-BASE</t>
  </si>
  <si>
    <t>SMC-09000-BASE-E</t>
  </si>
  <si>
    <t>LIC-SMC-9000</t>
  </si>
  <si>
    <t>LIC-SMC-9000-E</t>
  </si>
  <si>
    <t>SMC-09000 Licenses</t>
  </si>
  <si>
    <t>MNT-GLD-SMC-09000</t>
  </si>
  <si>
    <t>MNT-GPL-SMC-09000</t>
  </si>
  <si>
    <t>MNT-PLT-SMC-09000</t>
  </si>
  <si>
    <t>MNT-RASP-GLD-SMC-09000</t>
  </si>
  <si>
    <t>MNT-RASP-GPL-SMC-09000</t>
  </si>
  <si>
    <t>MNT-RASP-PLT-SMC-09000</t>
  </si>
  <si>
    <t>FPS-008</t>
  </si>
  <si>
    <t>FPS-008-E</t>
  </si>
  <si>
    <t>MNT-FPS-008</t>
  </si>
  <si>
    <t>MNT-RASP-FPS-008</t>
  </si>
  <si>
    <t>UCXPL-T10K-P</t>
  </si>
  <si>
    <t>SteelCentral UCExpert Enterprise Phone License - Tier 10K</t>
  </si>
  <si>
    <t>UCExpert Enterprise phone license (new or add-on) for accounts with 10,000 to 30,000 existing licenses.</t>
  </si>
  <si>
    <t>UCXPL-T30K-P</t>
  </si>
  <si>
    <t>SteelCentral UCExpert Enterprise Phone License - Tier 30K</t>
  </si>
  <si>
    <t>UCExpert Enterprise phone license (new or add-on) for accounts with 30,000 to 100,000 existing licenses.</t>
  </si>
  <si>
    <t>SteelCentral UCExpert Enterprise Phone License - Tier 100K</t>
  </si>
  <si>
    <t>UCExpert Enterprise phone license (new or add-on) for accounts with 100,000 to 250,000 existing licenses.</t>
  </si>
  <si>
    <t>SteelCentral UCExpert Enterprise Phone License - Tier 250K</t>
  </si>
  <si>
    <t>UCExpert Enterprise phone license (new or add-on) for accounts with 250,000 or more existing licenses.</t>
  </si>
  <si>
    <t>UCXPM-T10K-P</t>
  </si>
  <si>
    <t>SteelCentral UCExpert Standard Phone License - Tier 10K</t>
  </si>
  <si>
    <t>UCExpert Standard phone license (new or add-on) for accounts with 10,000 to 30,000 existing licenses.</t>
  </si>
  <si>
    <t>UCXPM-T30K-P</t>
  </si>
  <si>
    <t>SteelCentral UCExpert Standard Phone License - Tier 30K</t>
  </si>
  <si>
    <t>UCExpert Standard phone license (new or add-on) for accounts with 30,000 to 100,000 existing licenses.</t>
  </si>
  <si>
    <t>SteelCentral UCExpert Standard Phone License - Tier 100K</t>
  </si>
  <si>
    <t>UCExpert Standard phone license (new or add-on) for accounts with 100,000 to 250,000 existing licenses.</t>
  </si>
  <si>
    <t>SteelCentral UCExpert Standard Phone License - Tier 250K</t>
  </si>
  <si>
    <t>UCExpert Standard phone license (new or add-on) for accounts with 250,000 or more existing licenses.</t>
  </si>
  <si>
    <t>SteelCentral UCExpert Enterprise Phone License - Base Tier</t>
  </si>
  <si>
    <t>UCExpert Enterprise phone license (new or add-on) for accounts with up to 9,999 existing licenses.</t>
  </si>
  <si>
    <t>SteelCentral UCExpert Standard Phone License - Base Tier</t>
  </si>
  <si>
    <t>UCExpert Standard phone license (new or add-on) for accounts with up to 9,999 existing licenses.</t>
  </si>
  <si>
    <t>MNT-UCXPL-T10K-P</t>
  </si>
  <si>
    <t>UCExpert Enterprise phone license support (new or add-on) for accounts with 10,000 to 30,000 existing licenses.</t>
  </si>
  <si>
    <t>MNT-UCXPL-T30K-P</t>
  </si>
  <si>
    <t>UCExpert Enterprise phone license support (new or add-on) for accounts with 30,000 to 100,000 existing licenses.</t>
  </si>
  <si>
    <t>MNT-UCXPL-T100K-P</t>
  </si>
  <si>
    <t>UCExpert Enterprise phone license support (new or add-on) for accounts with 100,000 to 250,000 existing licenses.</t>
  </si>
  <si>
    <t>MNT-UCXPL-T250K-P</t>
  </si>
  <si>
    <t>UCExpert Enterprise phone license support (new or add-on) for accounts with 250,000 or more existing licenses.</t>
  </si>
  <si>
    <t>MNT-UCXPM-T10K-P</t>
  </si>
  <si>
    <t>UCExpert Standard phone license support (new or add-on) for accounts with 10,000 to 30,000 existing licenses.</t>
  </si>
  <si>
    <t>MNT-UCXPM-T30K-P</t>
  </si>
  <si>
    <t>UCExpert Standard phone license support (new or add-on) for accounts with 30,000 to 100,000 existing licenses.</t>
  </si>
  <si>
    <t>MNT-UCXPM-T100K-P</t>
  </si>
  <si>
    <t>UCExpert Standard phone license support (new or add-on) for accounts with 100,000 to 250,000 existing licenses.</t>
  </si>
  <si>
    <t>MNT-UCXPM-T250K-P</t>
  </si>
  <si>
    <t>UCExpert Standard phone license support (new or add-on) for accounts with 250,000 or more existing licenses.</t>
  </si>
  <si>
    <t>MNT-RASP-UCXPL-T10K-P</t>
  </si>
  <si>
    <t>SteelCentral UCExpert Enterprise Phone License Support - Tier 10K (RASP)</t>
  </si>
  <si>
    <t>UCExpert Enterprise phone license support (new or add-on) for accounts with 10,000 to 30,000 existing licenses. (RASP)</t>
  </si>
  <si>
    <t>MNT-RASP-UCXPL-T30K-P</t>
  </si>
  <si>
    <t>SteelCentral UCExpert Enterprise Phone License Support - Tier 30K (RASP)</t>
  </si>
  <si>
    <t>UCExpert Enterprise phone license support (new or add-on) for accounts with 30,000 to 100,000 existing licenses. (RASP)</t>
  </si>
  <si>
    <t>MNT-RASP-UCXPL-T100K-P</t>
  </si>
  <si>
    <t>SteelCentral UCExpert Enterprise Phone License Support - Tier 100K (RASP)</t>
  </si>
  <si>
    <t>UCExpert Enterprise phone license support (new or add-on) for accounts with 100,000 to 250,000 existing licenses. (RASP)</t>
  </si>
  <si>
    <t>MNT-RASP-UCXPL-T250K-P</t>
  </si>
  <si>
    <t>SteelCentral UCExpert Enterprise Phone License Support - Tier 250K (RASP)</t>
  </si>
  <si>
    <t>UCExpert Enterprise phone license support (new or add-on) for accounts with 250,000 or more existing licenses. (RASP)</t>
  </si>
  <si>
    <t>MNT-RASP-UCXPM-T10K-P</t>
  </si>
  <si>
    <t>SteelCentral UCExpert Standard Phone License Support - Tier 10K (RASP)</t>
  </si>
  <si>
    <t>UCExpert Standard phone license support (new or add-on) for accounts with 10,000 to 30,000 existing licenses. (RASP)</t>
  </si>
  <si>
    <t>MNT-RASP-UCXPM-T30K-P</t>
  </si>
  <si>
    <t>SteelCentral UCExpert Standard Phone License Support - Tier 30K (RASP)</t>
  </si>
  <si>
    <t>UCExpert Standard phone license support (new or add-on) for accounts with 30,000 to 100,000 existing licenses. (RASP)</t>
  </si>
  <si>
    <t>MNT-RASP-UCXPM-T100K-P</t>
  </si>
  <si>
    <t>SteelCentral UCExpert Standard Phone License Support - Tier 100K (RASP)</t>
  </si>
  <si>
    <t>UCExpert Standard phone license support (new or add-on) for accounts with 100,000 to 250,000 existing licenses. (RASP)</t>
  </si>
  <si>
    <t>MNT-RASP-UCXPM-T250K-P</t>
  </si>
  <si>
    <t>SteelCentral UCExpert Standard Phone License Support - Tier 250K (RASP)</t>
  </si>
  <si>
    <t>UCExpert Standard phone license support (new or add-on) for accounts with 250,000 or more existing licenses. (RASP)</t>
  </si>
  <si>
    <t>UCExpert Enterprise phone license support (new or add-on) for accounts with up to 9,999 existing licenses.</t>
  </si>
  <si>
    <t>SteelCentral UCExpert Enterprise Phone License Support - Base Tier (RASP)</t>
  </si>
  <si>
    <t>UCExpert Enterprise phone license support (new or add-on) for accounts with up to 9,999 existing licenses. (RASP)</t>
  </si>
  <si>
    <t>UCExpert Standard phone license support (new or add-on) for accounts with up to 9,999 existing licenses.</t>
  </si>
  <si>
    <t>SteelCentral UCExpert Standard Phone License Support - Base Tier (RASP)</t>
  </si>
  <si>
    <t>UCExpert Standard phone license support (new or add-on) for accounts with up to 9,999 existing licenses. (RASP)</t>
  </si>
  <si>
    <t>SteelCentral UCExpert Enterprise Phone Subscription License - Base Tier</t>
  </si>
  <si>
    <t>UCExpert Enterprise phone monthly subscription license (new or add-on) for accounts with up to 9,999 existing licenses.</t>
  </si>
  <si>
    <t>SteelCentral UCExpert Standard Phone Subscription License - Base Tier</t>
  </si>
  <si>
    <t>UCExpert Standard phone monthly subscription license (new or add-on) for accounts with up to 9,999 existing licenses.</t>
  </si>
  <si>
    <t>LIC-SMC-USR-10</t>
  </si>
  <si>
    <t>LIC-SMC-USR-10-E</t>
  </si>
  <si>
    <t>MNT-LIC-SMC-USR-10</t>
  </si>
  <si>
    <t>MNT-RASP-LIC-SMC-USR-10</t>
  </si>
  <si>
    <t>Rackmount kit CX255,570,770,SMC9000 with L Brackets</t>
  </si>
  <si>
    <t>Models - CX255,570,770,SMC9000</t>
  </si>
  <si>
    <t>Rackmount kit for 2 CX255,570,770,SMC9000</t>
  </si>
  <si>
    <t>Power supply for CX255,570,770,SMC9000</t>
  </si>
  <si>
    <t>Upgrade LIC-CXA-770-M to LIC-CXA-770-H</t>
  </si>
  <si>
    <t>Upgrade LIC-CXA-770-L to LIC-CXA-770-H</t>
  </si>
  <si>
    <t>SteelCentral Mobile Controller SMC-9000 Gold Support</t>
  </si>
  <si>
    <t>SteelCentral Mobile Controller SMC-9000 Gold Plus Support</t>
  </si>
  <si>
    <t>SteelCentral Mobile Controller SMC-9000 Platinum Support</t>
  </si>
  <si>
    <t>SteelCentral Mobile Controller SMC-9000 Gold Support (RASP)</t>
  </si>
  <si>
    <t>SteelCentral Mobile Controller SMC-9000 Gold Plus Support (RASP)</t>
  </si>
  <si>
    <t>SteelCentral Mobile Controller SMC-9000 Platinum Support (RASP)</t>
  </si>
  <si>
    <t>UCXPL-T10K-P-LP</t>
  </si>
  <si>
    <t>SteelCentral UCExpert Enterprise Phone Subscription License - 10K Tier</t>
  </si>
  <si>
    <t>UCExpert Enterprise phone monthly subscription license (new or add-on) for accounts with 10,000 to 30,000 existing licenses.</t>
  </si>
  <si>
    <t>UCXPL-T30K-P-LP</t>
  </si>
  <si>
    <t>SteelCentral UCExpert Enterprise Phone Subscription License - 30K Tier</t>
  </si>
  <si>
    <t>UCExpert Enterprise phone monthly subscription license (new or add-on) for accounts with 30,000 to 100,000 existing licenses.</t>
  </si>
  <si>
    <t>UCXPL-T100K-P-LP</t>
  </si>
  <si>
    <t>SteelCentral UCExpert Enterprise Phone Subscription License - 100K Tier</t>
  </si>
  <si>
    <t>UCExpert Enterprise phone monthly subscription license (new or add-on) for accounts with 100,000 to 250,000 existing licenses.</t>
  </si>
  <si>
    <t>UCXPL-T250K-P-LP</t>
  </si>
  <si>
    <t>SteelCentral UCExpert Enterprise Phone Subscription License - 250K Tier</t>
  </si>
  <si>
    <t>UCExpert Enterprise phone monthly subscription license (new or add-on) for accounts with 250,000 or more existing licenses.</t>
  </si>
  <si>
    <t>UCXPM-T10K-P-LP</t>
  </si>
  <si>
    <t>SteelCentral UCExpert Standard Phone Subscription License - 10K Tier</t>
  </si>
  <si>
    <t>UCExpert Standard phone monthly subscription license (new or add-on) for accounts with 10,000 to 30,000 existing licenses.</t>
  </si>
  <si>
    <t>UCXPM-T30K-P-LP</t>
  </si>
  <si>
    <t>SteelCentral UCExpert Standard Phone Subscription License - 30K Tier</t>
  </si>
  <si>
    <t>UCExpert Standard phone monthly subscription license (new or add-on) for accounts with 30,000 to 100,000 existing licenses.</t>
  </si>
  <si>
    <t>UCXPM-T100K-P-LP</t>
  </si>
  <si>
    <t>SteelCentral UCExpert Standard Phone Subscription License - 100K Tier</t>
  </si>
  <si>
    <t>UCExpert Standard phone monthly subscription license (new or add-on) for accounts with 100,000 to 250,000 existing licenses.</t>
  </si>
  <si>
    <t>UCXPM-T250K-P-LP</t>
  </si>
  <si>
    <t>SteelCentral UCExpert Standard Phone Subscription License - 250K Tier</t>
  </si>
  <si>
    <t>UCExpert Standard phone monthly subscription license (new or add-on) for accounts with 250,000 or more existing licenses.</t>
  </si>
  <si>
    <t>UCXPL-T100K-P</t>
  </si>
  <si>
    <t>UCXPL-T250K-P</t>
  </si>
  <si>
    <t>UCXPM-T100K-P</t>
  </si>
  <si>
    <t>UCXPM-T250K-P</t>
  </si>
  <si>
    <t>MNT-RASP-GLD-UPG-CAG2260-F1-F2</t>
  </si>
  <si>
    <t>MNT-RASP-GPL-UPG-CAG2260-F1-F2</t>
  </si>
  <si>
    <t>MNT-RASP-PLT-UPG-CAG2260-F1-F2</t>
  </si>
  <si>
    <t>MNT-RASP-GLD-UPG-CAG2260-F1-F3</t>
  </si>
  <si>
    <t>MNT-RASP-GPL-UPG-CAG2260-F1-F3</t>
  </si>
  <si>
    <t>MNT-RASP-PLT-UPG-CAG2260-F1-F3</t>
  </si>
  <si>
    <t>MNT-RASP-GLD-UPG-CAG2260-F1-F4</t>
  </si>
  <si>
    <t>MNT-RASP-GPL-UPG-CAG2260-F1-F4</t>
  </si>
  <si>
    <t>MNT-RASP-PLT-UPG-CAG2260-F1-F4</t>
  </si>
  <si>
    <t>MNT-RASP-GLD-UPG-CAG2260-F1-F5</t>
  </si>
  <si>
    <t>MNT-RASP-GPL-UPG-CAG2260-F1-F5</t>
  </si>
  <si>
    <t>MNT-RASP-PLT-UPG-CAG2260-F1-F5</t>
  </si>
  <si>
    <t>MNT-RASP-GLD-UPG-CAG2260-F2-F3</t>
  </si>
  <si>
    <t>MNT-RASP-GPL-UPG-CAG2260-F2-F3</t>
  </si>
  <si>
    <t>MNT-RASP-PLT-UPG-CAG2260-F2-F3</t>
  </si>
  <si>
    <t>MNT-RASP-GLD-UPG-CAG2260-F2-F4</t>
  </si>
  <si>
    <t>MNT-RASP-GPL-UPG-CAG2260-F2-F4</t>
  </si>
  <si>
    <t>MNT-RASP-PLT-UPG-CAG2260-F2-F4</t>
  </si>
  <si>
    <t>MNT-RASP-GLD-UPG-CAG2260-F2-F5</t>
  </si>
  <si>
    <t>MNT-RASP-GPL-UPG-CAG2260-F2-F5</t>
  </si>
  <si>
    <t>MNT-RASP-PLT-UPG-CAG2260-F2-F5</t>
  </si>
  <si>
    <t>MNT-RASP-GLD-UPG-CAG2260-F3-F4</t>
  </si>
  <si>
    <t>MNT-RASP-GPL-UPG-CAG2260-F3-F4</t>
  </si>
  <si>
    <t>MNT-RASP-PLT-UPG-CAG2260-F3-F4</t>
  </si>
  <si>
    <t>MNT-RASP-GLD-UPG-CAG2260-F3-F5</t>
  </si>
  <si>
    <t>MNT-RASP-GPL-UPG-CAG2260-F3-F5</t>
  </si>
  <si>
    <t>MNT-RASP-PLT-UPG-CAG2260-F3-F5</t>
  </si>
  <si>
    <t>MNT-RASP-GLD-UPG-CAG2260-F4-F5</t>
  </si>
  <si>
    <t>MNT-RASP-GPL-UPG-CAG2260-F4-F5</t>
  </si>
  <si>
    <t>MNT-RASP-PLT-UPG-CAG2260-F4-F5</t>
  </si>
  <si>
    <t>W</t>
  </si>
  <si>
    <t>SD</t>
  </si>
  <si>
    <t>APM</t>
  </si>
  <si>
    <t>NPM</t>
  </si>
  <si>
    <t>NETCBASE</t>
  </si>
  <si>
    <t>NetCollector Base</t>
  </si>
  <si>
    <t>NetCollector Base License</t>
  </si>
  <si>
    <t>NCCFG-S</t>
  </si>
  <si>
    <t>NetCollector CFG Capacity - S</t>
  </si>
  <si>
    <t>NetCollector Config collection for 1K devices</t>
  </si>
  <si>
    <t>NCCFG-M</t>
  </si>
  <si>
    <t>NetCollector CFG Capacity - M</t>
  </si>
  <si>
    <t>NetCollector Config collection for 3K devices</t>
  </si>
  <si>
    <t>NCCFG-H</t>
  </si>
  <si>
    <t>NetCollector CFG Capacity - H</t>
  </si>
  <si>
    <t>NetCollector Config collection for 5K devices</t>
  </si>
  <si>
    <t>NCCFG-VH</t>
  </si>
  <si>
    <t>NetCollector CFG Capacity - VH</t>
  </si>
  <si>
    <t>NetCollector Config collection for 10K devices</t>
  </si>
  <si>
    <t>NetCollector (Base sku requires License sku)</t>
  </si>
  <si>
    <t>NCPOLL-S</t>
  </si>
  <si>
    <t>NetCollector Polling - S</t>
  </si>
  <si>
    <t>Polling max 10K elements @ 5 minute polling interval or 2K @ 1 minute</t>
  </si>
  <si>
    <t>NCPOLL-M</t>
  </si>
  <si>
    <t>NetCollector Polling - M</t>
  </si>
  <si>
    <t>Polling max 30K elements @ 5 minute polling interval or 6K @ 1 minute</t>
  </si>
  <si>
    <t>NCPOLL-H</t>
  </si>
  <si>
    <t>NetCollector Polling - H</t>
  </si>
  <si>
    <t>Polling max 75K elements @ 5 minute polling interval or 15K @ 1 minute</t>
  </si>
  <si>
    <t>NetCollector Polling Options (Optional - one per Base)</t>
  </si>
  <si>
    <t>NetCollector other Options (Optional)</t>
  </si>
  <si>
    <t>NC3PP</t>
  </si>
  <si>
    <t>NetCollector Feature 3Party EMS Adapters</t>
  </si>
  <si>
    <t>Third Party Adapter for NetCollector</t>
  </si>
  <si>
    <t>NETPL</t>
  </si>
  <si>
    <t>NetPlanner</t>
  </si>
  <si>
    <t>Network Planner</t>
  </si>
  <si>
    <t>NETAU</t>
  </si>
  <si>
    <t>NetAuditor</t>
  </si>
  <si>
    <t>Net Auditor</t>
  </si>
  <si>
    <t>NACARR</t>
  </si>
  <si>
    <t>CarrierAuditor</t>
  </si>
  <si>
    <t>Carrier Module for NetAuditor</t>
  </si>
  <si>
    <t>NPCARR</t>
  </si>
  <si>
    <t>CarrierPlanner</t>
  </si>
  <si>
    <t>Carrier Module for NetPlanner</t>
  </si>
  <si>
    <t>NPOPT</t>
  </si>
  <si>
    <t>OpticalPlanner</t>
  </si>
  <si>
    <t>Optical Module for NetPlanner</t>
  </si>
  <si>
    <t>NPNMP</t>
  </si>
  <si>
    <t>NetMapper Module for NetPlanner</t>
  </si>
  <si>
    <t>NETCBASE-E</t>
  </si>
  <si>
    <t>Eval NetCollector Base</t>
  </si>
  <si>
    <t>Eval NetCollector Base License</t>
  </si>
  <si>
    <t>Evaluation NetCollector Polling Options (Optional - one per Base)</t>
  </si>
  <si>
    <t>Evaluation NetCollector other Options (Optional)</t>
  </si>
  <si>
    <t>NETPL-E</t>
  </si>
  <si>
    <t>Eval NetPlanner</t>
  </si>
  <si>
    <t>Eval Network Planner</t>
  </si>
  <si>
    <t>NETAU-E</t>
  </si>
  <si>
    <t>Eval NetAuditor</t>
  </si>
  <si>
    <t>Eval Net Auditor</t>
  </si>
  <si>
    <t>NCPOLL-S-E</t>
  </si>
  <si>
    <t>Eval NetCollector Polling - S</t>
  </si>
  <si>
    <t>Eval Polling max 10K elements @ 5 minute polling interval or 2K @ 1 minute</t>
  </si>
  <si>
    <t>NCPOLL-M-E</t>
  </si>
  <si>
    <t>Eval NetCollector Polling - M</t>
  </si>
  <si>
    <t>Eval Polling max 30K elements @ 5 minute polling interval or 6K @ 1 minute</t>
  </si>
  <si>
    <t>NCPOLL-H-E</t>
  </si>
  <si>
    <t>Eval NetCollector Polling - H</t>
  </si>
  <si>
    <t>Eval Polling max 75K elements @ 5 minute polling interval or 15K @ 1 minute</t>
  </si>
  <si>
    <t>NC3PP-E</t>
  </si>
  <si>
    <t>Eval NetCollector Feature 3Party EMS Adapters</t>
  </si>
  <si>
    <t>Eval Third Party Adapter for NetCollector</t>
  </si>
  <si>
    <t>NACARR-E</t>
  </si>
  <si>
    <t>Eval CarrierAuditor</t>
  </si>
  <si>
    <t>Eval Carrier Module for NetAuditor</t>
  </si>
  <si>
    <t>NPCARR-E</t>
  </si>
  <si>
    <t>Eval CarrierPlanner</t>
  </si>
  <si>
    <t>Eval Carrier Module for NetPlanner</t>
  </si>
  <si>
    <t>NPOPT-E</t>
  </si>
  <si>
    <t>Eval OpticalPlanner</t>
  </si>
  <si>
    <t>Eval Optical Module for NetPlanner</t>
  </si>
  <si>
    <t>NPNMP-E</t>
  </si>
  <si>
    <t>Eval NetMapper Module for NetPlanner</t>
  </si>
  <si>
    <t>MNT-NETCBASE</t>
  </si>
  <si>
    <t>MNT-RASP-NETCBASE</t>
  </si>
  <si>
    <t>Support NetCollector Base (RASP)</t>
  </si>
  <si>
    <t>MNT-NETPL</t>
  </si>
  <si>
    <t>MNT-RASP-NETPL</t>
  </si>
  <si>
    <t>Support NetPlanner (RASP)</t>
  </si>
  <si>
    <t>MNT-NETAU</t>
  </si>
  <si>
    <t>MNT-RASP-NETAU</t>
  </si>
  <si>
    <t>Support NetAuditor (RASP)</t>
  </si>
  <si>
    <t>MNT-NCCFG-S</t>
  </si>
  <si>
    <t>MNT-NCCFG-M</t>
  </si>
  <si>
    <t>MNT-NCCFG-H</t>
  </si>
  <si>
    <t>MNT-NCCFG-VH</t>
  </si>
  <si>
    <t>MNT-RASP-NCCFG-H</t>
  </si>
  <si>
    <t>Support NetCollector CFG Capacity - H (RASP)</t>
  </si>
  <si>
    <t>MNT-RASP-NCCFG-M</t>
  </si>
  <si>
    <t>Support NetCollector CFG Capacity - M (RASP)</t>
  </si>
  <si>
    <t>MNT-RASP-NCCFG-S</t>
  </si>
  <si>
    <t>Support NetCollector CFG Capacity - S (RASP)</t>
  </si>
  <si>
    <t>MNT-RASP-NCCFG-VH</t>
  </si>
  <si>
    <t>Support NetCollector CFG Capacity - VH (RASP)</t>
  </si>
  <si>
    <t>MNT-NCPOLL-S</t>
  </si>
  <si>
    <t>MNT-NCPOLL-M</t>
  </si>
  <si>
    <t>MNT-NCPOLL-H</t>
  </si>
  <si>
    <t>MNT-RASP-NCPOLL-H</t>
  </si>
  <si>
    <t>Support NetCollector Polling - H (RASP)</t>
  </si>
  <si>
    <t>MNT-RASP-NCPOLL-M</t>
  </si>
  <si>
    <t>Support NetCollector Polling - M (RASP)</t>
  </si>
  <si>
    <t>MNT-RASP-NCPOLL-S</t>
  </si>
  <si>
    <t>Support NetCollector Polling - S (RASP)</t>
  </si>
  <si>
    <t>MNT-RASP-NC3PP</t>
  </si>
  <si>
    <t>Support NetCollector Feature 3Party EMS Adapters (RASP)</t>
  </si>
  <si>
    <t>MNT-NC3PP</t>
  </si>
  <si>
    <t>MNT-NAPROV</t>
  </si>
  <si>
    <t>MNT-RASP-NAPROV</t>
  </si>
  <si>
    <t>Support Provisioner (RASP)</t>
  </si>
  <si>
    <t>MNT-NACARR</t>
  </si>
  <si>
    <t>MNT-RASP-NACARR</t>
  </si>
  <si>
    <t>Support CarrierAuditor (RASP)</t>
  </si>
  <si>
    <t>MNT-NPCARR</t>
  </si>
  <si>
    <t>MNT-RASP-NPCARR</t>
  </si>
  <si>
    <t>Support CarrierPlanner (RASP)</t>
  </si>
  <si>
    <t>MNT-NPOPT</t>
  </si>
  <si>
    <t>MNT-RASP-NPOPT</t>
  </si>
  <si>
    <t>Support OpticalPlanner (RASP)</t>
  </si>
  <si>
    <t>MNT-NPNMP</t>
  </si>
  <si>
    <t>MNT-RASP-NPNMP</t>
  </si>
  <si>
    <t>Support FIPS License (SMC9000) - RASP</t>
  </si>
  <si>
    <t>FPS-009</t>
  </si>
  <si>
    <t>FIPS License (SMC9000)</t>
  </si>
  <si>
    <t>FPS-009-E</t>
  </si>
  <si>
    <t>Evaluation FIPS License (SMC9000)</t>
  </si>
  <si>
    <t>MNT-FPS-009</t>
  </si>
  <si>
    <t>MNT-RASP-FPS-009</t>
  </si>
  <si>
    <t>SteelCentral NPCM</t>
  </si>
  <si>
    <t>SteelCentral NPCM Support</t>
  </si>
  <si>
    <t>SteelCentral NPCM Support - RASP</t>
  </si>
  <si>
    <t>Support - SteelCentral NPCM</t>
  </si>
  <si>
    <t>Support NetMapper module for NetPlanner (RASP)</t>
  </si>
  <si>
    <t>Upgrade License SteelHead CX Appliance 255 Ultra Low to Low</t>
  </si>
  <si>
    <t>Upgrade License SteelHead CX Appliance 255 Ultra Low to Mid</t>
  </si>
  <si>
    <t>Upgrade License SteelHead CX Appliance 255 Ultra Low to High</t>
  </si>
  <si>
    <t>Upgrade License SteelHead CX Appliance 25 Low to Mid</t>
  </si>
  <si>
    <t>Upgrade License SteelHead CX Appliance 255 Low to High</t>
  </si>
  <si>
    <t>Upgrade License SteelHead CX Appliance 255 Mid to High</t>
  </si>
  <si>
    <t>Upgrade License SteelHead CX Appliance 555 Low to Mid</t>
  </si>
  <si>
    <t>Upgrade License SteelHead CX Appliance 555 Low to High</t>
  </si>
  <si>
    <t>License SteelHead 100Mbps add on - Very High model only</t>
  </si>
  <si>
    <t>Eval License SteelHead 100Mbps add on - Very High model only</t>
  </si>
  <si>
    <t>SCPS on SteelHead 150 Series</t>
  </si>
  <si>
    <t>SCPS Protocol License for SteelHead Models 150 Series</t>
  </si>
  <si>
    <t>SCPS on SteelHead 250 Series</t>
  </si>
  <si>
    <t>SCPS Protocol License for SteelHead Models 250 Series</t>
  </si>
  <si>
    <t>SCPS on SteelHead 550 Series</t>
  </si>
  <si>
    <t>SCPS Protocol License for SteelHead Models 550 Series</t>
  </si>
  <si>
    <t>SCPS on SteelHead 1050 Series</t>
  </si>
  <si>
    <t>SCPS Protocol License for SteelHead Models 1050 Series</t>
  </si>
  <si>
    <t>SCPS on SteelHead 2050 Series</t>
  </si>
  <si>
    <t>SCPS Protocol License for SteelHead Models 2050 Series</t>
  </si>
  <si>
    <t>SCPS on SteelHead 5050 Series</t>
  </si>
  <si>
    <t>SCPS Protocol License for SteelHead Models 5050 Series</t>
  </si>
  <si>
    <t>SCPS on SteelHead 6050 Series</t>
  </si>
  <si>
    <t>SCPS Protocol License for SteelHead Models 6050 Series</t>
  </si>
  <si>
    <t>SCPS on SteelHead 7050 Series</t>
  </si>
  <si>
    <t>SCPS Protocol License for SteelHead Models 7050 Series</t>
  </si>
  <si>
    <t>Evaluation SCPS on SteelHead 150 Series</t>
  </si>
  <si>
    <t>Evaluation SCPS Protocol License for SteelHead Models 150 Series</t>
  </si>
  <si>
    <t>Evaluation SCPS on SteelHead 250 Series</t>
  </si>
  <si>
    <t>Evaluation SCPS Protocol License for SteelHead Models 250 Series</t>
  </si>
  <si>
    <t>Evaluation SCPS on SteelHead 550 Series</t>
  </si>
  <si>
    <t>Evaluation SCPS Protocol License for SteelHead Models 550 Series</t>
  </si>
  <si>
    <t>Evaluation SCPS on SteelHead 1050 Series</t>
  </si>
  <si>
    <t>Evaluation SCPS Protocol License for SteelHead Models 1050 Series</t>
  </si>
  <si>
    <t>Evaluation SCPS on SteelHead 2050 Series</t>
  </si>
  <si>
    <t>Evaluation SCPS Protocol License for SteelHead Models 2050 Series</t>
  </si>
  <si>
    <t>Evaluation SCPS on SteelHead 5050 Series</t>
  </si>
  <si>
    <t>Evaluation SCPS Protocol License for SteelHead Models 5050 Series</t>
  </si>
  <si>
    <t>Evaluation SCPS on SteelHead 6050 Series</t>
  </si>
  <si>
    <t>Evaluation SCPS Protocol License for SteelHead Models 6050 Series</t>
  </si>
  <si>
    <t>Evaluation SCPS on SteelHead 7050 Series</t>
  </si>
  <si>
    <t>Evaluation SCPS Protocol License for SteelHead Models 7050 Series</t>
  </si>
  <si>
    <t>SCPS on SteelHead CX 150v Series Virtual Appliance</t>
  </si>
  <si>
    <t>SCPS Protocol License for SteelHead CX Models 150v Series Virtual Appliance</t>
  </si>
  <si>
    <t>SCPS on SteelHead CX 250v Series Virtual Appliance</t>
  </si>
  <si>
    <t>SCPS Protocol License for SteelHead CX Models 250v Series Virtual Appliance</t>
  </si>
  <si>
    <t>SCPS on SteelHead CX 550v Series Virtual Appliance</t>
  </si>
  <si>
    <t>SCPS Protocol License for SteelHead CX Models 550v Series Virtual Appliance</t>
  </si>
  <si>
    <t>SCPS on SteelHead CX 1050v Series Virtual Appliance</t>
  </si>
  <si>
    <t>SCPS Protocol License for SteelHead CX Models 1050v Series Virtual Appliance</t>
  </si>
  <si>
    <t>SCPS on SteelHead CX 2050v Series Virtual Appliance</t>
  </si>
  <si>
    <t>SCPS Protocol License for SteelHead CX Models 2050v Series Virtual Appliance</t>
  </si>
  <si>
    <t>Evaluation SCPS on SteelHead CX 150v Series Virtual Appliance</t>
  </si>
  <si>
    <t>Evaluation SCPS Protocol License for SteelHead CX Models 150v Series Virtual Appliance</t>
  </si>
  <si>
    <t>Evaluation SCPS on SteelHead CX 250v Series Virtual Appliance</t>
  </si>
  <si>
    <t>Evaluation SCPS Protocol License for SteelHead CX Models 250v Series Virtual Appliance</t>
  </si>
  <si>
    <t>Evaluation SCPS on SteelHead CX 550v Series Virtual Appliance</t>
  </si>
  <si>
    <t>Evaluation SCPS Protocol License for SteelHead CX Models 550v Seriees</t>
  </si>
  <si>
    <t>Evaluation SCPS on SteelHead CX 1050v Series Virtual Appliance</t>
  </si>
  <si>
    <t>Evaluation SCPS Protocol License for SteelHead CX Models 1050v Series Virtual Appliance</t>
  </si>
  <si>
    <t>Evaluation SCPS on SteelHead CX 2050v Series Virtual Appliance</t>
  </si>
  <si>
    <t>Evaluation SCPS Protocol License for SteelHead CX Models 2050v Series Virtual Appliance</t>
  </si>
  <si>
    <t>All models- SteelHead, Cascade</t>
  </si>
  <si>
    <t>SteelCentral Mobile Controller 9000 Appliance Base</t>
  </si>
  <si>
    <t>Eval SteelCentral Mobile Controller 9000 Appliance Base</t>
  </si>
  <si>
    <t>License SteelCentral Mobile Controller 9000, 40 concurrent users</t>
  </si>
  <si>
    <t>Eval License SteelCentral Mobile Controller 9000, 40 concurrent users</t>
  </si>
  <si>
    <t>Eval SteelHead Mobile 10 users</t>
  </si>
  <si>
    <t>License SteelCentral Mobile Controller,  add on pack, 10 users</t>
  </si>
  <si>
    <t>Evaluation License for SteelHead Mobile Server Pack</t>
  </si>
  <si>
    <t>SteelHead Mobile 10 users</t>
  </si>
  <si>
    <t>License SteelCentral Mobile Controller, add on pack, 10 Users</t>
  </si>
  <si>
    <t>SteelHead Mobile Server Pack 10 licenses</t>
  </si>
  <si>
    <t>Eval CMC Appliance Additional SteelHead Management License 10-pack</t>
  </si>
  <si>
    <t>Eval 10-pack of SteelHead Management Licenses for the CMC Appliance (each 10-pack manages 10 additional SteelHead Devices)</t>
  </si>
  <si>
    <t>90 Day Trial Virtual CMC SteelHead Management License - 10 pack</t>
  </si>
  <si>
    <t>SteelHead CX Appliance 255 Gold Support</t>
  </si>
  <si>
    <t>SteelHead CX Appliance 255 Gold Plus Support</t>
  </si>
  <si>
    <t>SteelHead CX Appliance 255 Platinum Support</t>
  </si>
  <si>
    <t>SteelHead CX Appliance 255 Gold RASP Support</t>
  </si>
  <si>
    <t>SteelHead CX Appliance 255 Gold Plus RASP Support</t>
  </si>
  <si>
    <t>SteelHead CX Appliance 255 Platinum RASP Support</t>
  </si>
  <si>
    <t>SteelHead CX Appliance 555 Gold Support</t>
  </si>
  <si>
    <t>SteelHead CX Appliance 555 Gold Plus Support</t>
  </si>
  <si>
    <t>SteelHead CX Appliance 555 Platinum Support</t>
  </si>
  <si>
    <t>SteelHead CX Appliance 555 Gold RASP Support</t>
  </si>
  <si>
    <t>SteelHead CX Appliance 555 Gold Plus RASP Support</t>
  </si>
  <si>
    <t>SteelHead CX Appliance 555 Platinum RASP Support</t>
  </si>
  <si>
    <t>SteelHead CX Appliance 570 Gold Support</t>
  </si>
  <si>
    <t>SteelHead CX Appliance 570 Gold Plus Support</t>
  </si>
  <si>
    <t>SteelHead CX Appliance 570 Platinum Support</t>
  </si>
  <si>
    <t>SteelHead CX Appliance 570 Gold RASP Support</t>
  </si>
  <si>
    <t>SteelHead CX Appliance 570 Gold Plus RASP Support</t>
  </si>
  <si>
    <t>SteelHead CX Appliance 570 Platinum RASP Support</t>
  </si>
  <si>
    <t>SteelHead CX Appliance 1555 Gold Support</t>
  </si>
  <si>
    <t>SteelHead CX Appliance 1555 Gold Plus Support</t>
  </si>
  <si>
    <t>SteelHead CX Appliance 1555 Platinum Support</t>
  </si>
  <si>
    <t>SteelHead CX Appliance 1555 Gold RASP Support</t>
  </si>
  <si>
    <t>SteelHead CX Appliance 1555 Gold Plus RASP Support</t>
  </si>
  <si>
    <t>SteelHead CX Appliance 1555 Platinum RASP Support</t>
  </si>
  <si>
    <t>SteelHead CX Appliance 770 Gold Support</t>
  </si>
  <si>
    <t>SteelHead CX Appliance 770 Gold Plus Support</t>
  </si>
  <si>
    <t>SteelHead CX Appliance 770 Platinum Support</t>
  </si>
  <si>
    <t>SteelHead CX Appliance 770 Gold RASP Support</t>
  </si>
  <si>
    <t>SteelHead CX Appliance 770 Gold Plus RASP Support</t>
  </si>
  <si>
    <t>SteelHead CX Appliance 770 Platinum RASP Support</t>
  </si>
  <si>
    <t>SteelHead CX Appliance 5055 Gold Support</t>
  </si>
  <si>
    <t>SteelHead CX Appliance 5055 Gold Plus Support</t>
  </si>
  <si>
    <t>SteelHead CX Appliance 5055 Platinum Support</t>
  </si>
  <si>
    <t>SteelHead CX Appliance 5055 Gold RASP Support</t>
  </si>
  <si>
    <t>SteelHead CX Appliance 5055 Gold Plus RASP Support</t>
  </si>
  <si>
    <t>SteelHead CX Appliance 5055 Platinum RASP Support</t>
  </si>
  <si>
    <t>SteelHead CX Appliance 7055 Gold Support</t>
  </si>
  <si>
    <t>SteelHead CX Appliance 7055 Gold Plus Support</t>
  </si>
  <si>
    <t>SteelHead CX Appliance 7055 Platinum Support</t>
  </si>
  <si>
    <t>SteelHead CX Appliance 7055 Gold RASP Support</t>
  </si>
  <si>
    <t>SteelHead CX Appliance 7055 Gold Plus RASP Support</t>
  </si>
  <si>
    <t>SteelHead CX Appliance 7055 Platinum RASP Support</t>
  </si>
  <si>
    <t>SteelHead EX Appliance 560 Gold Support</t>
  </si>
  <si>
    <t>SteelHead EX Appliance 560 Gold Plus Support</t>
  </si>
  <si>
    <t>SteelHead EX Appliance 560 Platinum Support</t>
  </si>
  <si>
    <t>SteelHead EX Appliance 560 Gold RASP Support</t>
  </si>
  <si>
    <t>SteelHead EX Appliance 560 Gold Plus RASP Support</t>
  </si>
  <si>
    <t>SteelHead EX Appliance 560 Platinum RASP Support</t>
  </si>
  <si>
    <t>SteelHead EX Appliance 760 Gold Support</t>
  </si>
  <si>
    <t>SteelHead EX Appliance 760 Gold Plus Support</t>
  </si>
  <si>
    <t>SteelHead EX Appliance 760 Platinum Support</t>
  </si>
  <si>
    <t>SteelHead EX Appliance 760 Gold RASP Support</t>
  </si>
  <si>
    <t>SteelHead EX Appliance 760 Gold Plus RASP Support</t>
  </si>
  <si>
    <t>SteelHead EX Appliance 760 Platinum RASP Support</t>
  </si>
  <si>
    <t>SteelHead EX Appliance 1160 Gold Support</t>
  </si>
  <si>
    <t>SteelHead EX Appliance 1160 Gold Plus Support</t>
  </si>
  <si>
    <t>SteelHead EX Appliance 1160 Platinum Support</t>
  </si>
  <si>
    <t>SteelHead EX Appliance 1160 Gold RASP Support</t>
  </si>
  <si>
    <t>SteelHead EX Appliance 1160 Gold Plus RASP Support</t>
  </si>
  <si>
    <t>SteelHead EX Appliance 1160 Platinum RASP Support</t>
  </si>
  <si>
    <t>SteelHead Interceptor 9350 Gold Plus Support</t>
  </si>
  <si>
    <t>SteelHead Interceptor 9350 Platinum Support</t>
  </si>
  <si>
    <t>SteelHead 150v Virtual Appliance Support</t>
  </si>
  <si>
    <t>SteelHead 250v Virtual Appliance Support</t>
  </si>
  <si>
    <t>SteelHead 550v Virtual Appliance Support</t>
  </si>
  <si>
    <t>SteelHead 1050v Virtual Appliance Support</t>
  </si>
  <si>
    <t>SteelHead 2050v Virtual Appliance Support</t>
  </si>
  <si>
    <t>SteelHead 150v Virtual Appliance Support (RASP)</t>
  </si>
  <si>
    <t>SteelHead 250v Virtual Appliance Support (RASP)</t>
  </si>
  <si>
    <t>SteelHead 550v Virtual Appliance Support (RASP)</t>
  </si>
  <si>
    <t>SteelHead 1050v Virtual Appliance Support (RASP)</t>
  </si>
  <si>
    <t>SteelHead 2050v Virtual Appliance Support (RASP)</t>
  </si>
  <si>
    <t>SteelHead 5055v Virtual Appliance Support</t>
  </si>
  <si>
    <t>SteelHead 7055v Virtual Appliance Support</t>
  </si>
  <si>
    <t>SteelHead 255v Virtual Appliance Support (RASP)</t>
  </si>
  <si>
    <t>SteelHead 555v Virtual Appliance Support (RASP)</t>
  </si>
  <si>
    <t>SteelHead 755v Virtual Appliance Support (RASP)</t>
  </si>
  <si>
    <t>SteelHead 1555v Virtual Appliance Support (RASP)</t>
  </si>
  <si>
    <t>SteelHead 5055v Virtual Appliance Support (RASP)</t>
  </si>
  <si>
    <t>SteelHead 7055v Virtual Appliance Support (RASP)</t>
  </si>
  <si>
    <t>SteelCentral NetShark on EX for SteelHead model 1260 RASP Support</t>
  </si>
  <si>
    <t>Support SCPS on SteelHead 150 appliance series</t>
  </si>
  <si>
    <t>Support SCPS Protocol LIcense on SteelHead 150 appliance series</t>
  </si>
  <si>
    <t>Support SCPS on SteelHead 250 appliance series</t>
  </si>
  <si>
    <t>Support SCPS Protocol LIcense on SteelHead 250 appliance series</t>
  </si>
  <si>
    <t>Support SCPS on SteelHead 550 appliance series</t>
  </si>
  <si>
    <t>Support SCPS Protocol LIcense on SteelHead 550 appliance series</t>
  </si>
  <si>
    <t>Support SCPS on SteelHead 1050 appliance series</t>
  </si>
  <si>
    <t>Support SCPS Protocol LIcense on SteelHead 1050 appliance series</t>
  </si>
  <si>
    <t>Support SCPS on SteelHead 2050 appliance series</t>
  </si>
  <si>
    <t>Support SCPS Protocol LIcense on SteelHead 2050 appliance series</t>
  </si>
  <si>
    <t>Support SCPS on SteelHead 5050 appliance series</t>
  </si>
  <si>
    <t>Support SCPS Protocol LIcense on SteelHead 5050 appliance series</t>
  </si>
  <si>
    <t>Support SCPS on SteelHead 6050 appliance series</t>
  </si>
  <si>
    <t>Support SCPS Protocol LIcense on SteelHead 6050 appliance series</t>
  </si>
  <si>
    <t>Support SCPS on SteelHead 7050 appliance series</t>
  </si>
  <si>
    <t>Support SCPS Protocol LIcense on SteelHead 7050 appliance series</t>
  </si>
  <si>
    <t>Support SCPS on SteelHead 7055 virtual appliance series</t>
  </si>
  <si>
    <t>Support SCPS on SteelHead 255 virtual appliance series (RASP)</t>
  </si>
  <si>
    <t>Support SCPS Protocol License on SteelHead 255 virtual appliance series (RASP)</t>
  </si>
  <si>
    <t>Support SCPS on SteelHead 555 virtual appliance series (RASP)</t>
  </si>
  <si>
    <t>Support SCPS Protocol License on SteelHead 555 virtual appliance series (RASP)</t>
  </si>
  <si>
    <t>Support SCPS on SteelHead 755 virtual appliance series (RASP)</t>
  </si>
  <si>
    <t>Support SCPS Protocol License on SteelHead 755 virtual appliance series (RASP)</t>
  </si>
  <si>
    <t>Support SCPS on SteelHead 1555 virtual appliance series (RASP)</t>
  </si>
  <si>
    <t>Support SCPS Protocol License on SteelHead 1555 virtual appliance series (RASP)</t>
  </si>
  <si>
    <t>Support SCPS on SteelHead 5055 virtual appliance series (RASP)</t>
  </si>
  <si>
    <t>Support SCPS on SteelHead 7055 virtual appliance series (RASP)</t>
  </si>
  <si>
    <t>Support SCPS on SteelHead 150 appliance series (RASP)</t>
  </si>
  <si>
    <t>Support SCPS Protocol License on SteelHead 150 appliance series (RASP)</t>
  </si>
  <si>
    <t>Support SCPS on SteelHead 250 appliance series (RASP)</t>
  </si>
  <si>
    <t>Support SCPS Protocol License on SteelHead 250 appliance series (RASP)</t>
  </si>
  <si>
    <t>Support SCPS on SteelHead 550 appliance series (RASP)</t>
  </si>
  <si>
    <t>Support SCPS Protocol License on SteelHead 550 appliance series (RASP)</t>
  </si>
  <si>
    <t>Support SCPS on SteelHead 1050 appliance series (RASP)</t>
  </si>
  <si>
    <t>Support SCPS Protocol License on SteelHead 1050 appliance series (RASP)</t>
  </si>
  <si>
    <t>Support SCPS on SteelHead 2050 appliance series (RASP)</t>
  </si>
  <si>
    <t>Support SCPS Protocol License on SteelHead 2050 appliance series (RASP)</t>
  </si>
  <si>
    <t>Support SCPS on SteelHead 5050 appliance series (RASP)</t>
  </si>
  <si>
    <t>Support SCPS Protocol License on SteelHead 5050 appliance series (RASP)</t>
  </si>
  <si>
    <t>Support SCPS on SteelHead 6050 appliance series (RASP)</t>
  </si>
  <si>
    <t>Support SCPS Protocol License on SteelHead 6050 appliance series (RASP)</t>
  </si>
  <si>
    <t>Support SCPS on SteelHead 7050 appliance series (RASP)</t>
  </si>
  <si>
    <t>Support SCPS Protocol License on SteelHead 7050 appliance series (RASP)</t>
  </si>
  <si>
    <t>Support SCPS on SteelHead 150 virtual appliance series (RASP)</t>
  </si>
  <si>
    <t>Support SCPS Protocol License on SteelHead 150 virtual appliance series (RASP)</t>
  </si>
  <si>
    <t>Support SCPS on SteelHead 250 virtual appliance series (RASP)</t>
  </si>
  <si>
    <t>Support SCPS Protocol License on SteelHead 250 virtual appliance series (RASP)</t>
  </si>
  <si>
    <t>Support SCPS on SteelHead 550 virtual appliance series (RASP)</t>
  </si>
  <si>
    <t>Support SCPS Protocol License on SteelHead 550 virtual appliance series (RASP)</t>
  </si>
  <si>
    <t>Support SCPS on SteelHead 1050 virtual appliance series (RASP)</t>
  </si>
  <si>
    <t>Support SCPS Protocol License on SteelHead 1050 virtual appliance series (RASP)</t>
  </si>
  <si>
    <t>Support SCPS on SteelHead 2050 virtual appliance series (RASP)</t>
  </si>
  <si>
    <t>Support SCPS Protocol License on SteelHead 2050 virtual appliance series (RASP)</t>
  </si>
  <si>
    <t>Support SCPS Protocol License on SteelHead 250 appliance series</t>
  </si>
  <si>
    <t>Support SCPS Protocol License on SteelHead 550 appliance series</t>
  </si>
  <si>
    <t>Support SCPS Protocol License on SteelHead 1050 appliance series</t>
  </si>
  <si>
    <t>Support SCPS Protocol License on SteelHead 2050 appliance series</t>
  </si>
  <si>
    <t>Support SCPS Protocol License on SteelHead 5050 appliance series</t>
  </si>
  <si>
    <t>Support SCPS Protocol License on SteelHead 6050 appliance series</t>
  </si>
  <si>
    <t>Support SCPS Protocol License on SteelHead 7050 appliance series</t>
  </si>
  <si>
    <t>SteelHead 3010 Gold Support</t>
  </si>
  <si>
    <t>Gold level annual support for SteelHead Appliance Model 3010</t>
  </si>
  <si>
    <t>SteelHead 3010 Plat. Support</t>
  </si>
  <si>
    <t>Platinum level annual support for SteelHead Appliance Model 3010</t>
  </si>
  <si>
    <t>SteelHead 3510 Gold Support</t>
  </si>
  <si>
    <t>Gold level annual support for SteelHead Appliance Model 3510</t>
  </si>
  <si>
    <t>SteelHead 3510 Plat. Support</t>
  </si>
  <si>
    <t>Platinum level annual support for SteelHead Appliance Model 3510</t>
  </si>
  <si>
    <t>SteelHead 5010 Gold Support</t>
  </si>
  <si>
    <t>Gold level annual support for SteelHead Appliance Model 5010</t>
  </si>
  <si>
    <t>SteelHead 5010 Plat. Support</t>
  </si>
  <si>
    <t>Platinum level annual support for SteelHead Appliance Model 5010</t>
  </si>
  <si>
    <t>Gold level annual support for SteelHead model 100 to 200 upgrade</t>
  </si>
  <si>
    <t>Gold Plus level support for SteelHead model 100 to 200 upgrade</t>
  </si>
  <si>
    <t>Gold level annual support for SteelHead model 200 to 300 upgrade</t>
  </si>
  <si>
    <t>Gold Plus level support for SteelHead model 200 to 300 upgrade</t>
  </si>
  <si>
    <t>Gold level annual support for SteelHead model 100 to 300 upgrade</t>
  </si>
  <si>
    <t>Gold Plus level support for SteelHead model 100 to 300 upgrade</t>
  </si>
  <si>
    <t>Gold level annual support for SteelHead model 520 to 1020 upgrade</t>
  </si>
  <si>
    <t>Gold Plus level support for SteelHead model 520 to 1020 upgrade</t>
  </si>
  <si>
    <t>Platinum level annual support for SteelHead model 520 to 1020 upgrade</t>
  </si>
  <si>
    <t>Gold level annual support for SteelHead model 1020 to 1520 upgrade</t>
  </si>
  <si>
    <t>Gold Plus level support for SteelHead model 1020 to 1520 upgrade</t>
  </si>
  <si>
    <t>Platinum level annual support for SteelHead model 1020 to 1520 upgrade</t>
  </si>
  <si>
    <t>Gold level annual support for SteelHead model 520 to 1520 upgrade</t>
  </si>
  <si>
    <t>Gold Plus level support for SteelHead model 520 to 1520 upgrade</t>
  </si>
  <si>
    <t>Platinum level annual support for SteelHead model 520 to 1520 upgrade</t>
  </si>
  <si>
    <t>Gold level annual support for SteelHead model 3010 to 3510 upgrade</t>
  </si>
  <si>
    <t>Gold Plus level support for SteelHead model 3010 to 3510 upgrade</t>
  </si>
  <si>
    <t>Platinum level annual support for SteelHead model 3010 to 3510 upgrade</t>
  </si>
  <si>
    <t>Gold level RASP Support for SteelHead model 100 to 200 upgrade</t>
  </si>
  <si>
    <t>Gold Plus level RASP support for SteelHead model 100 to 200 upgrade</t>
  </si>
  <si>
    <t>Gold level RASP Support for SteelHead model 200 to 300 upgrade</t>
  </si>
  <si>
    <t>Gold Plus level RASP support for SteelHead model 200 to 300 upgrade</t>
  </si>
  <si>
    <t>Gold level RASP Support for SteelHead model 100 to 300 upgrade</t>
  </si>
  <si>
    <t>Gold Plus level RASP support for SteelHead model 100 to 300 upgrade</t>
  </si>
  <si>
    <t>Gold level RASP Support for SteelHead model 520 to 1020 upgrade</t>
  </si>
  <si>
    <t>Gold Plus level RASP support for SteelHead model 520 to 1020 upgrade</t>
  </si>
  <si>
    <t>Platinum level RASP Support for SteelHead model 520 to 1020 upgrade</t>
  </si>
  <si>
    <t>Gold level RASP Support for SteelHead model 1020 to 1520 upgrade</t>
  </si>
  <si>
    <t>Gold Plus level RASP support for SteelHead model 1020 to 1520 upgrade</t>
  </si>
  <si>
    <t>Platinum level RASP Support for SteelHead model 1020 to 1520 upgrade</t>
  </si>
  <si>
    <t>Gold level RASP Support for SteelHead model 520 to 1520 upgrade</t>
  </si>
  <si>
    <t>Gold Plus level RASP support for SteelHead model 520 to 1520 upgrade</t>
  </si>
  <si>
    <t>Platinum level RASP Support for SteelHead model 520 to 1520 upgrade</t>
  </si>
  <si>
    <t>Gold level annual RASP Support for SteelHead model 3010 to 3510 upgrade</t>
  </si>
  <si>
    <t>Gold Plus level RASP support for SteelHead model 3010 to 3510 upgrade</t>
  </si>
  <si>
    <t>Platinum level annual RASP Support for SteelHead model 3010 to 3510 upgrade</t>
  </si>
  <si>
    <t>Annual Support for 10 SteelHead Mobile concurrent user licenses</t>
  </si>
  <si>
    <t>Support SteelCentral Mobile Controller add on pack-10 users</t>
  </si>
  <si>
    <t>Support License SteelCentral Mobile Controller 10 user (RASP)</t>
  </si>
  <si>
    <t>Support License SteelCentral Mobile Controller add on pack-10 Users</t>
  </si>
  <si>
    <t>RASP for SteelHead Mobile Server Pack</t>
  </si>
  <si>
    <t>Evaluation NetCollector (includes NCCFG-VH-E, NCPOLL-H-E and NC3PP-E)</t>
  </si>
  <si>
    <t>SCC-01000</t>
  </si>
  <si>
    <t>SCC-01000-BASE</t>
  </si>
  <si>
    <t>SCC-01000-BASE-E</t>
  </si>
  <si>
    <t>SCC-01000 Licenses</t>
  </si>
  <si>
    <t>SteelCentral Controller 1000 Appliance</t>
  </si>
  <si>
    <t>Evaluation SteelCentral Controller 1000 Appliance</t>
  </si>
  <si>
    <t>LIC-SCC-1000</t>
  </si>
  <si>
    <t>License SCC-1000 includes bundled 20 Appliances</t>
  </si>
  <si>
    <t>LIC-SCC-1000-E</t>
  </si>
  <si>
    <t>Evaluation License SCC-1000 includes bundled 20 Appliances</t>
  </si>
  <si>
    <t>SCC-HWA-MGT-10</t>
  </si>
  <si>
    <t>SCC Appliance Additional SteelHead Management License 10-pack</t>
  </si>
  <si>
    <t>SCC-HWA-MGT-10-E</t>
  </si>
  <si>
    <t>Eval SCC Appliance Additional SteelHead Management License 10-pack</t>
  </si>
  <si>
    <t>MNT-GLD-SCC-1000</t>
  </si>
  <si>
    <t>SCC-1000 Gold Support</t>
  </si>
  <si>
    <t>MNT-GPL-SCC-1000</t>
  </si>
  <si>
    <t>SCC-1000 Gold Plus Support</t>
  </si>
  <si>
    <t>MNT-PLT-SCC-1000</t>
  </si>
  <si>
    <t>SCC-1000 Platinum Support</t>
  </si>
  <si>
    <t>MNT-RASP-GLD-SCC-1000</t>
  </si>
  <si>
    <t>SCC-1000 Gold Support (RASP)</t>
  </si>
  <si>
    <t>MNT-RASP-GPL-SCC-1000</t>
  </si>
  <si>
    <t>SCC-1000 Gold Plus Support (RASP)</t>
  </si>
  <si>
    <t>MNT-RASP-PLT-SCC-1000</t>
  </si>
  <si>
    <t>SCC-1000 Platinum Support (RASP)</t>
  </si>
  <si>
    <t>Support SteelCentral Management Licenses (10-Packs of Licenses for Managing up to 10 Steelhead Devices each)</t>
  </si>
  <si>
    <t>SteelCentral Management Support</t>
  </si>
  <si>
    <t>Disc/Memory Support-xx20/xx50/CMC/SMC/SCC 1U</t>
  </si>
  <si>
    <t>Disc/Memory Support-xx20/xx50/CMC/SMC/SCC 1U (RASP)</t>
  </si>
  <si>
    <t xml:space="preserve">FIPS for GC2000 </t>
  </si>
  <si>
    <t xml:space="preserve">FIPS for VGC </t>
  </si>
  <si>
    <t>Models: CSK</t>
  </si>
  <si>
    <t>MNT-CSK-CNC-LIC-USR-1</t>
  </si>
  <si>
    <t>MNT-RASP-CSK-CNC-LIC-USR-1</t>
  </si>
  <si>
    <t>MNT-SCC-HWA-MGT-10</t>
  </si>
  <si>
    <t>MNT-RASP-SCC-HWA-MGT-10</t>
  </si>
  <si>
    <t>SCC Appliance SH Management License 10-pack Support (RASP)</t>
  </si>
  <si>
    <t>FIPS License (CX555/570/EX560)</t>
  </si>
  <si>
    <t>Evaluation FIPS License (CX555/570/EX560)</t>
  </si>
  <si>
    <t>General</t>
  </si>
  <si>
    <t>NetCollector Configuration Collection Licenses (must select one License sku for each Base)</t>
  </si>
  <si>
    <t>Evaluation NetAuditor products</t>
  </si>
  <si>
    <t>Evaluation NetPlanner products</t>
  </si>
  <si>
    <t>NetPlanner products</t>
  </si>
  <si>
    <t>NetAuditor products</t>
  </si>
  <si>
    <t>Support - FIPS - xx50 Steelhead</t>
  </si>
  <si>
    <t>MNT-FPS-SH-001</t>
  </si>
  <si>
    <t>FIPS License (SH150/250)</t>
  </si>
  <si>
    <t>MNT-FPS-SH-002</t>
  </si>
  <si>
    <t>FIPS License (SH550)</t>
  </si>
  <si>
    <t>MNT-FPS-SH-003</t>
  </si>
  <si>
    <t>FIPS License (SH1050)</t>
  </si>
  <si>
    <t>MNT-FPS-SH-004</t>
  </si>
  <si>
    <t>FIPS License (SH2050)</t>
  </si>
  <si>
    <t>MNT-FPS-SH-005</t>
  </si>
  <si>
    <t>FIPS License (SH5050/6050)</t>
  </si>
  <si>
    <t>MNT-FPS-SH-006</t>
  </si>
  <si>
    <t>FIPS License (SH7050)</t>
  </si>
  <si>
    <t>MNT-RASP-FPS-SH-001</t>
  </si>
  <si>
    <t>FIPS License (SH150/250) (RASP)</t>
  </si>
  <si>
    <t>MNT-RASP-FPS-SH-002</t>
  </si>
  <si>
    <t>FIPS License (SH550) (RASP)</t>
  </si>
  <si>
    <t>MNT-RASP-FPS-SH-003</t>
  </si>
  <si>
    <t>FIPS License (SH1050) (RASP)</t>
  </si>
  <si>
    <t>MNT-RASP-FPS-SH-004</t>
  </si>
  <si>
    <t>FIPS License (SH2050) (RASP)</t>
  </si>
  <si>
    <t>MNT-RASP-FPS-SH-005</t>
  </si>
  <si>
    <t>FIPS License (SH5050/6050) (RASP)</t>
  </si>
  <si>
    <t>MNT-RASP-FPS-SH-006</t>
  </si>
  <si>
    <t>FIPS License (SH7050) (RASP)</t>
  </si>
  <si>
    <t>FIPS for xx50 Steelhead  (Available as Field Add on only)</t>
  </si>
  <si>
    <t>FPS-SH-001</t>
  </si>
  <si>
    <t>FPS-SH-002</t>
  </si>
  <si>
    <t>FPS-SH-003</t>
  </si>
  <si>
    <t>FPS-SH-004</t>
  </si>
  <si>
    <t>FPS-SH-005</t>
  </si>
  <si>
    <t>FPS-SH-006</t>
  </si>
  <si>
    <t>FPS-SH-001-E</t>
  </si>
  <si>
    <t>Evaluation FIPS License (SH150)</t>
  </si>
  <si>
    <t>FPS-SH-002-E</t>
  </si>
  <si>
    <t>Evaluation FIPS License (SH550)</t>
  </si>
  <si>
    <t>FPS-SH-003-E</t>
  </si>
  <si>
    <t>Evaluation FIPS License (SH1050)</t>
  </si>
  <si>
    <t>FPS-SH-004-E</t>
  </si>
  <si>
    <t>Evaluation FIPS License (SH2050)</t>
  </si>
  <si>
    <t>FPS-SH-005-E</t>
  </si>
  <si>
    <t>Evaluation FIPS License (SH5050/6050)</t>
  </si>
  <si>
    <t>FPS-SH-006-E</t>
  </si>
  <si>
    <t>Evaluation FIPS License (SH7050)</t>
  </si>
  <si>
    <t>SteelHead CX Appliance 755 Gold Support</t>
  </si>
  <si>
    <t>SteelHead CX Appliance 755 Gold Plus Support</t>
  </si>
  <si>
    <t>SteelHead CX Appliance 755 Platinum Support</t>
  </si>
  <si>
    <t>SteelHead CX Appliance 755 Gold RASP Support</t>
  </si>
  <si>
    <t>SteelHead CX Appliance 755 Gold Plus RASP Support</t>
  </si>
  <si>
    <t>SteelHead CX Appliance 755 Platinum RASP Support</t>
  </si>
  <si>
    <t>CMC-VE CMC, SMC (Evaluation)</t>
  </si>
  <si>
    <t>Other Common Options</t>
  </si>
  <si>
    <t>Spare 2-Port 10G-SR fiber bypass card (xx50)</t>
  </si>
  <si>
    <t>Evaluation Add on 2-Port 10G-SR fiber bypass card (xx50)</t>
  </si>
  <si>
    <t>Per HDD replacement fee for any xx50 (1U/3U) system returned without disc</t>
  </si>
  <si>
    <t>XX60 BlockStream Add On Kits</t>
  </si>
  <si>
    <t>XX60 BlockStream Add On Options (includes hardware required to add BlockStream where noted)</t>
  </si>
  <si>
    <t>XX60 BlockStream License (for Eval conversion on Standard units)</t>
  </si>
  <si>
    <t>XX60 BlockStream  Add On Kits</t>
  </si>
  <si>
    <t>BlockStream Upgrade License Option for EXA-01160</t>
  </si>
  <si>
    <t xml:space="preserve">Models - EX1260 B010 and B030 base only </t>
  </si>
  <si>
    <t>Models - EX1260 B050 and B070 base only</t>
  </si>
  <si>
    <t>Eval BlockStream Upgrade License Option for EXA-01160</t>
  </si>
  <si>
    <t>SteelFusion XX60 Upgrades</t>
  </si>
  <si>
    <t>UPG-CXA-03070-L-M</t>
  </si>
  <si>
    <t>Upgrade LIC-CXA-03070-L to LIC-CXA-03070-M</t>
  </si>
  <si>
    <t>UPG-CXA-03070-M-H</t>
  </si>
  <si>
    <t>Upgrade LIC-CXA-03070-M to LIC-CXA-03070-H</t>
  </si>
  <si>
    <t>UPG-CXA-03070-L-H</t>
  </si>
  <si>
    <t xml:space="preserve">Upgrade LIC-CXA-03070-L to LIC-CXA-03070-H </t>
  </si>
  <si>
    <t>SteelHead CXA Appliance Annual Support</t>
  </si>
  <si>
    <t>MNT-GLD-CXA-03070</t>
  </si>
  <si>
    <t>Steelhead CXA 3070 Gold Support</t>
  </si>
  <si>
    <t>MNT-GPL-CXA-03070</t>
  </si>
  <si>
    <t>Steelhead CXA 3070 Gold Plus Support</t>
  </si>
  <si>
    <t>MNT-PLT-CXA-03070</t>
  </si>
  <si>
    <t>Steelhead CXA 3070 Platinum Support</t>
  </si>
  <si>
    <t>MNT-RASP-GLD-CXA-03070</t>
  </si>
  <si>
    <t>Steelhead CXA 3070 Gold RASP Support</t>
  </si>
  <si>
    <t>MNT-RASP-GPL-CXA-03070</t>
  </si>
  <si>
    <t>Steelhead CXA 3070 Gold Plus RASP Support</t>
  </si>
  <si>
    <t>MNT-RASP-PLT-CXA-03070</t>
  </si>
  <si>
    <t>Steelhead CXA 3070 Platinum RASP Support</t>
  </si>
  <si>
    <t>MNT-GLD-CXA-05070</t>
  </si>
  <si>
    <t>Steelhead CXA 5070 Gold Support</t>
  </si>
  <si>
    <t>MNT-GPL-CXA-05070</t>
  </si>
  <si>
    <t>Steelhead CXA 5070 Gold Plus Support</t>
  </si>
  <si>
    <t>MNT-PLT-CXA-05070</t>
  </si>
  <si>
    <t>Steelhead CXA 5070 Platinum Support</t>
  </si>
  <si>
    <t>MNT-RASP-GLD-CXA-05070</t>
  </si>
  <si>
    <t>Steelhead CXA 5070 Gold RASP Support</t>
  </si>
  <si>
    <t>MNT-RASP-GPL-CXA-05070</t>
  </si>
  <si>
    <t>Steelhead CXA 5070 Gold Plus RASP Support</t>
  </si>
  <si>
    <t>MNT-RASP-PLT-CXA-05070</t>
  </si>
  <si>
    <t>Steelhead CXA 5070 Platinum RASP Support</t>
  </si>
  <si>
    <t>MNT-GLD-CXA-07070</t>
  </si>
  <si>
    <t>Steelhead CXA 7070 Gold Support</t>
  </si>
  <si>
    <t>MNT-GPL-CXA-07070</t>
  </si>
  <si>
    <t>Steelhead CXA 7070 Gold Plus Support</t>
  </si>
  <si>
    <t>MNT-PLT-CXA-07070</t>
  </si>
  <si>
    <t>Steelhead CXA 7070 Platinum Support</t>
  </si>
  <si>
    <t>MNT-RASP-GLD-CXA-07070</t>
  </si>
  <si>
    <t>Steelhead CXA 7070 Gold RASP Support</t>
  </si>
  <si>
    <t>MNT-RASP-GPL-CXA-07070</t>
  </si>
  <si>
    <t>Steelhead CXA 7070 Gold Plus RASP Support</t>
  </si>
  <si>
    <t>MNT-RASP-PLT-CXA-07070</t>
  </si>
  <si>
    <t>Steelhead CXA 7070 Platinum RASP Support</t>
  </si>
  <si>
    <t>SteelFusion EXA Appliance Annual Support</t>
  </si>
  <si>
    <t>SCAN-SU-48TB</t>
  </si>
  <si>
    <t>SCAN-SU-72TB</t>
  </si>
  <si>
    <t>SCAN-02170-B010-C</t>
  </si>
  <si>
    <t>SCAN-04170-B010-C</t>
  </si>
  <si>
    <t>SCAN-06170-B010-C</t>
  </si>
  <si>
    <t>License Options for SCAN-02170-B010 - It is mandatory to select one of the following</t>
  </si>
  <si>
    <t>SCAN-02170   (Configured systems only.   Requires additional NIC options. See "Configurable Options" tab)</t>
  </si>
  <si>
    <t>SCAN-04170   (Configured systems only.   Requires additional NIC options. See "Configurable Options" tab)</t>
  </si>
  <si>
    <t>SCAN-06170   (Configured systems only.   Requires additional NIC options. See "Configurable Options" tab)</t>
  </si>
  <si>
    <t>License Options for SCAN-04170-B010 - It is mandatory to select one of the following</t>
  </si>
  <si>
    <t>License Options for SCAN-06170-B010 - It is mandatory to select one of the following</t>
  </si>
  <si>
    <t>SteelCentral NetProfiler Appliance Pricelist</t>
  </si>
  <si>
    <t>SteelCentral NetProfiler Appliance Annual Support</t>
  </si>
  <si>
    <t>MNT-GLD-SCAN-02170</t>
  </si>
  <si>
    <t>SCAN-02170 Gold Support</t>
  </si>
  <si>
    <t>MNT-GPL-SCAN-02170</t>
  </si>
  <si>
    <t>SCAN-02170 Gold Plus Support</t>
  </si>
  <si>
    <t>MNT-PLT-SCAN-02170</t>
  </si>
  <si>
    <t>SCAN-02170 Platinum Support</t>
  </si>
  <si>
    <t>MNT-GLD-SCAN-04170</t>
  </si>
  <si>
    <t>SCAN-04170 Gold Support</t>
  </si>
  <si>
    <t>MNT-GPL-SCAN-04170</t>
  </si>
  <si>
    <t>SCAN-04170 Gold Plus Support</t>
  </si>
  <si>
    <t>MNT-PLT-SCAN-04170</t>
  </si>
  <si>
    <t>SCAN-04170 Platinum Support</t>
  </si>
  <si>
    <t>MNT-GLD-SCAN-06170</t>
  </si>
  <si>
    <t>SCAN-06170 Gold Support</t>
  </si>
  <si>
    <t>MNT-GPL-SCAN-06170</t>
  </si>
  <si>
    <t>SCAN-06170 Gold Plus Support</t>
  </si>
  <si>
    <t>MNT-PLT-SCAN-06170</t>
  </si>
  <si>
    <t>SCAN-06170 Platinum Support</t>
  </si>
  <si>
    <t>MNT-GLD-SCAN-SU-48TB</t>
  </si>
  <si>
    <t>SCAN-SU-48TB Gold Support</t>
  </si>
  <si>
    <t>MNT-GPL-SCAN-SU-48TB</t>
  </si>
  <si>
    <t>SCAN-SU-48TB Gold Plus Support</t>
  </si>
  <si>
    <t>MNT-PLT-SCAN-SU-48TB</t>
  </si>
  <si>
    <t>SCAN-SU-48TB Platinum Support</t>
  </si>
  <si>
    <t>MNT-GLD-SCAN-SU-72TB</t>
  </si>
  <si>
    <t>SCAN-SU-72TB Gold Support</t>
  </si>
  <si>
    <t>MNT-GPL-SCAN-SU-72TB</t>
  </si>
  <si>
    <t>SCAN-SU-72TB Gold Plus Support</t>
  </si>
  <si>
    <t>MNT-PLT-SCAN-SU-72TB</t>
  </si>
  <si>
    <t>SCAN-SU-72TB Platinum Support</t>
  </si>
  <si>
    <t>MNT-RASP-GLD-SCAN-02170</t>
  </si>
  <si>
    <t>SCAN-02170 Gold RASP Support</t>
  </si>
  <si>
    <t>MNT-RASP-GPL-SCAN-02170</t>
  </si>
  <si>
    <t>SCAN-02170 Gold Plus RASP Support</t>
  </si>
  <si>
    <t>MNT-RASP-PLT-SCAN-02170</t>
  </si>
  <si>
    <t>SCAN-02170 Platinum RASP Support</t>
  </si>
  <si>
    <t>MNT-RASP-GLD-SCAN-04170</t>
  </si>
  <si>
    <t>SCAN-04170 Gold RASP Support</t>
  </si>
  <si>
    <t>MNT-RASP-GPL-SCAN-04170</t>
  </si>
  <si>
    <t>SCAN-04170 Gold Plus RASP Support</t>
  </si>
  <si>
    <t>MNT-RASP-PLT-SCAN-04170</t>
  </si>
  <si>
    <t>SCAN-04170 Platinum RASP Support</t>
  </si>
  <si>
    <t>MNT-RASP-GLD-SCAN-06170</t>
  </si>
  <si>
    <t>SCAN-06170 Gold RASP Support</t>
  </si>
  <si>
    <t>MNT-RASP-GPL-SCAN-06170</t>
  </si>
  <si>
    <t>SCAN-06170 Gold Plus RASP Support</t>
  </si>
  <si>
    <t>MNT-RASP-PLT-SCAN-06170</t>
  </si>
  <si>
    <t>SCAN-06170 Platinum RASP Support</t>
  </si>
  <si>
    <t>MNT-RASP-GLD-SCAN-SU-48TB</t>
  </si>
  <si>
    <t>SCAN-SU-48TB Gold RASP Support</t>
  </si>
  <si>
    <t>MNT-RASP-GPL-SCAN-SU-48TB</t>
  </si>
  <si>
    <t>SCAN-SU-48TB Gold Plus RASP Support</t>
  </si>
  <si>
    <t>MNT-RASP-PLT-SCAN-SU-48TB</t>
  </si>
  <si>
    <t>SCAN-SU-48TB Platinum RASP Support</t>
  </si>
  <si>
    <t>MNT-RASP-GLD-SCAN-SU-72TB</t>
  </si>
  <si>
    <t>SCAN-SU-72TB Gold RASP Support</t>
  </si>
  <si>
    <t>MNT-RASP-GPL-SCAN-SU-72TB</t>
  </si>
  <si>
    <t>SCAN-SU-72TB Gold Plus RASP Support</t>
  </si>
  <si>
    <t>MNT-RASP-PLT-SCAN-SU-72TB</t>
  </si>
  <si>
    <t>SCAN-SU-72TB Platinum RASP Support</t>
  </si>
  <si>
    <t>LIC-SCNE-00470-SDN</t>
  </si>
  <si>
    <t>UPG-SCNE-00470-F1-F2</t>
  </si>
  <si>
    <t>Upgrade SCNE-00470-F1 to SCNE-00470-F2</t>
  </si>
  <si>
    <t>UPG-SCNE-00470-F1-F3</t>
  </si>
  <si>
    <t>Upgrade SCNE-00470-F1 to SCNE-00470-F3</t>
  </si>
  <si>
    <t>UPG-SCNE-00470-F1-F4</t>
  </si>
  <si>
    <t>Upgrade SCNE-00470-F1 to SCNE-00470-F4</t>
  </si>
  <si>
    <t>UPG-SCNE-00470-F1-F5</t>
  </si>
  <si>
    <t>Upgrade SCNE-00470-F1 to SCNE-00470-F5</t>
  </si>
  <si>
    <t>UPG-SCNE-00470-F2-F3</t>
  </si>
  <si>
    <t>Upgrade SCNE-00470-F2 to SCNE-00470-F3</t>
  </si>
  <si>
    <t>UPG-SCNE-00470-F2-F4</t>
  </si>
  <si>
    <t>Upgrade SCNE-00470-F2 to SCNE-00470-F4</t>
  </si>
  <si>
    <t>UPG-SCNE-00470-F2-F5</t>
  </si>
  <si>
    <t>Upgrade SCNE-00470-F2 to SCNE-00470-F5</t>
  </si>
  <si>
    <t>UPG-SCNE-00470-F3-F4</t>
  </si>
  <si>
    <t>Upgrade SCNE-00470-F3 to SCNE-00470-F4</t>
  </si>
  <si>
    <t>UPG-SCNE-00470-F3-F5</t>
  </si>
  <si>
    <t>Upgrade SCNE-00470-F3 to SCNE-00470-F5</t>
  </si>
  <si>
    <t>UPG-SCNE-00470-F4-F5</t>
  </si>
  <si>
    <t>Upgrade SCNE-00470-F4 to SCNE-00470-F5</t>
  </si>
  <si>
    <t>SCNP-02270-B010</t>
  </si>
  <si>
    <t>SteelCentral NetProfiler SCNP-02270-B010</t>
  </si>
  <si>
    <t>SCNP-02270-B010-C</t>
  </si>
  <si>
    <t>SteelCentral NetProfiler SCNP-02270-B010-C (configured)</t>
  </si>
  <si>
    <t>License Options for SCNP-02270-B010 - It is mandatory to select one of the following</t>
  </si>
  <si>
    <t>LIC-SCNP-02270-F1</t>
  </si>
  <si>
    <t>SteelCentral NetProfiler License for 200K FPM</t>
  </si>
  <si>
    <t>LIC-SCNP-02270-F2</t>
  </si>
  <si>
    <t>SteelCentral NetProfiler License for 400K FPM</t>
  </si>
  <si>
    <t>LIC-SCNP-02270-F3</t>
  </si>
  <si>
    <t>LIC-SCNP-02270-F4</t>
  </si>
  <si>
    <t>SteelCentral NetProfiler License for 800K FPM</t>
  </si>
  <si>
    <t>LIC-SCNP-02270-F5</t>
  </si>
  <si>
    <t>SteelCentral NetProfiler License for 1M FPM</t>
  </si>
  <si>
    <t>LIC-SCNP-02270-SDN</t>
  </si>
  <si>
    <t>SteelCentral SDN License for SCNP-02270-B010</t>
  </si>
  <si>
    <t>UPG-SCNP-02270-F1-F2</t>
  </si>
  <si>
    <t>Upgrade SCNP-02270-F1 to SCNP-02270-F2</t>
  </si>
  <si>
    <t>UPG-SCNP-02270-F1-F3</t>
  </si>
  <si>
    <t>Upgrade SCNP-02270-F1 to SCNP-02270-F3</t>
  </si>
  <si>
    <t>UPG-SCNP-02270-F1-F4</t>
  </si>
  <si>
    <t>Upgrade SCNP-02270-F1 to SCNP-02270-F4</t>
  </si>
  <si>
    <t>UPG-SCNP-02270-F1-F5</t>
  </si>
  <si>
    <t>Upgrade SCNP-02270-F1 to SCNP-02270-F5</t>
  </si>
  <si>
    <t>UPG-SCNP-02270-F2-F3</t>
  </si>
  <si>
    <t>Upgrade SCNP-02270-F2 to SCNP-02270-F3</t>
  </si>
  <si>
    <t>UPG-SCNP-02270-F2-F4</t>
  </si>
  <si>
    <t>Upgrade SCNP-02270-F2 to SCNP-02270-F4</t>
  </si>
  <si>
    <t>UPG-SCNP-02270-F2-F5</t>
  </si>
  <si>
    <t>Upgrade SCNP-02270-F2 to SCNP-02270-F5</t>
  </si>
  <si>
    <t>UPG-SCNP-02270-F3-F4</t>
  </si>
  <si>
    <t>Upgrade SCNP-02270-F3 to SCNP-02270-F4</t>
  </si>
  <si>
    <t>UPG-SCNP-02270-F3-F5</t>
  </si>
  <si>
    <t>Upgrade SCNP-02270-F3 to SCNP-02270-F5</t>
  </si>
  <si>
    <t>UPG-SCNP-02270-F4-F5</t>
  </si>
  <si>
    <t>Upgrade SCNP-02270-F4 to SCNP-02270-F5</t>
  </si>
  <si>
    <t>SCNP-04270-UI-B010</t>
  </si>
  <si>
    <t>SCNP-04270-DB-B020</t>
  </si>
  <si>
    <t>SCNP-04270-AN-B030</t>
  </si>
  <si>
    <t>SCNP-04270-AN-B030-C</t>
  </si>
  <si>
    <t>SteelCentral NetProfiler Enterprise Analysis Module Configured</t>
  </si>
  <si>
    <t>LIC-SCNP-04270-UI-F1</t>
  </si>
  <si>
    <t>SteelCentral NetProfiler Enterprise UI License</t>
  </si>
  <si>
    <t>License Options for SCNP-04270-DB-B020 - It is mandatory to select one of the following</t>
  </si>
  <si>
    <t>License Options for SCNP-04270-UI-B010 - It is mandatory to select one of the following</t>
  </si>
  <si>
    <t>License Options for SCNP-04270-AN-B030 - It is mandatory to select one of the following</t>
  </si>
  <si>
    <t>LIC-SCNP-04270-DB-F1</t>
  </si>
  <si>
    <t>SteelCentral NetProfiler Enterprise DB License</t>
  </si>
  <si>
    <t>LIC-SCNP-04270-AN-F1</t>
  </si>
  <si>
    <t>SteelCentral NetProfiler Enterprise AN License 1M FPM</t>
  </si>
  <si>
    <t>SteelCentral SCNP-04270 Enterprise NetProfiler Add on skus</t>
  </si>
  <si>
    <t>SteelCentral SCNP-04270 Enterprise NetProfiler Additional License options</t>
  </si>
  <si>
    <t>LIC-SCNP-04270-SDN</t>
  </si>
  <si>
    <t>SteelCentral NetProfiler Enterprise SDN License</t>
  </si>
  <si>
    <t>SCNP-04270-EX-B040</t>
  </si>
  <si>
    <t>SteelCentral NetProfiler Enterprise SCNP-04270 Expansion Module</t>
  </si>
  <si>
    <t>SCNP-04270-EX-B040-C</t>
  </si>
  <si>
    <t>SteelCentral NetProfiler Enterprise SCNP-04270 Expansion Module configured</t>
  </si>
  <si>
    <t>SCNP-04270-AN Base sku's (use -C sku when configuring Card options)</t>
  </si>
  <si>
    <t>SCNP-04270-DB Base sku's</t>
  </si>
  <si>
    <t>SCNP-04270-UI Base sku's</t>
  </si>
  <si>
    <t>SCNP-04270-EX Base sku's (use -C sku when configuring Card options)</t>
  </si>
  <si>
    <t>License Options for SCNP-04270-EX-B040 - It is mandatory to select one of the following</t>
  </si>
  <si>
    <t>LIC-SCNP-04270-EX-F1</t>
  </si>
  <si>
    <t>SteelCentral NetProfiler Enterprise EX License 1M FPM</t>
  </si>
  <si>
    <t>SCNP-04270-DP Base sku's</t>
  </si>
  <si>
    <t>License Options for SCNP-04270-DP-B050 - It is mandatory to select one of the following</t>
  </si>
  <si>
    <t>SCNP-04270-DP-B050</t>
  </si>
  <si>
    <t>SteelCentral Dispatch Enterprise Profiler</t>
  </si>
  <si>
    <t>LIC-SCNP-04270-DP-F1</t>
  </si>
  <si>
    <t>SteelCentral NetProfiler Enterprise DP License</t>
  </si>
  <si>
    <t>Models - SCNE470</t>
  </si>
  <si>
    <t>Models - SCNP2270</t>
  </si>
  <si>
    <t>Models - SCNP4270-UI</t>
  </si>
  <si>
    <t>SteelCentral SCFG-02270 Flow Gateway Base SKUs</t>
  </si>
  <si>
    <t>SteelCentral SCFG-02270 Flow Gateway  Upgrades</t>
  </si>
  <si>
    <t>License Options for SCFG-02270-B010 - It is mandatory to select one of the following</t>
  </si>
  <si>
    <t>SCFG-02270-B010</t>
  </si>
  <si>
    <t>SteelCentral Flow Gateway SCFG-02270-B010</t>
  </si>
  <si>
    <t>LIC-SCFG-02270-F1</t>
  </si>
  <si>
    <t>SteelCentral Flow Gateway License for 200K FPM</t>
  </si>
  <si>
    <t>LIC-SCFG-02270-F2</t>
  </si>
  <si>
    <t>SteelCentral Flow Gateway License for 400K FPM</t>
  </si>
  <si>
    <t>LIC-SCFG-02270-F3</t>
  </si>
  <si>
    <t>LIC-SCFG-02270-F4</t>
  </si>
  <si>
    <t>LIC-SCFG-02270-F5</t>
  </si>
  <si>
    <t>SteelCentral Flow Gateway License for 1M FPM</t>
  </si>
  <si>
    <t>LIC-SCFG-02270-F6</t>
  </si>
  <si>
    <t>SteelCentral Flow Gateway License for 2M FPM</t>
  </si>
  <si>
    <t>UPG-SCFG-02270-F1-F2</t>
  </si>
  <si>
    <t>Upgrade SCFG-02270-F1 to SCFG-02270-F2</t>
  </si>
  <si>
    <t>UPG-SCFG-02270-F1-F3</t>
  </si>
  <si>
    <t>Upgrade SCFG-02270-F1 to SCFG-02270-F3</t>
  </si>
  <si>
    <t>UPG-SCFG-02270-F1-F4</t>
  </si>
  <si>
    <t>Upgrade SCFG-02270-F1 to SCFG-02270-F4</t>
  </si>
  <si>
    <t>UPG-SCFG-02270-F1-F5</t>
  </si>
  <si>
    <t>Upgrade SCFG-02270-F1 to SCFG-02270-F5</t>
  </si>
  <si>
    <t>UPG-SCFG-02270-F1-F6</t>
  </si>
  <si>
    <t>Upgrade SCFG-02270-F1 to SCFG-02270-F6</t>
  </si>
  <si>
    <t>UPG-SCFG-02270-F2-F3</t>
  </si>
  <si>
    <t>Upgrade SCFG-02270-F2 to SCFG-02270-F3</t>
  </si>
  <si>
    <t>UPG-SCFG-02270-F2-F4</t>
  </si>
  <si>
    <t>Upgrade SCFG-02270-F2 to SCFG-02270-F4</t>
  </si>
  <si>
    <t>UPG-SCFG-02270-F2-F5</t>
  </si>
  <si>
    <t>Upgrade SCFG-02270-F2 to SCFG-02270-F5</t>
  </si>
  <si>
    <t>UPG-SCFG-02270-F2-F6</t>
  </si>
  <si>
    <t>Upgrade SCFG-02270-F2 to SCFG-02270-F6</t>
  </si>
  <si>
    <t>UPG-SCFG-02270-F3-F4</t>
  </si>
  <si>
    <t>Upgrade SCFG-02270-F3 to SCFG-02270-F4</t>
  </si>
  <si>
    <t>UPG-SCFG-02270-F3-F5</t>
  </si>
  <si>
    <t>Upgrade SCFG-02270-F3 to SCFG-02270-F5</t>
  </si>
  <si>
    <t>UPG-SCFG-02270-F3-F6</t>
  </si>
  <si>
    <t>Upgrade SCFG-02270-F3 to SCFG-02270-F6</t>
  </si>
  <si>
    <t>UPG-SCFG-02270-F4-F5</t>
  </si>
  <si>
    <t>Upgrade SCFG-02270-F4 to SCFG-02270-F5</t>
  </si>
  <si>
    <t>UPG-SCFG-02270-F4-F6</t>
  </si>
  <si>
    <t>Upgrade SCFG-02270-F4 to SCFG-02270-F6</t>
  </si>
  <si>
    <t>UPG-SCFG-02270-F5-F6</t>
  </si>
  <si>
    <t>Upgrade SCFG-02270-F5 to SCFG-02270-F6</t>
  </si>
  <si>
    <t>Upgrades Virtual SteelCentral SCNE-VE-470 NetExpress</t>
  </si>
  <si>
    <t>Additional Options for Virtual SteelCentral SCNE-VE-470 NetExpress</t>
  </si>
  <si>
    <t>LIC-SCNE-VE-00470-SDN</t>
  </si>
  <si>
    <t>SteelCentral SDN License for SCNE-VE-00470</t>
  </si>
  <si>
    <t>UPG-SCNE-VE-00470-F1-F2</t>
  </si>
  <si>
    <t>Upgrade SCNE-VE-00470-F1 to 00470-F2</t>
  </si>
  <si>
    <t>UPG-SCNE-VE-00470-F1-F3</t>
  </si>
  <si>
    <t>Upgrade SCNE-VE-00470-F1 to 00470-F3</t>
  </si>
  <si>
    <t>UPG-SCNE-VE-00470-F1-F4</t>
  </si>
  <si>
    <t>Upgrade SCNE-VE-00470-F1 to 00470-F4</t>
  </si>
  <si>
    <t>UPG-SCNE-VE-00470-F1-F5</t>
  </si>
  <si>
    <t>Upgrade SCNE-VE-00470-F1 to 00470-F5</t>
  </si>
  <si>
    <t>UPG-SCNE-VE-00470-F2-F3</t>
  </si>
  <si>
    <t>Upgrade SCNE-VE-00470-F2 to 00470-F3</t>
  </si>
  <si>
    <t>UPG-SCNE-VE-00470-F2-F4</t>
  </si>
  <si>
    <t>Upgrade SCNE-VE-00470-F2 to 00470-F4</t>
  </si>
  <si>
    <t>UPG-SCNE-VE-00470-F2-F5</t>
  </si>
  <si>
    <t>Upgrade SCNE-VE-00470-F2 to 00470-F5</t>
  </si>
  <si>
    <t>UPG-SCNE-VE-00470-F3-F4</t>
  </si>
  <si>
    <t>Upgrade SCNE-VE-00470-F3 to 00470-F4</t>
  </si>
  <si>
    <t>UPG-SCNE-VE-00470-F3-F5</t>
  </si>
  <si>
    <t>Upgrade SCNE-VE-00470-F3 to 00470-F5</t>
  </si>
  <si>
    <t>UPG-SCNE-VE-00470-F4-F5</t>
  </si>
  <si>
    <t>Upgrade SCNE-VE-00470-F4 to 00470-F5</t>
  </si>
  <si>
    <t>Models - SCNE-VE-470</t>
  </si>
  <si>
    <t>SCNE-VE-00470-F3-E</t>
  </si>
  <si>
    <t>Eval SteelCentral NetExpress Virtual Edition, 60K FPM</t>
  </si>
  <si>
    <t>Eval SteelCentral NetExpress Virtual Edition, 60K FPM (includes sdn, analytics and 1 Concurrent Packet Analyzer)</t>
  </si>
  <si>
    <t>SCNE-VE-00470-F5-E</t>
  </si>
  <si>
    <t>Eval SteelCentral NetExpress Virtual Edition, 120K FPM</t>
  </si>
  <si>
    <t>Eval SteelCentral NetExpress Virtual Edition, 120K FPM (includes sdn, analytics and 1 Concurrent Packet Analyzer)</t>
  </si>
  <si>
    <t>MNT-GLD-SCNE-00470-F1</t>
  </si>
  <si>
    <t>SteelCentral NetExpress SCNE-00470-F1 Gold Support</t>
  </si>
  <si>
    <t>MNT-GPL-SCNE-00470-F1</t>
  </si>
  <si>
    <t>SteelCentral NetExpress SCNE-00470-F1 Gold Plus Support</t>
  </si>
  <si>
    <t>MNT-PLT-SCNE-00470-F1</t>
  </si>
  <si>
    <t>SteelCentral NetExpress SCNE-00470-F1 Platinum Support</t>
  </si>
  <si>
    <t>MNT-RASP-GLD-SCNE-00470-F1</t>
  </si>
  <si>
    <t>SteelCentral NetExpress SCNE-00470-F1 Gold RASP Support</t>
  </si>
  <si>
    <t>MNT-RASP-GPL-SCNE-00470-F1</t>
  </si>
  <si>
    <t>SteelCentral NetExpress SCNE-00470-F1 Gold Plus RASP Support</t>
  </si>
  <si>
    <t>MNT-RASP-PLT-SCNE-00470-F1</t>
  </si>
  <si>
    <t>SteelCentral NetExpress SCNE-00470-F1 Platinum RASP Support</t>
  </si>
  <si>
    <t>MNT-GLD-SCNE-00470-F2</t>
  </si>
  <si>
    <t>SteelCentral NetExpress SCNE-00470-F2 Gold Support</t>
  </si>
  <si>
    <t>MNT-GPL-SCNE-00470-F2</t>
  </si>
  <si>
    <t>SteelCentral NetExpress SCNE-00470-F2 Gold Plus Support</t>
  </si>
  <si>
    <t>MNT-PLT-SCNE-00470-F2</t>
  </si>
  <si>
    <t>SteelCentral NetExpress SCNE-00470-F2 Platinum Support</t>
  </si>
  <si>
    <t>MNT-RASP-GLD-SCNE-00470-F2</t>
  </si>
  <si>
    <t>SteelCentral NetExpress SCNE-00470-F2 Gold RASP Support</t>
  </si>
  <si>
    <t>MNT-RASP-GPL-SCNE-00470-F2</t>
  </si>
  <si>
    <t>SteelCentral NetExpress SCNE-00470-F2 Gold Plus RASP Support</t>
  </si>
  <si>
    <t>MNT-RASP-PLT-SCNE-00470-F2</t>
  </si>
  <si>
    <t>SteelCentral NetExpress SCNE-00470-F2 Platinum RASP Support</t>
  </si>
  <si>
    <t>MNT-GLD-SCNE-00470-F3</t>
  </si>
  <si>
    <t>SteelCentral NetExpress SCNE-00470-F3 Gold Support</t>
  </si>
  <si>
    <t>MNT-GPL-SCNE-00470-F3</t>
  </si>
  <si>
    <t>SteelCentral NetExpress SCNE-00470-F3 Gold Plus Support</t>
  </si>
  <si>
    <t>MNT-PLT-SCNE-00470-F3</t>
  </si>
  <si>
    <t>SteelCentral NetExpress SCNE-00470-F3 Platinum Support</t>
  </si>
  <si>
    <t>MNT-RASP-GLD-SCNE-00470-F3</t>
  </si>
  <si>
    <t>SteelCentral NetExpress SCNE-00470-F3 Gold RASP Support</t>
  </si>
  <si>
    <t>MNT-RASP-GPL-SCNE-00470-F3</t>
  </si>
  <si>
    <t>SteelCentral NetExpress SCNE-00470-F3 Gold Plus RASP Support</t>
  </si>
  <si>
    <t>MNT-RASP-PLT-SCNE-00470-F3</t>
  </si>
  <si>
    <t>SteelCentral NetExpress SCNE-00470-F3 Platinum RASP Support</t>
  </si>
  <si>
    <t>MNT-GLD-SCNE-00470-F4</t>
  </si>
  <si>
    <t>SteelCentral NetExpress SCNE-00470-F4 Gold Support</t>
  </si>
  <si>
    <t>MNT-GPL-SCNE-00470-F4</t>
  </si>
  <si>
    <t>SteelCentral NetExpress SCNE-00470-F4 Gold Plus Support</t>
  </si>
  <si>
    <t>MNT-PLT-SCNE-00470-F4</t>
  </si>
  <si>
    <t>SteelCentral NetExpress SCNE-00470-F4 Platinum Support</t>
  </si>
  <si>
    <t>MNT-RASP-GLD-SCNE-00470-F4</t>
  </si>
  <si>
    <t>SteelCentral NetExpress SCNE-00470-F4 Gold RASP Support</t>
  </si>
  <si>
    <t>MNT-RASP-GPL-SCNE-00470-F4</t>
  </si>
  <si>
    <t>SteelCentral NetExpress SCNE-00470-F4 Gold Plus RASP Support</t>
  </si>
  <si>
    <t>MNT-RASP-PLT-SCNE-00470-F4</t>
  </si>
  <si>
    <t>SteelCentral NetExpress SCNE-00470-F4 Platinum RASP Support</t>
  </si>
  <si>
    <t>MNT-GLD-SCNE-00470-F5</t>
  </si>
  <si>
    <t>SteelCentral NetExpress SCNE-00470-F5 Gold Support</t>
  </si>
  <si>
    <t>MNT-GPL-SCNE-00470-F5</t>
  </si>
  <si>
    <t>SteelCentral NetExpress SCNE-00470-F5 Gold Plus Support</t>
  </si>
  <si>
    <t>MNT-PLT-SCNE-00470-F5</t>
  </si>
  <si>
    <t>SteelCentral NetExpress SCNE-00470-F5 Platinum Support</t>
  </si>
  <si>
    <t>MNT-RASP-GLD-SCNE-00470-F5</t>
  </si>
  <si>
    <t>SteelCentral NetExpress SCNE-00470-F5 Gold RASP Support</t>
  </si>
  <si>
    <t>MNT-RASP-GPL-SCNE-00470-F5</t>
  </si>
  <si>
    <t>SteelCentral NetExpress SCNE-00470-F5 Gold Plus RASP Support</t>
  </si>
  <si>
    <t>MNT-RASP-PLT-SCNE-00470-F5</t>
  </si>
  <si>
    <t>SteelCentral NetExpress SCNE-00470-F5 Platinum RASP Support</t>
  </si>
  <si>
    <t>MNT-LIC-SCNE-00470-SDN</t>
  </si>
  <si>
    <t>Support Virtual SteelCentral NetExpress SDN License for SCNE-00470</t>
  </si>
  <si>
    <t>MNT-RASP-LIC-SCNE-00470-SDN</t>
  </si>
  <si>
    <t>RASP Support Virtual SteelCentral NetExpress SDN License for SCNE-00470</t>
  </si>
  <si>
    <t>RASP SteelCentral NetProfiler Appliance Annual Support</t>
  </si>
  <si>
    <t>MNT-GLD-SCNP-02270-F1</t>
  </si>
  <si>
    <t>SteelCentral NetProfiler SCNP-02270-F1 Gold Support</t>
  </si>
  <si>
    <t>MNT-GPL-SCNP-02270-F1</t>
  </si>
  <si>
    <t>SteelCentral NetProfiler SCNP-02270-F1 Gold Plus Support</t>
  </si>
  <si>
    <t>MNT-PLT-SCNP-02270-F1</t>
  </si>
  <si>
    <t>SteelCentral NetProfiler SCNP-02270-F1 Platinum Support</t>
  </si>
  <si>
    <t>MNT-RASP-GLD-SCNP-02270-F1</t>
  </si>
  <si>
    <t>SteelCentral NetProfiler SCNP-02270-F1 Gold RASP Support</t>
  </si>
  <si>
    <t>MNT-RASP-GPL-SCNP-02270-F1</t>
  </si>
  <si>
    <t>SteelCentral NetProfiler SCNP-02270-F1 Gold Plus RASP Support</t>
  </si>
  <si>
    <t>MNT-RASP-PLT-SCNP-02270-F1</t>
  </si>
  <si>
    <t>SteelCentral NetProfiler SCNP-02270-F1 Platinum RASP Support</t>
  </si>
  <si>
    <t>MNT-GLD-SCNP-02270-F2</t>
  </si>
  <si>
    <t>SteelCentral NetProfiler SCNP-02270-F2 Gold Support</t>
  </si>
  <si>
    <t>MNT-GPL-SCNP-02270-F2</t>
  </si>
  <si>
    <t>SteelCentral NetProfiler SCNP-02270-F2 Gold Plus Support</t>
  </si>
  <si>
    <t>MNT-PLT-SCNP-02270-F2</t>
  </si>
  <si>
    <t>SteelCentral NetProfiler SCNP-02270-F2 Platinum Support</t>
  </si>
  <si>
    <t>MNT-RASP-GLD-SCNP-02270-F2</t>
  </si>
  <si>
    <t>SteelCentral NetProfiler SCNP-02270-F2 Gold RASP Support</t>
  </si>
  <si>
    <t>MNT-RASP-GPL-SCNP-02270-F2</t>
  </si>
  <si>
    <t>SteelCentral NetProfiler SCNP-02270-F2 Gold Plus RASP Support</t>
  </si>
  <si>
    <t>MNT-RASP-PLT-SCNP-02270-F2</t>
  </si>
  <si>
    <t>SteelCentral NetProfiler SCNP-02270-F2 Platinum RASP Support</t>
  </si>
  <si>
    <t>MNT-GLD-SCNP-02270-F3</t>
  </si>
  <si>
    <t>SteelCentral NetProfiler SCNP-02270-F3 Gold Support</t>
  </si>
  <si>
    <t>MNT-GPL-SCNP-02270-F3</t>
  </si>
  <si>
    <t>SteelCentral NetProfiler SCNP-02270-F3 Gold Plus Support</t>
  </si>
  <si>
    <t>MNT-PLT-SCNP-02270-F3</t>
  </si>
  <si>
    <t>SteelCentral NetProfiler SCNP-02270-F3 Platinum Support</t>
  </si>
  <si>
    <t>MNT-RASP-GLD-SCNP-02270-F3</t>
  </si>
  <si>
    <t>SteelCentral NetProfiler SCNP-02270-F3 Gold RASP Support</t>
  </si>
  <si>
    <t>MNT-RASP-GPL-SCNP-02270-F3</t>
  </si>
  <si>
    <t>SteelCentral NetProfiler SCNP-02270-F3 Gold Plus RASP Support</t>
  </si>
  <si>
    <t>MNT-RASP-PLT-SCNP-02270-F3</t>
  </si>
  <si>
    <t>SteelCentral NetProfiler SCNP-02270-F3 Platinum RASP Support</t>
  </si>
  <si>
    <t>MNT-GLD-SCNP-02270-F4</t>
  </si>
  <si>
    <t>SteelCentral NetProfiler SCNP-02270-F4 Gold Support</t>
  </si>
  <si>
    <t>MNT-GPL-SCNP-02270-F4</t>
  </si>
  <si>
    <t>SteelCentral NetProfiler SCNP-02270-F4 Gold Plus Support</t>
  </si>
  <si>
    <t>MNT-PLT-SCNP-02270-F4</t>
  </si>
  <si>
    <t>SteelCentral NetProfiler SCNP-02270-F4 Platinum Support</t>
  </si>
  <si>
    <t>MNT-RASP-GLD-SCNP-02270-F4</t>
  </si>
  <si>
    <t>SteelCentral NetProfiler SCNP-02270-F4 Gold RASP Support</t>
  </si>
  <si>
    <t>MNT-RASP-GPL-SCNP-02270-F4</t>
  </si>
  <si>
    <t>SteelCentral NetProfiler SCNP-02270-F4 Gold Plus RASP Support</t>
  </si>
  <si>
    <t>MNT-RASP-PLT-SCNP-02270-F4</t>
  </si>
  <si>
    <t>SteelCentral NetProfiler SCNP-02270-F4 Platinum RASP Support</t>
  </si>
  <si>
    <t>MNT-GLD-SCNP-02270-F5</t>
  </si>
  <si>
    <t>SteelCentral NetProfiler SCNP-02270-F5 Gold Support</t>
  </si>
  <si>
    <t>MNT-GPL-SCNP-02270-F5</t>
  </si>
  <si>
    <t>SteelCentral NetProfiler SCNP-02270-F5 Gold Plus Support</t>
  </si>
  <si>
    <t>MNT-PLT-SCNP-02270-F5</t>
  </si>
  <si>
    <t>SteelCentral NetProfiler SCNP-02270-F5 Platinum Support</t>
  </si>
  <si>
    <t>MNT-RASP-GLD-SCNP-02270-F5</t>
  </si>
  <si>
    <t>SteelCentral NetProfiler SCNP-02270-F5 Gold RASP Support</t>
  </si>
  <si>
    <t>MNT-RASP-GPL-SCNP-02270-F5</t>
  </si>
  <si>
    <t>SteelCentral NetProfiler SCNP-02270-F5 Gold Plus RASP Support</t>
  </si>
  <si>
    <t>MNT-RASP-PLT-SCNP-02270-F5</t>
  </si>
  <si>
    <t>SteelCentral NetProfiler SCNP-02270-F5 Platinum RASP Support</t>
  </si>
  <si>
    <t>MNT-LIC-SCNP-02270-SDN</t>
  </si>
  <si>
    <t>Support SteelCentral SDN License for SCNP-2270</t>
  </si>
  <si>
    <t>MNT-RASP-LIC-SCNP-02270-SDN</t>
  </si>
  <si>
    <t>RASP Support SteelCentral SDN License for SCNP-2270</t>
  </si>
  <si>
    <t>MNT-GLD-SCNP-04270-UI</t>
  </si>
  <si>
    <t>SteelCentral NetProfiler Enterprise SCNP-04270-UI Gold Support</t>
  </si>
  <si>
    <t>MNT-GPL-SCNP-04270-UI</t>
  </si>
  <si>
    <t>SteelCentral NetProfiler Enterprise SCNP-04270-UI Gold Plus Support</t>
  </si>
  <si>
    <t>MNT-PLT-SCNP-04270-UI</t>
  </si>
  <si>
    <t>SteelCentral NetProfiler Enterprise SCNP-04270-UI Platinum Support</t>
  </si>
  <si>
    <t>MNT-RASP-GLD-SCNP-04270-UI</t>
  </si>
  <si>
    <t>SteelCentral NetProfiler Enterprise SCNP-04270-UI Gold RASP Support</t>
  </si>
  <si>
    <t>MNT-RASP-GPL-SCNP-04270-UI</t>
  </si>
  <si>
    <t>SteelCentral NetProfiler Enterprise SCNP-04270-UI Gold Plus RASP Support</t>
  </si>
  <si>
    <t>MNT-RASP-PLT-SCNP-04270-UI</t>
  </si>
  <si>
    <t>SteelCentral NetProfiler Enterprise SCNP-04270-UI Platinum RASP Support</t>
  </si>
  <si>
    <t>MNT-LIC-SCNP-4270-SDN</t>
  </si>
  <si>
    <t>Support SteelCentral SDN License for Enterprise NetProfiler</t>
  </si>
  <si>
    <t>MNT-RASP-LIC-SCNP-4270-SDN</t>
  </si>
  <si>
    <t>RASP Support SteelCentral SDN License for Enterprise NetProfiler</t>
  </si>
  <si>
    <t>MNT-GLD-SCNP-04270-DB</t>
  </si>
  <si>
    <t>SteelCentral NetProfiler Enterprise SCNP-04270-DB Gold Support</t>
  </si>
  <si>
    <t>MNT-GPL-SCNP-04270-DB</t>
  </si>
  <si>
    <t>SteelCentral NetProfiler Enterprise SCNP-04270-DB Gold Plus Support</t>
  </si>
  <si>
    <t>MNT-PLT-SCNP-04270-DB</t>
  </si>
  <si>
    <t>SteelCentral NetProfiler Enterprise SCNP-04270-DB Platinum Support</t>
  </si>
  <si>
    <t>MNT-RASP-GLD-SCNP-04270-DB</t>
  </si>
  <si>
    <t>SteelCentral NetProfiler Enterprise SCNP-04270-DB Gold RASP Support</t>
  </si>
  <si>
    <t>MNT-RASP-GPL-SCNP-04270-DB</t>
  </si>
  <si>
    <t>SteelCentral NetProfiler Enterprise SCNP-04270-DB Gold Plus RASP Support</t>
  </si>
  <si>
    <t>MNT-RASP-PLT-SCNP-04270-DB</t>
  </si>
  <si>
    <t>SteelCentral NetProfiler Enterprise SCNP-04270-DB Platinum RASP Support</t>
  </si>
  <si>
    <t>MNT-GLD-SCNP-04270-AN</t>
  </si>
  <si>
    <t>SteelCentral NetProfiler Enterprise SCNP-04270-AN Gold Support</t>
  </si>
  <si>
    <t>MNT-GPL-SCNP-04270-AN</t>
  </si>
  <si>
    <t>SteelCentral NetProfiler Enterprise SCNP-04270-AN Gold Plus Support</t>
  </si>
  <si>
    <t>MNT-PLT-SCNP-04270-AN</t>
  </si>
  <si>
    <t>SteelCentral NetProfiler Enterprise SCNP-04270-AN Platinum Support</t>
  </si>
  <si>
    <t>MNT-RASP-GLD-SCNP-04270-AN</t>
  </si>
  <si>
    <t>SteelCentral NetProfiler Enterprise SCNP-04270-AN Gold RASP Support</t>
  </si>
  <si>
    <t>MNT-RASP-GPL-SCNP-04270-AN</t>
  </si>
  <si>
    <t>SteelCentral NetProfiler Enterprise SCNP-04270-AN Gold Plus RASP Support</t>
  </si>
  <si>
    <t>MNT-RASP-PLT-SCNP-04270-AN</t>
  </si>
  <si>
    <t>SteelCentral NetProfiler Enterprise SCNP-04270-AN Platinum RASP Support</t>
  </si>
  <si>
    <t>MNT-GLD-SCNP-04270-EX</t>
  </si>
  <si>
    <t>SteelCentral NetProfiler Enterprise SCNP-04270-EX Gold Support</t>
  </si>
  <si>
    <t>MNT-GPL-SCNP-04270-EX</t>
  </si>
  <si>
    <t>SteelCentral NetProfiler Enterprise SCNP-04270-EX Gold Plus Support</t>
  </si>
  <si>
    <t>MNT-PLT-SCNP-04270-EX</t>
  </si>
  <si>
    <t>SteelCentral NetProfiler Enterprise SCNP-04270-EX Platinum Support</t>
  </si>
  <si>
    <t>MNT-RASP-GLD-SCNP-04270-EX</t>
  </si>
  <si>
    <t>SteelCentral NetProfiler Enterprise SCNP-04270-EX Gold RASP Support</t>
  </si>
  <si>
    <t>MNT-RASP-GPL-SCNP-04270-EX</t>
  </si>
  <si>
    <t>SteelCentral NetProfiler Enterprise SCNP-04270-EX Gold Plus RASP Support</t>
  </si>
  <si>
    <t>MNT-RASP-PLT-SCNP-04270-EX</t>
  </si>
  <si>
    <t>SteelCentral NetProfiler Enterprise SCNP-04270-EX Platinum RASP Support</t>
  </si>
  <si>
    <t>MNT-GLD-SCNP-04270-DP</t>
  </si>
  <si>
    <t>SteelCentral Dispatch Enterprise Profiler Gold Support</t>
  </si>
  <si>
    <t>MNT-GPL-SCNP-04270-DP</t>
  </si>
  <si>
    <t>SteelCentral Dispatch Enterprise Profiler Gold Plus Support</t>
  </si>
  <si>
    <t>MNT-PLT-SCNP-04270-DP</t>
  </si>
  <si>
    <t>SteelCentral Dispatch Enterprise Profiler Platinum Support</t>
  </si>
  <si>
    <t>MNT-RASP-GLD-SCNP-04270-DP</t>
  </si>
  <si>
    <t>SteelCentral Dispatch Enterprise Profiler Gold RASP Support</t>
  </si>
  <si>
    <t>MNT-RASP-GPL-SCNP-04270-DP</t>
  </si>
  <si>
    <t>SteelCentral Dispatch Enterprise Profiler Gold Plus RASP Support</t>
  </si>
  <si>
    <t>MNT-RASP-PLT-SCNP-04270-DP</t>
  </si>
  <si>
    <t>SteelCentral Dispatch Enterprise Profiler Platinum RASP Support</t>
  </si>
  <si>
    <t>MNT-GLD-SCFG-02270-F1</t>
  </si>
  <si>
    <t>SteelCentral Flow Gateway SCFG-02270-F1 Gold Support</t>
  </si>
  <si>
    <t>MNT-GPL-SCFG-02270-F1</t>
  </si>
  <si>
    <t>SteelCentral Flow Gateway SCFG-02270-F1 Gold Plus Support</t>
  </si>
  <si>
    <t>MNT-PLT-SCFG-02270-F1</t>
  </si>
  <si>
    <t>SteelCentral Flow Gateway SCFG-02270-F1 Platinum Support</t>
  </si>
  <si>
    <t>MNT-RASP-GLD-SCFG-02270-F1</t>
  </si>
  <si>
    <t>SteelCentral Flow Gateway SCFG-02270-F1 Gold RASP Support</t>
  </si>
  <si>
    <t>MNT-RASP-GPL-SCFG-02270-F1</t>
  </si>
  <si>
    <t>SteelCentral Flow Gateway SCFG-02270-F1 Gold Plus RASP Support</t>
  </si>
  <si>
    <t>MNT-RASP-PLT-SCFG-02270-F1</t>
  </si>
  <si>
    <t>SteelCentral Flow Gateway SCFG-02270-F1 Platinum RASP Support</t>
  </si>
  <si>
    <t>MNT-GLD-SCFG-02270-F2</t>
  </si>
  <si>
    <t>SteelCentral Flow Gateway SCFG-02270-F2 Gold Support</t>
  </si>
  <si>
    <t>MNT-GPL-SCFG-02270-F2</t>
  </si>
  <si>
    <t>SteelCentral Flow Gateway SCFG-02270-F2 Gold Plus Support</t>
  </si>
  <si>
    <t>MNT-PLT-SCFG-02270-F2</t>
  </si>
  <si>
    <t>SteelCentral Flow Gateway SCFG-02270-F2 Platinum Support</t>
  </si>
  <si>
    <t>MNT-RASP-GLD-SCFG-02270-F2</t>
  </si>
  <si>
    <t>SteelCentral Flow Gateway SCFG-02270-F2 Gold RASP Support</t>
  </si>
  <si>
    <t>MNT-RASP-GPL-SCFG-02270-F2</t>
  </si>
  <si>
    <t>SteelCentral Flow Gateway SCFG-02270-F2 Gold Plus RASP Support</t>
  </si>
  <si>
    <t>MNT-RASP-PLT-SCFG-02270-F2</t>
  </si>
  <si>
    <t>SteelCentral Flow Gateway SCFG-02270-F2 Platinum RASP Support</t>
  </si>
  <si>
    <t>MNT-GLD-SCFG-02270-F3</t>
  </si>
  <si>
    <t>SteelCentral Flow Gateway SCFG-02270-F3 Gold Support</t>
  </si>
  <si>
    <t>MNT-GPL-SCFG-02270-F3</t>
  </si>
  <si>
    <t>SteelCentral Flow Gateway SCFG-02270-F3 Gold Plus Support</t>
  </si>
  <si>
    <t>MNT-PLT-SCFG-02270-F3</t>
  </si>
  <si>
    <t>SteelCentral Flow Gateway SCFG-02270-F3 Platinum Support</t>
  </si>
  <si>
    <t>MNT-RASP-GLD-SCFG-02270-F3</t>
  </si>
  <si>
    <t>SteelCentral Flow Gateway SCFG-02270-F3 Gold RASP Support</t>
  </si>
  <si>
    <t>MNT-RASP-GPL-SCFG-02270-F3</t>
  </si>
  <si>
    <t>SteelCentral Flow Gateway SCFG-02270-F3 Gold Plus RASP Support</t>
  </si>
  <si>
    <t>MNT-RASP-PLT-SCFG-02270-F3</t>
  </si>
  <si>
    <t>SteelCentral Flow Gateway SCFG-02270-F3 Platinum RASP Support</t>
  </si>
  <si>
    <t>MNT-GLD-SCFG-02270-F4</t>
  </si>
  <si>
    <t>SteelCentral Flow Gateway SCFG-02270-F4 Gold Support</t>
  </si>
  <si>
    <t>MNT-GPL-SCFG-02270-F4</t>
  </si>
  <si>
    <t>SteelCentral Flow Gateway SCFG-02270-F4 Gold Plus Support</t>
  </si>
  <si>
    <t>MNT-PLT-SCFG-02270-F4</t>
  </si>
  <si>
    <t>SteelCentral Flow Gateway SCFG-02270-F4 Platinum Support</t>
  </si>
  <si>
    <t>MNT-RASP-GLD-SCFG-02270-F4</t>
  </si>
  <si>
    <t>SteelCentral Flow Gateway SCFG-02270-F4 Gold RASP Support</t>
  </si>
  <si>
    <t>MNT-RASP-GPL-SCFG-02270-F4</t>
  </si>
  <si>
    <t>SteelCentral Flow Gateway SCFG-02270-F4 Gold Plus RASP Support</t>
  </si>
  <si>
    <t>MNT-RASP-PLT-SCFG-02270-F4</t>
  </si>
  <si>
    <t>SteelCentral Flow Gateway SCFG-02270-F4 Platinum RASP Support</t>
  </si>
  <si>
    <t>MNT-GLD-SCFG-02270-F5</t>
  </si>
  <si>
    <t>SteelCentral Flow Gateway SCFG-02270-F5 Gold Support</t>
  </si>
  <si>
    <t>MNT-GPL-SCFG-02270-F5</t>
  </si>
  <si>
    <t>SteelCentral Flow Gateway SCFG-02270-F5 Gold Plus Support</t>
  </si>
  <si>
    <t>MNT-PLT-SCFG-02270-F5</t>
  </si>
  <si>
    <t>SteelCentral Flow Gateway SCFG-02270-F5 Platinum Support</t>
  </si>
  <si>
    <t>MNT-RASP-GLD-SCFG-02270-F5</t>
  </si>
  <si>
    <t>SteelCentral Flow Gateway SCFG-02270-F5 Gold RASP Support</t>
  </si>
  <si>
    <t>MNT-RASP-GPL-SCFG-02270-F5</t>
  </si>
  <si>
    <t>SteelCentral Flow Gateway SCFG-02270-F5 Gold Plus RASP Support</t>
  </si>
  <si>
    <t>MNT-RASP-PLT-SCFG-02270-F5</t>
  </si>
  <si>
    <t>SteelCentral Flow Gateway SCFG-02270-F5 Platinum RASP Support</t>
  </si>
  <si>
    <t>MNT-GLD-SCFG-02270-F6</t>
  </si>
  <si>
    <t>SteelCentral Flow Gateway SCFG-02270-F6 Gold Support</t>
  </si>
  <si>
    <t>MNT-GPL-SCFG-02270-F6</t>
  </si>
  <si>
    <t>SteelCentral Flow Gateway SCFG-02270-F6 Gold Plus Support</t>
  </si>
  <si>
    <t>MNT-PLT-SCFG-02270-F6</t>
  </si>
  <si>
    <t>SteelCentral Flow Gateway SCFG-02270-F6 Platinum Support</t>
  </si>
  <si>
    <t>MNT-RASP-GLD-SCFG-02270-F6</t>
  </si>
  <si>
    <t>SteelCentral Flow Gateway SCFG-02270-F6 Gold RASP Support</t>
  </si>
  <si>
    <t>MNT-RASP-GPL-SCFG-02270-F6</t>
  </si>
  <si>
    <t>SteelCentral Flow Gateway SCFG-02270-F6 Gold Plus RASP Support</t>
  </si>
  <si>
    <t>MNT-RASP-PLT-SCFG-02270-F6</t>
  </si>
  <si>
    <t>SteelCentral Flow Gateway SCFG-02270-F6 Platinum RASP Support</t>
  </si>
  <si>
    <t>MNT-SCNE-VE-00470-F1</t>
  </si>
  <si>
    <t>MNT-SCNE-VE-00470-F2</t>
  </si>
  <si>
    <t>MNT-SCNE-VE-00470-F3</t>
  </si>
  <si>
    <t>MNT-SCNE-VE-00470-F4</t>
  </si>
  <si>
    <t>MNT-SCNE-VE-00470-F5</t>
  </si>
  <si>
    <t>MNT-RASP-SCNE-VE-00470-F1</t>
  </si>
  <si>
    <t>Support SteelCentral NetExpress Virtual Edition, 15K FPM (RASP)</t>
  </si>
  <si>
    <t>MNT-RASP-SCNE-VE-00470-F2</t>
  </si>
  <si>
    <t>Support SteelCentral NetExpress Virtual Edition, 30K FPM (RASP)</t>
  </si>
  <si>
    <t>MNT-RASP-SCNE-VE-00470-F3</t>
  </si>
  <si>
    <t>Support SteelCentral NetExpress Virtual Edition, 60K FPM (RASP)</t>
  </si>
  <si>
    <t>MNT-RASP-SCNE-VE-00470-F4</t>
  </si>
  <si>
    <t>Support SteelCentral NetExpress Virtual Edition, 90K FPM (RASP)</t>
  </si>
  <si>
    <t>MNT-RASP-SCNE-VE-00470-F5</t>
  </si>
  <si>
    <t>Support SteelCentral NetExpress Virtual Edition, 120K FPM (RASP)</t>
  </si>
  <si>
    <t>MNT-LIC-SCNE-VE-00470-SDN</t>
  </si>
  <si>
    <t>Support SteelCentral SDN License for SCNE-VE-00470</t>
  </si>
  <si>
    <t>MNT-RASP-LIC-SCNE-VE-00470-SDN</t>
  </si>
  <si>
    <t>Support SteelCentral SDN License for SCNE-VE-00470 (RASP)</t>
  </si>
  <si>
    <t>MNT-SCNP-VE-F1</t>
  </si>
  <si>
    <t>MNT-SCNP-VE-F2</t>
  </si>
  <si>
    <t>MNT-SCNP-VE-F3</t>
  </si>
  <si>
    <t>MNT-SCNP-VE-F4</t>
  </si>
  <si>
    <t>MNT-SCNP-VE-F5</t>
  </si>
  <si>
    <t>MNT-SCNP-VE-F6</t>
  </si>
  <si>
    <t>MNT-SCNP-VE-F7</t>
  </si>
  <si>
    <t>MNT-SCNP-VE-F8</t>
  </si>
  <si>
    <t>MNT-SCNP-VE-F9</t>
  </si>
  <si>
    <t>MNT-SCNP-VE-F10</t>
  </si>
  <si>
    <t>MNT-RASP-SCNP-VE-F1</t>
  </si>
  <si>
    <t>MNT-RASP-SCNP-VE-F2</t>
  </si>
  <si>
    <t>MNT-RASP-SCNP-VE-F3</t>
  </si>
  <si>
    <t>MNT-RASP-SCNP-VE-F4</t>
  </si>
  <si>
    <t>MNT-RASP-SCNP-VE-F5</t>
  </si>
  <si>
    <t>MNT-RASP-SCNP-VE-F6</t>
  </si>
  <si>
    <t>MNT-RASP-SCNP-VE-F7</t>
  </si>
  <si>
    <t>MNT-RASP-SCNP-VE-F8</t>
  </si>
  <si>
    <t>MNT-RASP-SCNP-VE-F9</t>
  </si>
  <si>
    <t>MNT-RASP-SCNP-VE-F10</t>
  </si>
  <si>
    <t>MNT-LIC-SCNP-VE-SDN</t>
  </si>
  <si>
    <t>Support SteelCentral Virtual SDN License for SCNP-VE-SDN</t>
  </si>
  <si>
    <t>MNT-RASP-LIC-SCNP-VE-SDN</t>
  </si>
  <si>
    <t>MNT-SCFG-VE-F1</t>
  </si>
  <si>
    <t>MNT-SCFG-VE-F2</t>
  </si>
  <si>
    <t>MNT-SCFG-VE-F3</t>
  </si>
  <si>
    <t>MNT-SCFG-VE-F4</t>
  </si>
  <si>
    <t>MNT-SCFG-VE-F5</t>
  </si>
  <si>
    <t>MNT-SCFG-VE-F6</t>
  </si>
  <si>
    <t>MNT-SCFG-VE-F7</t>
  </si>
  <si>
    <t>MNT-SCFG-VE-F8</t>
  </si>
  <si>
    <t>MNT-SCFG-VE-F9</t>
  </si>
  <si>
    <t>MNT-SCFG-VE-F10</t>
  </si>
  <si>
    <t>MNT-RASP-SCFG-VE-F1</t>
  </si>
  <si>
    <t>MNT-RASP-SCFG-VE-F2</t>
  </si>
  <si>
    <t>MNT-RASP-SCFG-VE-F3</t>
  </si>
  <si>
    <t>MNT-RASP-SCFG-VE-F4</t>
  </si>
  <si>
    <t>MNT-RASP-SCFG-VE-F5</t>
  </si>
  <si>
    <t>MNT-RASP-SCFG-VE-F6</t>
  </si>
  <si>
    <t>MNT-RASP-SCFG-VE-F7</t>
  </si>
  <si>
    <t>MNT-RASP-SCFG-VE-F8</t>
  </si>
  <si>
    <t>MNT-RASP-SCFG-VE-F9</t>
  </si>
  <si>
    <t>MNT-RASP-SCFG-VE-F10</t>
  </si>
  <si>
    <t>SteelCentral NetProfiler Upgrade Support</t>
  </si>
  <si>
    <t>MNT-GLD-UPG-SCFG-02270-F1-F2</t>
  </si>
  <si>
    <t>Support Upgrade SCFG-02270-F1 to SCFG-02270-F2 Gold</t>
  </si>
  <si>
    <t>MNT-GPL-UPG-SCFG-02270-F1-F2</t>
  </si>
  <si>
    <t>Support Upgrade SCFG-02270-F1 to SCFG-02270-F2 Gold Plus</t>
  </si>
  <si>
    <t>MNT-PLT-UPG-SCFG-02270-F1-F2</t>
  </si>
  <si>
    <t>Support Upgrade SCFG-02270-F1 to SCFG-02270-F2 Platinum</t>
  </si>
  <si>
    <t>MNT-GLD-UPG-SCFG-02270-F1-F3</t>
  </si>
  <si>
    <t>Support Upgrade SCFG-02270-F1 to SCFG-02270-F3 Gold</t>
  </si>
  <si>
    <t>MNT-GPL-UPG-SCFG-02270-F1-F3</t>
  </si>
  <si>
    <t>Support Upgrade SCFG-02270-F1 to SCFG-02270-F3 Gold Plus</t>
  </si>
  <si>
    <t>MNT-PLT-UPG-SCFG-02270-F1-F3</t>
  </si>
  <si>
    <t>Support Upgrade SCFG-02270-F1 to SCFG-02270-F3 Platinum</t>
  </si>
  <si>
    <t>MNT-GLD-UPG-SCFG-02270-F1-F4</t>
  </si>
  <si>
    <t>Support Upgrade SCFG-02270-F1 to SCFG-02270-F4 Gold</t>
  </si>
  <si>
    <t>MNT-GPL-UPG-SCFG-02270-F1-F4</t>
  </si>
  <si>
    <t>Support Upgrade SCFG-02270-F1 to SCFG-02270-F4 Gold Plus</t>
  </si>
  <si>
    <t>MNT-PLT-UPG-SCFG-02270-F1-F4</t>
  </si>
  <si>
    <t>Support Upgrade SCFG-02270-F1 to SCFG-02270-F4 Platinum</t>
  </si>
  <si>
    <t>MNT-GLD-UPG-SCFG-02270-F1-F5</t>
  </si>
  <si>
    <t>Support Upgrade SCFG-02270-F1 to SCFG-02270-F5 Gold</t>
  </si>
  <si>
    <t>MNT-GPL-UPG-SCFG-02270-F1-F5</t>
  </si>
  <si>
    <t>Support Upgrade SCFG-02270-F1 to SCFG-02270-F5 Gold Plus</t>
  </si>
  <si>
    <t>MNT-PLT-UPG-SCFG-02270-F1-F5</t>
  </si>
  <si>
    <t>Support Upgrade SCFG-02270-F1 to SCFG-02270-F5 Platinum</t>
  </si>
  <si>
    <t>MNT-GLD-UPG-SCFG-02270-F1-F6</t>
  </si>
  <si>
    <t>Support Upgrade SCFG-02270-F1 to SCFG-02270-F6 Gold</t>
  </si>
  <si>
    <t>MNT-GPL-UPG-SCFG-02270-F1-F6</t>
  </si>
  <si>
    <t>Support Upgrade SCFG-02270-F1 to SCFG-02270-F6 Gold Plus</t>
  </si>
  <si>
    <t>MNT-PLT-UPG-SCFG-02270-F1-F6</t>
  </si>
  <si>
    <t>Support Upgrade SCFG-02270-F1 to SCFG-02270-F6 Platinum</t>
  </si>
  <si>
    <t>MNT-GLD-UPG-SCFG-02270-F2-F3</t>
  </si>
  <si>
    <t>Support Upgrade SCFG-02270-F2 to SCFG-02270-F3 Gold</t>
  </si>
  <si>
    <t>MNT-GPL-UPG-SCFG-02270-F2-F3</t>
  </si>
  <si>
    <t>Support Upgrade SCFG-02270-F2 to SCFG-02270-F3 Gold Plus</t>
  </si>
  <si>
    <t>MNT-PLT-UPG-SCFG-02270-F2-F3</t>
  </si>
  <si>
    <t>Support Upgrade SCFG-02270-F2 to SCFG-02270-F3 Platinum</t>
  </si>
  <si>
    <t>MNT-GLD-UPG-SCFG-02270-F2-F4</t>
  </si>
  <si>
    <t>Support Upgrade SCFG-02270-F2 to SCFG-02270-F4 Gold</t>
  </si>
  <si>
    <t>MNT-GPL-UPG-SCFG-02270-F2-F4</t>
  </si>
  <si>
    <t>Support Upgrade SCFG-02270-F2 to SCFG-02270-F4 Gold Plus</t>
  </si>
  <si>
    <t>MNT-PLT-UPG-SCFG-02270-F2-F4</t>
  </si>
  <si>
    <t>Support Upgrade SCFG-02270-F2 to SCFG-02270-F4 Platinum</t>
  </si>
  <si>
    <t>MNT-GLD-UPG-SCFG-02270-F2-F5</t>
  </si>
  <si>
    <t>Support Upgrade SCFG-02270-F2 to SCFG-02270-F5 Gold</t>
  </si>
  <si>
    <t>MNT-GPL-UPG-SCFG-02270-F2-F5</t>
  </si>
  <si>
    <t>Support Upgrade SCFG-02270-F2 to SCFG-02270-F5 Gold Plus</t>
  </si>
  <si>
    <t>MNT-PLT-UPG-SCFG-02270-F2-F5</t>
  </si>
  <si>
    <t>Support Upgrade SCFG-02270-F2 to SCFG-02270-F5 Platinum</t>
  </si>
  <si>
    <t>MNT-GLD-UPG-SCFG-02270-F2-F6</t>
  </si>
  <si>
    <t>Support Upgrade SCFG-02270-F2 to SCFG-02270-F6 Gold</t>
  </si>
  <si>
    <t>MNT-GPL-UPG-SCFG-02270-F2-F6</t>
  </si>
  <si>
    <t>Support Upgrade SCFG-02270-F2 to SCFG-02270-F6 Gold Plus</t>
  </si>
  <si>
    <t>MNT-PLT-UPG-SCFG-02270-F2-F6</t>
  </si>
  <si>
    <t>Support Upgrade SCFG-02270-F2 to SCFG-02270-F6 Platinum</t>
  </si>
  <si>
    <t>MNT-GLD-UPG-SCFG-02270-F3-F4</t>
  </si>
  <si>
    <t>Support Upgrade SCFG-02270-F3 to SCFG-02270-F4 Gold</t>
  </si>
  <si>
    <t>MNT-GPL-UPG-SCFG-02270-F3-F4</t>
  </si>
  <si>
    <t>Support Upgrade SCFG-02270-F3 to SCFG-02270-F4 Gold Plus</t>
  </si>
  <si>
    <t>MNT-PLT-UPG-SCFG-02270-F3-F4</t>
  </si>
  <si>
    <t>Support Upgrade SCFG-02270-F3 to SCFG-02270-F4 Platinum</t>
  </si>
  <si>
    <t>MNT-GLD-UPG-SCFG-02270-F3-F5</t>
  </si>
  <si>
    <t>Support Upgrade SCFG-02270-F3 to SCFG-02270-F5 Gold</t>
  </si>
  <si>
    <t>MNT-GPL-UPG-SCFG-02270-F3-F5</t>
  </si>
  <si>
    <t>Support Upgrade SCFG-02270-F3 to SCFG-02270-F5 Gold Plus</t>
  </si>
  <si>
    <t>MNT-PLT-UPG-SCFG-02270-F3-F5</t>
  </si>
  <si>
    <t>Support Upgrade SCFG-02270-F3 to SCFG-02270-F5 Platinum</t>
  </si>
  <si>
    <t>MNT-GLD-UPG-SCFG-02270-F3-F6</t>
  </si>
  <si>
    <t>Support Upgrade SCFG-02270-F3 to SCFG-02270-F6 Gold</t>
  </si>
  <si>
    <t>MNT-GPL-UPG-SCFG-02270-F3-F6</t>
  </si>
  <si>
    <t>Support Upgrade SCFG-02270-F3 to SCFG-02270-F6 Gold Plus</t>
  </si>
  <si>
    <t>MNT-PLT-UPG-SCFG-02270-F3-F6</t>
  </si>
  <si>
    <t>Support Upgrade SCFG-02270-F3 to SCFG-02270-F6 Platinum</t>
  </si>
  <si>
    <t>MNT-GLD-UPG-SCFG-02270-F4-F5</t>
  </si>
  <si>
    <t>Support Upgrade SCFG-02270-F4 to SCFG-02270-F5 Gold</t>
  </si>
  <si>
    <t>MNT-GPL-UPG-SCFG-02270-F4-F5</t>
  </si>
  <si>
    <t>Support Upgrade SCFG-02270-F4 to SCFG-02270-F5 Gold Plus</t>
  </si>
  <si>
    <t>MNT-PLT-UPG-SCFG-02270-F4-F5</t>
  </si>
  <si>
    <t>Support Upgrade SCFG-02270-F4 to SCFG-02270-F5 Platinum</t>
  </si>
  <si>
    <t>MNT-GLD-UPG-SCFG-02270-F4-F6</t>
  </si>
  <si>
    <t>Support Upgrade SCFG-02270-F4 to SCFG-02270-F6 Gold</t>
  </si>
  <si>
    <t>MNT-GPL-UPG-SCFG-02270-F4-F6</t>
  </si>
  <si>
    <t>Support Upgrade SCFG-02270-F4 to SCFG-02270-F6 Gold Plus</t>
  </si>
  <si>
    <t>MNT-PLT-UPG-SCFG-02270-F4-F6</t>
  </si>
  <si>
    <t>Support Upgrade SCFG-02270-F4 to SCFG-02270-F6 Platinum</t>
  </si>
  <si>
    <t>MNT-GLD-UPG-SCFG-02270-F5-F6</t>
  </si>
  <si>
    <t>Support Upgrade SCFG-02270-F5 to SCFG-02270-F6 Gold</t>
  </si>
  <si>
    <t>MNT-GPL-UPG-SCFG-02270-F5-F6</t>
  </si>
  <si>
    <t>Support Upgrade SCFG-02270-F5 to SCFG-02270-F6 Gold Plus</t>
  </si>
  <si>
    <t>MNT-PLT-UPG-SCFG-02270-F5-F6</t>
  </si>
  <si>
    <t>Support Upgrade SCFG-02270-F5 to SCFG-02270-F6 Platinum</t>
  </si>
  <si>
    <t>MNT-RASP-GLD-UP-SCFG2270-F1-F2</t>
  </si>
  <si>
    <t>Support Upgrade SCFG-02270-F1 to SCFG-02270-F2 Gold - RASP</t>
  </si>
  <si>
    <t>MNT-RASP-GPL-UP-SCFG2270-F1-F2</t>
  </si>
  <si>
    <t>Support Upgrade SCFG-02270-F1 to SCFG-02270-F2 Gold Plus - RASP</t>
  </si>
  <si>
    <t>MNT-RASP-PLT-UP-SCFG2270-F1-F2</t>
  </si>
  <si>
    <t>Support Upgrade SCFG-02270-F1 to SCFG-02270-F2 Platinum - RASP</t>
  </si>
  <si>
    <t>MNT-RASP-GLD-UP-SCFG2270-F1-F3</t>
  </si>
  <si>
    <t>Support Upgrade SCFG-02270-F1 to SCFG-02270-F3 Gold - RASP</t>
  </si>
  <si>
    <t>MNT-RASP-GPL-UP-SCFG2270-F1-F3</t>
  </si>
  <si>
    <t>Support Upgrade SCFG-02270-F1 to SCFG-02270-F3 Gold Plus - RASP</t>
  </si>
  <si>
    <t>MNT-RASP-PLT-UP-SCFG2270-F1-F3</t>
  </si>
  <si>
    <t>Support Upgrade SCFG-02270-F1 to SCFG-02270-F3 Platinum - RASP</t>
  </si>
  <si>
    <t>MNT-RASP-GLD-UP-SCFG2270-F1-F4</t>
  </si>
  <si>
    <t>Support Upgrade SCFG-02270-F1 to SCFG-02270-F4 Gold - RASP</t>
  </si>
  <si>
    <t>MNT-RASP-GPL-UP-SCFG2270-F1-F4</t>
  </si>
  <si>
    <t>Support Upgrade SCFG-02270-F1 to SCFG-02270-F4 Gold Plus - RASP</t>
  </si>
  <si>
    <t>MNT-RASP-PLT-UP-SCFG2270-F1-F4</t>
  </si>
  <si>
    <t>Support Upgrade SCFG-02270-F1 to SCFG-02270-F4 Platinum - RASP</t>
  </si>
  <si>
    <t>MNT-RASP-GLD-UP-SCFG2270-F1-F5</t>
  </si>
  <si>
    <t>Support Upgrade SCFG-02270-F1 to SCFG-02270-F5 Gold - RASP</t>
  </si>
  <si>
    <t>MNT-RASP-GPL-UP-SCFG2270-F1-F5</t>
  </si>
  <si>
    <t>Support Upgrade SCFG-02270-F1 to SCFG-02270-F5 Gold Plus - RASP</t>
  </si>
  <si>
    <t>MNT-RASP-PLT-UP-SCFG2270-F1-F5</t>
  </si>
  <si>
    <t>Support Upgrade SCFG-02270-F1 to SCFG-02270-F5 Platinum - RASP</t>
  </si>
  <si>
    <t>MNT-RASP-GLD-UP-SCFG2270-F1-F6</t>
  </si>
  <si>
    <t>Support Upgrade SCFG-02270-F1 to SCFG-02270-F6 Gold - RASP</t>
  </si>
  <si>
    <t>MNT-RASP-GPL-UP-SCFG2270-F1-F6</t>
  </si>
  <si>
    <t>Support Upgrade SCFG-02270-F1 to SCFG-02270-F6 Gold Plus - RASP</t>
  </si>
  <si>
    <t>MNT-RASP-PLT-UP-SCFG2270-F1-F6</t>
  </si>
  <si>
    <t>Support Upgrade SCFG-02270-F1 to SCFG-02270-F6 Platinum - RASP</t>
  </si>
  <si>
    <t>MNT-RASP-GLD-UP-SCFG2270-F2-F3</t>
  </si>
  <si>
    <t>Support Upgrade SCFG-02270-F2 to SCFG-02270-F3 Gold - RASP</t>
  </si>
  <si>
    <t>MNT-RASP-GPL-UP-SCFG2270-F2-F3</t>
  </si>
  <si>
    <t>Support Upgrade SCFG-02270-F2 to SCFG-02270-F3 Gold Plus - RASP</t>
  </si>
  <si>
    <t>MNT-RASP-PLT-UP-SCFG2270-F2-F3</t>
  </si>
  <si>
    <t>Support Upgrade SCFG-02270-F2 to SCFG-02270-F3 Platinum - RASP</t>
  </si>
  <si>
    <t>MNT-RASP-GLD-UP-SCFG2270-F2-F4</t>
  </si>
  <si>
    <t>Support Upgrade SCFG-02270-F2 to SCFG-02270-F4 Gold - RASP</t>
  </si>
  <si>
    <t>MNT-RASP-GPL-UP-SCFG2270-F2-F4</t>
  </si>
  <si>
    <t>Support Upgrade SCFG-02270-F2 to SCFG-02270-F4 Gold Plus - RASP</t>
  </si>
  <si>
    <t>MNT-RASP-PLT-UP-SCFG2270-F2-F4</t>
  </si>
  <si>
    <t>Support Upgrade SCFG-02270-F2 to SCFG-02270-F4 Platinum - RASP</t>
  </si>
  <si>
    <t>MNT-RASP-GLD-UP-SCFG2270-F2-F5</t>
  </si>
  <si>
    <t>Support Upgrade SCFG-02270-F2 to SCFG-02270-F5 Gold - RASP</t>
  </si>
  <si>
    <t>MNT-RASP-GPL-UP-SCFG2270-F2-F5</t>
  </si>
  <si>
    <t>Support Upgrade SCFG-02270-F2 to SCFG-02270-F5 Gold Plus - RASP</t>
  </si>
  <si>
    <t>MNT-RASP-PLT-UP-SCFG2270-F2-F5</t>
  </si>
  <si>
    <t>Support Upgrade SCFG-02270-F2 to SCFG-02270-F5 Platinum - RASP</t>
  </si>
  <si>
    <t>MNT-RASP-GLD-UP-SCFG2270-F2-F6</t>
  </si>
  <si>
    <t>Support Upgrade SCFG-02270-F2 to SCFG-02270-F6 Gold - RASP</t>
  </si>
  <si>
    <t>MNT-RASP-GPL-UP-SCFG2270-F2-F6</t>
  </si>
  <si>
    <t>Support Upgrade SCFG-02270-F2 to SCFG-02270-F6 Gold Plus - RASP</t>
  </si>
  <si>
    <t>MNT-RASP-PLT-UP-SCFG2270-F2-F6</t>
  </si>
  <si>
    <t>Support Upgrade SCFG-02270-F2 to SCFG-02270-F6 Platinum - RASP</t>
  </si>
  <si>
    <t>MNT-RASP-GLD-UP-SCFG2270-F3-F4</t>
  </si>
  <si>
    <t>Support Upgrade SCFG-02270-F3 to SCFG-02270-F4 Gold - RASP</t>
  </si>
  <si>
    <t>MNT-RASP-GPL-UP-SCFG2270-F3-F4</t>
  </si>
  <si>
    <t>Support Upgrade SCFG-02270-F3 to SCFG-02270-F4 Gold Plus - RASP</t>
  </si>
  <si>
    <t>MNT-RASP-PLT-UP-SCFG2270-F3-F4</t>
  </si>
  <si>
    <t>Support Upgrade SCFG-02270-F3 to SCFG-02270-F4 Platinum - RASP</t>
  </si>
  <si>
    <t>MNT-RASP-GLD-UP-SCFG2270-F3-F5</t>
  </si>
  <si>
    <t>Support Upgrade SCFG-02270-F3 to SCFG-02270-F5 Gold - RASP</t>
  </si>
  <si>
    <t>MNT-RASP-GPL-UP-SCFG2270-F3-F5</t>
  </si>
  <si>
    <t>Support Upgrade SCFG-02270-F3 to SCFG-02270-F5 Gold Plus - RASP</t>
  </si>
  <si>
    <t>MNT-RASP-PLT-UP-SCFG2270-F3-F5</t>
  </si>
  <si>
    <t>Support Upgrade SCFG-02270-F3 to SCFG-02270-F5 Platinum - RASP</t>
  </si>
  <si>
    <t>MNT-RASP-GLD-UP-SCFG2270-F3-F6</t>
  </si>
  <si>
    <t>Support Upgrade SCFG-02270-F3 to SCFG-02270-F6 Gold - RASP</t>
  </si>
  <si>
    <t>MNT-RASP-GPL-UP-SCFG2270-F3-F6</t>
  </si>
  <si>
    <t>Support Upgrade SCFG-02270-F3 to SCFG-02270-F6 Gold Plus - RASP</t>
  </si>
  <si>
    <t>MNT-RASP-PLT-UP-SCFG2270-F3-F6</t>
  </si>
  <si>
    <t>Support Upgrade SCFG-02270-F3 to SCFG-02270-F6 Platinum - RASP</t>
  </si>
  <si>
    <t>MNT-RASP-GLD-UP-SCFG2270-F4-F5</t>
  </si>
  <si>
    <t>Support Upgrade SCFG-02270-F4 to SCFG-02270-F5 Gold - RASP</t>
  </si>
  <si>
    <t>MNT-RASP-GPL-UP-SCFG2270-F4-F5</t>
  </si>
  <si>
    <t>Support Upgrade SCFG-02270-F4 to SCFG-02270-F5 Gold Plus - RASP</t>
  </si>
  <si>
    <t>MNT-RASP-PLT-UP-SCFG2270-F4-F5</t>
  </si>
  <si>
    <t>Support Upgrade SCFG-02270-F4 to SCFG-02270-F5 Platinum - RASP</t>
  </si>
  <si>
    <t>MNT-RASP-GLD-UP-SCFG2270-F4-F6</t>
  </si>
  <si>
    <t>Support Upgrade SCFG-02270-F4 to SCFG-02270-F6 Gold - RASP</t>
  </si>
  <si>
    <t>MNT-RASP-GPL-UP-SCFG2270-F4-F6</t>
  </si>
  <si>
    <t>Support Upgrade SCFG-02270-F4 to SCFG-02270-F6 Gold Plus - RASP</t>
  </si>
  <si>
    <t>MNT-RASP-PLT-UP-SCFG2270-F4-F6</t>
  </si>
  <si>
    <t>Support Upgrade SCFG-02270-F4 to SCFG-02270-F6 Platinum - RASP</t>
  </si>
  <si>
    <t>MNT-RASP-GLD-UP-SCFG2270-F5-F6</t>
  </si>
  <si>
    <t>Support Upgrade SCFG-02270-F5 to SCFG-02270-F6 Gold - RASP</t>
  </si>
  <si>
    <t>MNT-RASP-GPL-UP-SCFG2270-F5-F6</t>
  </si>
  <si>
    <t>Support Upgrade SCFG-02270-F5 to SCFG-02270-F6 Gold Plus - RASP</t>
  </si>
  <si>
    <t>MNT-RASP-PLT-UP-SCFG2270-F5-F6</t>
  </si>
  <si>
    <t>Support Upgrade SCFG-02270-F5 to SCFG-02270-F6 Platinum - RASP</t>
  </si>
  <si>
    <t>MNT-GLD-UPG-SCNE-00470-F1-F2</t>
  </si>
  <si>
    <t>Support Upgrade SCNE-00470-F1 to SCNE-00470-F2 Gold</t>
  </si>
  <si>
    <t>MNT-GPL-UPG-SCNE-00470-F1-F2</t>
  </si>
  <si>
    <t>Support Upgrade SCNE-00470-F1 to SCNE-00470-F2 Gold Plus</t>
  </si>
  <si>
    <t>MNT-PLT-UPG-SCNE-00470-F1-F2</t>
  </si>
  <si>
    <t>Support Upgrade SCNE-00470-F1 to SCNE-00470-F2 Platinum</t>
  </si>
  <si>
    <t>MNT-GLD-UPG-SCNE-00470-F1-F3</t>
  </si>
  <si>
    <t>Support Upgrade SCNE-00470-F1 to SCNE-00470-F3 Gold</t>
  </si>
  <si>
    <t>MNT-GPL-UPG-SCNE-00470-F1-F3</t>
  </si>
  <si>
    <t>Support Upgrade SCNE-00470-F1 to SCNE-00470-F3 Gold Plus</t>
  </si>
  <si>
    <t>MNT-PLT-UPG-SCNE-00470-F1-F3</t>
  </si>
  <si>
    <t>Support Upgrade SCNE-00470-F1 to SCNE-00470-F3 Platinum</t>
  </si>
  <si>
    <t>MNT-GLD-UPG-SCNE-00470-F1-F4</t>
  </si>
  <si>
    <t>Support Upgrade SCNE-00470-F1 to SCNE-00470-F4 Gold</t>
  </si>
  <si>
    <t>MNT-GPL-UPG-SCNE-00470-F1-F4</t>
  </si>
  <si>
    <t>Support Upgrade SCNE-00470-F1 to SCNE-00470-F4 Gold Plus</t>
  </si>
  <si>
    <t>MNT-PLT-UPG-SCNE-00470-F1-F4</t>
  </si>
  <si>
    <t>Support Upgrade SCNE-00470-F1 to SCNE-00470-F4 Platinum</t>
  </si>
  <si>
    <t>MNT-GLD-UPG-SCNE-00470-F1-F5</t>
  </si>
  <si>
    <t>Support Upgrade SCNE-00470-F1 to SCNE-00470-F5 Gold</t>
  </si>
  <si>
    <t>MNT-GPL-UPG-SCNE-00470-F1-F5</t>
  </si>
  <si>
    <t>Support Upgrade SCNE-00470-F1 to SCNE-00470-F5 Gold Plus</t>
  </si>
  <si>
    <t>MNT-PLT-UPG-SCNE-00470-F1-F5</t>
  </si>
  <si>
    <t>Support Upgrade SCNE-00470-F1 to SCNE-00470-F5 Platinum</t>
  </si>
  <si>
    <t>MNT-GLD-UPG-SCNE-00470-F2-F3</t>
  </si>
  <si>
    <t>Support Upgrade SCNE-00470-F2 to SCNE-00470-F3 Gold</t>
  </si>
  <si>
    <t>MNT-GPL-UPG-SCNE-00470-F2-F3</t>
  </si>
  <si>
    <t>Support Upgrade SCNE-00470-F2 to SCNE-00470-F3 Gold Plus</t>
  </si>
  <si>
    <t>MNT-PLT-UPG-SCNE-00470-F2-F3</t>
  </si>
  <si>
    <t>Support Upgrade SCNE-00470-F2 to SCNE-00470-F3 Platinum</t>
  </si>
  <si>
    <t>MNT-GLD-UPG-SCNE-00470-F2-F4</t>
  </si>
  <si>
    <t>Support Upgrade SCNE-00470-F2 to SCNE-00470-F4 Gold</t>
  </si>
  <si>
    <t>MNT-GPL-UPG-SCNE-00470-F2-F4</t>
  </si>
  <si>
    <t>Support Upgrade SCNE-00470-F2 to SCNE-00470-F4 Gold Plus</t>
  </si>
  <si>
    <t>MNT-PLT-UPG-SCNE-00470-F2-F4</t>
  </si>
  <si>
    <t>Support Upgrade SCNE-00470-F2 to SCNE-00470-F4 Platinum</t>
  </si>
  <si>
    <t>MNT-GLD-UPG-SCNE-00470-F2-F5</t>
  </si>
  <si>
    <t>Support Upgrade SCNE-00470-F2 to SCNE-00470-F5 Gold</t>
  </si>
  <si>
    <t>MNT-GPL-UPG-SCNE-00470-F2-F5</t>
  </si>
  <si>
    <t>Support Upgrade SCNE-00470-F2 to SCNE-00470-F5 Gold Plus</t>
  </si>
  <si>
    <t>MNT-PLT-UPG-SCNE-00470-F2-F5</t>
  </si>
  <si>
    <t>Support Upgrade SCNE-00470-F2 to SCNE-00470-F5 Platinum</t>
  </si>
  <si>
    <t>MNT-GLD-UPG-SCNE-00470-F3-F4</t>
  </si>
  <si>
    <t>Support Upgrade SCNE-00470-F3 to SCNE-00470-F4 Gold</t>
  </si>
  <si>
    <t>MNT-GPL-UPG-SCNE-00470-F3-F4</t>
  </si>
  <si>
    <t>Support Upgrade SCNE-00470-F3 to SCNE-00470-F4 Gold Plus</t>
  </si>
  <si>
    <t>MNT-PLT-UPG-SCNE-00470-F3-F4</t>
  </si>
  <si>
    <t>Support Upgrade SCNE-00470-F3 to SCNE-00470-F4 Platinum</t>
  </si>
  <si>
    <t>MNT-GLD-UPG-SCNE-00470-F3-F5</t>
  </si>
  <si>
    <t>Support Upgrade SCNE-00470-F3 to SCNE-00470-F5 Gold</t>
  </si>
  <si>
    <t>MNT-GPL-UPG-SCNE-00470-F3-F5</t>
  </si>
  <si>
    <t>Support Upgrade SCNE-00470-F3 to SCNE-00470-F5 Gold Plus</t>
  </si>
  <si>
    <t>MNT-PLT-UPG-SCNE-00470-F3-F5</t>
  </si>
  <si>
    <t>Support Upgrade SCNE-00470-F3 to SCNE-00470-F5 Platinum</t>
  </si>
  <si>
    <t>MNT-GLD-UPG-SCNE-00470-F4-F5</t>
  </si>
  <si>
    <t>Support Upgrade SCNE-00470-F4 to SCNE-00470-F5 Gold</t>
  </si>
  <si>
    <t>MNT-GPL-UPG-SCNE-00470-F4-F5</t>
  </si>
  <si>
    <t>Support Upgrade SCNE-00470-F4 to SCNE-00470-F5 Gold Plus</t>
  </si>
  <si>
    <t>MNT-PLT-UPG-SCNE-00470-F4-F5</t>
  </si>
  <si>
    <t>Support Upgrade SCNE-00470-F4 to SCNE-00470-F5 Platinum</t>
  </si>
  <si>
    <t>MNT-RASP-GLD-UPG-SCNE470-F1-F2</t>
  </si>
  <si>
    <t>Support Upgrade SCNE-00470-F1 to SCNE-00470-F2 Gold - RASP</t>
  </si>
  <si>
    <t>MNT-RASP-GPL-UPG-SCNE470-F1-F2</t>
  </si>
  <si>
    <t>Support Upgrade SCNE-00470-F1 to SCNE-00470-F2 Gold Plus - RASP</t>
  </si>
  <si>
    <t>MNT-RASP-PLT-UPG-SCNE470-F1-F2</t>
  </si>
  <si>
    <t>Support Upgrade SCNE-00470-F1 to SCNE-00470-F2 Platinum - RASP</t>
  </si>
  <si>
    <t>MNT-RASP-GLD-UPG-SCNE470-F1-F3</t>
  </si>
  <si>
    <t>Support Upgrade SCNE-00470-F1 to SCNE-00470-F3 Gold - RASP</t>
  </si>
  <si>
    <t>MNT-RASP-GPL-UPG-SCNE470-F1-F3</t>
  </si>
  <si>
    <t>Support Upgrade SCNE-00470-F1 to SCNE-00470-F3 Gold Plus - RASP</t>
  </si>
  <si>
    <t>MNT-RASP-PLT-UPG-SCNE470-F1-F3</t>
  </si>
  <si>
    <t>Support Upgrade SCNE-00470-F1 to SCNE-00470-F3 Platinum - RASP</t>
  </si>
  <si>
    <t>MNT-RASP-GLD-UPG-SCNE470-F1-F4</t>
  </si>
  <si>
    <t>Support Upgrade SCNE-00470-F1 to SCNE-00470-F4 Gold - RASP</t>
  </si>
  <si>
    <t>MNT-RASP-GPL-UPG-SCNE470-F1-F4</t>
  </si>
  <si>
    <t>Support Upgrade SCNE-00470-F1 to SCNE-00470-F4 Gold Plus - RASP</t>
  </si>
  <si>
    <t>MNT-RASP-PLT-UPG-SCNE470-F1-F4</t>
  </si>
  <si>
    <t>Support Upgrade SCNE-00470-F1 to SCNE-00470-F4 Platinum - RASP</t>
  </si>
  <si>
    <t>MNT-RASP-GLD-UPG-SCNE470-F1-F5</t>
  </si>
  <si>
    <t>Support Upgrade SCNE-00470-F1 to SCNE-00470-F5 Gold - RASP</t>
  </si>
  <si>
    <t>MNT-RASP-GPL-UPG-SCNE470-F1-F5</t>
  </si>
  <si>
    <t>Support Upgrade SCNE-00470-F1 to SCNE-00470-F5 Gold Plus - RASP</t>
  </si>
  <si>
    <t>MNT-RASP-PLT-UPG-SCNE470-F1-F5</t>
  </si>
  <si>
    <t>Support Upgrade SCNE-00470-F1 to SCNE-00470-F5 Platinum - RASP</t>
  </si>
  <si>
    <t>MNT-RASP-GLD-UPG-SCNE470-F2-F3</t>
  </si>
  <si>
    <t>Support Upgrade SCNE-00470-F2 to SCNE-00470-F3 Gold - RASP</t>
  </si>
  <si>
    <t>MNT-RASP-GPL-UPG-SCNE470-F2-F3</t>
  </si>
  <si>
    <t>Support Upgrade SCNE-00470-F2 to SCNE-00470-F3 Gold Plus - RASP</t>
  </si>
  <si>
    <t>MNT-RASP-PLT-UPG-SCNE470-F2-F3</t>
  </si>
  <si>
    <t>Support Upgrade SCNE-00470-F2 to SCNE-00470-F3 Platinum - RASP</t>
  </si>
  <si>
    <t>MNT-RASP-GLD-UPG-SCNE470-F2-F4</t>
  </si>
  <si>
    <t>Support Upgrade SCNE-00470-F2 to SCNE-00470-F4 Gold - RASP</t>
  </si>
  <si>
    <t>MNT-RASP-GPL-UPG-SCNE470-F2-F4</t>
  </si>
  <si>
    <t>Support Upgrade SCNE-00470-F2 to SCNE-00470-F4 Gold Plus - RASP</t>
  </si>
  <si>
    <t>MNT-RASP-PLT-UPG-SCNE470-F2-F4</t>
  </si>
  <si>
    <t>Support Upgrade SCNE-00470-F2 to SCNE-00470-F4 Platinum - RASP</t>
  </si>
  <si>
    <t>MNT-RASP-GLD-UPG-SCNE470-F2-F5</t>
  </si>
  <si>
    <t>Support Upgrade SCNE-00470-F2 to SCNE-00470-F5 Gold - RASP</t>
  </si>
  <si>
    <t>MNT-RASP-GPL-UPG-SCNE470-F2-F5</t>
  </si>
  <si>
    <t>Support Upgrade SCNE-00470-F2 to SCNE-00470-F5 Gold Plus - RASP</t>
  </si>
  <si>
    <t>MNT-RASP-PLT-UPG-SCNE470-F2-F5</t>
  </si>
  <si>
    <t>Support Upgrade SCNE-00470-F2 to SCNE-00470-F5 Platinum - RASP</t>
  </si>
  <si>
    <t>MNT-RASP-GLD-UPG-SCNE470-F3-F4</t>
  </si>
  <si>
    <t>Support Upgrade SCNE-00470-F3 to SCNE-00470-F4 Gold - RASP</t>
  </si>
  <si>
    <t>MNT-RASP-GPL-UPG-SCNE470-F3-F4</t>
  </si>
  <si>
    <t>Support Upgrade SCNE-00470-F3 to SCNE-00470-F4 Gold Plus - RASP</t>
  </si>
  <si>
    <t>MNT-RASP-PLT-UPG-SCNE470-F3-F4</t>
  </si>
  <si>
    <t>Support Upgrade SCNE-00470-F3 to SCNE-00470-F4 Platinum - RASP</t>
  </si>
  <si>
    <t>MNT-RASP-GLD-UPG-SCNE470-F3-F5</t>
  </si>
  <si>
    <t>Support Upgrade SCNE-00470-F3 to SCNE-00470-F5 Gold - RASP</t>
  </si>
  <si>
    <t>MNT-RASP-GPL-UPG-SCNE470-F3-F5</t>
  </si>
  <si>
    <t>Support Upgrade SCNE-00470-F3 to SCNE-00470-F5 Gold Plus - RASP</t>
  </si>
  <si>
    <t>MNT-RASP-PLT-UPG-SCNE470-F3-F5</t>
  </si>
  <si>
    <t>Support Upgrade SCNE-00470-F3 to SCNE-00470-F5 Platinum - RASP</t>
  </si>
  <si>
    <t>MNT-RASP-GLD-UPG-SCNE470-F4-F5</t>
  </si>
  <si>
    <t>Support Upgrade SCNE-00470-F4 to SCNE-00470-F5 Gold - RASP</t>
  </si>
  <si>
    <t>MNT-RASP-GPL-UPG-SCNE470-F4-F5</t>
  </si>
  <si>
    <t>Support Upgrade SCNE-00470-F4 to SCNE-00470-F5 Gold Plus - RASP</t>
  </si>
  <si>
    <t>MNT-RASP-PLT-UPG-SCNE470-F4-F5</t>
  </si>
  <si>
    <t>Support Upgrade SCNE-00470-F4 to SCNE-00470-F5 Platinum - RASP</t>
  </si>
  <si>
    <t>MNT-GLD-UPG-SCNP-02270-F1-F2</t>
  </si>
  <si>
    <t>Support Upgrade SCNP-02270-F1 to SCNP-02270-F2 Gold</t>
  </si>
  <si>
    <t>MNT-GPL-UPG-SCNP-02270-F1-F2</t>
  </si>
  <si>
    <t>Support Upgrade SCNP-02270-F1 to SCNP-02270-F2 Gold Plus</t>
  </si>
  <si>
    <t>MNT-PLT-UPG-SCNP-02270-F1-F2</t>
  </si>
  <si>
    <t>Support Upgrade SCNP-02270-F1 to SCNP-02270-F2 Platinum</t>
  </si>
  <si>
    <t>MNT-GLD-UPG-SCNP-02270-F1-F3</t>
  </si>
  <si>
    <t>Support Upgrade SCNP-02270-F1 to SCNP-02270-F3 Gold</t>
  </si>
  <si>
    <t>MNT-GPL-UPG-SCNP-02270-F1-F3</t>
  </si>
  <si>
    <t>Support Upgrade SCNP-02270-F1 to SCNP-02270-F3 Gold Plus</t>
  </si>
  <si>
    <t>MNT-PLT-UPG-SCNP-02270-F1-F3</t>
  </si>
  <si>
    <t>Support Upgrade SCNP-02270-F1 to SCNP-02270-F3 Platinum</t>
  </si>
  <si>
    <t>MNT-GLD-UPG-SCNP-02270-F1-F4</t>
  </si>
  <si>
    <t>Support Upgrade SCNP-02270-F1 to SCNP-02270-F4 Gold</t>
  </si>
  <si>
    <t>MNT-GPL-UPG-SCNP-02270-F1-F4</t>
  </si>
  <si>
    <t>Support Upgrade SCNP-02270-F1 to SCNP-02270-F4 Gold Plus</t>
  </si>
  <si>
    <t>MNT-PLT-UPG-SCNP-02270-F1-F4</t>
  </si>
  <si>
    <t>Support Upgrade SCNP-02270-F1 to SCNP-02270-F4 Platinum</t>
  </si>
  <si>
    <t>MNT-GLD-UPG-SCNP-02270-F1-F5</t>
  </si>
  <si>
    <t>Support Upgrade SCNP-02270-F1 to SCNP-02270-F5 Gold</t>
  </si>
  <si>
    <t>MNT-GPL-UPG-SCNP-02270-F1-F5</t>
  </si>
  <si>
    <t>Support Upgrade SCNP-02270-F1 to SCNP-02270-F5 Gold Plus</t>
  </si>
  <si>
    <t>MNT-PLT-UPG-SCNP-02270-F1-F5</t>
  </si>
  <si>
    <t>Support Upgrade SCNP-02270-F1 to SCNP-02270-F5 Platinum</t>
  </si>
  <si>
    <t>MNT-GLD-UPG-SCNP-02270-F2-F3</t>
  </si>
  <si>
    <t>Support Upgrade SCNP-02270-F2 to SCNP-02270-F3 Gold</t>
  </si>
  <si>
    <t>MNT-GPL-UPG-SCNP-02270-F2-F3</t>
  </si>
  <si>
    <t>Support Upgrade SCNP-02270-F2 to SCNP-02270-F3 Gold Plus</t>
  </si>
  <si>
    <t>MNT-PLT-UPG-SCNP-02270-F2-F3</t>
  </si>
  <si>
    <t>Support Upgrade SCNP-02270-F2 to SCNP-02270-F3 Platinum</t>
  </si>
  <si>
    <t>MNT-GLD-UPG-SCNP-02270-F2-F4</t>
  </si>
  <si>
    <t>Support Upgrade SCNP-02270-F2 to SCNP-02270-F4 Gold</t>
  </si>
  <si>
    <t>MNT-GPL-UPG-SCNP-02270-F2-F4</t>
  </si>
  <si>
    <t>Support Upgrade SCNP-02270-F2 to SCNP-02270-F4 Gold Plus</t>
  </si>
  <si>
    <t>MNT-PLT-UPG-SCNP-02270-F2-F4</t>
  </si>
  <si>
    <t>Support Upgrade SCNP-02270-F2 to SCNP-02270-F4 Platinum</t>
  </si>
  <si>
    <t>MNT-GLD-UPG-SCNP-02270-F2-F5</t>
  </si>
  <si>
    <t>Support Upgrade SCNP-02270-F2 to SCNP-02270-F5 Gold</t>
  </si>
  <si>
    <t>MNT-GPL-UPG-SCNP-02270-F2-F5</t>
  </si>
  <si>
    <t>Support Upgrade SCNP-02270-F2 to SCNP-02270-F5 Gold Plus</t>
  </si>
  <si>
    <t>MNT-PLT-UPG-SCNP-02270-F2-F5</t>
  </si>
  <si>
    <t>Support Upgrade SCNP-02270-F2 to SCNP-02270-F5 Platinum</t>
  </si>
  <si>
    <t>MNT-GLD-UPG-SCNP-02270-F3-F4</t>
  </si>
  <si>
    <t>Support Upgrade SCNP-02270-F3 to SCNP-02270-F4 Gold</t>
  </si>
  <si>
    <t>MNT-GPL-UPG-SCNP-02270-F3-F4</t>
  </si>
  <si>
    <t>Support Upgrade SCNP-02270-F3 to SCNP-02270-F4 Gold Plus</t>
  </si>
  <si>
    <t>MNT-PLT-UPG-SCNP-02270-F3-F4</t>
  </si>
  <si>
    <t>Support Upgrade SCNP-02270-F3 to SCNP-02270-F4 Platinum</t>
  </si>
  <si>
    <t>MNT-GLD-UPG-SCNP-02270-F3-F5</t>
  </si>
  <si>
    <t>Support Upgrade SCNP-02270-F3 to SCNP-02270-F5 Gold</t>
  </si>
  <si>
    <t>MNT-GPL-UPG-SCNP-02270-F3-F5</t>
  </si>
  <si>
    <t>Support Upgrade SCNP-02270-F3 to SCNP-02270-F5 Gold Plus</t>
  </si>
  <si>
    <t>MNT-PLT-UPG-SCNP-02270-F3-F5</t>
  </si>
  <si>
    <t>Support Upgrade SCNP-02270-F3 to SCNP-02270-F5 Platinum</t>
  </si>
  <si>
    <t>MNT-GLD-UPG-SCNP-02270-F4-F5</t>
  </si>
  <si>
    <t>Support Upgrade SCNP-02270-F4 to SCNP-02270-F5 Gold</t>
  </si>
  <si>
    <t>MNT-GPL-UPG-SCNP-02270-F4-F5</t>
  </si>
  <si>
    <t>Support Upgrade SCNP-02270-F4 to SCNP-02270-F5 Gold Plus</t>
  </si>
  <si>
    <t>MNT-PLT-UPG-SCNP-02270-F4-F5</t>
  </si>
  <si>
    <t>Support Upgrade SCNP-02270-F4 to SCNP-02270-F5 Platinum</t>
  </si>
  <si>
    <t>MNT-RASP-GLD-UP-SCNP2270-F1-F2</t>
  </si>
  <si>
    <t>Support Upgrade SCNP-02270-F1 to SCNP-02270-F2 Gold - RASP</t>
  </si>
  <si>
    <t>MNT-RASP-GPL-UP-SCNP2270-F1-F2</t>
  </si>
  <si>
    <t>Support Upgrade SCNP-02270-F1 to SCNP-02270-F2 Gold Plus - RASP</t>
  </si>
  <si>
    <t>MNT-RASP-PLT-UP-SCNP2270-F1-F2</t>
  </si>
  <si>
    <t>Support Upgrade SCNP-02270-F1 to SCNP-02270-F2 Platinum - RASP</t>
  </si>
  <si>
    <t>MNT-RASP-GLD-UP-SCNP2270-F1-F3</t>
  </si>
  <si>
    <t>Support Upgrade SCNP-02270-F1 to SCNP-02270-F3 Gold - RASP</t>
  </si>
  <si>
    <t>MNT-RASP-GPL-UP-SCNP2270-F1-F3</t>
  </si>
  <si>
    <t>Support Upgrade SCNP-02270-F1 to SCNP-02270-F3 Gold Plus - RASP</t>
  </si>
  <si>
    <t>MNT-RASP-PLT-UP-SCNP2270-F1-F3</t>
  </si>
  <si>
    <t>Support Upgrade SCNP-02270-F1 to SCNP-02270-F3 Platinum - RASP</t>
  </si>
  <si>
    <t>MNT-RASP-GLD-UP-SCNP2270-F1-F4</t>
  </si>
  <si>
    <t>Support Upgrade SCNP-02270-F1 to SCNP-02270-F4 Gold - RASP</t>
  </si>
  <si>
    <t>MNT-RASP-GPL-UP-SCNP2270-F1-F4</t>
  </si>
  <si>
    <t>Support Upgrade SCNP-02270-F1 to SCNP-02270-F4 Gold Plus - RASP</t>
  </si>
  <si>
    <t>MNT-RASP-PLT-UP-SCNP2270-F1-F4</t>
  </si>
  <si>
    <t>Support Upgrade SCNP-02270-F1 to SCNP-02270-F4 Platinum - RASP</t>
  </si>
  <si>
    <t>MNT-RASP-GLD-UP-SCNP2270-F1-F5</t>
  </si>
  <si>
    <t>Support Upgrade SCNP-02270-F1 to SCNP-02270-F5 Gold - RASP</t>
  </si>
  <si>
    <t>MNT-RASP-GPL-UP-SCNP2270-F1-F5</t>
  </si>
  <si>
    <t>Support Upgrade SCNP-02270-F1 to SCNP-02270-F5 Gold Plus - RASP</t>
  </si>
  <si>
    <t>MNT-RASP-PLT-UP-SCNP2270-F1-F5</t>
  </si>
  <si>
    <t>Support Upgrade SCNP-02270-F1 to SCNP-02270-F5 Platinum - RASP</t>
  </si>
  <si>
    <t>MNT-RASP-GLD-UP-SCNP2270-F2-F3</t>
  </si>
  <si>
    <t>Support Upgrade SCNP-02270-F2 to SCNP-02270-F3 Gold - RASP</t>
  </si>
  <si>
    <t>MNT-RASP-GPL-UP-SCNP2270-F2-F3</t>
  </si>
  <si>
    <t>Support Upgrade SCNP-02270-F2 to SCNP-02270-F3 Gold Plus - RASP</t>
  </si>
  <si>
    <t>MNT-RASP-PLT-UP-SCNP2270-F2-F3</t>
  </si>
  <si>
    <t>Support Upgrade SCNP-02270-F2 to SCNP-02270-F3 Platinum - RASP</t>
  </si>
  <si>
    <t>MNT-RASP-GLD-UP-SCNP2270-F2-F4</t>
  </si>
  <si>
    <t>Support Upgrade SCNP-02270-F2 to SCNP-02270-F4 Gold - RASP</t>
  </si>
  <si>
    <t>MNT-RASP-GPL-UP-SCNP2270-F2-F4</t>
  </si>
  <si>
    <t>Support Upgrade SCNP-02270-F2 to SCNP-02270-F4 Gold Plus - RASP</t>
  </si>
  <si>
    <t>MNT-RASP-PLT-UP-SCNP2270-F2-F4</t>
  </si>
  <si>
    <t>Support Upgrade SCNP-02270-F2 to SCNP-02270-F4 Platinum - RASP</t>
  </si>
  <si>
    <t>MNT-RASP-GLD-UP-SCNP2270-F2-F5</t>
  </si>
  <si>
    <t>Support Upgrade SCNP-02270-F2 to SCNP-02270-F5 Gold - RASP</t>
  </si>
  <si>
    <t>MNT-RASP-GPL-UP-SCNP2270-F2-F5</t>
  </si>
  <si>
    <t>Support Upgrade SCNP-02270-F2 to SCNP-02270-F5 Gold Plus - RASP</t>
  </si>
  <si>
    <t>MNT-RASP-PLT-UP-SCNP2270-F2-F5</t>
  </si>
  <si>
    <t>Support Upgrade SCNP-02270-F2 to SCNP-02270-F5 Platinum - RASP</t>
  </si>
  <si>
    <t>MNT-RASP-GLD-UP-SCNP2270-F3-F4</t>
  </si>
  <si>
    <t>Support Upgrade SCNP-02270-F3 to SCNP-02270-F4 Gold - RASP</t>
  </si>
  <si>
    <t>MNT-RASP-GPL-UP-SCNP2270-F3-F4</t>
  </si>
  <si>
    <t>Support Upgrade SCNP-02270-F3 to SCNP-02270-F4 Gold Plus - RASP</t>
  </si>
  <si>
    <t>MNT-RASP-PLT-UP-SCNP2270-F3-F4</t>
  </si>
  <si>
    <t>Support Upgrade SCNP-02270-F3 to SCNP-02270-F4 Platinum - RASP</t>
  </si>
  <si>
    <t>MNT-RASP-GLD-UP-SCNP2270-F3-F5</t>
  </si>
  <si>
    <t>Support Upgrade SCNP-02270-F3 to SCNP-02270-F5 Gold - RASP</t>
  </si>
  <si>
    <t>MNT-RASP-GPL-UP-SCNP2270-F3-F5</t>
  </si>
  <si>
    <t>Support Upgrade SCNP-02270-F3 to SCNP-02270-F5 Gold Plus - RASP</t>
  </si>
  <si>
    <t>MNT-RASP-PLT-UP-SCNP2270-F3-F5</t>
  </si>
  <si>
    <t>Support Upgrade SCNP-02270-F3 to SCNP-02270-F5 Platinum - RASP</t>
  </si>
  <si>
    <t>MNT-RASP-GLD-UP-SCNP2270-F4-F5</t>
  </si>
  <si>
    <t>Support Upgrade SCNP-02270-F4 to SCNP-02270-F5 Gold - RASP</t>
  </si>
  <si>
    <t>MNT-RASP-GPL-UP-SCNP2270-F4-F5</t>
  </si>
  <si>
    <t>Support Upgrade SCNP-02270-F4 to SCNP-02270-F5 Gold Plus - RASP</t>
  </si>
  <si>
    <t>MNT-RASP-PLT-UP-SCNP2270-F4-F5</t>
  </si>
  <si>
    <t>Support Upgrade SCNP-02270-F4 to SCNP-02270-F5 Platinum - RASP</t>
  </si>
  <si>
    <t>Configurable Hardware Options</t>
  </si>
  <si>
    <t xml:space="preserve">Configurable Hardware options - Cards.     Must be ordered with -C sku's.      Long Descriptions specify which models are applicable. </t>
  </si>
  <si>
    <t>NIC-1-001G-2LX-BP</t>
  </si>
  <si>
    <t>2-port 1GbE LX Fiber Bypass NIC (Spare)</t>
  </si>
  <si>
    <t>NIC-1-001G-2SX-BP</t>
  </si>
  <si>
    <t>2-port 1GbE SX Fiber Bypass NIC (Spare)</t>
  </si>
  <si>
    <t>NIC-1-001G-4LX-BP</t>
  </si>
  <si>
    <t>4-port 1GbE LX Fiber Bypass NIC (Spare)</t>
  </si>
  <si>
    <t>NIC-1-001G-4SX-BP</t>
  </si>
  <si>
    <t>4-port 1GbE SX Fiber Bypass NIC (Spare)</t>
  </si>
  <si>
    <t>NIC-1-001G-4TX-BP</t>
  </si>
  <si>
    <t>4-port 1GbE TX Copper Bypass NIC (Spare)</t>
  </si>
  <si>
    <t>NIC-1-010G-2LR-BP</t>
  </si>
  <si>
    <t>2-port 10GbE LR Fiber Bypass NIC (Spare)</t>
  </si>
  <si>
    <t>NIC-1-010G-2SR-BP</t>
  </si>
  <si>
    <t>2-port 10GbE SR Fiber Bypass NIC (Spare)</t>
  </si>
  <si>
    <t>NIC-1-001G-4SFP</t>
  </si>
  <si>
    <t>NIC-1-001G-4TX</t>
  </si>
  <si>
    <t>Quad 1 GbE Copper Base-T (Spare)</t>
  </si>
  <si>
    <t>NIC-1-010G-2SFPP</t>
  </si>
  <si>
    <t>Dual 10 GbE Fiber SFP+ (Spare)</t>
  </si>
  <si>
    <t>NIC-1-010G-4SFPP</t>
  </si>
  <si>
    <t>Quad 10 GbE Fiber SFP+ (Spare)</t>
  </si>
  <si>
    <t>NIC-1-HBA-2FC</t>
  </si>
  <si>
    <t>Dual FC HBA (SAN) 4/8/16Gbps Emulex (Optics included) (Spare)</t>
  </si>
  <si>
    <t>NIC-1-001G-2LX-BP-C</t>
  </si>
  <si>
    <t>Dual 1 GbE Fiber LX</t>
  </si>
  <si>
    <t>NIC-1-001G-2SX-BP-C</t>
  </si>
  <si>
    <t>Dual 1 GbE Fiber SX</t>
  </si>
  <si>
    <t>NIC-1-001G-4LX-BP-C</t>
  </si>
  <si>
    <t>Quad 1 GbE Fiber LX</t>
  </si>
  <si>
    <t>NIC-1-001G-4SX-BP-C</t>
  </si>
  <si>
    <t>Quad 1 GbE Fiber SX</t>
  </si>
  <si>
    <t>NIC-1-001G-4TX-BP-C</t>
  </si>
  <si>
    <t>Quad 1 GbE Copper Base-T</t>
  </si>
  <si>
    <t>NIC-1-010G-2LR-BP-C</t>
  </si>
  <si>
    <t>Dual 10 GbE Fiber LR</t>
  </si>
  <si>
    <t>NIC-1-010G-2SR-BP-C</t>
  </si>
  <si>
    <t>Dual 10 GbE Fiber SR</t>
  </si>
  <si>
    <t>NIC-1-001G-4SFP-C</t>
  </si>
  <si>
    <t>NIC-1-001G-4TX-C</t>
  </si>
  <si>
    <t>NIC-1-010G-2SFPP-C</t>
  </si>
  <si>
    <t>Dual 10 GbE Fiber SFP+</t>
  </si>
  <si>
    <t>NIC-1-010G-4SFPP-C</t>
  </si>
  <si>
    <t>Quad 10 GbE Fiber SFP+</t>
  </si>
  <si>
    <t>NIC-1-HBA-2FC-C</t>
  </si>
  <si>
    <t>Dual FC HBA (SAN) 4/8/16Gbps Emulex (Optics included)</t>
  </si>
  <si>
    <t xml:space="preserve">Configurable Hardware options for Evaluation systems - Cards.     Must be ordered with -E-C sku's.      Long Descriptions specify which models are applicable. </t>
  </si>
  <si>
    <t>NIC-1-001G-2LX-BP-E-C</t>
  </si>
  <si>
    <t>Eval Dual 1 GbE Fiber LX</t>
  </si>
  <si>
    <t>NIC-1-001G-2SX-BP-E-C</t>
  </si>
  <si>
    <t>Eval Dual 1 GbE Fiber SX</t>
  </si>
  <si>
    <t>NIC-1-001G-4LX-BP-E-C</t>
  </si>
  <si>
    <t>Eval Quad 1 GbE Fiber LX</t>
  </si>
  <si>
    <t>NIC-1-001G-4SX-BP-E-C</t>
  </si>
  <si>
    <t>Eval Quad 1 GbE Fiber SX</t>
  </si>
  <si>
    <t>NIC-1-001G-4TX-BP-E-C</t>
  </si>
  <si>
    <t>Eval Quad 1 GbE Copper Base-T</t>
  </si>
  <si>
    <t>NIC-1-010G-2LR-BP-E-C</t>
  </si>
  <si>
    <t>Eval Dual 10 GbE Fiber LR</t>
  </si>
  <si>
    <t>NIC-1-010G-2SR-BP-E-C</t>
  </si>
  <si>
    <t>Eval Dual 10 GbE Fiber SR</t>
  </si>
  <si>
    <t>NIC-1-001G-4SFP-E-C</t>
  </si>
  <si>
    <t>NIC-1-001G-4TX-E-C</t>
  </si>
  <si>
    <t>NIC-1-010G-2SFPP-E-C</t>
  </si>
  <si>
    <t>NIC-1-010G-4SFPP-E-C</t>
  </si>
  <si>
    <t>Eval Quad 10 GbE Fiber SFP+</t>
  </si>
  <si>
    <t>NIC-1-HBA-2FC-E-C</t>
  </si>
  <si>
    <t xml:space="preserve">Configurable Hardware options - SFP's.     Must be ordered with -C sku's.      Long Descriptions specify which models are applicable. </t>
  </si>
  <si>
    <t xml:space="preserve">Configurable Hardware options for Evaluation systems - SFP's.     Must be ordered with -E-C sku's.      Long Descriptions specify which models are applicable. </t>
  </si>
  <si>
    <t>BZL-1-1U</t>
  </si>
  <si>
    <t>Bezel Kit (includes two branding clips) for 1U Chassis Models</t>
  </si>
  <si>
    <t>BZL-1-2U</t>
  </si>
  <si>
    <t>Bezel Kit (includes two branding clips) for 2U Chassis Models</t>
  </si>
  <si>
    <t>CBL-1-SAS-JBOD</t>
  </si>
  <si>
    <t>Models - SCANSU-48TB, SCANSU-72TB</t>
  </si>
  <si>
    <t>TRC-1-SFPP-DAC</t>
  </si>
  <si>
    <t>10GbE DAC Twinax</t>
  </si>
  <si>
    <t>FAN-1-1U-KIT</t>
  </si>
  <si>
    <t>FAN-1-2U-KIT</t>
  </si>
  <si>
    <t>HDD-1-002</t>
  </si>
  <si>
    <t>1TB SATA Disk Drive (3.5")</t>
  </si>
  <si>
    <t>HDD-1-003</t>
  </si>
  <si>
    <t>2TB SATA Disk Drive (3.5")</t>
  </si>
  <si>
    <t>HDD-1-005</t>
  </si>
  <si>
    <t>1TB SATA Disk Drive (2.5")</t>
  </si>
  <si>
    <t>MEM-1-001</t>
  </si>
  <si>
    <t>4GB RAM</t>
  </si>
  <si>
    <t>Models - CXA3070, 5070</t>
  </si>
  <si>
    <t>MEM-1-002</t>
  </si>
  <si>
    <t>8GB RAM</t>
  </si>
  <si>
    <t>MEM-1-003</t>
  </si>
  <si>
    <t>16GB RAM</t>
  </si>
  <si>
    <t>OFL-1-CMP-1</t>
  </si>
  <si>
    <t>Compression(offload) Acceleration Card (5Gbps) (Spare)</t>
  </si>
  <si>
    <t>Models - CXA-07070M</t>
  </si>
  <si>
    <t>OFL-1-CMP-2</t>
  </si>
  <si>
    <t>Compression(offload) Acceleration Card (10Gbps) (Spare)</t>
  </si>
  <si>
    <t>Models - CXA-07070H</t>
  </si>
  <si>
    <t>PWS-1-AC-2U</t>
  </si>
  <si>
    <t>AC Power Supply Unit (750W) - 2U Chassis Models</t>
  </si>
  <si>
    <t>PWS-1-AC-JBOD-2U</t>
  </si>
  <si>
    <t>AC Power Supply Unit(460W)  -JBOD Chassis Models</t>
  </si>
  <si>
    <t>PWS-1-DC-2U</t>
  </si>
  <si>
    <t>DC Power Supply Unit (-48V) - 2U Chasis Models</t>
  </si>
  <si>
    <t>RMK-1-PRAIL</t>
  </si>
  <si>
    <t>Fully Extensible Rack-mount Rail Kit  for 1U/2U Chassis Models</t>
  </si>
  <si>
    <t>RMK-1-VRAIL</t>
  </si>
  <si>
    <t>Rack-mount Rail Kit for 1U/2U Chassis Models</t>
  </si>
  <si>
    <t>SSD-1-003</t>
  </si>
  <si>
    <t>SSD-1-005</t>
  </si>
  <si>
    <t>Models - CXA7070</t>
  </si>
  <si>
    <t>SSD-1-006</t>
  </si>
  <si>
    <t>480GB SSD</t>
  </si>
  <si>
    <t>Models - SCNP4270-DB, SCNP4270-UI</t>
  </si>
  <si>
    <t>TRC-1-SFP-SX</t>
  </si>
  <si>
    <t>SFP - 1GbE SX (Spare)</t>
  </si>
  <si>
    <t>TRC-1-SFP-LX</t>
  </si>
  <si>
    <t>SFP - 1GbE LX (Spare)</t>
  </si>
  <si>
    <t>TRC-1-SFPP-SR</t>
  </si>
  <si>
    <t>SFP+ - 10GbE SR (Spare)</t>
  </si>
  <si>
    <t>TRC-1-SFPP-LR</t>
  </si>
  <si>
    <t>SFP+ - 10GbE LR (Spare)</t>
  </si>
  <si>
    <t>TRC-1-SFP-SX-C</t>
  </si>
  <si>
    <t>SFP - 1GbE SX</t>
  </si>
  <si>
    <t>TRC-1-SFP-LX-C</t>
  </si>
  <si>
    <t>SFP - 1GbE LX</t>
  </si>
  <si>
    <t>TRC-1-SFPP-SR-C</t>
  </si>
  <si>
    <t>SFP+ - 10GbE SR</t>
  </si>
  <si>
    <t>TRC-1-SFPP-LR-C</t>
  </si>
  <si>
    <t>SFP+ - 10GbE LR</t>
  </si>
  <si>
    <t>TRC-1-SFP-SX-E-C</t>
  </si>
  <si>
    <t>Eval SFP - 1GbE SX</t>
  </si>
  <si>
    <t>TRC-1-SFP-LX-E-C</t>
  </si>
  <si>
    <t>Eval SFP - 1GbE LX</t>
  </si>
  <si>
    <t>TRC-1-SFPP-SR-E-C</t>
  </si>
  <si>
    <t>Eval SFP+ - 10GbE SR</t>
  </si>
  <si>
    <t>TRC-1-SFPP-LR-E-C</t>
  </si>
  <si>
    <t>Eval SFP+ - 10GbE LR</t>
  </si>
  <si>
    <t>TRC-1-SFPP-DAC-E-C</t>
  </si>
  <si>
    <t>TRC-1-SFPP-DAC-C</t>
  </si>
  <si>
    <t>Eval 10GbE DAC Twinax</t>
  </si>
  <si>
    <t>10GbE DAC Twinax (Spare)</t>
  </si>
  <si>
    <t>Models - CXA3070, SCNE470, SCNP4270-DB, SCNP4270-UI, SCNP4270-DP, SCFG2270, SCAN2170</t>
  </si>
  <si>
    <t>Models - CXA3070, SCNP4270-DP, SCFG2270</t>
  </si>
  <si>
    <t xml:space="preserve">Cards (Spares).   Long Descriptions specify which models are applicable. </t>
  </si>
  <si>
    <t>SFP's  (Spares)   Long Descriptions specify which models are applicable.</t>
  </si>
  <si>
    <t>Other FRU's  (Spares)   Long Descriptions specify which models are applicable.</t>
  </si>
  <si>
    <t>Fan Module Kit  - 1U (Qty 4)</t>
  </si>
  <si>
    <t>Fan Module Kit  - 2U Chassis Models, (Qty 5) JBOD Chassis Models</t>
  </si>
  <si>
    <t>XX55 Upgrades</t>
  </si>
  <si>
    <t>License SteelHead CX 570-H, 10Mbps, 700 conn</t>
  </si>
  <si>
    <t>Eval License SteelHead CX 570 High Appliance, 10Mbps, 700 conn</t>
  </si>
  <si>
    <t>License SteelHead CX 570-L, 10Mbps, 275 conn</t>
  </si>
  <si>
    <t>Eval License SteelHead CX 570 Low Appliance, 10Mbps, 275 conn</t>
  </si>
  <si>
    <t>License SteelHead CX 570-M, 10Mbps, 450 conn</t>
  </si>
  <si>
    <t>Eval License SteelHead CX 570 Mid Appliance, 10Mbps, 450 conn</t>
  </si>
  <si>
    <t>License SteelHead CX 770-H, 30Mbps, 2500 conn</t>
  </si>
  <si>
    <t>Eval License SteelHead CX 770 High Appliance, 30Mbps, 2500 conn</t>
  </si>
  <si>
    <t>License SteelHead CX 770-L, 20Mbps, 1000 conn</t>
  </si>
  <si>
    <t>Eval License SteelHead CX 770 Low Appliance, 20Mbps, 1000 conn</t>
  </si>
  <si>
    <t>License SteelHead CX 770-M, 20Mbps, 1500 conn</t>
  </si>
  <si>
    <t>Eval License SteelHead CX 770 Mid Appliance, 20Mbps, 1500 conn</t>
  </si>
  <si>
    <t>SCPS License on CX5055/CX5070</t>
  </si>
  <si>
    <t>Evaluation SCPS License on CX5055/CX5070</t>
  </si>
  <si>
    <t>FIPS License (SH7050/CX7055/CX7070)</t>
  </si>
  <si>
    <t>Evaluation FIPS License (SH7050/CX7055/CX7070)</t>
  </si>
  <si>
    <t>SteelFusion Product Equipment &amp; Software Usage as part of services engagement. For SteelFusion Products. May only be quoted with a Product Usage form or SOW provided by RPS.</t>
  </si>
  <si>
    <t>MNT-EHR-020</t>
  </si>
  <si>
    <t>Models - CX3070, SCFG2270</t>
  </si>
  <si>
    <t>MNT-EHR-021</t>
  </si>
  <si>
    <t>MNT-EHR-022</t>
  </si>
  <si>
    <t>MNT-EHR-023</t>
  </si>
  <si>
    <t>Models - CX7070</t>
  </si>
  <si>
    <t>MNT-RASP-EHR-020</t>
  </si>
  <si>
    <t>MNT-RASP-EHR-021</t>
  </si>
  <si>
    <t>MNT-RASP-EHR-022</t>
  </si>
  <si>
    <t>MNT-RASP-EHR-023</t>
  </si>
  <si>
    <t>NRD (Non-Returned Disk) fee</t>
  </si>
  <si>
    <t>NRD-HDD-021</t>
  </si>
  <si>
    <t>Non-returned HDD charge 2TB 3.5 (per disk)</t>
  </si>
  <si>
    <t>Models- CX1555H, EX760/1160VH/CX7055L-M, CX3070,5070</t>
  </si>
  <si>
    <t>Models- CX7055H, CX7070</t>
  </si>
  <si>
    <t>Disk/Memory Support, xx70</t>
  </si>
  <si>
    <t>Disk/Memory Support, xx70 (RASP)</t>
  </si>
  <si>
    <t>Quad 1 GbE Fiber SFP</t>
  </si>
  <si>
    <t>Quad 1 GbE Fiber SFP (Spare)</t>
  </si>
  <si>
    <t>SCPS License on CX555/570</t>
  </si>
  <si>
    <t>SCPS License on CX755/770</t>
  </si>
  <si>
    <t>Evaluation SCPS License on CX555/570</t>
  </si>
  <si>
    <t>Evaluation SCPS License on CX755/770</t>
  </si>
  <si>
    <t>M</t>
  </si>
  <si>
    <t>Customer Training</t>
  </si>
  <si>
    <t>SSD-010</t>
  </si>
  <si>
    <t>400GB 2.5" SSD for EX1360-B030, B040</t>
  </si>
  <si>
    <t>Models - EXA1360 B030, B040</t>
  </si>
  <si>
    <t>SFED-02100-B010</t>
  </si>
  <si>
    <t>SFED-02100-B010-E</t>
  </si>
  <si>
    <t>SFED-02100-B010-C</t>
  </si>
  <si>
    <t>SFED-02100-B010-E-C</t>
  </si>
  <si>
    <t>LIC-SFED-02100-W1</t>
  </si>
  <si>
    <t>LIC-SFED-02100-W2</t>
  </si>
  <si>
    <t>LIC-SFED-02100-W3</t>
  </si>
  <si>
    <t>LIC-SFED-02100-W1-E</t>
  </si>
  <si>
    <t>LIC-SFED-02100-W2-E</t>
  </si>
  <si>
    <t>LIC-SFED-02100-W3-E</t>
  </si>
  <si>
    <t>License Options for SFED-02100-B010 - It is mandatory to select one of the following</t>
  </si>
  <si>
    <t>SFED-2100 Model W1, W2 and W3  (Use -C sku when configuring with additional NIC card options)</t>
  </si>
  <si>
    <t>License Options for SFED-02100-B010-E - It is mandatory to select one of the following</t>
  </si>
  <si>
    <t>Evaluation SFED-2100 Model W1, W2 and W3  (Use -C sku when configuring with additional NIC card options)</t>
  </si>
  <si>
    <t>SteelFusion XX00 Upgrades</t>
  </si>
  <si>
    <t>XX00 Upgrades</t>
  </si>
  <si>
    <t>UPG-SFED-02100-W1-W2</t>
  </si>
  <si>
    <t>Upgrade LIC-SFED-02100-W1 to W2</t>
  </si>
  <si>
    <t>UPG-SFED-02100-W1-W3</t>
  </si>
  <si>
    <t>Upgrade LIC-SFED-02100-W1 to W3</t>
  </si>
  <si>
    <t>UPG-SFED-02100-W2-W3</t>
  </si>
  <si>
    <t>Upgrade LIC-SFED-02100-W2 to W3</t>
  </si>
  <si>
    <t>SteelFusion xx00 Support</t>
  </si>
  <si>
    <t>MNT-GLD-SFED-02100</t>
  </si>
  <si>
    <t>SteelFusion Edge SFED 2100 Gold Support</t>
  </si>
  <si>
    <t>MNT-GPL-SFED-02100</t>
  </si>
  <si>
    <t>SteelFusion Edge SFED 2100 Gold Plus Support</t>
  </si>
  <si>
    <t>MNT-PLT-SFED-02100</t>
  </si>
  <si>
    <t>SteelFusion Edge SFED 2100 Platinum Support</t>
  </si>
  <si>
    <t>MNT-RASP-GLD-SFED-02100</t>
  </si>
  <si>
    <t>SteelFusion Edge SFED 2100 Gold RASP Support</t>
  </si>
  <si>
    <t>MNT-RASP-GPL-SFED-02100</t>
  </si>
  <si>
    <t>SteelFusion Edge SFED 2100 Gold Plus RASP Support</t>
  </si>
  <si>
    <t>MNT-RASP-PLT-SFED-02100</t>
  </si>
  <si>
    <t>SteelFusion Edge SFED 2100 Platinum RASP Support</t>
  </si>
  <si>
    <t>SFED-2200 Model W1, W2 and W3  (Use -C sku when configuring with additional NIC card options)</t>
  </si>
  <si>
    <t>License Options for SFED-02200-B010 - It is mandatory to select one of the following</t>
  </si>
  <si>
    <t>SFED-02200-B010</t>
  </si>
  <si>
    <t>SFED-02200-B010-C</t>
  </si>
  <si>
    <t>LIC-SFED-02200-W1</t>
  </si>
  <si>
    <t>LIC-SFED-02200-W2</t>
  </si>
  <si>
    <t>LIC-SFED-02200-W3</t>
  </si>
  <si>
    <t>SFED-02200-B010-E</t>
  </si>
  <si>
    <t>SFED-02200-B010-E-C</t>
  </si>
  <si>
    <t>Evaluation SFED-2200 Model W1, W2 and W3  (Use -C sku when configuring with additional NIC card options)</t>
  </si>
  <si>
    <t>License Options for SFED-02200-B010-E - It is mandatory to select one of the following</t>
  </si>
  <si>
    <t>LIC-SFED-02200-W1-E</t>
  </si>
  <si>
    <t>LIC-SFED-02200-W2-E</t>
  </si>
  <si>
    <t>LIC-SFED-02200-W3-E</t>
  </si>
  <si>
    <t>License Options for SFED-03100-B010-E - It is mandatory to select one of the following</t>
  </si>
  <si>
    <t>UPG-SFED-02200-W1-W2</t>
  </si>
  <si>
    <t>Upgrade LIC-SFED-02200-W1 to W2</t>
  </si>
  <si>
    <t>UPG-SFED-02200-W1-W3</t>
  </si>
  <si>
    <t>Upgrade LIC-SFED-02200-W1 to W3</t>
  </si>
  <si>
    <t>UPG-SFED-02200-W2-W3</t>
  </si>
  <si>
    <t>Upgrade LIC-SFED-02200-W2 to W3</t>
  </si>
  <si>
    <t>MNT-GLD-SFED-02200</t>
  </si>
  <si>
    <t>SteelFusion Edge SFED 2200 Gold Support</t>
  </si>
  <si>
    <t>MNT-GPL-SFED-02200</t>
  </si>
  <si>
    <t>SteelFusion Edge SFED 2200 Gold Plus Support</t>
  </si>
  <si>
    <t>MNT-PLT-SFED-02200</t>
  </si>
  <si>
    <t>SteelFusion Edge SFED 2200 Platinum Support</t>
  </si>
  <si>
    <t>MNT-RASP-GLD-SFED-02200</t>
  </si>
  <si>
    <t>SteelFusion Edge SFED 2200 Gold RASP Support</t>
  </si>
  <si>
    <t>MNT-RASP-GPL-SFED-02200</t>
  </si>
  <si>
    <t>SteelFusion Edge SFED 2200 Gold Plus RASP Support</t>
  </si>
  <si>
    <t>MNT-RASP-PLT-SFED-02200</t>
  </si>
  <si>
    <t>SteelFusion Edge SFED 2200 Platinum RASP Support</t>
  </si>
  <si>
    <t>SFED-03100-B010</t>
  </si>
  <si>
    <t>SFED-03100-B010-C</t>
  </si>
  <si>
    <t>License Options for SFED-03100-B010 - It is mandatory to select one of the following</t>
  </si>
  <si>
    <t>LIC-SFED-03100-W0</t>
  </si>
  <si>
    <t>LIC-SFED-03100-W1</t>
  </si>
  <si>
    <t>LIC-SFED-03100-W2</t>
  </si>
  <si>
    <t>LIC-SFED-03100-W3</t>
  </si>
  <si>
    <t>Evaluation SFED-5100 Model W0,W1 and W2  (Use -C sku when configuring with additional NIC card options)</t>
  </si>
  <si>
    <t>License Options for SFED-05100-B010-E - It is mandatory to select one of the following</t>
  </si>
  <si>
    <t>Evaluation SFED-3200 Model W0, W1, W2 and W3  (Use -C sku when configuring with additional NIC card options)</t>
  </si>
  <si>
    <t>License Options for SFED-03200-B010-E - It is mandatory to select one of the following</t>
  </si>
  <si>
    <t>Evaluation SFED-3100 Model W0, W1, W2 and W3  (Use -C sku when configuring with additional NIC card options)</t>
  </si>
  <si>
    <t>SFED-3100 Model W0, W1, W2 and W3  (Use -C sku when configuring with additional NIC card options)</t>
  </si>
  <si>
    <t>SFED-3200 Model W0, W1, W2 and W3  (Use -C sku when configuring with additional NIC card options)</t>
  </si>
  <si>
    <t>License Options for SFED-03200-B010 - It is mandatory to select one of the following</t>
  </si>
  <si>
    <t>License Options for SFED-05100-B010 - It is mandatory to select one of the following</t>
  </si>
  <si>
    <t>SFED-5100 Model W0, W1, and W2  (Use -C sku when configuring with additional NIC card options)</t>
  </si>
  <si>
    <t>SFED-03100-B010-E</t>
  </si>
  <si>
    <t>SFED-03100-B010-E-C</t>
  </si>
  <si>
    <t>LIC-SFED-03100-W0-E</t>
  </si>
  <si>
    <t>LIC-SFED-03100-W1-E</t>
  </si>
  <si>
    <t>LIC-SFED-03100-W2-E</t>
  </si>
  <si>
    <t>LIC-SFED-03100-W3-E</t>
  </si>
  <si>
    <t>UPG-SFED-03100-W0-W1</t>
  </si>
  <si>
    <t>Upgrade LIC-SFED-03100-W0 to W1</t>
  </si>
  <si>
    <t>UPG-SFED-03100-W0-W2</t>
  </si>
  <si>
    <t>Upgrade LIC-SFED-03100-W0 to W2</t>
  </si>
  <si>
    <t>UPG-SFED-03100-W0-W3</t>
  </si>
  <si>
    <t>Upgrade LIC-SFED-03100-W0 to W3</t>
  </si>
  <si>
    <t>UPG-SFED-03100-W1-W2</t>
  </si>
  <si>
    <t>Upgrade LIC-SFED-03100-W1 to W2</t>
  </si>
  <si>
    <t>UPG-SFED-03100-W1-W3</t>
  </si>
  <si>
    <t>Upgrade LIC-SFED-03100-W1 to W3</t>
  </si>
  <si>
    <t>UPG-SFED-03100-W2-W3</t>
  </si>
  <si>
    <t>Upgrade LIC-SFED-03100-W2 to W3</t>
  </si>
  <si>
    <t>SFED-03200-B010</t>
  </si>
  <si>
    <t>SFED-03200-B010-C</t>
  </si>
  <si>
    <t>LIC-SFED-03200-W0</t>
  </si>
  <si>
    <t>LIC-SFED-03200-W1</t>
  </si>
  <si>
    <t>LIC-SFED-03200-W2</t>
  </si>
  <si>
    <t>LIC-SFED-03200-W3</t>
  </si>
  <si>
    <t>SFED-03200-B010-E</t>
  </si>
  <si>
    <t>SFED-03200-B010-E-C</t>
  </si>
  <si>
    <t>LIC-SFED-03200-W0-E</t>
  </si>
  <si>
    <t>LIC-SFED-03200-W1-E</t>
  </si>
  <si>
    <t>LIC-SFED-03200-W2-E</t>
  </si>
  <si>
    <t>LIC-SFED-03200-W3-E</t>
  </si>
  <si>
    <t>UPG-SFED-03200-W0-W1</t>
  </si>
  <si>
    <t>Upgrade LIC-SFED-03200-W0 to W1</t>
  </si>
  <si>
    <t>UPG-SFED-03200-W0-W2</t>
  </si>
  <si>
    <t>Upgrade LIC-SFED-03200-W0 to W2</t>
  </si>
  <si>
    <t>UPG-SFED-03200-W0-W3</t>
  </si>
  <si>
    <t>Upgrade LIC-SFED-03200-W0 to W3</t>
  </si>
  <si>
    <t>UPG-SFED-03200-W1-W2</t>
  </si>
  <si>
    <t>Upgrade LIC-SFED-03200-W1 to W2</t>
  </si>
  <si>
    <t>UPG-SFED-03200-W1-W3</t>
  </si>
  <si>
    <t>Upgrade LIC-SFED-03200-W1 to W3</t>
  </si>
  <si>
    <t>UPG-SFED-03200-W2-W3</t>
  </si>
  <si>
    <t>Upgrade LIC-SFED-03200-W2 to W3</t>
  </si>
  <si>
    <t>MNT-GLD-SFED-03100</t>
  </si>
  <si>
    <t>SteelFusion Edge SFED 3100 Gold Support</t>
  </si>
  <si>
    <t>MNT-GPL-SFED-03100</t>
  </si>
  <si>
    <t>SteelFusion Edge SFED 3100 Gold Plus Support</t>
  </si>
  <si>
    <t>MNT-PLT-SFED-03100</t>
  </si>
  <si>
    <t>SteelFusion Edge SFED 3100 Platinum Support</t>
  </si>
  <si>
    <t>MNT-RASP-GLD-SFED-03100</t>
  </si>
  <si>
    <t>SteelFusion Edge SFED 3100 Gold RASP Support</t>
  </si>
  <si>
    <t>MNT-RASP-GPL-SFED-03100</t>
  </si>
  <si>
    <t>SteelFusion Edge SFED 3100 Gold Plus RASP Support</t>
  </si>
  <si>
    <t>MNT-RASP-PLT-SFED-03100</t>
  </si>
  <si>
    <t>SteelFusion Edge SFED 3100 Platinum RASP Support</t>
  </si>
  <si>
    <t>MNT-GLD-SFED-03200</t>
  </si>
  <si>
    <t>MNT-GPL-SFED-03200</t>
  </si>
  <si>
    <t>MNT-PLT-SFED-03200</t>
  </si>
  <si>
    <t>MNT-RASP-GLD-SFED-03200</t>
  </si>
  <si>
    <t>MNT-RASP-GPL-SFED-03200</t>
  </si>
  <si>
    <t>MNT-RASP-PLT-SFED-03200</t>
  </si>
  <si>
    <t>MNT-GLD-SFED-05100</t>
  </si>
  <si>
    <t>MNT-GPL-SFED-05100</t>
  </si>
  <si>
    <t>MNT-PLT-SFED-05100</t>
  </si>
  <si>
    <t>MNT-RASP-GLD-SFED-05100</t>
  </si>
  <si>
    <t>MNT-RASP-GPL-SFED-05100</t>
  </si>
  <si>
    <t>MNT-RASP-PLT-SFED-05100</t>
  </si>
  <si>
    <t>SFED-05100-B010</t>
  </si>
  <si>
    <t>SFED-05100-B010-C</t>
  </si>
  <si>
    <t>LIC-SFED-05100-W0</t>
  </si>
  <si>
    <t>LIC-SFED-05100-W1</t>
  </si>
  <si>
    <t>LIC-SFED-05100-W2</t>
  </si>
  <si>
    <t>SFED-05100-B010-E</t>
  </si>
  <si>
    <t>SFED-05100-B010-E-C</t>
  </si>
  <si>
    <t>LIC-SFED-05100-W0-E</t>
  </si>
  <si>
    <t>LIC-SFED-05100-W1-E</t>
  </si>
  <si>
    <t>LIC-SFED-05100-W2-E</t>
  </si>
  <si>
    <t>UPG-SFED-05100-W0-W1</t>
  </si>
  <si>
    <t>Upgrade LIC-SFED-05100-W0 to W1</t>
  </si>
  <si>
    <t>UPG-SFED-05100-W0-W2</t>
  </si>
  <si>
    <t>Upgrade LIC-SFED-05100-W0 to W2</t>
  </si>
  <si>
    <t>UPG-SFED-05100-W1-W2</t>
  </si>
  <si>
    <t>Upgrade LIC-SFED-05100-W1 to W2</t>
  </si>
  <si>
    <t>NIC-1-010G-4TX-C</t>
  </si>
  <si>
    <t>Quad 10 GbE Copper Base-T</t>
  </si>
  <si>
    <t>NIC-1-010G-4TX-E-C</t>
  </si>
  <si>
    <t>Eval Quad 10 GbE Copper Base-T</t>
  </si>
  <si>
    <t>NIC-1-001G-4TX-H-E-C</t>
  </si>
  <si>
    <t>Eval Quad 1 GbE Copper Base-T, Hypervisor slots only</t>
  </si>
  <si>
    <t>NIC-1-010G-2TX-H-E-C</t>
  </si>
  <si>
    <t>Eval Dual 10 GbE Copper Base-T, Hypervisor slots only</t>
  </si>
  <si>
    <t>NIC-1-010G-4TX-H-E-C</t>
  </si>
  <si>
    <t>Eval Quad 10 GbE Copper Base-T, Hypervisor slots only</t>
  </si>
  <si>
    <t>NIC-1-001G-4TX-H-C</t>
  </si>
  <si>
    <t>Quad 1 GbE Copper Base-T, Hypervisor slots only</t>
  </si>
  <si>
    <t>NIC-1-010G-2TX-H-C</t>
  </si>
  <si>
    <t>Dual 10 GbE Copper Base-T, Hypervisor slots only</t>
  </si>
  <si>
    <t>NIC-1-010G-4TX-H-C</t>
  </si>
  <si>
    <t>Quad 10 GbE Copper Base-T, Hypervisor slots only</t>
  </si>
  <si>
    <t>NIC-1-010G-4TX</t>
  </si>
  <si>
    <t>Quad 10 GbE Copper Base-T (Spare)</t>
  </si>
  <si>
    <t>Models - SFED-3100, 3200, 5100</t>
  </si>
  <si>
    <t>SFCR-03500-B010</t>
  </si>
  <si>
    <t>SteelFusion Core, SFCR3500 Base B010</t>
  </si>
  <si>
    <t>SteelFusion Core, SFCR3500 Base B010, SFCR3500</t>
  </si>
  <si>
    <t>SFCR-03500-B010-C</t>
  </si>
  <si>
    <t>SteelFusion Core, SFCR3500 Base B010 (Configured)</t>
  </si>
  <si>
    <t>SteelFusion Core, SFCR3500 Base B010 (Configured), SFCR3500</t>
  </si>
  <si>
    <t>License Options for SFCR-03500-B010 - It is mandatory to select one of the following</t>
  </si>
  <si>
    <t>SFCR-3500 SteelFusion Core Model</t>
  </si>
  <si>
    <t>LIC-SFCR-03500-C1</t>
  </si>
  <si>
    <t>LIC-SFCR-03500-C2</t>
  </si>
  <si>
    <t>LIC-SFCR-03500-C3</t>
  </si>
  <si>
    <t>Evaluation SFCR-3500 SteelFusion Core Model</t>
  </si>
  <si>
    <t>SFCR-03500-B010-E</t>
  </si>
  <si>
    <t>Evaluation SteelFusion Core, SFCR3500 B010</t>
  </si>
  <si>
    <t>Evaluation SteelFusion Core, SFCR3500 B010, SFCR3500</t>
  </si>
  <si>
    <t>SFCR-03500-B010-E-C</t>
  </si>
  <si>
    <t>Evaluation SteelFusion Core, SFCR3500 Base B010 (Configured)</t>
  </si>
  <si>
    <t>Evaluation SteelFusion Core, SFCR3500 Base B010 (Configured), SFCR3500</t>
  </si>
  <si>
    <t>LIC-SFCR-03500-C1-E</t>
  </si>
  <si>
    <t>LIC-SFCR-03500-C2-E</t>
  </si>
  <si>
    <t>LIC-SFCR-03500-C3-E</t>
  </si>
  <si>
    <t>Evaluation SteelFusion xx00 Appliance Pricelist</t>
  </si>
  <si>
    <t>MNT-GLD-SFCR-03500</t>
  </si>
  <si>
    <t>SteelFusion Core SFCR 3500 Gold Support</t>
  </si>
  <si>
    <t>MNT-GPL-SFCR-03500</t>
  </si>
  <si>
    <t>SteelFusion Core SFCR 3500 Gold Plus Support</t>
  </si>
  <si>
    <t>MNT-PLT-SFCR-03500</t>
  </si>
  <si>
    <t>SteelFusion Core SFCR 3500 Platinum Support</t>
  </si>
  <si>
    <t>MNT-RASP-GLD-SFCR-03500</t>
  </si>
  <si>
    <t>SteelFusion Core SFCR 3500 Gold RASP Support</t>
  </si>
  <si>
    <t>MNT-RASP-GPL-SFCR-03500</t>
  </si>
  <si>
    <t>SteelFusion Core SFCR 3500 Gold Plus RASP Support</t>
  </si>
  <si>
    <t>MNT-RASP-PLT-SFCR-03500</t>
  </si>
  <si>
    <t>SteelFusion Core SFCR 3500 Platinum RASP Support</t>
  </si>
  <si>
    <t>Support - FSYNC - SteelFusion Core</t>
  </si>
  <si>
    <t>MNT-FSYNC-005</t>
  </si>
  <si>
    <t>MNT-RASP-FSYNC-005</t>
  </si>
  <si>
    <t>Support FusionSync for SteelFusion Core 3500 (RASP)</t>
  </si>
  <si>
    <t>UPG-SFCR-03500-C1-C2</t>
  </si>
  <si>
    <t>Upgrade LIC-SFCR-03500-C1 to LIC-SFCR-03500-C2</t>
  </si>
  <si>
    <t>UPG-SFCR-03500-C2-C3</t>
  </si>
  <si>
    <t>Upgrade LIC-SFCR-03500-C2 to LIC-SFCR-03500-C3</t>
  </si>
  <si>
    <t>UPG-SFCR-03500-C1-C3</t>
  </si>
  <si>
    <t>Upgrade LIC-SFCR-03500-C1 to LIC-SFCR-03500-C3</t>
  </si>
  <si>
    <t>MEM-1-004</t>
  </si>
  <si>
    <t>32GB RAM</t>
  </si>
  <si>
    <t>HDD-2-002</t>
  </si>
  <si>
    <t>3.5" 1TB  SATA</t>
  </si>
  <si>
    <t>Models: SteelFusion SFED-2100</t>
  </si>
  <si>
    <t>HDD-2-003</t>
  </si>
  <si>
    <t>3.5" 2TB  SATA</t>
  </si>
  <si>
    <t>Models: SteelFusion SFED-2200, 3100 &amp; 3200</t>
  </si>
  <si>
    <t>HDD-2-006</t>
  </si>
  <si>
    <t>3.5" 4TB SATA</t>
  </si>
  <si>
    <t>Models: SteelFusion SFED-5100</t>
  </si>
  <si>
    <t>NRD-HDD-2-002</t>
  </si>
  <si>
    <t>NRD-HDD-2-003</t>
  </si>
  <si>
    <t>NRD-HDD-2-006</t>
  </si>
  <si>
    <t>SSD-2-002</t>
  </si>
  <si>
    <t>120GB SSD</t>
  </si>
  <si>
    <t>Models: SteelFusion SFED-2100 &amp; 2200</t>
  </si>
  <si>
    <t>240GB SSD</t>
  </si>
  <si>
    <t>Models: SteelFusion SFED-3100 &amp; 3200</t>
  </si>
  <si>
    <t>SSD-2-006</t>
  </si>
  <si>
    <t>NRD-SSD-2-002</t>
  </si>
  <si>
    <t>NRD-SSD-2-006</t>
  </si>
  <si>
    <t>PWS-2-AC-1U</t>
  </si>
  <si>
    <t>770 Watt PSU AC -1U</t>
  </si>
  <si>
    <t>PWS-2-AC-2U</t>
  </si>
  <si>
    <t>1000 Watt PSU AC -2U</t>
  </si>
  <si>
    <t>Models: SteelFusion SFED-3100, 3200 &amp; 5100</t>
  </si>
  <si>
    <t>FAN-2-1U-KIT</t>
  </si>
  <si>
    <t>Fan Assy, 1U, bank of 2x6, 12 fans with the 6 cables/connectors</t>
  </si>
  <si>
    <t>FAN-2-2U-KIT</t>
  </si>
  <si>
    <t>RMK-2-EXPRAIL</t>
  </si>
  <si>
    <t>Rack Kit, 1U &amp; 2U, Fully Extensible</t>
  </si>
  <si>
    <t>BZL-2-1U</t>
  </si>
  <si>
    <t>1U locking/Hinged Bezel Replacement Kit</t>
  </si>
  <si>
    <t>BZL-2-2U</t>
  </si>
  <si>
    <t>2U locking/Hinged Bezel Replacement Kit</t>
  </si>
  <si>
    <t>Models: SteelFusion SFED-2100,2200,3100,3200,5100</t>
  </si>
  <si>
    <t>NIC-1-010G-2TX</t>
  </si>
  <si>
    <t>Dual 10 GbE Copper Base-T (Spare)</t>
  </si>
  <si>
    <t>NIC-1-010G-2TX-C</t>
  </si>
  <si>
    <t>Dual 10 GbE Copper Base-T</t>
  </si>
  <si>
    <t>Eval Dual 10 GbE Copper Base-T</t>
  </si>
  <si>
    <t>NIC-1-010G-2TX-E-C</t>
  </si>
  <si>
    <t>INT-09600-B010</t>
  </si>
  <si>
    <t>SteelHead Interceptor 09600 Base Unit</t>
  </si>
  <si>
    <t>INT-09600-B010-E</t>
  </si>
  <si>
    <t>Eval SteelHead Interceptor 09600 Base Unit</t>
  </si>
  <si>
    <t>INT-09600-B010-C</t>
  </si>
  <si>
    <t>SteelHead Interceptor 09600 Base Unit (Configured)</t>
  </si>
  <si>
    <t>INT-09600-B010-E-C</t>
  </si>
  <si>
    <t>Eval SteelHead Interceptor 09600 Base Unit (Configured)</t>
  </si>
  <si>
    <t>LIC-INT-09600</t>
  </si>
  <si>
    <t>License Steelhead INT-09600</t>
  </si>
  <si>
    <t>LIC-INT-09600-E</t>
  </si>
  <si>
    <t>Evaluation License Steelhead INT-09600</t>
  </si>
  <si>
    <t>License Options for INT-09600-B010 - It is mandatory to select one of the following</t>
  </si>
  <si>
    <t>SteelHead Interceptor   (Use -C sku when configuring with additional NIC card options)</t>
  </si>
  <si>
    <t>XX70 Upgrades</t>
  </si>
  <si>
    <t>MNT-GLD-INT-09600</t>
  </si>
  <si>
    <t>SteelHead Interceptor 09600 Gold Support</t>
  </si>
  <si>
    <t>MNT-GPL-INT-09600</t>
  </si>
  <si>
    <t>SteelHead Interceptor 09600 Gold Plus Support</t>
  </si>
  <si>
    <t>MNT-PLT-INT-09600</t>
  </si>
  <si>
    <t>SteelHead Interceptor 09600 Platinum Support</t>
  </si>
  <si>
    <t>MNT-RASP-GLD-INT-09600</t>
  </si>
  <si>
    <t>SteelHead Interceptor 09600 Gold Support (RASP)</t>
  </si>
  <si>
    <t>MNT-RASP-GPL-INT-09600</t>
  </si>
  <si>
    <t>SteelHead Interceptor 09600 Gold Plus Support (RASP)</t>
  </si>
  <si>
    <t>MNT-RASP-PLT-INT-09600</t>
  </si>
  <si>
    <t>SteelHead Interceptor 09600 Platinum Support (RASP)</t>
  </si>
  <si>
    <t>SteelFusion Edge xx00 Appliance Pricelist</t>
  </si>
  <si>
    <t>SteelCentral Portal</t>
  </si>
  <si>
    <t>SCPRTL-FNDTN</t>
  </si>
  <si>
    <t>SCPRTL-FNDTN-E</t>
  </si>
  <si>
    <t>Evaluation SteelCentral Portal</t>
  </si>
  <si>
    <t>SCPRTL-FNDTN-SUB</t>
  </si>
  <si>
    <t>SCPRTL-PTO</t>
  </si>
  <si>
    <t>Configurator Selection</t>
  </si>
  <si>
    <t>SteelCentral Portal Support</t>
  </si>
  <si>
    <t>MNT-RASP-SCPRTL-FNDTN</t>
  </si>
  <si>
    <t>SteelCentral Portal RASP Support</t>
  </si>
  <si>
    <t>MNT-FSYNC-001</t>
  </si>
  <si>
    <t>MNT-FSYNC-002</t>
  </si>
  <si>
    <t>MNT-FSYNC-003</t>
  </si>
  <si>
    <t>MNT-FSYNC-004</t>
  </si>
  <si>
    <t>MNT-RASP-FSYNC-001</t>
  </si>
  <si>
    <t>Support FusionSync for SteelFusion Core 2000 (RASP)</t>
  </si>
  <si>
    <t>Support FusionSync for SteelFusion Core 2000, GCA2000 (RASP)</t>
  </si>
  <si>
    <t>MNT-RASP-FSYNC-002</t>
  </si>
  <si>
    <t>Support FusionSync for SteelFusion Core 3000 (RASP)</t>
  </si>
  <si>
    <t>Support FusionSync for SteelFusion Core 3000, GCA3000 (RASP)</t>
  </si>
  <si>
    <t>MNT-RASP-FSYNC-003</t>
  </si>
  <si>
    <t>Support FusionSync for SteelFusion Core 1000 Virtual Edition (RASP)</t>
  </si>
  <si>
    <t>Support FusionSync for SteelFusion Core 1000 Virtual Edition, VGC1000 (RASP)</t>
  </si>
  <si>
    <t>MNT-RASP-FSYNC-004</t>
  </si>
  <si>
    <t>Support FusionSync for SteelFusion Core 1500 Virtual Edition (RASP)</t>
  </si>
  <si>
    <t>Support FusionSync for SteelFusion Core 1500 Virtual Edition, VGC1500 (RASP)</t>
  </si>
  <si>
    <t>Riverbed Converged Compute/Storage/WAN Opt Platform (SFED-2100)</t>
  </si>
  <si>
    <t>Riverbed Converged Compute/Storage/WAN Opt Platform (SFED-2100) (Configured)</t>
  </si>
  <si>
    <t>LIC Virtual Services Platform, BlockStream, WAN Opt (1500 Connections, 20 Mbps) - SFED2100</t>
  </si>
  <si>
    <t>LIC Virtual Services Platform, BlockStream, WAN Opt (2500 Connections, 30 Mbps) - SFED2100</t>
  </si>
  <si>
    <t>LIC Virtual Services Platform, BlockStream, WAN Opt (5000 Connections, 50 Mbps) - SFED2100</t>
  </si>
  <si>
    <t>LIC Virtual Services Platform, BlockStream, WAN Opt (1500 Connections, 20 Mbps) - SFED2200</t>
  </si>
  <si>
    <t>LIC Virtual Services Platform, BlockStream, WAN Opt (2500 Connections, 30 Mbps) - SFED2200</t>
  </si>
  <si>
    <t>LIC Virtual Services Platform, BlockStream, WAN Opt (5000 Connections, 50 Mbps) - SFED2200</t>
  </si>
  <si>
    <t>Riverbed Converged Compute/Storage/WAN Opt Platform (SFED-3100)</t>
  </si>
  <si>
    <t>Riverbed Converged Compute/Storage/WAN Opt Platform (SFED-3100) (Configured)</t>
  </si>
  <si>
    <t>LIC Virtual Services Platform, BlockStream - SFED3100</t>
  </si>
  <si>
    <t>LIC Virtual Services Platform, BlockStream, WAN Opt (2500 Connections, 30 Mbps) - SFED3100</t>
  </si>
  <si>
    <t>LIC Virtual Services Platform, BlockStream, WAN Opt (5000 Connections, 50 Mbps) - SFED3100</t>
  </si>
  <si>
    <t>LIC Virtual Services Platform, BlockStream, WAN Opt (10000 Connections, 100 Mbps) - SFED3100</t>
  </si>
  <si>
    <t>Riverbed Converged Compute/Storage/WAN Opt Platform (SFED-3200)</t>
  </si>
  <si>
    <t>Riverbed Converged Compute/Storage/WAN Opt Platform (SFED-3200) (Configured)</t>
  </si>
  <si>
    <t>LIC Virtual Services Platform, BlockStream - SFED3200</t>
  </si>
  <si>
    <t>LIC Virtual Services Platform, BlockStream, WAN Opt (2500 Connections, 30 Mbps) - SFED3200</t>
  </si>
  <si>
    <t>LIC Virtual Services Platform, BlockStream, WAN Opt (5000 Connections, 50 Mbps) - SFED3200</t>
  </si>
  <si>
    <t>LIC Virtual Services Platform, BlockStream, WAN Opt (10000 Connections, 100 Mbps) - SFED3200</t>
  </si>
  <si>
    <t>Riverbed Converged Compute/Storage/WAN Opt Platform (SFED-5100)</t>
  </si>
  <si>
    <t>Riverbed Converged Compute/Storage/WAN Opt Platform (SFED-5100) (Configured)</t>
  </si>
  <si>
    <t>LIC Virtual Services Platform, BlockStream - SFED5100</t>
  </si>
  <si>
    <t>LIC Virtual Services Platform, BlockStream, WAN Opt (5000 Connections, 50 Mbps) - SFED5100</t>
  </si>
  <si>
    <t>LIC Virtual Services Platform, BlockStream, WAN Opt (10000 Connections, 100 Mbps) - SFED5100</t>
  </si>
  <si>
    <t>Eval Riverbed Converged Compute/Storage/WAN Opt Platform (SFED-2100)</t>
  </si>
  <si>
    <t>Eval Riverbed Converged Compute/Storage/WAN Opt Platform (SFED-2100) (Configured)</t>
  </si>
  <si>
    <t>Eval LIC Virtual Services Platform, BlockStream, WAN Opt (1500 Connections, 20 Mbps) - SFED2100</t>
  </si>
  <si>
    <t>Eval LIC Virtual Services Platform, BlockStream, WAN Opt (2500 Connections, 30 Mbps) - SFED2100</t>
  </si>
  <si>
    <t>Eval LIC Virtual Services Platform, BlockStream, WAN Opt (5000 Connections, 50 Mbps) - SFED2100</t>
  </si>
  <si>
    <t>Eval LIC Virtual Services Platform, BlockStream, WAN Opt (1500 Connections, 20 Mbps) - SFED2200</t>
  </si>
  <si>
    <t>Eval LIC Virtual Services Platform, BlockStream, WAN Opt (2500 Connections, 30 Mbps) - SFED2200</t>
  </si>
  <si>
    <t>Eval LIC Virtual Services Platform, BlockStream, WAN Opt (5000 Connections, 50 Mbps) - SFED2200</t>
  </si>
  <si>
    <t>Eval Riverbed Converged Compute/Storage/WAN Opt Platform (SFED-3100)</t>
  </si>
  <si>
    <t>Eval Riverbed Converged Compute/Storage/WAN Opt Platform (SFED-3100) (Configured)</t>
  </si>
  <si>
    <t>Eval LIC Virtual Services Platform, BlockStream - SFED3100</t>
  </si>
  <si>
    <t>Eval LIC Virtual Services Platform, BlockStream, WAN Opt (2500 Connections, 30 Mbps) - SFED3100</t>
  </si>
  <si>
    <t>Eval LIC Virtual Services Platform, BlockStream, WAN Opt (5000 Connections, 50 Mbps) - SFED3100</t>
  </si>
  <si>
    <t>Eval LIC Virtual Services Platform, BlockStream, WAN Opt (10000 Connections, 100 Mbps) - SFED3100</t>
  </si>
  <si>
    <t>Eval Riverbed Converged Compute/Storage/WAN Opt Platform (SFED-3200)</t>
  </si>
  <si>
    <t>Eval Riverbed Converged Compute/Storage/WAN Opt Platform (SFED-3200) (Configured)</t>
  </si>
  <si>
    <t>Eval LIC Virtual Services Platform, BlockStream - SFED3200</t>
  </si>
  <si>
    <t>Eval LIC Virtual Services Platform, BlockStream, WAN Opt (2500 Connections, 30 Mbps) - SFED3200</t>
  </si>
  <si>
    <t>Eval LIC Virtual Services Platform, BlockStream, WAN Opt (5000 Connections, 50 Mbps) - SFED3200</t>
  </si>
  <si>
    <t>Eval LIC Virtual Services Platform, BlockStream, WAN Opt (10000 Connections, 100 Mbps) - SFED3200</t>
  </si>
  <si>
    <t>Eval Riverbed Converged Compute/Storage/WAN Opt Platform (SFED-5100)</t>
  </si>
  <si>
    <t>Eval Riverbed Converged Compute/Storage/WAN Opt Platform (SFED-5100) (Configured)</t>
  </si>
  <si>
    <t>Eval LIC Virtual Services Platform, BlockStream - SFED5100</t>
  </si>
  <si>
    <t>Eval LIC Virtual Services Platform, BlockStream, WAN Opt (5000 Connections, 50 Mbps) - SFED5100</t>
  </si>
  <si>
    <t>Eval LIC Virtual Services Platform, BlockStream, WAN Opt (10000 Connections, 100 Mbps) - SFED5100</t>
  </si>
  <si>
    <t xml:space="preserve">Configurable Hardware options - Hypervisor slot Cards.     Must be ordered with -C sku's.      Long Descriptions specify which models are applicable. </t>
  </si>
  <si>
    <t>For Hypervisor card Spare FRU's use the equivalent Spare FRU card without -H in the sku name.</t>
  </si>
  <si>
    <t>SteelFusion Edge SFED 5100 Gold Support</t>
  </si>
  <si>
    <t>SteelFusion Edge SFED 5100 Gold Plus Support</t>
  </si>
  <si>
    <t>SteelFusion Edge SFED 5100 Platinum Support</t>
  </si>
  <si>
    <t>SteelFusion Edge SFED 5100 Gold RASP Support</t>
  </si>
  <si>
    <t>SteelFusion Edge SFED 5100 Gold Plus RASP Support</t>
  </si>
  <si>
    <t>SteelFusion Edge SFED 5100 Platinum RASP Support</t>
  </si>
  <si>
    <t>SteelFusion Edge SFED 3200 Gold Support</t>
  </si>
  <si>
    <t>SteelFusion Edge SFED 3200 Gold Plus Support</t>
  </si>
  <si>
    <t>SteelFusion Edge SFED 3200 Platinum Support</t>
  </si>
  <si>
    <t>SteelFusion Edge SFED 3200 Gold RASP Support</t>
  </si>
  <si>
    <t>SteelFusion Edge SFED 3200 Gold Plus RASP Support</t>
  </si>
  <si>
    <t>SteelFusion Edge SFED 3200 Platinum RASP Support</t>
  </si>
  <si>
    <t>Models - CX3070,5070,7070, SFED2100,2200,3100,3200,5100, INT9600</t>
  </si>
  <si>
    <t>Models - CXA5070, CXA7070, INT9600</t>
  </si>
  <si>
    <t>Models - CXA7070L, 7070M, SCNE470, SCNP2270, SCNP4270-EX, SCNP4270-AN, SCNP4270-DB, SCNP4270-UI, SCNP4270-DP, SCFG2270, SCAN2170, SCAN4170, SCAN6170, SFED-2100,2200, INT9600</t>
  </si>
  <si>
    <t>Models - CX5070, 7070, INT9600</t>
  </si>
  <si>
    <t>SCPS License on EX1160, SFED2100/2200</t>
  </si>
  <si>
    <t>SCPS License on CX1555/CX3070,SFED5100</t>
  </si>
  <si>
    <t>Evaluation SCPS License on EX1160, SFED2100/2200</t>
  </si>
  <si>
    <t>Evaluation SCPS License on CX1555/CX3070,SFED5100</t>
  </si>
  <si>
    <t>FIPS License (SH2050/CX1555/CX3070/EX1160/EX1260/1360,SFED2100/2200/3100)</t>
  </si>
  <si>
    <t>Evaluation FIPS License SH2050/CX1555/CX3070/EX1160/EX1260/1360,SFED2100/2200/3100</t>
  </si>
  <si>
    <t>MNT-EHR-024</t>
  </si>
  <si>
    <t>Disk/Memory Support,SFED2100/2200</t>
  </si>
  <si>
    <t>Models-SFED2100/2200</t>
  </si>
  <si>
    <t>MNT-EHR-025</t>
  </si>
  <si>
    <t>Models-SFED3100/3200</t>
  </si>
  <si>
    <t>MNT-EHR-026</t>
  </si>
  <si>
    <t>Disk/Memory Support,SFED5100</t>
  </si>
  <si>
    <t>Models-SFED5100</t>
  </si>
  <si>
    <t>MNT-EHR-DT</t>
  </si>
  <si>
    <t>Disc/Memory Support- DT</t>
  </si>
  <si>
    <t>Annual Non-returned Disc/Memory Support-Any Desktop</t>
  </si>
  <si>
    <t>MNT-EHR-3U</t>
  </si>
  <si>
    <t>Disc/Memory Support-xx20/xx50/INT9350/WWA 3U</t>
  </si>
  <si>
    <t>Annual Non-returned Disc/Memory Support-3U</t>
  </si>
  <si>
    <t>MNT-EHR-7050</t>
  </si>
  <si>
    <t>Disc/Memory Support- 7050</t>
  </si>
  <si>
    <t>MNT-RASP-EHR-DT</t>
  </si>
  <si>
    <t>Disc/Memory Support- DT (RASP)</t>
  </si>
  <si>
    <t>Non-returned Disc/Memory RASP Support-Any Desktop</t>
  </si>
  <si>
    <t>MNT-RASP-EHR-024</t>
  </si>
  <si>
    <t>Disk/Memory Support,SFED2100/2200 (RASP)</t>
  </si>
  <si>
    <t>MNT-RASP-EHR-025</t>
  </si>
  <si>
    <t>MNT-RASP-EHR-026</t>
  </si>
  <si>
    <t>Disk/Memory Support,SFED5100 (RASP)</t>
  </si>
  <si>
    <t>Non-Returnable Charge 3.5" 1TB  SATA (per disk)</t>
  </si>
  <si>
    <t>Non-Returnable Charge 3.5" 2TB  SATA (per disk)</t>
  </si>
  <si>
    <t>Non-Returnable Charge 3.5" 4TB SATA (per disk)</t>
  </si>
  <si>
    <t>Non-Returnable Charge 240GB SSD (per disk)</t>
  </si>
  <si>
    <t>Non-Returnable Charge 120GB SSD (per disk)</t>
  </si>
  <si>
    <t>Non-Returnable Charge 480GB SSD (per disk)</t>
  </si>
  <si>
    <t>Models - CX5070, INT9600, SCNE470, SCNP2270, SCNP4270DB, SCNP4270UI, SCNP4270DP, SCAN 2170</t>
  </si>
  <si>
    <t>Models - SCNP4270EX, SCNP4270AN, SCAN4170, SCAN6170, SCAN-SU, SFCR3500</t>
  </si>
  <si>
    <t>Support FIPS-003 License - RASP</t>
  </si>
  <si>
    <t>Support FIPS-004 License - RASP</t>
  </si>
  <si>
    <t>Support FIPS-005 License - RASP</t>
  </si>
  <si>
    <t>Support FIPS-006 License - RASP</t>
  </si>
  <si>
    <t>Support FIPS-007 License - RASP</t>
  </si>
  <si>
    <t>Support FIPS-008 License - RASP</t>
  </si>
  <si>
    <t>Support FIPS-009 License - RASP</t>
  </si>
  <si>
    <t>Support FIPS License (SH2050/CX1555/CX3070/EX1160/EX1260/1360,SFED2100/2200/3100)</t>
  </si>
  <si>
    <t>Support FIPS License (SH5050/6050/CX5055/CX5070/CX5070,SFED3200/5100,SFCR3500)</t>
  </si>
  <si>
    <t>Support FIPS License (CX555/570/EX560) - RASP</t>
  </si>
  <si>
    <t>Support FIPS License (SH2050/CX1555/CX3070/EX1160/EX1260/1360,SFED2100/2200/3100) - RASP</t>
  </si>
  <si>
    <t>Support FIPS License (SH5050/6050/CX5055/CX5070/CX5070,SFED3200/5100,SFCR3500) - RASP</t>
  </si>
  <si>
    <t>Support FIPS License (SH7050/CX7055/CX7070) - RASP</t>
  </si>
  <si>
    <t>SteelFusion Core, SFCR3500, Capacity License C1, 25TB, 200 LUNs</t>
  </si>
  <si>
    <t>SteelFusion Core, SFCR3500, Capacity License C2, 50TB , 250 LUNs</t>
  </si>
  <si>
    <t>SteelFusion Core, SFCR3500, Capacity License C3, 100TB, 300 LUNs</t>
  </si>
  <si>
    <t>Evaluation SteelFusion Core, SFCR3500, Capacity License C1, 25TB, 200 LUNs</t>
  </si>
  <si>
    <t>Evaluation SteelFusion Core, SFCR3500, Capacity License C2, 50TB , 250 LUNs</t>
  </si>
  <si>
    <t>Evaluation SteelFusion Core, SFCR3500, Capacity License C3, 100TB, 300 LUNs</t>
  </si>
  <si>
    <t>NIC-1-001G-4TX-BP-G</t>
  </si>
  <si>
    <t>4-port 1GbE TX Copper Bypass NIC (-G Spare)</t>
  </si>
  <si>
    <t>NIC-1-001G-2SX-BP-G</t>
  </si>
  <si>
    <t>2-port 1GbE SX Fiber Bypass NIC (-G Spare)</t>
  </si>
  <si>
    <t>NIC-1-001G-4SX-BP-G</t>
  </si>
  <si>
    <t>4-port 1GbE SX Fiber Bypass NIC (-G Spare)</t>
  </si>
  <si>
    <t>NIC-1-001G-2LX-BP-G</t>
  </si>
  <si>
    <t>2-port 1GbE LX Fiber Bypass NIC (-G Spare)</t>
  </si>
  <si>
    <t>NIC-1-001G-4LX-BP-G</t>
  </si>
  <si>
    <t>4-port 1GbE LX Fiber Bypass NIC (-G Spare)</t>
  </si>
  <si>
    <t>NIC-1-010G-2SR-BP-G</t>
  </si>
  <si>
    <t>2-port 10GbE SR Fiber Bypass NIC (-G Spare)</t>
  </si>
  <si>
    <t>NIC-1-010G-2LR-BP-G</t>
  </si>
  <si>
    <t>2-port 10GbE LR Fiber Bypass NIC (-G Spare)</t>
  </si>
  <si>
    <t>NIC-1-001G-4SFP-G</t>
  </si>
  <si>
    <t>4-port 1GbE SFP (Fiber/Copper) NIC (-G Spare)</t>
  </si>
  <si>
    <t>NIC-1-010G-2SFPP-G</t>
  </si>
  <si>
    <t>2-port 10GbE Fiber SFP+ (Fiber/Copper) NIC (-G Spare)</t>
  </si>
  <si>
    <t>NIC-1-010G-4SFPP-G</t>
  </si>
  <si>
    <t>4-port 10GbE Fiber SFP+ (Fiber/Copper) NIC (-G Spare)</t>
  </si>
  <si>
    <t>NIC-1-010G-2TX-G</t>
  </si>
  <si>
    <t>2-port 10GbE TX Copper NIC (-G Spare)</t>
  </si>
  <si>
    <t>NIC-1-010G-4TX-G</t>
  </si>
  <si>
    <t>Quad 10 GbE Copper Base-T (-G Spare)</t>
  </si>
  <si>
    <t>NIC-1-001G-4TX-G</t>
  </si>
  <si>
    <t>4-port 1GbE TX Copper  NIC (-G Spare)</t>
  </si>
  <si>
    <t>NIC-004-4SX-G</t>
  </si>
  <si>
    <t>4-port 1GbE SX Multi Mode Fiber NIC (-G Spare)</t>
  </si>
  <si>
    <t>NIC-005-4LX-G</t>
  </si>
  <si>
    <t>4-port 1GbE LX Single Mode Fiber NIC (-G Spare)</t>
  </si>
  <si>
    <t>NIC-007-2LR-G</t>
  </si>
  <si>
    <t>2-port 10GbE LR Fiber NIC- Gen 2 (-G Spare)</t>
  </si>
  <si>
    <t>NIC-008-2SR-G</t>
  </si>
  <si>
    <t>2-port 10GbE SR Multi Mode Fiber NIC- Gen 2 (-G Spare)</t>
  </si>
  <si>
    <t>NIC-009-2XF-G</t>
  </si>
  <si>
    <t>2-Port 10G Fiber (LR, SR) Requires SFP's (-G Spare)</t>
  </si>
  <si>
    <t>xx60 -G Network Interface Cards (NICs) Spares</t>
  </si>
  <si>
    <t>SteelCentral -G Spares</t>
  </si>
  <si>
    <t>SteelCentral SCNP-02270 Standard NetProfiler  Base SKUs  (Use -C sku when configuring with additional NIC card options)</t>
  </si>
  <si>
    <t>Models - SFED2100, 2200</t>
  </si>
  <si>
    <t>Models - SFED3100</t>
  </si>
  <si>
    <t>Models - SFED3200, 5100</t>
  </si>
  <si>
    <t>Support - NetShark on SFED</t>
  </si>
  <si>
    <t>MNT-LIC-SCAN-SFED-0020</t>
  </si>
  <si>
    <t>Support NetShark VE for SteelFusion Edge 2100, 2200</t>
  </si>
  <si>
    <t>MNT-LIC-SCAN-SFED-0030</t>
  </si>
  <si>
    <t>Support NetShark VE for SteelFusion Edge 3100</t>
  </si>
  <si>
    <t>MNT-LIC-SCAN-SFED-0040</t>
  </si>
  <si>
    <t>Support NetShark VE for SteelFusion Edge 3200, 5100</t>
  </si>
  <si>
    <t>MNT-RASP-LIC-SCAN-SFED-0020</t>
  </si>
  <si>
    <t>Support NetShark VE for SteelFusion Edge 2100, 2200 (RASP)</t>
  </si>
  <si>
    <t>MNT-RASP-LIC-SCAN-SFED-0030</t>
  </si>
  <si>
    <t>Support NetShark VE for SteelFusion Edge 3100 (RASP)</t>
  </si>
  <si>
    <t>MNT-RASP-LIC-SCAN-SFED-0040</t>
  </si>
  <si>
    <t>Support NetShark VE for SteelFusion Edge 3200, 5100 (RASP)</t>
  </si>
  <si>
    <t>HA pricing applies only when systems are purchased as a pair and are used in HA configuration as determined by Riverbed.</t>
  </si>
  <si>
    <t>HA BUNDLE ENABLED</t>
  </si>
  <si>
    <t>Yes</t>
  </si>
  <si>
    <t>High Availability Bundle trigger sku  (This sku must be selected to  initiate High Availability discount within a Model configuration)</t>
  </si>
  <si>
    <t>HA-BUNDLE</t>
  </si>
  <si>
    <t>High Availability Bundle (25% each adjusted List Price)</t>
  </si>
  <si>
    <t>SteelCentral Transaction Analyzer Enterprise Subscription</t>
  </si>
  <si>
    <t>SteelCentral Transaction Analyzer Standard Subscription</t>
  </si>
  <si>
    <t>Distributed Agent Controller Module Subscription</t>
  </si>
  <si>
    <t>SteelCentral Transaction Analyzer Packet Trace Warehouse 500 agents Subscription</t>
  </si>
  <si>
    <t>SteelCentral Transaction Analyzer Packet Trace Warehouse 1000 agents Subscription</t>
  </si>
  <si>
    <t>SteelCentral Transaction Analyzer Packet Trace Warehouse 9999 agents Subscription</t>
  </si>
  <si>
    <t>SteelCentral Transaction Analyzer Packet Trace Warehouse Unrestricted Agents Subscription</t>
  </si>
  <si>
    <t>eXpress Data Import Subscription</t>
  </si>
  <si>
    <t>802.16 Specialized Model Subscription</t>
  </si>
  <si>
    <t>3D Network Visualizer Module Subscription</t>
  </si>
  <si>
    <t>High Level Architecture Module Subscription</t>
  </si>
  <si>
    <t>High Level Architecture Module Unlimited Subscription</t>
  </si>
  <si>
    <t>IPV6 for R&amp;D Specialized Model Subscription</t>
  </si>
  <si>
    <t>LTE Specialized Model Subscription</t>
  </si>
  <si>
    <t>Multi-Federate Logger for 3DNV Module Subscription</t>
  </si>
  <si>
    <t>MPLS Specialized Model Subscription</t>
  </si>
  <si>
    <t>ACE Analyst Real Application Simulation Module Subscription</t>
  </si>
  <si>
    <t>Shared Code Module Subscription</t>
  </si>
  <si>
    <t>System-in-the-Loop Module Subscription</t>
  </si>
  <si>
    <t>Simulation Runtime Single License Subscription</t>
  </si>
  <si>
    <t>Simulation Runtime Site License Subscription</t>
  </si>
  <si>
    <t>Terrain Modeling Module Subscription</t>
  </si>
  <si>
    <t>TIREM Module Subscription</t>
  </si>
  <si>
    <t>UMTS Specialized Model Subscription</t>
  </si>
  <si>
    <t>Wireless Module Subscription</t>
  </si>
  <si>
    <t>Simulation in the Loop Unlimited Subscription</t>
  </si>
  <si>
    <t>Urban Propagation Model Subscription</t>
  </si>
  <si>
    <t>SteelCentral AppResponse ARXDIR300 Gold Support (RASP)</t>
  </si>
  <si>
    <t>SteelCentral AppResponse ARXDIR300 Gold Plus Support (RASP)</t>
  </si>
  <si>
    <t>SteelCentral AppResponse ARXDIR300 Platinum Support (RASP)</t>
  </si>
  <si>
    <t>SteelCentral AppResponse ARXEXP300 Gold Support (RASP)</t>
  </si>
  <si>
    <t>SteelCentral AppResponse ARXEXP300 Gold Plus Support (RASP)</t>
  </si>
  <si>
    <t>SteelCentral AppResponse ARXEXP300 Platinum Support (RASP)</t>
  </si>
  <si>
    <t>Support SteelCentral AppResponse Module for Database Performance (RASP)</t>
  </si>
  <si>
    <t>Support SteelCentral UCExpert Standard  - Management Server (EoA)</t>
  </si>
  <si>
    <t>Support SteelCentral UCExpert Enterprise  - Management Server (EoA)</t>
  </si>
  <si>
    <t>Support SteelCentral UCExpert Telepresence  - Management Server (EoA)</t>
  </si>
  <si>
    <t>Support SteelCentral UCExpert Standard  - Fixed Price Phones (EoA)</t>
  </si>
  <si>
    <t>Support SteelCentral UCExpert Enterprise  - Fixed Price Phones (EoA)</t>
  </si>
  <si>
    <t>Support SteelCentral UCExpert Telepresence  - Phones (EoA)</t>
  </si>
  <si>
    <t>Support SteelCentral UCExpert Telepresence  - Telepresence Endpoints (EoA)</t>
  </si>
  <si>
    <t xml:space="preserve">Support SteelCentral UCExpert Enterprise  -  Telepresence Endpoints </t>
  </si>
  <si>
    <t xml:space="preserve">Support SteelCentral UCExpert Standard -  Telepresence Endpoints </t>
  </si>
  <si>
    <t>Support SteelCentral Web Analyzer (On Prem) 1M Page Views a Month (RASP)</t>
  </si>
  <si>
    <t>Support SteelCentral Web Analyzer (On Prem) 5M Page Views a Month (RASP)</t>
  </si>
  <si>
    <t>MNT-RASP-FPS-010</t>
  </si>
  <si>
    <t>MNT-FPS-010</t>
  </si>
  <si>
    <t>Models-INT9600</t>
  </si>
  <si>
    <t>Support FIPS-010 License (RASP)</t>
  </si>
  <si>
    <t>FPS-010</t>
  </si>
  <si>
    <t>FIPS License (INT9600)</t>
  </si>
  <si>
    <t>Evaluation FIPS License (INT9600)</t>
  </si>
  <si>
    <t>FIPS License (INT9350)</t>
  </si>
  <si>
    <t>Evaluation FIPS License (INT9350)</t>
  </si>
  <si>
    <t>FPS-010-E</t>
  </si>
  <si>
    <t>Support FIPS License (INT9350) - RASP</t>
  </si>
  <si>
    <t>NRD-SSD-2-004</t>
  </si>
  <si>
    <t>SSD-2-004</t>
  </si>
  <si>
    <t>MNT-SCPRTL-FNDTN</t>
  </si>
  <si>
    <t>-G Cards (Spares).   Long Descriptions specify which models are applicable.   -G  For use in Middle East/North Africa only (made in Germany)</t>
  </si>
  <si>
    <t>Models - CX3070,5070,7070, SFED2100,2200,3100,3200,5100, INT9600,VCX5055,7055</t>
  </si>
  <si>
    <t>Riverbed Converged Compute/Storage/WAN Opt Platform (SFED-2200) (Configured)</t>
  </si>
  <si>
    <r>
      <t>Riverbed Converged Compute/Storage/WAN Opt Platform</t>
    </r>
    <r>
      <rPr>
        <sz val="9"/>
        <rFont val="Arial"/>
        <family val="2"/>
      </rPr>
      <t xml:space="preserve"> (SFED-2200) </t>
    </r>
    <r>
      <rPr>
        <sz val="9"/>
        <color theme="1"/>
        <rFont val="Arial"/>
        <family val="2"/>
      </rPr>
      <t>(Configured)</t>
    </r>
  </si>
  <si>
    <r>
      <t>Riverbed Converged Compute/Storage/WAN Opt Platform (SFED-</t>
    </r>
    <r>
      <rPr>
        <sz val="9"/>
        <rFont val="Arial"/>
        <family val="2"/>
      </rPr>
      <t>22</t>
    </r>
    <r>
      <rPr>
        <sz val="9"/>
        <color theme="1"/>
        <rFont val="Arial"/>
        <family val="2"/>
      </rPr>
      <t>00) (Configured) (Configured)</t>
    </r>
  </si>
  <si>
    <t>Eval Riverbed Converged Compute/Storage/WAN Opt Platform (SFED-2200) (Configured)</t>
  </si>
  <si>
    <t>Eval Riverbed Converged Compute/Storage/WAN Opt Platform (SFED-2200) (Configured) (Configured)</t>
  </si>
  <si>
    <t>Support SCPS License on 555/570 Series</t>
  </si>
  <si>
    <t>Support SCPS License on 755/770 Series</t>
  </si>
  <si>
    <t>Support SCPS License on 1260/1360/SFED3100/3200 Series</t>
  </si>
  <si>
    <t>Support SCPS License on 1160/SFED2100/2200 Series</t>
  </si>
  <si>
    <t>Support SCPS License on 1555/3070/SFED5100 Series</t>
  </si>
  <si>
    <t>Support SCPS License on 5055/5070 Series</t>
  </si>
  <si>
    <t>Support SCPS License on 555/570 Series (RASP)</t>
  </si>
  <si>
    <t>Support SCPS License on 755/770 Series (RASP)</t>
  </si>
  <si>
    <t>Support SCPS License on 1160/SFED2100/2200 Series (RASP)</t>
  </si>
  <si>
    <t>Support SCPS License on 1260/1360/SFED3100/3200 Series (RASP)</t>
  </si>
  <si>
    <t>Support SCPS License on 1555/3070/SFED5100 Series (RASP)</t>
  </si>
  <si>
    <t>Support SCPS License on 5055/5070 Series (RASP)</t>
  </si>
  <si>
    <t>Fan Assy, 2U, consists of 4 cable-less pluggable fans</t>
  </si>
  <si>
    <t>Quad 1 GbE Copper Base-T.  Does not require SFP's</t>
  </si>
  <si>
    <t>APM-NPM</t>
  </si>
  <si>
    <t>Add-on service for advanced on-premises Microsoft optimization for up to 5 SteelHeads. Service includes planning, design, configuration, documentation and knowledge transfer. Configuration includes Windows Active Directory integration, and optimization of encrypted Exchange, encrypted SharePoint, signed SMB and secure peering. Excludes T&amp;E.</t>
  </si>
  <si>
    <t>SteelHead Advanced On-Prem Microsoft Services Add-on</t>
  </si>
  <si>
    <t>Add-on service to rack and stack for up to 2 SteelHeads at a single site. Service includes onsite physical rack mounting and cabling. Configuration is not included. Includes T&amp;E.</t>
  </si>
  <si>
    <t>SteelHead Appliance Rack and Stack Add-on</t>
  </si>
  <si>
    <t>`</t>
  </si>
  <si>
    <t>Add-on Options for SteelHead Implementation Services</t>
  </si>
  <si>
    <t>Implementation service for 1 SteelCentral Controller for SteelHead Mobile at a single site and up to 10 SteelHead Mobile clients. Service includes planning, design, configuration, documentation and knowledge transfer. Configuration includes optimization of non-encrypted applications and tuning. Excludes T&amp;E. See Professional Services literature for full scope and deliverables.</t>
  </si>
  <si>
    <t>SteelHead Mobile Implementation Service</t>
  </si>
  <si>
    <t>SteelHead Interceptor Appliance Implementation Service</t>
  </si>
  <si>
    <t>SteelHead Advanced Implementation Service</t>
  </si>
  <si>
    <t>SteelHead Standard Implementation Service</t>
  </si>
  <si>
    <t>SteelHead - Implementation Services</t>
  </si>
  <si>
    <t xml:space="preserve">Product Usage for temporary utilization with engagements </t>
  </si>
  <si>
    <t>Time &amp; Materials and Expenses for custom scoped engagements</t>
  </si>
  <si>
    <t>SteelHead - Time &amp; Materials, Expenses and Product Usage SKUs</t>
  </si>
  <si>
    <t>Fixed Fee for engagements with PS approved SOW</t>
  </si>
  <si>
    <t>Time &amp; Materials for custom scoped engagements</t>
  </si>
  <si>
    <t>SteelCentral NPCM - Time &amp; Materials, Expenses, Product Usage and Fixed Fee SKUs</t>
  </si>
  <si>
    <t>SteelCentral APM/NPM - Time &amp; Materials, Expenses, Product Usage and Fixed Fee SKUs</t>
  </si>
  <si>
    <t>Solution enablement for up to 2 physical or up to 10 virtual AppResponse appliances and all purchased modules. Service includes planning, design, configuration, documentation and knowledge transfer. Configuration includes definition and data collection validation for up to 10 applications, creation for up to 1 standard Portal Dashboard per app, up to 2 alerts per app, up to 2 custom reports per app, up to 2 custom Portal Dashboards per app, and up to 1 Portal application map per app. Excludes T&amp;E. See Professional Services literature for full scope and deliverables.</t>
  </si>
  <si>
    <t>SteelCentral AppResponse Advanced Implementation Service</t>
  </si>
  <si>
    <t>Solution enablement for up to 2 physical or up to 10 virtual AppResponse appliances and all purchased modules. Service includes planning, design, configuration, documentation and knowledge transfer. Configuration includes definition and data collection validation for up to 10 applications, creation for up to 1 standard Portal dashboard, up to 2 defined SLA alerts per app, up to 1 custom report, and up to 1 custom Portal Dashboard. Excludes T&amp;E. See Professional Services literature for full scope and deliverables.</t>
  </si>
  <si>
    <t>SteelCentral AppResponse Standard Implementation Service</t>
  </si>
  <si>
    <t>Solution enablement for 1 physical or up to 5 virtual AppResponse appliance and all purchased modules. Service includes planning, design, configuration, documentation and knowledge transfer. Configuration includes definition and data collection validation for up to 5 applications. Excludes T&amp;E. See Professional Services literature for full scope and deliverables.</t>
  </si>
  <si>
    <t>SteelCentral AppResponse Starter Implementation Service</t>
  </si>
  <si>
    <t>Implementation service for 1 Flow Gateway appliance. Service includes planning and configuration. Completed pre-configuration checklist is required. Remote only. See Professional Services literature for full scope and deliverables.</t>
  </si>
  <si>
    <t>SteelCentral Flow Gateway Implementation Service</t>
  </si>
  <si>
    <t>SteelCentral NetProfiler Advanced Implementation Service</t>
  </si>
  <si>
    <t>SteelCentral NetProfiler Standard Implementation Service</t>
  </si>
  <si>
    <t>SteelCentral NetProfiler Starter Implementation Service</t>
  </si>
  <si>
    <t>Solution enablement for 1 SteelCentral Portal instance. Connection of up to 5 existing data sources. Service includes planning, design, configuration, documentation and knowledge transfer. Configuration includes creation for up to 5 standard dashboards and up to 5 application maps. Excludes T&amp;E. See Professional Services literature for full scope and deliverables.</t>
  </si>
  <si>
    <t>SteelCentral Portal Standard Implementation Service</t>
  </si>
  <si>
    <t>SteelCentral APM/NPM - Implementation Services</t>
  </si>
  <si>
    <t>Add-on service of WAN optimization for up to 2 Edges at a single branch site. Service includes planning and configuration. Completed pre-configuration checklist is required. Design is not included. Excludes T&amp;E. See Professional Services literature for full scope and deliverables.</t>
  </si>
  <si>
    <t>SteelFusion Edge Appliance WAN Optimization Add-on</t>
  </si>
  <si>
    <t>Add-on solution enablement of WAN optimization for SteelFusion Standard or Advanced Implementation Services. Service includes planning, design, configuration, documentation and knowledge transfer. Configuration includes optimization of non-encrypted applications and tuning. Add-on services are available for advanced configurations and related product implementations. Excludes T&amp;E. See Professional Services literature for full scope and deliverables.</t>
  </si>
  <si>
    <t>SteelFusion Implementation Service WAN Optimization Add-on</t>
  </si>
  <si>
    <t>Add-on service to rack and stack for up to 2 Edges at a single site. Service includes onsite physical rack mounting and cabling. Configuration is not included. Includes T&amp;E.</t>
  </si>
  <si>
    <t xml:space="preserve">SteelFusion Edge Appliance Rack &amp; Stack Add-on </t>
  </si>
  <si>
    <t>Add-on Options for SteelFusion Implementation Services</t>
  </si>
  <si>
    <t>Implementation service for up to 2 Edges at a single site. Service includes planning and configuration. Completed pre-configuration checklist is required. Rack and stack add-on service required for onsite physical rack mounting and cabling. See Professional Services literature for full scope and deliverables.</t>
  </si>
  <si>
    <t xml:space="preserve">SteelFusion Edge Appliance Implementation Service </t>
  </si>
  <si>
    <t>Solution enablement for up to 2 Cores at a single data center and up to 4 Edges. Service includes planning, design, configuration, documentation and knowledge transfer. Configuration includes SteelFusion storage optimization, LUN projection, VMware ESXi, and integrated storage array snapshot, integrated storage array backup and data pre-populated LUNs in the data center projected to Edges for up to 5 LUNs. Add-ons are available for advanced configurations and related product implementations. Excludes T&amp;E. See Professional Services literature for full scope and deliverables.</t>
  </si>
  <si>
    <t>SteelFusion Advanced Implementation Service</t>
  </si>
  <si>
    <t>Solution enablement for up to 2 Cores at a single data center and up to 2 Edges. Service includes planning, design, configuration, documentation and knowledge transfer. Configuration includes SteelFusion storage optimization, LUN projection, VMware ESXi and integrated storage array snapshot for up to 3 LUNs. Add-on services are available for advanced configurations and related product implementations. Excludes T&amp;E. See Professional Services literature for full scope and deliverables.</t>
  </si>
  <si>
    <t xml:space="preserve">SteelFusion Standard Implementation Service </t>
  </si>
  <si>
    <t>SteelFusion - Implementation Services</t>
  </si>
  <si>
    <t>SSD-1-001</t>
  </si>
  <si>
    <t>3.5" 80GB SSD</t>
  </si>
  <si>
    <t>Models: SFCR-3500</t>
  </si>
  <si>
    <t>SSD-1-002</t>
  </si>
  <si>
    <t>3.5" 160GB SSD</t>
  </si>
  <si>
    <t>Models: CXA-03070</t>
  </si>
  <si>
    <t>Models - CXA5070</t>
  </si>
  <si>
    <t>2.5" 160GB SSD</t>
  </si>
  <si>
    <t>2.5" 300GB SSD</t>
  </si>
  <si>
    <t>3.5" 480GB SSD</t>
  </si>
  <si>
    <t>Models- CX755/570/770/5055, EX560/1160/1260/GCA3000/SFCR3500</t>
  </si>
  <si>
    <t>Models: SMC-8500/8650, SMC-VRT, SHA xx50</t>
  </si>
  <si>
    <t>Models: SMC-9000</t>
  </si>
  <si>
    <t>Models: SMC-8650/9000, SMC-VRT</t>
  </si>
  <si>
    <t>Models: SCC-1000</t>
  </si>
  <si>
    <t>SVC-C-0101-PFPK-0302</t>
  </si>
  <si>
    <t>SVC-C-0101-PFPK-0303</t>
  </si>
  <si>
    <t>SVC-C-0101-PFPK-0311</t>
  </si>
  <si>
    <t>SVC-C-0101-PFPK-0312</t>
  </si>
  <si>
    <t>SVC-C-0102-PFPK-0314</t>
  </si>
  <si>
    <t>SVC-C-0106-PFPK-0315</t>
  </si>
  <si>
    <t>SVC-C-0101-PFPA-0301</t>
  </si>
  <si>
    <t>SVC-C-0101-PFPA-0302</t>
  </si>
  <si>
    <t>SVC-C-0201-PFPK-0302</t>
  </si>
  <si>
    <t>SVC-C-0201-PFPK-0303</t>
  </si>
  <si>
    <t>SVC-C-0203-PFPK-0311</t>
  </si>
  <si>
    <t>SVC-C-0203-PFPA-0301</t>
  </si>
  <si>
    <t>SVC-C-0201-PFPA-0302</t>
  </si>
  <si>
    <t>SVC-C-0203-PFPA-0303</t>
  </si>
  <si>
    <t>SVC-C-0306-PFPK-0302</t>
  </si>
  <si>
    <t>SVC-C-0325-PFPK-0301</t>
  </si>
  <si>
    <t>SVC-C-0325-PFPK-0302</t>
  </si>
  <si>
    <t>SVC-C-0325-PFPK-0303</t>
  </si>
  <si>
    <t>SVC-C-0325-PFPK-0311</t>
  </si>
  <si>
    <t>SVC-C-0326-PFPK-0312</t>
  </si>
  <si>
    <t>SVC-C-0326-PFPK-0313</t>
  </si>
  <si>
    <t>SVC-C-0327-PFPK-0314</t>
  </si>
  <si>
    <t>SVC-C-0321-PFPK-0301</t>
  </si>
  <si>
    <t>SVC-C-0321-PFPK-0302</t>
  </si>
  <si>
    <t>SVC-C-0321-PFPK-0303</t>
  </si>
  <si>
    <t>Quad 1 GbE Fiber/Copper SFP, Hypervisor slots only</t>
  </si>
  <si>
    <t>NIC-1-001G-4SFP-H-C</t>
  </si>
  <si>
    <t>NIC-1-010G-2SFPP-H-C</t>
  </si>
  <si>
    <t>NIC-1-010G-4SFPP-H-C</t>
  </si>
  <si>
    <t>Dual 10 GbE Fiber SFP+, Hypervisor slots only</t>
  </si>
  <si>
    <t>Quad 10 GbE Fiber SFP+, Hypervisor slots only</t>
  </si>
  <si>
    <t>NIC-1-001G-4SFP-H-E-C</t>
  </si>
  <si>
    <t>NIC-1-010G-2SFPP-H-E-C</t>
  </si>
  <si>
    <t>NIC-1-010G-4SFPP-H-E-C</t>
  </si>
  <si>
    <t>Eval Quad 1 GbE Fiber/Copper SFP, Hypervisor slots only</t>
  </si>
  <si>
    <t>Eval Dual 10 GbE Fiber SFP+, Hypervisor slots only</t>
  </si>
  <si>
    <t>Eval Quad 10 GbE Fiber SFP+, Hypervisor slots only</t>
  </si>
  <si>
    <t>Models - SFED-2100,2200,3100, 3200, 5100</t>
  </si>
  <si>
    <t>TRC-1-SFP-TX-C</t>
  </si>
  <si>
    <t>SFP - 1GbE Copper</t>
  </si>
  <si>
    <t>TRC-1-SFP-TX-E-C</t>
  </si>
  <si>
    <t>Eval SFP - 1GbE Copper</t>
  </si>
  <si>
    <t>TRC-1-SFP-TX</t>
  </si>
  <si>
    <t>1GbE Copper SFP (Spare)</t>
  </si>
  <si>
    <t>Riverbed Converged Compute/Storage/WAN Opt Platform (SFED-2200)</t>
  </si>
  <si>
    <r>
      <t>Eval Riverbed Converged Compute/Storage/WAN Opt Platform (SFED-</t>
    </r>
    <r>
      <rPr>
        <sz val="9"/>
        <rFont val="Arial"/>
        <family val="2"/>
      </rPr>
      <t>22</t>
    </r>
    <r>
      <rPr>
        <sz val="9"/>
        <color theme="1"/>
        <rFont val="Arial"/>
        <family val="2"/>
      </rPr>
      <t>00)</t>
    </r>
  </si>
  <si>
    <r>
      <t>Eval Riverbed Converged Compute/Storage/WAN Opt Platform (SFED-</t>
    </r>
    <r>
      <rPr>
        <sz val="9"/>
        <rFont val="Arial"/>
        <family val="2"/>
      </rPr>
      <t>2200</t>
    </r>
    <r>
      <rPr>
        <sz val="9"/>
        <color theme="1"/>
        <rFont val="Arial"/>
        <family val="2"/>
      </rPr>
      <t>) (Configured)</t>
    </r>
  </si>
  <si>
    <t>Models: XX55/XX60/Cascade xx60, CX255/570/770,SCC1000,SMC9000, SCFG2270, SCNP4270-DP</t>
  </si>
  <si>
    <t>MNT-EHRS-001</t>
  </si>
  <si>
    <t>System/Storage Support, ARX2200</t>
  </si>
  <si>
    <t>MNT-EHRS-002</t>
  </si>
  <si>
    <t>System/Storage Support, ARX6000</t>
  </si>
  <si>
    <t>MNT-EHRS-003</t>
  </si>
  <si>
    <t>System/Storage Support, ARXEXP300</t>
  </si>
  <si>
    <t>MNT-EHRS-004</t>
  </si>
  <si>
    <t>System/Storage Support, ARX3300/3800</t>
  </si>
  <si>
    <t>MNT-EHRS-005</t>
  </si>
  <si>
    <t>System/Storage Support, ARX4300/5100</t>
  </si>
  <si>
    <t>MNT-EHRS-006</t>
  </si>
  <si>
    <t>System/Storage Support, ARXDIR300</t>
  </si>
  <si>
    <t>MNT-EHRS-007</t>
  </si>
  <si>
    <t>System/Storage Support, xx70</t>
  </si>
  <si>
    <t>MNT-EHRS-008</t>
  </si>
  <si>
    <t>MNT-EHRS-009</t>
  </si>
  <si>
    <t>MNT-EHRS-010</t>
  </si>
  <si>
    <t>MNT-EHRS-011</t>
  </si>
  <si>
    <t>System/Storage Support,SFED2100/2200</t>
  </si>
  <si>
    <t>MNT-EHRS-012</t>
  </si>
  <si>
    <t>System/Storage Support, SFED3100/2300</t>
  </si>
  <si>
    <t>MNT-EHRS-013</t>
  </si>
  <si>
    <t>System/Storage Support,SFED5100</t>
  </si>
  <si>
    <t>MNT-EHRS-014</t>
  </si>
  <si>
    <t>System/Storage Support-SMC/SCC</t>
  </si>
  <si>
    <t>Models- SCC1000, SMC9000</t>
  </si>
  <si>
    <t>MNT-RASP-EHRS-001</t>
  </si>
  <si>
    <t>System/Storage Support, ARX2200 (RASP)</t>
  </si>
  <si>
    <t>Models: ARX2200 (RASP)</t>
  </si>
  <si>
    <t>MNT-RASP-EHRS-002</t>
  </si>
  <si>
    <t>System/Storage Support, ARX6000 (RASP)</t>
  </si>
  <si>
    <t>MNT-RASP-EHRS-003</t>
  </si>
  <si>
    <t>System/Storage Support, ARXEXP300 (RASP)</t>
  </si>
  <si>
    <t>MNT-RASP-EHRS-004</t>
  </si>
  <si>
    <t>System/Storage Support, ARX3300/3800 (RASP)</t>
  </si>
  <si>
    <t>MNT-RASP-EHRS-005</t>
  </si>
  <si>
    <t>System/Storage Support, ARX4300/5100 (RASP)</t>
  </si>
  <si>
    <t>MNT-RASP-EHRS-006</t>
  </si>
  <si>
    <t>System/Storage Support, ARXDIR300 (RASP)</t>
  </si>
  <si>
    <t>MNT-RASP-EHRS-007</t>
  </si>
  <si>
    <t>System/Storage Support, xx70 (RASP)</t>
  </si>
  <si>
    <t>MNT-RASP-EHRS-008</t>
  </si>
  <si>
    <t>MNT-RASP-EHRS-009</t>
  </si>
  <si>
    <t>MNT-RASP-EHRS-010</t>
  </si>
  <si>
    <t>MNT-RASP-EHRS-011</t>
  </si>
  <si>
    <t>System/Storage Support,SFED2100/2200 (RASP)</t>
  </si>
  <si>
    <t>MNT-RASP-EHRS-012</t>
  </si>
  <si>
    <t>System/Storage Support, SFED3100/2300 (RASP)</t>
  </si>
  <si>
    <t>MNT-RASP-EHRS-013</t>
  </si>
  <si>
    <t>System/Storage Support,SFED5100 (RASP)</t>
  </si>
  <si>
    <t>MNT-RASP-EHRS-014</t>
  </si>
  <si>
    <t>System/Storage Support-SMC/SCC (RASP)</t>
  </si>
  <si>
    <t>Enhanced Support - Disk and Memory</t>
  </si>
  <si>
    <t>MNT-RASP-EHRS-015</t>
  </si>
  <si>
    <t>MNT-EHRS-015</t>
  </si>
  <si>
    <t>System/Storage Support-xx70 (RASP)</t>
  </si>
  <si>
    <t>Models- CX255/570/770</t>
  </si>
  <si>
    <t>System/Storage Support-xx70</t>
  </si>
  <si>
    <t>SteelCentral APM/NPM - Application Performance Diagnostic Services</t>
  </si>
  <si>
    <t>SVC-C-0301-PFPK-0402</t>
  </si>
  <si>
    <t>Application Performance Standard Diagnostic Service</t>
  </si>
  <si>
    <t>Application performance diagnostic for up to 10 days at a single site. Service includes planning, solution implementation, analysis and recommendation report. Add-on service is available for rapid response. Excludes T&amp;E. Does not include required products. Products for use as part of this Professional Services engagement can be obtained with separate purchase of product usage bundle SKUs. See Professional Services literature for full scope and deliverables.</t>
  </si>
  <si>
    <t>SVC-C-0301-PFPK-0403</t>
  </si>
  <si>
    <t>Application Performance Advanced Diagnostic Service</t>
  </si>
  <si>
    <t>Application performance diagnostic for up to 20 days for up to two sites. Service includes planning, solution implementation, analysis and recommendation report. Add-on service is available for rapid response. Does not include required products. Products for use as part of this Professional Services engagement can be obtained with separate purchase of product usage bundle SKUs. Excludes T&amp;E. See Professional Services literature for full scope and deliverables.</t>
  </si>
  <si>
    <t>SteelCentral NPCM - Network Infrastructure Audit Services</t>
  </si>
  <si>
    <t>SVC-C-0304-PFPK-0501</t>
  </si>
  <si>
    <t>Network Infrastructure Starter Audit Service</t>
  </si>
  <si>
    <t>Audit service for up to 3,000 network devices. Service includes planning, solution implementation, data collection, analysis, and report. Analysis includes network inventory and diagrams, and audits for best practices and compliance. Excludes T&amp;E. Does not include required products. Products for use as part of this Professional Services engagement can be obtained with separate purchase of product usage bundle SKUs. See Professional Services literature for full scope and deliverables.</t>
  </si>
  <si>
    <t>SVC-C-0304-PFPK-0502</t>
  </si>
  <si>
    <t>Network Infrastructure Standard Audit Service</t>
  </si>
  <si>
    <t>Audit service for up to 3,000 network devices including network capacity reports and remediation recommendations. Service includes planning, solution implementation, data collection, analysis, and report. Analysis includes network inventory and diagrams, and audits for best practices, security, availability, and compliance. Excludes T&amp;E. Does not include required products. Products for use as part of this Professional Services engagement can be obtained with separate purchase of product usage bundle SKUs. See Professional Services literature for full scope and deliverables.</t>
  </si>
  <si>
    <t>SVC-C-0304-PFPK-0503</t>
  </si>
  <si>
    <t>Network Infrastructure Advanced Audit Service</t>
  </si>
  <si>
    <t>Audit service for up to 3,000 network devices including network capacity reports, remediation recommendations, and business value analysis. Service includes planning, solution implementation, data collection, analysis, and report. Analysis includes network inventory and diagrams, audits for best practices, security, availability, compliance, change, and trending. Excludes T&amp;E. Does not include required products. Products for use as part of this Professional Services engagement can be obtained with separate purchase of product usage bundle SKUs. See Professional Services literature for full scope and deliverables.</t>
  </si>
  <si>
    <t>LIC-SFED-02100-W0</t>
  </si>
  <si>
    <t>SFED2100, BlockStream Only, License W0</t>
  </si>
  <si>
    <t>LIC-SFED-02200-W0</t>
  </si>
  <si>
    <t>SFED2200, BlockStream Only, License W0</t>
  </si>
  <si>
    <t>LIC-SFED-02100-W0-E</t>
  </si>
  <si>
    <t>Eval SFED2100, BlockStream Only, License W0</t>
  </si>
  <si>
    <t>LIC-SFED-02200-W0-E</t>
  </si>
  <si>
    <t>Eval SFED2200, BlockStream Only, License W0</t>
  </si>
  <si>
    <t>UPG-SFED-02100-W0-W1</t>
  </si>
  <si>
    <t>Upgrade LIC-SFED-02100-W0 to W1</t>
  </si>
  <si>
    <t>UPG-SFED-02100-W0-W2</t>
  </si>
  <si>
    <t>Upgrade LIC-SFED-02100-W0 to W2</t>
  </si>
  <si>
    <t>UPG-SFED-02100-W0-W3</t>
  </si>
  <si>
    <t>Upgrade LIC-SFED-02100-W0 to W3</t>
  </si>
  <si>
    <t>UPG-SFED-02200-W0-W1</t>
  </si>
  <si>
    <t>Upgrade LIC-SFED-02200-W0 to W1</t>
  </si>
  <si>
    <t>UPG-SFED-02200-W0-W2</t>
  </si>
  <si>
    <t>Upgrade LIC-SFED-02200-W0 to W2</t>
  </si>
  <si>
    <t>UPG-SFED-02200-W0-W3</t>
  </si>
  <si>
    <t>Upgrade LIC-SFED-02200-W0 to W3</t>
  </si>
  <si>
    <t>Evaluation UCExpert</t>
  </si>
  <si>
    <t>CCX-SUB-PERF-TIER4</t>
  </si>
  <si>
    <t>CCX-SUB-PERF-TIER4-H</t>
  </si>
  <si>
    <t>CCX-SUB-PERF-TIER4-E</t>
  </si>
  <si>
    <t>CCX-PERF-TIER4-E</t>
  </si>
  <si>
    <t>CCX-SUB-PERF-TIER4-H-E</t>
  </si>
  <si>
    <t>CCX-PERF-TIER4-H-E</t>
  </si>
  <si>
    <t>UPG-CCX-TO-PERF-TIER4</t>
  </si>
  <si>
    <t xml:space="preserve">Upgrade to Cloud SteelHead Perf Tier4 </t>
  </si>
  <si>
    <t>Ugrade to Cloud SteelHead Performance  Tier4:  
400 Mbps Throughput, 1K Connections</t>
  </si>
  <si>
    <t>UPG-CCX-TO-PERF-TIER4-H</t>
  </si>
  <si>
    <t>Upgrade to Cloud SteelHead Perf Tier4  High Model</t>
  </si>
  <si>
    <t>Ugrade to Cloud SteelHead Performance  Tier4 High Connection Model:  400 Mbps Throughput, 30K Connections</t>
  </si>
  <si>
    <t>SDW</t>
  </si>
  <si>
    <t>SVC-C-0401-TDLC-0000</t>
  </si>
  <si>
    <t>SteelConnect Time and Materials Consulting per Day</t>
  </si>
  <si>
    <t>SteelConnect Time and Materials Consulting per day charges which may be utilized for any of the following: project planning, technical design, implementation, best practice sharing, environmental review or knowledge transfer. Excludes T&amp;E.</t>
  </si>
  <si>
    <t>SVC-C-0401-THLC-0000</t>
  </si>
  <si>
    <t>SteelConnect Time and Materials Consulting per Hour</t>
  </si>
  <si>
    <t>SteelConnect Time and Materials Consulting per hour charges which may be utilized for any of the following: project planning, technical design, implementation, best practice sharing, environmental review or knowledge transfer. Excludes T&amp;E.</t>
  </si>
  <si>
    <t>SVC-C-0401-THLP-0100</t>
  </si>
  <si>
    <t>SteelConnect Time and Materials Project Management per Hour</t>
  </si>
  <si>
    <t>SteelConnect Time and Materials Project Management per hour charges which may be utilized for project management services on SteelConnect engagements. Excludes T&amp;E.</t>
  </si>
  <si>
    <t>SVC-C-0401-EXXF-0200</t>
  </si>
  <si>
    <t>SteelConnect Consulting Fixed Travel and Expense charges - billed as fixed amount.</t>
  </si>
  <si>
    <t>SVC-C-0401-EXXA-0200</t>
  </si>
  <si>
    <t>SteelConnect Consulting Actuals Travel and Expenses charges - billed as actuals.</t>
  </si>
  <si>
    <t>SteelConnect</t>
  </si>
  <si>
    <t>Subscription on Hardware Base sku's.    (see Volume pricing below for Subscription sku's)</t>
  </si>
  <si>
    <t>SDI-130-B010</t>
  </si>
  <si>
    <t>Gateway SteelConnect SDI-130 B010 Base (includes power supply with plug variations)</t>
  </si>
  <si>
    <t>SDI-130W-B010</t>
  </si>
  <si>
    <t>SDI-330-B010</t>
  </si>
  <si>
    <t>Gateway SteelConnect SDI-330 B010 Base</t>
  </si>
  <si>
    <t>SDI-S12-B010</t>
  </si>
  <si>
    <t>SDI-S24-B010</t>
  </si>
  <si>
    <t>Subscription on Evaluation Hardware Base sku's.    (see Volume pricing below for Subscription sku's)</t>
  </si>
  <si>
    <t>SDI-130-B010-E</t>
  </si>
  <si>
    <t>Evaluation Gateway SteelConnect SDI-130 B010-E Base (includes power supply with plug variations)</t>
  </si>
  <si>
    <t>SDI-130W-B010-E</t>
  </si>
  <si>
    <t>SDI-330-B010-E</t>
  </si>
  <si>
    <t>Evaluation Gateway SteelConnect SDI-330 B010-E Base</t>
  </si>
  <si>
    <t>SDI-S12-B010-E</t>
  </si>
  <si>
    <t>SDI-S24-B010-E</t>
  </si>
  <si>
    <t>SteelConnect Subscriptions - Volume Pricing</t>
  </si>
  <si>
    <t>SteelConnect Subscriptions - Monthly Pricing.  Requires order sizes 12, 36 or 60 Month</t>
  </si>
  <si>
    <t>SUB-GLD-SDI-S12</t>
  </si>
  <si>
    <t>Subscription - SteelConnect SDI-S12 Switch (with Gold Support)</t>
  </si>
  <si>
    <t>SUB-GLD-SDI-S24</t>
  </si>
  <si>
    <t>Subscription - SteelConnect SDI-S24 Switch (with Gold Support)</t>
  </si>
  <si>
    <t>SUB-GLD-SDI-AP5</t>
  </si>
  <si>
    <t>Subscription - SteelConnect SDI-AP5 Access Point (with Gold Support)</t>
  </si>
  <si>
    <t>SUB-GLD-SDI-AP5R</t>
  </si>
  <si>
    <t>Subscription - SteelConnect SDI-AP5R Access Point (with Gold Support)</t>
  </si>
  <si>
    <t>SteelConnect - configurable options</t>
  </si>
  <si>
    <t>ADP-002-C</t>
  </si>
  <si>
    <t>Adapter Kit for SDI-130/130W (Argentina, Brazil, China, India, Korea, S. Africa) (Configured)</t>
  </si>
  <si>
    <t>Models: SDI-130,SDI-130W</t>
  </si>
  <si>
    <t>ADP-002-E-C</t>
  </si>
  <si>
    <t>Eval Adapter Kit for SDI-130/130W (Argentina, Brazil, China, India, Korea, S. Africa) (Configured)</t>
  </si>
  <si>
    <t>SteelConnect FRU's</t>
  </si>
  <si>
    <t>RMK-018</t>
  </si>
  <si>
    <t>Rack mount kit (SDI-12)</t>
  </si>
  <si>
    <t>Models: SDI-S12</t>
  </si>
  <si>
    <t>RMK-019</t>
  </si>
  <si>
    <t>POE-001</t>
  </si>
  <si>
    <t>POE Injector</t>
  </si>
  <si>
    <t>Models - SDI-AP3,SDI-AP5,SDI-AP5R</t>
  </si>
  <si>
    <t>POE-001-E</t>
  </si>
  <si>
    <t>Eval POE Injector</t>
  </si>
  <si>
    <t>PWS-014</t>
  </si>
  <si>
    <t>Power Adapter kit</t>
  </si>
  <si>
    <t>Models: SDI-AP3,SDI-AP5,SDI-130,SDI-130W</t>
  </si>
  <si>
    <t>PWS-014-E</t>
  </si>
  <si>
    <t>Eval Power Adapter kit</t>
  </si>
  <si>
    <t>Models: SDI-330, SDI-S24</t>
  </si>
  <si>
    <t>SteelConnect  VGW Subscriptions - Monthly Pricing.  Requires order sizes 12, 36 or 60 Month</t>
  </si>
  <si>
    <t>LIC-SCFG-02270-F7</t>
  </si>
  <si>
    <t>SteelCentral Flow Gateway License for 3M FPM</t>
  </si>
  <si>
    <t>UPG-SCFG-02270-F1-F7</t>
  </si>
  <si>
    <t>Upgrade SCFG-02270-F1 to SCFG-02270-F7</t>
  </si>
  <si>
    <t>UPG-SCFG-02270-F2-F7</t>
  </si>
  <si>
    <t>Upgrade SCFG-02270-F2 to SCFG-02270-F7</t>
  </si>
  <si>
    <t>UPG-SCFG-02270-F3-F7</t>
  </si>
  <si>
    <t>Upgrade SCFG-02270-F3 to SCFG-02270-F7</t>
  </si>
  <si>
    <t>UPG-SCFG-02270-F4-F7</t>
  </si>
  <si>
    <t>Upgrade SCFG-02270-F4 to SCFG-02270-F7</t>
  </si>
  <si>
    <t>UPG-SCFG-02270-F5-F7</t>
  </si>
  <si>
    <t>Upgrade SCFG-02270-F5 to SCFG-02270-F7</t>
  </si>
  <si>
    <t>UPG-SCFG-02270-F6-F7</t>
  </si>
  <si>
    <t>Upgrade SCFG-02270-F6 to SCFG-02270-F7</t>
  </si>
  <si>
    <t>MNT-GLD-SCFG-02270-F7</t>
  </si>
  <si>
    <t>SteelCentral Flow Gateway SCFG-02270-F7 Gold Support</t>
  </si>
  <si>
    <t>MNT-GPL-SCFG-02270-F7</t>
  </si>
  <si>
    <t>SteelCentral Flow Gateway SCFG-02270-F7 Gold Plus Support</t>
  </si>
  <si>
    <t>MNT-PLT-SCFG-02270-F7</t>
  </si>
  <si>
    <t>SteelCentral Flow Gateway SCFG-02270-F7 Platinum Support</t>
  </si>
  <si>
    <t>MNT-RASP-GLD-SCFG-02270-F7</t>
  </si>
  <si>
    <t>MNT-RASP-GPL-SCFG-02270-F7</t>
  </si>
  <si>
    <t>MNT-RASP-PLT-SCFG-02270-F7</t>
  </si>
  <si>
    <t>SteelCentral Flow Gateway SCFG-02270-F7 Gold Support (RASP)</t>
  </si>
  <si>
    <t>SteelCentral Flow Gateway SCFG-02270-F7 Gold Plus Support (RASP)</t>
  </si>
  <si>
    <t>SteelCentral Flow Gateway SCFG-02270-F7 Platinum Support (RASP)</t>
  </si>
  <si>
    <t>MNT-GLD-UPG-SCFG-02270-F1-F7</t>
  </si>
  <si>
    <t>Support Upgrade SCFG-02270-F1 to SCFG-02270-F7 Gold</t>
  </si>
  <si>
    <t>MNT-GPL-UPG-SCFG-02270-F1-F7</t>
  </si>
  <si>
    <t>Support Upgrade SCFG-02270-F1 to SCFG-02270-F7 Gold Plus</t>
  </si>
  <si>
    <t>MNT-PLT-UPG-SCFG-02270-F1-F7</t>
  </si>
  <si>
    <t>Support Upgrade SCFG-02270-F1 to SCFG-02270-F7 Platinum</t>
  </si>
  <si>
    <t>MNT-GLD-UPG-SCFG-02270-F2-F7</t>
  </si>
  <si>
    <t>Support Upgrade SCFG-02270-F2 to SCFG-02270-F7 Gold</t>
  </si>
  <si>
    <t>MNT-GPL-UPG-SCFG-02270-F2-F7</t>
  </si>
  <si>
    <t>Support Upgrade SCFG-02270-F2 to SCFG-02270-F7 Gold Plus</t>
  </si>
  <si>
    <t>MNT-PLT-UPG-SCFG-02270-F2-F7</t>
  </si>
  <si>
    <t>Support Upgrade SCFG-02270-F2 to SCFG-02270-F7 Platinum</t>
  </si>
  <si>
    <t>MNT-GLD-UPG-SCFG-02270-F3-F7</t>
  </si>
  <si>
    <t>Support Upgrade SCFG-02270-F3 to SCFG-02270-F7 Gold</t>
  </si>
  <si>
    <t>MNT-GPL-UPG-SCFG-02270-F3-F7</t>
  </si>
  <si>
    <t>Support Upgrade SCFG-02270-F3 to SCFG-02270-F7 Gold Plus</t>
  </si>
  <si>
    <t>MNT-PLT-UPG-SCFG-02270-F3-F7</t>
  </si>
  <si>
    <t>Support Upgrade SCFG-02270-F3 to SCFG-02270-F7 Platinum</t>
  </si>
  <si>
    <t>MNT-GLD-UPG-SCFG-02270-F4-F7</t>
  </si>
  <si>
    <t>Support Upgrade SCFG-02270-F4 to SCFG-02270-F7 Gold</t>
  </si>
  <si>
    <t>MNT-GPL-UPG-SCFG-02270-F4-F7</t>
  </si>
  <si>
    <t>Support Upgrade SCFG-02270-F4 to SCFG-02270-F7 Gold Plus</t>
  </si>
  <si>
    <t>MNT-PLT-UPG-SCFG-02270-F4-F7</t>
  </si>
  <si>
    <t>Support Upgrade SCFG-02270-F4 to SCFG-02270-F7 Platinum</t>
  </si>
  <si>
    <t>MNT-GLD-UPG-SCFG-02270-F5-F7</t>
  </si>
  <si>
    <t>Support Upgrade SCFG-02270-F5 to SCFG-02270-F7 Gold</t>
  </si>
  <si>
    <t>MNT-GPL-UPG-SCFG-02270-F5-F7</t>
  </si>
  <si>
    <t>Support Upgrade SCFG-02270-F5 to SCFG-02270-F7 Gold Plus</t>
  </si>
  <si>
    <t>MNT-PLT-UPG-SCFG-02270-F5-F7</t>
  </si>
  <si>
    <t>Support Upgrade SCFG-02270-F5 to SCFG-02270-F7 Platinum</t>
  </si>
  <si>
    <t>MNT-GLD-UPG-SCFG-02270-F6-F7</t>
  </si>
  <si>
    <t>Support Upgrade SCFG-02270-F6 to SCFG-02270-F7 Gold</t>
  </si>
  <si>
    <t>MNT-GPL-UPG-SCFG-02270-F6-F7</t>
  </si>
  <si>
    <t>Support Upgrade SCFG-02270-F6 to SCFG-02270-F7 Gold Plus</t>
  </si>
  <si>
    <t>MNT-PLT-UPG-SCFG-02270-F6-F7</t>
  </si>
  <si>
    <t>Support Upgrade SCFG-02270-F6 to SCFG-02270-F7 Platinum</t>
  </si>
  <si>
    <t>MNT-RASP-GLD-UP-SCFG2270-F1-F7</t>
  </si>
  <si>
    <t>Support Upgrade SCFG-02270-F1 to SCFG-02270-F7 Gold - RASP</t>
  </si>
  <si>
    <t>MNT-RASP-GPL-UP-SCFG2270-F1-F7</t>
  </si>
  <si>
    <t>Support Upgrade SCFG-02270-F1 to SCFG-02270-F7 Gold Plus - RASP</t>
  </si>
  <si>
    <t>MNT-RASP-PLT-UP-SCFG2270-F1-F7</t>
  </si>
  <si>
    <t>Support Upgrade SCFG-02270-F1 to SCFG-02270-F7 Platinum - RASP</t>
  </si>
  <si>
    <t>MNT-RASP-GLD-UP-SCFG2270-F2-F7</t>
  </si>
  <si>
    <t>Support Upgrade SCFG-02270-F2 to SCFG-02270-F7 Gold - RASP</t>
  </si>
  <si>
    <t>MNT-RASP-GPL-UP-SCFG2270-F2-F7</t>
  </si>
  <si>
    <t>Support Upgrade SCFG-02270-F2 to SCFG-02270-F7 Gold Plus - RASP</t>
  </si>
  <si>
    <t>MNT-RASP-PLT-UP-SCFG2270-F2-F7</t>
  </si>
  <si>
    <t>Support Upgrade SCFG-02270-F2 to SCFG-02270-F7 Platinum - RASP</t>
  </si>
  <si>
    <t>MNT-RASP-GLD-UP-SCFG2270-F3-F7</t>
  </si>
  <si>
    <t>Support Upgrade SCFG-02270-F3 to SCFG-02270-F7 Gold - RASP</t>
  </si>
  <si>
    <t>MNT-RASP-GPL-UP-SCFG2270-F3-F7</t>
  </si>
  <si>
    <t>Support Upgrade SCFG-02270-F3 to SCFG-02270-F7 Gold Plus - RASP</t>
  </si>
  <si>
    <t>MNT-RASP-PLT-UP-SCFG2270-F3-F7</t>
  </si>
  <si>
    <t>Support Upgrade SCFG-02270-F3 to SCFG-02270-F7 Platinum - RASP</t>
  </si>
  <si>
    <t>MNT-RASP-GLD-UP-SCFG2270-F4-F7</t>
  </si>
  <si>
    <t>Support Upgrade SCFG-02270-F4 to SCFG-02270-F7 Gold - RASP</t>
  </si>
  <si>
    <t>MNT-RASP-GPL-UP-SCFG2270-F4-F7</t>
  </si>
  <si>
    <t>Support Upgrade SCFG-02270-F4 to SCFG-02270-F7 Gold Plus - RASP</t>
  </si>
  <si>
    <t>MNT-RASP-PLT-UP-SCFG2270-F4-F7</t>
  </si>
  <si>
    <t>Support Upgrade SCFG-02270-F4 to SCFG-02270-F7 Platinum - RASP</t>
  </si>
  <si>
    <t>MNT-RASP-GLD-UP-SCFG2270-F5-F7</t>
  </si>
  <si>
    <t>Support Upgrade SCFG-02270-F5 to SCFG-02270-F7 Gold - RASP</t>
  </si>
  <si>
    <t>MNT-RASP-GPL-UP-SCFG2270-F5-F7</t>
  </si>
  <si>
    <t>Support Upgrade SCFG-02270-F5 to SCFG-02270-F7 Gold Plus - RASP</t>
  </si>
  <si>
    <t>MNT-RASP-PLT-UP-SCFG2270-F5-F7</t>
  </si>
  <si>
    <t>Support Upgrade SCFG-02270-F5 to SCFG-02270-F7 Platinum - RASP</t>
  </si>
  <si>
    <t>MNT-RASP-GLD-UP-SCFG2270-F6-F7</t>
  </si>
  <si>
    <t>Support Upgrade SCFG-02270-F6 to SCFG-02270-F7 Gold - RASP</t>
  </si>
  <si>
    <t>MNT-RASP-GPL-UP-SCFG2270-F6-F7</t>
  </si>
  <si>
    <t>Support Upgrade SCFG-02270-F6 to SCFG-02270-F7 Gold Plus - RASP</t>
  </si>
  <si>
    <t>MNT-RASP-PLT-UP-SCFG2270-F6-F7</t>
  </si>
  <si>
    <t>Support Upgrade SCFG-02270-F6 to SCFG-02270-F7 Platinum - RASP</t>
  </si>
  <si>
    <t>SteelHead Focused Support Services - High Touch Standard</t>
  </si>
  <si>
    <t xml:space="preserve">Standard High Touch Focused Support Service for SteelHead. Should be quoted in addition to standard support and professional services. Excludes T&amp;E. See Support literature for full scope and deliverables. </t>
  </si>
  <si>
    <t>Enhanced Replacement System Support Contract - 
The Enhanced Replacement System Support Contract add-on allows customers with sensitive information to retain their whole System with</t>
  </si>
  <si>
    <t>Disk Drives and Memory Cards at the time of a service replacement activity.
Under standard Riverbed contract offerings, defective hardware becomes the property of Riverbed at the time of a service</t>
  </si>
  <si>
    <t>exchange and is required to be returned to Riverbed.  The Enhanced Replacement System Support
Contract add-on allows the customer to retain the defective System without incurring further</t>
  </si>
  <si>
    <t>For APM this SKU is to be ordered in conjunction with the APM Virtual Eval Products with a 1 year term.   Customer engagements should order the standard evaluation product following</t>
  </si>
  <si>
    <t>the existing evaluation order process</t>
  </si>
  <si>
    <t>NFR - Virtual Products.    NFR licenses are not for Resale and are for Partner use only.   The sku below contains NFR products that are available for selection in the configurator.</t>
  </si>
  <si>
    <t>Gateway SteelConnect SDI-130W B010 Base FCC WiFi (includes power supply with plug variations)</t>
  </si>
  <si>
    <t>Evaluation Gateway SteelConnect SDI-130W B010-E Base FCC WiFi (includes power supply with plug variations)</t>
  </si>
  <si>
    <t>SDI-S48-B010</t>
  </si>
  <si>
    <t>SDI-S48-B010-E</t>
  </si>
  <si>
    <t>SUB-GLD-SDI-S48</t>
  </si>
  <si>
    <t>Subscription - SteelConnect SDI-S48 Switch (with Gold Support)</t>
  </si>
  <si>
    <t>Support FIPS License (CX255VSFE1000) - RASP</t>
  </si>
  <si>
    <t>Support SCPS License on 560 Series (RASP)</t>
  </si>
  <si>
    <t>Support SCPS License EX760 Series (RASP)</t>
  </si>
  <si>
    <t>Support FIPS License (CX755/770/EX760) - RASP</t>
  </si>
  <si>
    <t>SUB-GLD-SDI-BW-001</t>
  </si>
  <si>
    <t>SUB-GLD-SDI-BW-002</t>
  </si>
  <si>
    <t>Models: SDI-130,SDI-130W,SDI-330</t>
  </si>
  <si>
    <t>SUB-GLD-SDI-BW-003</t>
  </si>
  <si>
    <t>SUB-GLD-SDI-BW-004</t>
  </si>
  <si>
    <t>SUB-GLD-SDI-BW-005</t>
  </si>
  <si>
    <t>Models: SDI-330,SDI-1030</t>
  </si>
  <si>
    <t>SUB-SDI-VGW-003</t>
  </si>
  <si>
    <t>SUB-SDI-VGW-006</t>
  </si>
  <si>
    <t>Rack mount kit (SDI-330,24)</t>
  </si>
  <si>
    <t>RMK-020</t>
  </si>
  <si>
    <t>SDI-1030-B010</t>
  </si>
  <si>
    <t>SteelConnect Datacenter Aggregator SDI-1030-B010</t>
  </si>
  <si>
    <t>SDI-1030-B010-E</t>
  </si>
  <si>
    <t>Eval SteelConnect Datacenter Aggregator SDI-1030-B010-E</t>
  </si>
  <si>
    <t>Models: SDI-S48, SDI-1030</t>
  </si>
  <si>
    <t>Rack mount kit (SDI-S48,SDI-1030)</t>
  </si>
  <si>
    <t>SteelHead - Optimization Audit Services</t>
  </si>
  <si>
    <t>SteelHead Optimization Starter Audit Service</t>
  </si>
  <si>
    <t>Audit service for up to 100 SteelHeads and Interceptors, and for 1 SteelCentral Controller for SteelHead Mobile. Service includes planning, solution implementation, data collection, analysis, troubleshooting guidance and report. Analysis includes optimization performance, appliance system health and management integration. Excludes T&amp;E. See Professional Services literature for full scope and deliverables.</t>
  </si>
  <si>
    <t>SteelHead Optimization Standard Audit Service</t>
  </si>
  <si>
    <t>Audit service for up to 100 SteelHeads and Interceptors, and for 1 SteelCentral Controller for SteelHead Mobile including remediation assistance and appliance sizing evaluation. Service includes planning, solution implementation, data collection, analysis, troubleshooting guidance, change management guidance and report. Analysis includes optimization performance, appliance system health, management integration and appliance sizing evaluation. Excludes T&amp;E. See Professional Services literature for full scope and deliverables.</t>
  </si>
  <si>
    <t>SteelHead Optimization Advanced Audit Service</t>
  </si>
  <si>
    <t>Audit service for up to 100 SteelHeads and Interceptors, and for 1 SteelCentral Controller for SteelHead Mobile including remediation assistance, appliance sizing evaluation and business value analysis. Service includes planning, solution implementation, data collection, analysis, troubleshooting guidance, change management guidance and report. Analysis includes optimization performance, appliance system health, management integration, appliance sizing evaluation and business value analysis. Excludes T&amp;E. See Professional Services literature for full scope and deliverables.</t>
  </si>
  <si>
    <t>SteelConnect - Implementation Services</t>
  </si>
  <si>
    <t>SteelConnect - Time &amp; Materials, Expenses, Product Usage and Fixed Fee SKUs</t>
  </si>
  <si>
    <t>SteelFusion - Time &amp; Materials and Product Usage SKUs</t>
  </si>
  <si>
    <t>Professional Services</t>
  </si>
  <si>
    <t>Models: SDI-1030</t>
  </si>
  <si>
    <t>LIC-SCAN2-02170</t>
  </si>
  <si>
    <t>LIC-SCAN2-04170</t>
  </si>
  <si>
    <t>LIC-SCAN2-06170</t>
  </si>
  <si>
    <t>PAP-LIC-USR-1</t>
  </si>
  <si>
    <t>PAP-LIC-USR-1-E</t>
  </si>
  <si>
    <t>LIC-SCAN-ASA-SM</t>
  </si>
  <si>
    <t>LIC-SCAN-ASA-MD</t>
  </si>
  <si>
    <t>LIC-SCAN-ASA-LG</t>
  </si>
  <si>
    <t>LIC-SCAN-ASA-SM-E</t>
  </si>
  <si>
    <t>LIC-SCAN-ASA-MD-E</t>
  </si>
  <si>
    <t>LIC-SCAN-ASA-LG-E</t>
  </si>
  <si>
    <t>LIC-SCAN-WTA-SM</t>
  </si>
  <si>
    <t>LIC-SCAN-WTA-MD</t>
  </si>
  <si>
    <t>LIC-SCAN-WTA-LG</t>
  </si>
  <si>
    <t>LIC-SCAN-WTA-SM-E</t>
  </si>
  <si>
    <t>LIC-SCAN-WTA-MD-E</t>
  </si>
  <si>
    <t>LIC-SCAN-WTA-LG-E</t>
  </si>
  <si>
    <t>SteelCentral AppResponse 11  Application Stream Analysis Module, mid-range appliances</t>
  </si>
  <si>
    <t>SteelCentral AppResponse 11  Application Stream Analysis Module, large appliances</t>
  </si>
  <si>
    <t>Eval SteelCentral AppResponse 11  Application Stream Analysis Module, mid-range appliances</t>
  </si>
  <si>
    <t>Eval SteelCentral AppResponse 11  Application Stream Analysis Module, large appliances</t>
  </si>
  <si>
    <t>MNT-PAP-LIC-USR-1</t>
  </si>
  <si>
    <t>MNT-RASP-PAP-LIC-USR-1</t>
  </si>
  <si>
    <t>Support - SteelCentral Packet Analyzer Plus - Fixed Quantity pricing for Quantities 1,5,10, and range 25-99999</t>
  </si>
  <si>
    <t>MNT-LIC-SCAN-ASA-SM</t>
  </si>
  <si>
    <t>MNT-LIC-SCAN-ASA-MD</t>
  </si>
  <si>
    <t>MNT-LIC-SCAN-ASA-LG</t>
  </si>
  <si>
    <t>MNT-LIC-SCAN-WTA-SM</t>
  </si>
  <si>
    <t>MNT-LIC-SCAN-WTA-MD</t>
  </si>
  <si>
    <t>MNT-LIC-SCAN-WTA-LG</t>
  </si>
  <si>
    <t>MNT-RASP-LIC-SCAN-ASA-SM</t>
  </si>
  <si>
    <t>SteelCentral AppResponse 11 Application Stream Analysis Module, small appliances RASP Support</t>
  </si>
  <si>
    <t>MNT-RASP-LIC-SCAN-ASA-MD</t>
  </si>
  <si>
    <t>SteelCentral AppResponse 11 Application Stream Analysis Module, mid-range appliances RASP Support</t>
  </si>
  <si>
    <t>MNT-RASP-LIC-SCAN-ASA-LG</t>
  </si>
  <si>
    <t>SteelCentral AppResponse 11 Application Stream Analysis Module, large appliances RASP Support</t>
  </si>
  <si>
    <t>MNT-RASP-LIC-SCAN-WTA-SM</t>
  </si>
  <si>
    <t>SteelCentral AppResponse 11 Web Transaction Analysis Module, small appliances RASP Support</t>
  </si>
  <si>
    <t>MNT-RASP-LIC-SCAN-WTA-MD</t>
  </si>
  <si>
    <t>SteelCentral AppResponse 11 Web Transaction Analysis Module, mid-range appliances RASP Support</t>
  </si>
  <si>
    <t>MNT-RASP-LIC-SCAN-WTA-LG</t>
  </si>
  <si>
    <t>SteelCentral AppResponse 11 Web Transaction Analysis Module, large appliances RASP Support</t>
  </si>
  <si>
    <t>SteelCentral Packet Analyzer Plus 1 User RASP Support</t>
  </si>
  <si>
    <t>SteelCentral AppResponse 11 Application Stream Analysis Module, small appliances Support</t>
  </si>
  <si>
    <t>SteelCentral AppResponse 11 Application Stream Analysis Module, mid-range appliances Support</t>
  </si>
  <si>
    <t>SteelCentral AppResponse 11 Application Stream Analysis Module, large appliances Support</t>
  </si>
  <si>
    <t>SteelCentral AppResponse 11 Web Transaction Analysis Module, small appliances Support</t>
  </si>
  <si>
    <t>SteelCentral AppResponse 11 Web Transaction Analysis Module, mid-range appliances Support</t>
  </si>
  <si>
    <t>SteelCentral AppResponse 11 Web Transaction Analysis Module, large appliances Support</t>
  </si>
  <si>
    <t>AppResponse 11 Software Options</t>
  </si>
  <si>
    <t>SteelCentral Packet Analyzer Plus 1 User Support</t>
  </si>
  <si>
    <t>Packet Analysis Clients - for use with AppResponse 11 appliances</t>
  </si>
  <si>
    <t>SteelCentral Packet Analyzer Plus - Fixed Quantity pricing for Quantities 1,5,10, and range 25-99999  - for use with AppResponse 11 appliances</t>
  </si>
  <si>
    <t>UOM</t>
  </si>
  <si>
    <t>Each</t>
  </si>
  <si>
    <t>Month</t>
  </si>
  <si>
    <t>Year</t>
  </si>
  <si>
    <t>SVC-C-0101-PFPK-0501</t>
  </si>
  <si>
    <t>SVC-C-0101-PFPK-0502</t>
  </si>
  <si>
    <t>SVC-C-0101-PFPK-0503</t>
  </si>
  <si>
    <t>Modeler</t>
  </si>
  <si>
    <t>Evaluation Modeler</t>
  </si>
  <si>
    <t>SteelCentral NEOP and Modeler Support</t>
  </si>
  <si>
    <t>SteelCentral NEOP and Modeler RASP Support</t>
  </si>
  <si>
    <t>CCX-SUB-PERF-TIER5</t>
  </si>
  <si>
    <t>Subscription Cloud SteelHead Perf Tier5: 1 Gbps, 1K Conns</t>
  </si>
  <si>
    <t>CCX-SUB-PERF-TIER5-H</t>
  </si>
  <si>
    <t>Subscription Cloud SteelHead Perf Tier5 High: 1Gbps, 50K Conns</t>
  </si>
  <si>
    <t>CCX-SUB-PERF-TIER5-E</t>
  </si>
  <si>
    <t>Evaluation Subscription Cloud SteelHead Perf Tier5: 1 Gbps, 1K Conns</t>
  </si>
  <si>
    <t>CCX-PERF-TIER5-E</t>
  </si>
  <si>
    <t>CCX-SUB-PERF-TIER5-H-E</t>
  </si>
  <si>
    <t>Evaluation Subscription Cloud SteelHead Perf Tier5 High: 1Gbps, 50K Conns</t>
  </si>
  <si>
    <t>CCX-PERF-TIER5-H-E</t>
  </si>
  <si>
    <t>UPG-CCX-TO-PERF-TIER5</t>
  </si>
  <si>
    <t xml:space="preserve">Upgrade to Cloud SteelHead Perf Tier5 </t>
  </si>
  <si>
    <t>UPG-CCX-TO-PERF-TIER5-H</t>
  </si>
  <si>
    <t>Upgrade to Cloud SteelHead Perf Tier5 High Model</t>
  </si>
  <si>
    <t>MNT-NETIMBASE</t>
  </si>
  <si>
    <t>MNT-RASP-NETIMBASE</t>
  </si>
  <si>
    <t>Support NetIM Base (RASP)</t>
  </si>
  <si>
    <t>MNT-NETIMSTD</t>
  </si>
  <si>
    <t>MNT-RASP-NETIMSTD</t>
  </si>
  <si>
    <t>Support NetIM Standard (RASP)</t>
  </si>
  <si>
    <t>MNT-NETIMCOLLECT-S</t>
  </si>
  <si>
    <t>MNT-NETIMCOLLECT-M</t>
  </si>
  <si>
    <t>MNT-NETIMCOLLECT-H</t>
  </si>
  <si>
    <t>MNT-NETIMCOLLECT-VH</t>
  </si>
  <si>
    <t>MNT-RASP-NETIMCOLLECT-S</t>
  </si>
  <si>
    <t>Support NetIM Collection Module -Small (RASP)</t>
  </si>
  <si>
    <t xml:space="preserve">RASP Support NetIM Collect up to 1K devices </t>
  </si>
  <si>
    <t>MNT-RASP-NETIMCOLLECT-M</t>
  </si>
  <si>
    <t>Support NetIM Collection Module -Medium (RASP)</t>
  </si>
  <si>
    <t xml:space="preserve">RASP Support NetIM Collect up to 3K devices </t>
  </si>
  <si>
    <t>MNT-RASP-NETIMCOLLECT-H</t>
  </si>
  <si>
    <t>Support NetIM Collection Module -High (RASP)</t>
  </si>
  <si>
    <t xml:space="preserve">RASP Support NetIM Collect up to 5K devices </t>
  </si>
  <si>
    <t>MNT-RASP-NETIMCOLLECT-VH</t>
  </si>
  <si>
    <t>Support NetIM Collection Module -Very High (RASP)</t>
  </si>
  <si>
    <t xml:space="preserve">RASP Support NetIM Collect up to 10K devices </t>
  </si>
  <si>
    <t>Subscription Cloud SteelHead Perf Tier4 High:  
500 Mbps, 30K Conns</t>
  </si>
  <si>
    <t>1U 8TB Base SteelCentral NetShark / AppResponse 11 appliance model 2170 configured</t>
  </si>
  <si>
    <t>2U 32TB, Base SteelCentral NetShark / AppResponse 11 appliance model 4170 configured</t>
  </si>
  <si>
    <t>2U expandable, Base SteelCentral NetShark / AppResponse 11 appliance model 6170 configured (requires a minimum of 1 and a maximum of 8 SUs, no mix and matching)</t>
  </si>
  <si>
    <t>Storage Unit, 48TB for SteelCentral NetShark / AppResponse 11</t>
  </si>
  <si>
    <t>Storage Unit, 72TB for SteelCentral NetShark / AppResponse 11</t>
  </si>
  <si>
    <t>Eval SteelCentral Packet Analyzer Plus 1 User for AppResponse 11</t>
  </si>
  <si>
    <t>SteelCentral Packet Analyzer Plus 1 User for AppResponse 11</t>
  </si>
  <si>
    <t>SUB-GLD-SDI-BW-007</t>
  </si>
  <si>
    <t>Models: SDI-5030</t>
  </si>
  <si>
    <t>SDI-5030-B010</t>
  </si>
  <si>
    <t>SteelConnect Datacenter Aggregator SDI-5030-B010</t>
  </si>
  <si>
    <t>SDI-5030-B010-E</t>
  </si>
  <si>
    <t>Eval SteelConnect Datacenter Aggregator SDI-5030-B010-E</t>
  </si>
  <si>
    <t>SDI-5030-B010-C</t>
  </si>
  <si>
    <t>SDI-5030-B010-E-C</t>
  </si>
  <si>
    <t>SteelHead-SD</t>
  </si>
  <si>
    <t>CXA-00570-B220</t>
  </si>
  <si>
    <t>SteelHead CXA 570-SD B220 with RiOS &amp; SDI-VGW, BMC Module</t>
  </si>
  <si>
    <t>CXA-00570-B220-E</t>
  </si>
  <si>
    <t>Eval SteelHead CXA 570-SD B220 with RiOS &amp; SDI-VGW, BMC Module</t>
  </si>
  <si>
    <t>CXA-00770-B220</t>
  </si>
  <si>
    <t>SteelHead CXA 770-SD B220 with RiOS &amp; SDI-VGW, BMC Module</t>
  </si>
  <si>
    <t>CXA-00770-B220-E</t>
  </si>
  <si>
    <t>Eval SteelHead CXA 770-SD B220 with RiOS &amp; SDI-VGW, BMC Module</t>
  </si>
  <si>
    <t>CXA-03070-B210</t>
  </si>
  <si>
    <t>SteelHead CXA 3070-SD B210 with RiOS &amp; SDI-VGW, BMC Module</t>
  </si>
  <si>
    <t>CXA-03070-B210-E</t>
  </si>
  <si>
    <t>Eval SteelHead CXA 3070-SD B210 with RiOS &amp; SDI-VGW, BMC Module</t>
  </si>
  <si>
    <t>CXA-03070-B210-E-C</t>
  </si>
  <si>
    <t>Eval SteelHead CXA 3070-SD B210 with RiOS &amp; SDI-VGW, BMC Module (Configured)</t>
  </si>
  <si>
    <t>CXA-00570-B120</t>
  </si>
  <si>
    <t>Steelhead-SD ready CXA 570 B120 with RiOS, BMC Module</t>
  </si>
  <si>
    <t>CXA-00570-B120-E</t>
  </si>
  <si>
    <t>Eval Steelhead-SD ready CXA 570 B120 with RiOS, BMC Module</t>
  </si>
  <si>
    <t>CXA-00770-B120</t>
  </si>
  <si>
    <t>Steelhead-SD ready CXA 770 B120 with RiOS, BMC Module</t>
  </si>
  <si>
    <t>CXA-00770-B120-E</t>
  </si>
  <si>
    <t>Eval Steelhead-SD ready CXA 770 B120 with RiOS, BMC Module</t>
  </si>
  <si>
    <t>SteelHead-SD VGW Subscriptions - Monthly Pricing.  Requires order sizes 12, 36 or 60 Month</t>
  </si>
  <si>
    <t>Models: SDI-S48</t>
  </si>
  <si>
    <t>TRC-3-QSFP-DAC</t>
  </si>
  <si>
    <t>TRC-3-QSFP-DAC-E</t>
  </si>
  <si>
    <t>QSFP+ - 40GbE DAC</t>
  </si>
  <si>
    <t>Eval QSFP+ - 40GbE DAC</t>
  </si>
  <si>
    <t>Virtual SteelCentral AppResponse 11</t>
  </si>
  <si>
    <t>VSCAN-00100</t>
  </si>
  <si>
    <t>SteelCentral AppResponse 11 100v - 100 GB Disk</t>
  </si>
  <si>
    <t>VSCAN-00500</t>
  </si>
  <si>
    <t>SteelCentral AppResponse 11 500v - 2 TB Disk</t>
  </si>
  <si>
    <t>VSCAN-02000</t>
  </si>
  <si>
    <t>SteelCentral AppResponse 11 2000v - 8 TB Disk</t>
  </si>
  <si>
    <t>VSCAN-FLOW</t>
  </si>
  <si>
    <t>SteelCentral AppResponse 11 vFLow - Flow export only</t>
  </si>
  <si>
    <t>Evaluation Virtual SteelCentral AppResponse 11</t>
  </si>
  <si>
    <t>VSCAN-00100-E</t>
  </si>
  <si>
    <t>Eval SteelCentral AppResponse 11 100v - 100 GB Disk</t>
  </si>
  <si>
    <t>VSCAN-00500-E</t>
  </si>
  <si>
    <t>Eval SteelCentral AppResponse 11 500v - 2 TB Disk</t>
  </si>
  <si>
    <t>VSCAN-02000-E</t>
  </si>
  <si>
    <t>Eval SteelCentral AppResponse 11 2000v - 8 TB Disk</t>
  </si>
  <si>
    <t>VSCAN-FLOW-E</t>
  </si>
  <si>
    <t>Eval SteelCentral AppResponse 11 vFLow - Flow export only</t>
  </si>
  <si>
    <t>LIC-SCAN-ASA-VS</t>
  </si>
  <si>
    <t>SteelCentral AppResponse 11  Application Stream Analysis Module, small virtual</t>
  </si>
  <si>
    <t>SteelCentral AppResponse 11  Application Stream Analysis Module, small virtual, models VSCAN-100, VSCAN-500</t>
  </si>
  <si>
    <t>LIC-SCAN-WTA-VS</t>
  </si>
  <si>
    <t>SteelCentral AppResponse 11  Web Transaction Analysis Module, small virtual, models VSCAN-100, VSCAN-500</t>
  </si>
  <si>
    <t>LIC-SCAN-ASA-VS-E</t>
  </si>
  <si>
    <t>Eval SteelCentral AppResponse 11  Application Stream Analysis Module, small virtual</t>
  </si>
  <si>
    <t>Eval SteelCentral AppResponse 11  Application Stream Analysis Module, small virtual, models VSCAN-100, VSCAN-500</t>
  </si>
  <si>
    <t>LIC-SCAN-WTA-VS-E</t>
  </si>
  <si>
    <t>Eval SteelCentral AppResponse 11  Web Transaction Analysis Module, small virtual, models VSCAN-100, VSCAN-500</t>
  </si>
  <si>
    <t>SteelCentral AppResponse 11  Application Stream Analysis Module, small</t>
  </si>
  <si>
    <t>Eval SteelCentral AppResponse 11  Application Stream Analysis Module, small</t>
  </si>
  <si>
    <t>Eval SteelCentral AppResponse 11  Web Transaction Analysis Module, small</t>
  </si>
  <si>
    <t>Support Virtual SteelCentral AppResponse 11</t>
  </si>
  <si>
    <t>MNT-VSCAN-00100</t>
  </si>
  <si>
    <t>MNT-RASP-VSCAN-00100</t>
  </si>
  <si>
    <t>SteelCentral AppResponse 11 100v - 100 GB Disk Support RASP</t>
  </si>
  <si>
    <t>MNT-VSCAN-00500</t>
  </si>
  <si>
    <t>MNT-RASP-VSCAN-00500</t>
  </si>
  <si>
    <t>SteelCentral AppResponse 11 500v - 2 TB Disk Support RASP</t>
  </si>
  <si>
    <t>MNT-VSCAN-02000</t>
  </si>
  <si>
    <t>MNT-RASP-VSCAN-02000</t>
  </si>
  <si>
    <t>SteelCentral AppResponse 11 2000v - 8 TB Disk Support RASP</t>
  </si>
  <si>
    <t>MNT-VSCAN-FLOW</t>
  </si>
  <si>
    <t>MNT-RASP-VSCAN-FLOW</t>
  </si>
  <si>
    <t>SteelCentral AppResponse 11 vFLow - Flow export only Support RASP</t>
  </si>
  <si>
    <t>MNT-LIC-SCAN-ASA-VS</t>
  </si>
  <si>
    <t>SteelCentral AppResponse 11 Application Stream Analysis Module, small virtual Support</t>
  </si>
  <si>
    <t>MNT-LIC-SCAN-WTA-VS</t>
  </si>
  <si>
    <t>SteelCentral AppResponse 11 Web Transaction Analysis Module, small virtual Support</t>
  </si>
  <si>
    <t>Support Virtual SteelCentral AppResponse 11 (RASP)</t>
  </si>
  <si>
    <t>Configurable Memory</t>
  </si>
  <si>
    <t>MEM-2100-32</t>
  </si>
  <si>
    <t>32 GB Memory</t>
  </si>
  <si>
    <t>Models: SFED-02100</t>
  </si>
  <si>
    <t>MEM-2100-32-C</t>
  </si>
  <si>
    <t>32 GB Memory Upgrade (Configured)</t>
  </si>
  <si>
    <t>MEM-2100-32-E-C</t>
  </si>
  <si>
    <t>Eval 32 GB Memory Upgrade (Configured)</t>
  </si>
  <si>
    <t>MEM-2200-48</t>
  </si>
  <si>
    <t>48 GB Memory</t>
  </si>
  <si>
    <t>Models: SFED-02200</t>
  </si>
  <si>
    <t>MEM-2200-48-C</t>
  </si>
  <si>
    <t>48 GB Memory Option (Configured)</t>
  </si>
  <si>
    <t>MEM-2200-48-E-C</t>
  </si>
  <si>
    <t>Eval 48 GB Memory Option (Configured)</t>
  </si>
  <si>
    <t>MEM-3100-64</t>
  </si>
  <si>
    <t>64 GB Memory</t>
  </si>
  <si>
    <t>Models: SFED-03100</t>
  </si>
  <si>
    <t>MEM-3100-64-C</t>
  </si>
  <si>
    <t>64 GB Memory Option (Configured)</t>
  </si>
  <si>
    <t>MEM-3100-64-E-C</t>
  </si>
  <si>
    <t>Eval 64 GB Memory Option (Configured)</t>
  </si>
  <si>
    <t>Configurable Memory for Evaluation systems</t>
  </si>
  <si>
    <t>MNT-RASP-LIC-SCAN-ASA-VS</t>
  </si>
  <si>
    <t>SteelCentral AppResponse 11 Application Stream Analysis Module, small virtual appliances RASP Support</t>
  </si>
  <si>
    <t>MNT-RASP-LIC-SCAN-WTA-VS</t>
  </si>
  <si>
    <t>SteelCentral AppResponse 11 Web Transaction Analysis Module, small virtual appliances RASP Support</t>
  </si>
  <si>
    <t>SteelConnect Datacenter Aggregator SDI-5030-B010-C</t>
  </si>
  <si>
    <t>Eval SteelConnect Datacenter Aggregator SDI-5030-B010-E-C</t>
  </si>
  <si>
    <t>SteelCentral Configurable Options</t>
  </si>
  <si>
    <t>Models: SteelFusion SFED-2100,2200,3100,3200,5100 EX1160/EX1260/EX1360/CX1555/CX5055/CX7055</t>
  </si>
  <si>
    <t>Eval SteelHead CX Cloud Perf Tier4 400 Mbps, 1K Connection Model</t>
  </si>
  <si>
    <t>Eval SteelHead CX Cloud Perf Tier4 High 400 Mbps, 30K Connection Model</t>
  </si>
  <si>
    <t>Subscription Cloud SteelHead Perf Tier4 500 Mbps, 1K Conns</t>
  </si>
  <si>
    <t>Subscription-based Cloud SteelHead Performance Tier4 500 Mbps Throughput, 1K Connections</t>
  </si>
  <si>
    <t xml:space="preserve">SteelFusion NFS Option </t>
  </si>
  <si>
    <t>LIC-SFNFS</t>
  </si>
  <si>
    <t>LIC-SFNFS-E</t>
  </si>
  <si>
    <t>SteelFusion NFS License   SUPPORT included in HW</t>
  </si>
  <si>
    <t>Eval SteelFusion NFS License</t>
  </si>
  <si>
    <t>NFS for SteelFusion - Requires OS-NFS or OS-NFS-CUSTOM</t>
  </si>
  <si>
    <t>Virtual Steelhead X0</t>
  </si>
  <si>
    <t>TAP-LIC-USR-1</t>
  </si>
  <si>
    <t>SteelCental Transaction Analyzer Plus license 1</t>
  </si>
  <si>
    <t>TAP-LIC-USR-1-E</t>
  </si>
  <si>
    <t>Eval SteelCental Transaction Analyzer Plus license 1</t>
  </si>
  <si>
    <t>SteelCental Transaction Analyzer Plus license 1 (includes Packet Analyzer Plus license)</t>
  </si>
  <si>
    <t>Eval SteelCental Transaction Analyzer Plus license 1 (includes Packet Analyzer Plus license)</t>
  </si>
  <si>
    <t>MNT-TAP-LIC-USR-1</t>
  </si>
  <si>
    <t>MNT-RASP-TAP-LIC-USR-1</t>
  </si>
  <si>
    <t>Configurator Selection for first order</t>
  </si>
  <si>
    <t>Configurator Selection for Addon (Range Start=1)</t>
  </si>
  <si>
    <t>Support - Packet Analysis Clients - for use with AppResponse 11 appliances</t>
  </si>
  <si>
    <t>VCX-SUB-010</t>
  </si>
  <si>
    <t xml:space="preserve">Subscription Virtual Steelhead VCX-10 </t>
  </si>
  <si>
    <t>VCX-SUB-020</t>
  </si>
  <si>
    <t xml:space="preserve">Subscription Virtual Steelhead VCX-20 </t>
  </si>
  <si>
    <t>VCX-SUB-030</t>
  </si>
  <si>
    <t xml:space="preserve">Subscription Virtual Steelhead VCX-30 </t>
  </si>
  <si>
    <t>VCX-SUB-040</t>
  </si>
  <si>
    <t xml:space="preserve">Subscription Virtual Steelhead VCX-40 </t>
  </si>
  <si>
    <t>VCX-SUB-050</t>
  </si>
  <si>
    <t xml:space="preserve">Subscription Virtual Steelhead VCX-50 </t>
  </si>
  <si>
    <t>VCX-SUB-060</t>
  </si>
  <si>
    <t xml:space="preserve">Subscription Virtual Steelhead VCX-60 </t>
  </si>
  <si>
    <t>VCX-SUB-070</t>
  </si>
  <si>
    <t xml:space="preserve">Subscription Virtual Steelhead VCX-70 </t>
  </si>
  <si>
    <t>VCX-SUB-090</t>
  </si>
  <si>
    <t xml:space="preserve">Subscription Virtual Steelhead VCX-90 </t>
  </si>
  <si>
    <t xml:space="preserve">Evaluation Virtual Steelhead </t>
  </si>
  <si>
    <t>VCX-010-E</t>
  </si>
  <si>
    <t xml:space="preserve">Evaluation Virtual Steelhead VCX-10 </t>
  </si>
  <si>
    <t>VCX-020-E</t>
  </si>
  <si>
    <t xml:space="preserve">Evaluation Virtual Steelhead VCX-20 </t>
  </si>
  <si>
    <t>VCX-030-E</t>
  </si>
  <si>
    <t xml:space="preserve">Evaluation Virtual Steelhead VCX-30 </t>
  </si>
  <si>
    <t>VCX-040-E</t>
  </si>
  <si>
    <t xml:space="preserve">Evaluation Virtual Steelhead VCX-40 </t>
  </si>
  <si>
    <t>VCX-050-E</t>
  </si>
  <si>
    <t xml:space="preserve">Evaluation Virtual Steelhead VCX-50 </t>
  </si>
  <si>
    <t>VCX-060-E</t>
  </si>
  <si>
    <t xml:space="preserve">Evaluation Virtual Steelhead VCX-60 </t>
  </si>
  <si>
    <t>VCX-070-E</t>
  </si>
  <si>
    <t xml:space="preserve">Evaluation Virtual Steelhead VCX-70 </t>
  </si>
  <si>
    <t>VCX-080-E</t>
  </si>
  <si>
    <t xml:space="preserve">Evaluation Virtual Steelhead VCX-80 </t>
  </si>
  <si>
    <t>VCX-090-E</t>
  </si>
  <si>
    <t xml:space="preserve">Evaluation Virtual Steelhead VCX-90 </t>
  </si>
  <si>
    <t>Models: SFED-2100-E, SFED-2200-E,SFED-3100-E,SFED-3200-E,SFED-5100-E, SFCR-3500-E, VGC-1500-E</t>
  </si>
  <si>
    <t>Models: SFED-2100, SFED-2200,SFED-3100,SFED-3200,SFED-5100, SFCR-3500, VGC-1500</t>
  </si>
  <si>
    <t>Evaluation Virtual Steelhead (2 Mbps, 50 conn)</t>
  </si>
  <si>
    <t>Evaluation Virtual Steelhead (5Mbps, 200 conn)</t>
  </si>
  <si>
    <t>Evaluation Virtual Steelhead (10 Mbps, 500 conn)</t>
  </si>
  <si>
    <t>Evaluation Virtual Steelhead (20 Mbps, 1000 conn)</t>
  </si>
  <si>
    <t>Evaluation Virtual Steelhead (50 Mbps, 2000 conn)</t>
  </si>
  <si>
    <t>Evaluation Virtual Steelhead (200 Mbps, 12K conn)</t>
  </si>
  <si>
    <t>Evaluation Virtual Steelhead (1 Gbps, 100K conn)</t>
  </si>
  <si>
    <t>Evaluation Virtual Steelhead (100 Mbps, 5K conn)</t>
  </si>
  <si>
    <t>SCAN-08170-B010-C</t>
  </si>
  <si>
    <t>LIC-SCAN2-08170</t>
  </si>
  <si>
    <t>SteelCentral AppResponse 11 model 8170 license</t>
  </si>
  <si>
    <t>LIC-SCAN-ASA-XL</t>
  </si>
  <si>
    <t>SteelCentral AppResponse 11 Application Stream Analysis Module, extra-large appliances</t>
  </si>
  <si>
    <t>LIC-SCAN-ASA-XL-E</t>
  </si>
  <si>
    <t>Eval SteelCentral AppResponse 11 Application Stream Analysis Module, extra-large appliances</t>
  </si>
  <si>
    <t>LIC-SCAN-WTA-XL</t>
  </si>
  <si>
    <t>LIC-SCAN-WTA-XL-E</t>
  </si>
  <si>
    <t>LIC-SCAN-DBA-VS</t>
  </si>
  <si>
    <t>SteelCentral AppResponse 11  Database Analysis Module, small virtual, models VSCAN-100, VSCAN-500</t>
  </si>
  <si>
    <t>LIC-SCAN-DBA-SM</t>
  </si>
  <si>
    <t>LIC-SCAN-DBA-MD</t>
  </si>
  <si>
    <t>LIC-SCAN-DBA-LG</t>
  </si>
  <si>
    <t>LIC-SCAN-DBA-XL</t>
  </si>
  <si>
    <t>LIC-SCAN-DBA-VS-E</t>
  </si>
  <si>
    <t>Eval SteelCentral AppResponse 11 Database Analysis Module, small virtual appliances</t>
  </si>
  <si>
    <t>Eval SteelCentral AppResponse 11  Database Analysis Module, small virtual, models VSCAN-100, VSCAN-500</t>
  </si>
  <si>
    <t>LIC-SCAN-DBA-SM-E</t>
  </si>
  <si>
    <t>Eval SteelCentral AppResponse 11 Database Analysis Module, small appliances</t>
  </si>
  <si>
    <t>LIC-SCAN-DBA-MD-E</t>
  </si>
  <si>
    <t>LIC-SCAN-DBA-LG-E</t>
  </si>
  <si>
    <t>LIC-SCAN-DBA-XL-E</t>
  </si>
  <si>
    <t>HDD-3-001</t>
  </si>
  <si>
    <t>1TB SATA Disk Drive (3.5) (Spare)</t>
  </si>
  <si>
    <t>FAN-3-1U-KIT</t>
  </si>
  <si>
    <t>MEM-3-002</t>
  </si>
  <si>
    <t>16GB RAM (Spare)</t>
  </si>
  <si>
    <t>MNT-GLD-SCAN-08170</t>
  </si>
  <si>
    <t>SteelCentral AppResponse 11 model 8170 Gold Support</t>
  </si>
  <si>
    <t>MNT-GPL-SCAN-08170</t>
  </si>
  <si>
    <t>SteelCentral AppResponse 11 model 8170 Gold Plus Support</t>
  </si>
  <si>
    <t>MNT-PLT-SCAN-08170</t>
  </si>
  <si>
    <t>SteelCentral AppResponse 11 model 8170 Platinum Support</t>
  </si>
  <si>
    <t>MNT-RASP-GLD-SCAN-08170</t>
  </si>
  <si>
    <t>SteelCentral AppResponse 11 model 8170 Gold RASP Support</t>
  </si>
  <si>
    <t>MNT-RASP-GPL-SCAN-08170</t>
  </si>
  <si>
    <t>SteelCentral AppResponse 11 model 8170 Gold Plus RASP Support</t>
  </si>
  <si>
    <t>MNT-RASP-PLT-SCAN-08170</t>
  </si>
  <si>
    <t>SteelCentral AppResponse 11 model 8170 Platinum RASP Support</t>
  </si>
  <si>
    <t>MNT-LIC-SCAN-ASA-XL</t>
  </si>
  <si>
    <t>SteelCentral AppResponse 11 Application Stream Analysis Module, extra-large appliances support</t>
  </si>
  <si>
    <t>MNT-LIC-SCAN-WTA-XL</t>
  </si>
  <si>
    <t>SteelCentral AppResponse 11 Web Transaction Analysis Module, extra-large appliances support</t>
  </si>
  <si>
    <t>MNT-RASP-LIC-SCAN-ASA-XL</t>
  </si>
  <si>
    <t>MNT-RASP-LIC-SCAN-WTA-XL</t>
  </si>
  <si>
    <t>Support AppResponse 11 Database Analysis Module Configurable Options</t>
  </si>
  <si>
    <t>MNT-LIC-SCAN-DBA-VS</t>
  </si>
  <si>
    <t>SteelCentral AppResponse 11 Database Analysis Module, small virtual appliances support</t>
  </si>
  <si>
    <t>MNT-LIC-SCAN-DBA-SM</t>
  </si>
  <si>
    <t>SteelCentral AppResponse 11 Database Analysis Module, small appliances support</t>
  </si>
  <si>
    <t>MNT-LIC-SCAN-DBA-MD</t>
  </si>
  <si>
    <t>SteelCentral AppResponse 11 Database Analysis Module, mid-range appliances support</t>
  </si>
  <si>
    <t>MNT-LIC-SCAN-DBA-LG</t>
  </si>
  <si>
    <t>SteelCentral AppResponse 11 Database Analysis Module, large appliances support</t>
  </si>
  <si>
    <t>MNT-LIC-SCAN-DBA-XL</t>
  </si>
  <si>
    <t>SteelCentral AppResponse 11 Database Analysis Module, extra-large appliances support</t>
  </si>
  <si>
    <t>RASP Support AppResponse 11 Database Analysis Module Configurable Options</t>
  </si>
  <si>
    <t>MNT-RASP-LIC-SCAN-DBA-VS</t>
  </si>
  <si>
    <t>MNT-RASP-LIC-SCAN-DBA-SM</t>
  </si>
  <si>
    <t>MNT-RASP-LIC-SCAN-DBA-MD</t>
  </si>
  <si>
    <t>MNT-RASP-LIC-SCAN-DBA-LG</t>
  </si>
  <si>
    <t>MNT-RASP-LIC-SCAN-DBA-XL</t>
  </si>
  <si>
    <t>CCX-SUB-PERF-TIER1</t>
  </si>
  <si>
    <t>Subscription Cloud SteelHead Perf Tier1 10 Mbps, 1250 Conns</t>
  </si>
  <si>
    <t>Subscription-based Cloud SteelHead Performance Tier1 10Mbps Throughput, 1250 Connections</t>
  </si>
  <si>
    <t>CCX-SUB-PERF-TIER2</t>
  </si>
  <si>
    <t>Subscription Cloud SteelHead Perf Tier2 50 Mbps, 4500 Conns</t>
  </si>
  <si>
    <t>Subscription-based Cloud SteelHead Performance Tier2 50 Mbps Throughput, 4500 Connections</t>
  </si>
  <si>
    <t>CCX-SUB-PERF-TIER3</t>
  </si>
  <si>
    <t>Subscription Cloud SteelHead Perf Tier3 200 Mbps, 9000 Conns</t>
  </si>
  <si>
    <t>Subscription-based Cloud SteelHead Performance Tier3 200 Mbps Throughput, 9000 Connections</t>
  </si>
  <si>
    <t>UPG-CCX-TO-PERF-TIER2</t>
  </si>
  <si>
    <t>Upgrade to Cloud SteelHead Perf Tier2</t>
  </si>
  <si>
    <t>Ugrade to Cloud SteelHead Performance  Tier2 50 Mbps Throughput, 4500 Connections</t>
  </si>
  <si>
    <t>UPG-CCX-TO-PERF-TIER3</t>
  </si>
  <si>
    <t>Upgrade to Cloud SteelHead Perf Tier3</t>
  </si>
  <si>
    <t>Ugrade to Cloud SteelHead Performance  Tier3 200 Mbps Throughput, 9000 Connections</t>
  </si>
  <si>
    <t>CCX-SUB-PERF-TIER1-E</t>
  </si>
  <si>
    <t>Evaluation Subscription Cloud SteelHead Perf Tier1 10 Mbps, 1250 Conns</t>
  </si>
  <si>
    <t>Evaulation Subscription-based Cloud SteelHead Performance Tier1 10 Mbps Throughput, 1250 Connections</t>
  </si>
  <si>
    <t>CCX-SUB-PERF-TIER2-E</t>
  </si>
  <si>
    <t>Evaluation Subscription Cloud SteelHead Perf Tier2 50 Mbps, 4500 Conns</t>
  </si>
  <si>
    <t>Evaluation Subscription-based Cloud SteelHead Performance Tier2 50 Mbps Throughput, 4500 Connections</t>
  </si>
  <si>
    <t>CCX-SUB-PERF-TIER3-E</t>
  </si>
  <si>
    <t>Evaluation Subscription Cloud SteelHead Perf Tier3 200 Mbps, 9000 Conns</t>
  </si>
  <si>
    <t>Evaluation Subscription-based Cloud SteelHead Performance Tier3 200 Mbps Throughput, 9000 Connections</t>
  </si>
  <si>
    <t>SVC-TRA-00169</t>
  </si>
  <si>
    <t>Training Consulting Services - Per Day</t>
  </si>
  <si>
    <t>Training Consulting Services charge per day</t>
  </si>
  <si>
    <t>SVC-TRA-CRPTNR01-P</t>
  </si>
  <si>
    <t>Training Credit for Partner Student may be applied to any applicable public general offer training.  Visit the Riverbed website for information on use of credits, as well as the number of credits required for each training offering.  For Partner consumption only, not for resale.</t>
  </si>
  <si>
    <t>SVC-TRA-FEXP5</t>
  </si>
  <si>
    <t>T&amp;E for Training - Fixed Expense</t>
  </si>
  <si>
    <t>Fixed Expense Amount For Training T&amp;E - will be billed as this fixed amount.</t>
  </si>
  <si>
    <t>SVC-TRA-AOPT-P-D</t>
  </si>
  <si>
    <t>SVC-TRA-AOPT-P-KIT</t>
  </si>
  <si>
    <t>Models - CAX CAS2260, GCA2000,GCA3000</t>
  </si>
  <si>
    <t>Add on 4-Port GbE-LX fiber bypass interface card (xx50)-C</t>
  </si>
  <si>
    <t>Add on 4-Port GbE-SX fiber bypass interface card (xx50)-C</t>
  </si>
  <si>
    <t>Add on 2-Port 10Gbase-LR fiber bypass interface card (xx50)-C</t>
  </si>
  <si>
    <t>Add on 2-Port 10G-SR fiber bypass card (xx50)</t>
  </si>
  <si>
    <t>VCX-SUB-080</t>
  </si>
  <si>
    <t xml:space="preserve">Subscription Virtual Steelhead VCX-80 </t>
  </si>
  <si>
    <t>Subscription Virtual Steelhead</t>
  </si>
  <si>
    <t>Evaluation SCPS License on EX560/VSFE1000</t>
  </si>
  <si>
    <t>SCPS License on EX560/VSFE1000</t>
  </si>
  <si>
    <t>Evaluation Virtual Steelhead (500 Mbps, 50K conn)</t>
  </si>
  <si>
    <t>PWS-015</t>
  </si>
  <si>
    <t>Spare / FRU Power Supply for SDI-1030</t>
  </si>
  <si>
    <t>SUB-SDI-VGW-001</t>
  </si>
  <si>
    <t>SUB-SDI-VGW-002</t>
  </si>
  <si>
    <t>SUB-SDI-VGW-004</t>
  </si>
  <si>
    <t>License Options for CXA-00570-B120-E or B220-E - It is mandatory to select one of the following</t>
  </si>
  <si>
    <t>License Options for CXA-00770-B120-E or B220-E - It is mandatory to select one of the following</t>
  </si>
  <si>
    <t xml:space="preserve"> * Note- Subscription Upgrades require the purchase of a new license and any additional options.   If the term was paid up front, a credit will be provided for the duration of the unused term.</t>
  </si>
  <si>
    <t>SteelCentral AppResponse 11  Application Stream Analysis Module, extra-large appliances RASP Support</t>
  </si>
  <si>
    <t>SteelCentral AppResponse 11  Web Transaction Analysis Module, extra-large appliances RASP Support</t>
  </si>
  <si>
    <t>SteelCentral AppResponse 11 Database Analysis Module, small virtual appliances RASP support</t>
  </si>
  <si>
    <t>SteelCentral AppResponse 11 Database Analysis Module, small appliances RASP support</t>
  </si>
  <si>
    <t>SteelCentral AppResponse 11 Database Analysis Module, mid-range appliances RASP support</t>
  </si>
  <si>
    <t>SteelCentral AppResponse 11 Database Analysis Module, large appliances RASP support</t>
  </si>
  <si>
    <t>SteelCentral AppResponse 11 Database Analysis Module, extra-large appliances RASP support</t>
  </si>
  <si>
    <t>SteelHead - Optimization Business Value Assessment</t>
  </si>
  <si>
    <t>SVC-C-0101-PFPK-0602</t>
  </si>
  <si>
    <t>Optimization Business Value Standard Assessment Service</t>
  </si>
  <si>
    <t>Assessment service for quantifying business value of SteelHead optimization. Service includes planning, solution implementation, data collection, analysis and report. Solution implementation includes up to 100 end-points at up to 5 sites. Analysis includes monitoring up to 3 activities each for up to 3 off-the-shelf applications and site performance for up to 5 sites, SteelHead technology adoption and business value analysis. Excludes T&amp;E. Does not include required products. See Professional Services literature for full scope and deliverables.</t>
  </si>
  <si>
    <t>Performance Management Advisory Services</t>
  </si>
  <si>
    <t>SVC-C-0000-PFPK-0602</t>
  </si>
  <si>
    <t>Performance Management Maturity Standard Assessment Service</t>
  </si>
  <si>
    <t>Assessment service for performance management best practices and current-state gap analysis. Service includes planning, data collection, analysis and report. Data collection includes organizational landscape, cross-functional workshop for up to 3 teams, critical application inventory for up to 10 applications and KPI metrics inventory. Analysis includes critical application risk, business KPI metrics, Riverbed Technology adoption, and current-state performance management capability and gaps. Excludes T&amp;E. See Professional Services literature for full scope and deliverables.</t>
  </si>
  <si>
    <t>NETIM (Base sku required)</t>
  </si>
  <si>
    <t>NETIMBASE</t>
  </si>
  <si>
    <t>NetIM Base functionality</t>
  </si>
  <si>
    <t>NETIM (Standard)</t>
  </si>
  <si>
    <t>NETIMSTD</t>
  </si>
  <si>
    <t xml:space="preserve">NetIM Standard functionality </t>
  </si>
  <si>
    <t>NETIM (Collection Module)</t>
  </si>
  <si>
    <t>Eval NETIM (Base sku - includes Standard Funactionality and VH collection module)</t>
  </si>
  <si>
    <t>Models - CX5070, 7070, SCNP2270, SCNP4270-EX, SCNP4270-AN, SCAN4170, SCAN6170,8170, INT9600</t>
  </si>
  <si>
    <t>1m SAS Cable for Storage Unit connectivity</t>
  </si>
  <si>
    <t>Models - CX5070, CX7070, SCNP2270, SCNP4270-EX, SCNP4270-AN, SCAN4170, SCAN6170,8170, SCANSU-48TB, SCANSU-72TB, INT9600</t>
  </si>
  <si>
    <t>Models - SCNE470, SCNP2270, SCAN2170, SCAN4170, SCAN6170,8170</t>
  </si>
  <si>
    <t>Models - CX7070H, SFED-2100,2200,3100,3200,5100, SFCR3500, SCAN8170</t>
  </si>
  <si>
    <t>Models - CX3070, 5070, 7070, SCNE470, SCNP4270-DB, SCNP4270-UI, SCNP4270-DP, SCFG2270 , SCNP2270, SCNP4270-EX, SCNP4270-AN, SCAN2170, SCAN4170, SCAN6170,8170, INT9600</t>
  </si>
  <si>
    <t>Models- SCNE470,SCNP2270, SCAN2170/4170/6170,8170</t>
  </si>
  <si>
    <t>Newer offering:  TAP (Transaction Analyzer Plus), on the SteelCentral NetShark &amp; AR11 tab</t>
  </si>
  <si>
    <t>Can be ordered with MD, MDW, MDWDEF.  Included with ATXP, TAP-LIC-USR-1</t>
  </si>
  <si>
    <t>Newer offering:  TAP-E (Eval Transaction Analyzer Plus), on the SteelCentral NetShark &amp; AR11 tab</t>
  </si>
  <si>
    <t>2U expandable, Base SteelCentral AppResponse 11 appliance model 8170 configured (requires a minimum of 1 and a maximum of 16 SUs, no mix and matching)</t>
  </si>
  <si>
    <t>SteelCentral AppResponse 11  Database Analysis Module, large appliances, models 6170, ARX-4300, ARX-5100</t>
  </si>
  <si>
    <t>Eval SteelCentral AppResponse 11  Database Analysis Module, small; models VSCAN-2000, 2170, ARX-1200, ARX-2200</t>
  </si>
  <si>
    <t>Eval SteelCentral AppResponse 11  Database Analysis Module, large appliances, models 6170, ARX-4300, ARX-5100</t>
  </si>
  <si>
    <t>Eval SteelCentral AppResponse 11 vFlow - Flow export only</t>
  </si>
  <si>
    <t>AppResponse 11 VoIP/Video Unified Communications Analysis Module Configurable Options</t>
  </si>
  <si>
    <t>MNT-LIC-SCAN-UCA-VS</t>
  </si>
  <si>
    <t>SteelCentral AppResponse 11 VoIP/Video Unified Communications Analysis Module, small virtual appliances Support</t>
  </si>
  <si>
    <t>MNT-LIC-SCAN-UCA-SM</t>
  </si>
  <si>
    <t>SteelCentral AppResponse 11 VoIP/Video Unified Communications Analysis Module, small appliances Support</t>
  </si>
  <si>
    <t>MNT-LIC-SCAN-UCA-MD</t>
  </si>
  <si>
    <t>SteelCentral AppResponse 11 VoIP/Video Unified Communications Analysis Module, mid-range appliances Support</t>
  </si>
  <si>
    <t>MNT-LIC-SCAN-UCA-LG</t>
  </si>
  <si>
    <t>SteelCentral AppResponse 11 VoIP/Video Unified Communications Analysis Module, large appliances Support</t>
  </si>
  <si>
    <t>MNT-LIC-SCAN-UCA-XL</t>
  </si>
  <si>
    <t>SteelCentral AppResponse 11 VoIP/Video Unified Communications Analysis Module, extra-large appliances Support</t>
  </si>
  <si>
    <t>MNT-RASP-LIC-SCAN-UCA-VS</t>
  </si>
  <si>
    <t>SteelCentral AppResponse 11 VoIP/Video Unified Communications Analysis Module, small virtual appliances RASP Support</t>
  </si>
  <si>
    <t>MNT-RASP-LIC-SCAN-UCA-SM</t>
  </si>
  <si>
    <t>SteelCentral AppResponse 11 VoIP/Video Unified Communications Analysis Module, small appliances RASP Support</t>
  </si>
  <si>
    <t>MNT-RASP-LIC-SCAN-UCA-MD</t>
  </si>
  <si>
    <t>SteelCentral AppResponse 11 VoIP/Video Unified Communications Analysis Module, mid-range appliances RASP Support</t>
  </si>
  <si>
    <t>MNT-RASP-LIC-SCAN-UCA-LG</t>
  </si>
  <si>
    <t>SteelCentral AppResponse 11 VoIP/Video Unified Communications Analysis Module, large appliances RASP Support</t>
  </si>
  <si>
    <t>MNT-RASP-LIC-SCAN-UCA-XL</t>
  </si>
  <si>
    <t>SteelCentral AppResponse 11 VoIP/Video Unified Communications Analysis Module, extra-large appliances RASP Support</t>
  </si>
  <si>
    <t>LIC-SCAN-UCA-VS</t>
  </si>
  <si>
    <t>SteelCentral AppResponse 11  VoIP/Video Unified Communications Module, small virtual, models VSCAN-100, VSCAN-500</t>
  </si>
  <si>
    <t>LIC-SCAN-UCA-SM</t>
  </si>
  <si>
    <t>LIC-SCAN-UCA-MD</t>
  </si>
  <si>
    <t>LIC-SCAN-UCA-LG</t>
  </si>
  <si>
    <t>LIC-SCAN-UCA-XL</t>
  </si>
  <si>
    <t>LIC-SCAN-UCA-VS-E</t>
  </si>
  <si>
    <t>Eval SteelCentral AppResponse 11 VoIP/Video Unified Communications Analysis Module, small virtual appliances</t>
  </si>
  <si>
    <t>Eval SteelCentral AppResponse 11  VoIP/Video Unified Communications Module, small virtual, models VSCAN-100, VSCAN-500</t>
  </si>
  <si>
    <t>LIC-SCAN-UCA-SM-E</t>
  </si>
  <si>
    <t>Eval SteelCentral AppResponse 11 VoIP/Video Unified Communications Analysis Module, small appliances</t>
  </si>
  <si>
    <t>Eval SteelCentral AppResponse 11  VoIP/Video Unified Communications Module, small; models VSCAN-2000, 2170, ARX-2200</t>
  </si>
  <si>
    <t>LIC-SCAN-UCA-MD-E</t>
  </si>
  <si>
    <t>LIC-SCAN-UCA-LG-E</t>
  </si>
  <si>
    <t>LIC-SCAN-UCA-XL-E</t>
  </si>
  <si>
    <t>SteelCentral AppResponse 11  VoIP/Video Unified Communications Module, large appliances, models 6170, ARX-4300, ARX-5100</t>
  </si>
  <si>
    <t>Eval SteelCentral AppResponse 11  VoIP/Video Unified Communications Module, large appliances, models 6170, ARX-4300, ARX-5100</t>
  </si>
  <si>
    <t>NIC-1-040G-2QSFP-TS</t>
  </si>
  <si>
    <t>Dual 40 GbE Fiber QSFP, precision timestamp capability</t>
  </si>
  <si>
    <t>NIC-1-040G-2QSFP-TS-E</t>
  </si>
  <si>
    <t>TRC-1-QSFP-SR</t>
  </si>
  <si>
    <t>QSFP - 40GbE SR</t>
  </si>
  <si>
    <t>TRC-1-QSFP-SR-E</t>
  </si>
  <si>
    <t>SteelCentral AppResponse 11  Application Stream Analysis Module, large appliances, models 6170</t>
  </si>
  <si>
    <t>Eval SteelCentral AppResponse 11  Application Stream Analysis Module, small; models VSCAN-2000, 2170</t>
  </si>
  <si>
    <t>Eval SteelCentral AppResponse 11  Application Stream Analysis Module, large appliances, models 6170</t>
  </si>
  <si>
    <t>SteelCentral AppResponse 11  Web Transaction Analysis Module, large appliances, models 6170</t>
  </si>
  <si>
    <t>Eval SteelCentral AppResponse 11  Web Transaction Analysis Module, small; models VSCAN-2000, 2170</t>
  </si>
  <si>
    <t>Eval SteelCentral AppResponse 11  Web Transaction Analysis Module, large appliances, models 6170</t>
  </si>
  <si>
    <t>AppResponse Support (Includes support for ASA and WTA modules)</t>
  </si>
  <si>
    <t>AppResponse RASP Support (Includes support for ASA and WTA modules)</t>
  </si>
  <si>
    <t>SteelFusion Edge xx00 and Core models are available as High Availability configurations.   Refer to column H.  (see HA-BUNDLE sku in Promotions and HA tab)</t>
  </si>
  <si>
    <t>LIC-SCPS-011</t>
  </si>
  <si>
    <t>SCPS License on GX10000 Series</t>
  </si>
  <si>
    <t>LIC-SCPS-011-E</t>
  </si>
  <si>
    <t>Evaluation SCPS License on GX10000 Series</t>
  </si>
  <si>
    <t>FIPS-011</t>
  </si>
  <si>
    <t>FIPS License GX10000</t>
  </si>
  <si>
    <t>FIP-011-E</t>
  </si>
  <si>
    <t>Evaluation FIPS License (GX10000)</t>
  </si>
  <si>
    <t>MNT-GLD-GXA-10000</t>
  </si>
  <si>
    <t>Steelhead GX10000 Gold Support</t>
  </si>
  <si>
    <t>MNT-GPL-GXA-10000</t>
  </si>
  <si>
    <t>Steelhead GX10000 Gold Plus Support</t>
  </si>
  <si>
    <t>MNT-PLT-GXA-10000</t>
  </si>
  <si>
    <t>Steelhead GX10000 Platinum Support</t>
  </si>
  <si>
    <t>MNT-RASP-GLD-GXA-10000</t>
  </si>
  <si>
    <t>Steelhead GX10000 Gold RASP Support</t>
  </si>
  <si>
    <t>MNT-RASP-GPL-GXA-10000</t>
  </si>
  <si>
    <t>Steelhead GX10000 Gold Plus RASP Support</t>
  </si>
  <si>
    <t>MNT-RASP-PLT-GXA-10000</t>
  </si>
  <si>
    <t>Steelhead GX10000 Platinum RASP Support</t>
  </si>
  <si>
    <t>MNT-EHR-027</t>
  </si>
  <si>
    <t>Disk/Memory support</t>
  </si>
  <si>
    <t>Disk/Memory support for GX10000</t>
  </si>
  <si>
    <t>MNT-RASP-EHR-027</t>
  </si>
  <si>
    <t>Disk/Memory support (RASP)</t>
  </si>
  <si>
    <t>Disk/Memory support for GX10000 (RASP)</t>
  </si>
  <si>
    <t>MNT-EHRS-016</t>
  </si>
  <si>
    <t>System/Storage support</t>
  </si>
  <si>
    <t>System/Storage support for GX1000</t>
  </si>
  <si>
    <t>MNT-RASP-EHRS-016</t>
  </si>
  <si>
    <t>System/Storage support (RASP)</t>
  </si>
  <si>
    <t>System/Storage support for GX1000 (RASP)</t>
  </si>
  <si>
    <t>MNT-RASP-LIC-SCPS-011</t>
  </si>
  <si>
    <t>SCPS License on GX10000 Series RASP Support</t>
  </si>
  <si>
    <t>MNT-RASP-FPS-011</t>
  </si>
  <si>
    <t>Support FIPS License (GX10000) - RASP</t>
  </si>
  <si>
    <t>MNT-FPS-011</t>
  </si>
  <si>
    <t>MNT-LIC-SCPS-011</t>
  </si>
  <si>
    <t>SCPS License on GX10000 Series Support</t>
  </si>
  <si>
    <t>NRD-SSD-007</t>
  </si>
  <si>
    <t>Non-returned disk charge</t>
  </si>
  <si>
    <t>Non-returned SSD (960G) charge</t>
  </si>
  <si>
    <t>FAN-3-2U-KIT</t>
  </si>
  <si>
    <t>Fan kit</t>
  </si>
  <si>
    <t>Fan module for GX10000</t>
  </si>
  <si>
    <t>PWS-3-AC-2U</t>
  </si>
  <si>
    <t>Power Supply</t>
  </si>
  <si>
    <t>Power Support (AC) for GX10000</t>
  </si>
  <si>
    <t>MEM-3-003</t>
  </si>
  <si>
    <t>RAM module</t>
  </si>
  <si>
    <t>DDR4 32G RAM Module</t>
  </si>
  <si>
    <t>HDD-3-002</t>
  </si>
  <si>
    <t xml:space="preserve">Hard Drive </t>
  </si>
  <si>
    <t>2.5" 1TB Hard Drive</t>
  </si>
  <si>
    <t>SSD-3-001</t>
  </si>
  <si>
    <t>SSD</t>
  </si>
  <si>
    <t>2.5" 960 GB SATA SSD</t>
  </si>
  <si>
    <t>SVC-C-0101-ARPK-0702</t>
  </si>
  <si>
    <t>SteelHead Data Center Standard Performance Service</t>
  </si>
  <si>
    <t>SVC-C-0101-ARPK-0703</t>
  </si>
  <si>
    <t>SteelHead Data Center Advanced Performance Service</t>
  </si>
  <si>
    <t>LIC-SFNFS-VE</t>
  </si>
  <si>
    <t>SteelFusion Virtual NFS License SUPPORT included in HW</t>
  </si>
  <si>
    <t>LIC-SFNFS-VE-E</t>
  </si>
  <si>
    <t>Eval SteelFusion Virtual NFS License</t>
  </si>
  <si>
    <t>Subscription - 25M Bandwidth - includes Support (S/W &amp; H/W Gold)</t>
  </si>
  <si>
    <t>Subscription - 50M Bandwidth - includes Support (S/W &amp; H/W Gold)</t>
  </si>
  <si>
    <t>Subscription - 100M Bandwidth - includes Support (S/W &amp; H/W Gold)</t>
  </si>
  <si>
    <t>Subscription - 200M Bandwidth - includes Support (S/W &amp; H/W Gold)</t>
  </si>
  <si>
    <t>Subscription - 1G Bandwidth - includes Support (S/W &amp; H/W Gold)</t>
  </si>
  <si>
    <t>Subscription - includes Support (S/W &amp; H/W Gold)</t>
  </si>
  <si>
    <t>Configurable Software Option</t>
  </si>
  <si>
    <t>Configurable Software Options- Add on SCPS Software Options.    For both non-C and -C sku's.       Long Descriptions specify which models are applicable</t>
  </si>
  <si>
    <t>FIPS for Configurable Software Options</t>
  </si>
  <si>
    <t>Resident Support Services</t>
  </si>
  <si>
    <t>MNT-C-01-01</t>
  </si>
  <si>
    <t>SteelHead Resident Support Services</t>
  </si>
  <si>
    <t>SteelHead Resident Support Services. Provides implementation, optimization, and management of SteelHead solutions for a 30-day contract period. Excludes T&amp;E. See support service literature for full scope and deliverables.</t>
  </si>
  <si>
    <t>MNT-C-02-01</t>
  </si>
  <si>
    <t>SteelFusion Resident Support Services</t>
  </si>
  <si>
    <t>SteelFusion Resident Support Services. Provides implementation, optimization, and management of SteelFusion solutions for a 30-day contract period. Excludes T&amp;E. See support service literature for full scope and deliverables.</t>
  </si>
  <si>
    <t>MNT-C-03-01</t>
  </si>
  <si>
    <t>SteelCentral Resident Support Services</t>
  </si>
  <si>
    <t>SteelCentral Resident Support Services. Provides implementation, optimization, and management of SteelCentral solutions for a 30-day contract period. Excludes T&amp;E. See support service literature for full scope and deliverables.</t>
  </si>
  <si>
    <t>SCPS - Steelhead</t>
  </si>
  <si>
    <t>Support - FIPS - Steelhead</t>
  </si>
  <si>
    <t xml:space="preserve">Performance service for up to a 12-month period. Service includes planning, configuration, enablement, analysis and reporting. Configuration includes implementation service for up to 2 SteelHead GX10000 appliances at a single site. Enablement includes a Performance Architect for up to 10 days. Analysis includes up to 2 SteelHead implementation audits and up to 12 periodic appliance audits for up to 2 SteelHead GX10000 </t>
  </si>
  <si>
    <t>Performance service for up to a 12-month period. Service includes planning, configuration, enablement, analysis and reporting. Configuration includes implementation service for up to 2 SteelHead GX10000 appliances at a single site. Enablement includes a Performance Architect for up to 15 days. Analysis includes up to 2 SteelHead implementation audits, up to 12 periodic appliance audits for up to 2 SteelHead GX10000 appliances and business value analysis. Excludes T&amp;E. See Professional Services literature for full scope and deliverables.</t>
  </si>
  <si>
    <t>SteelHead GX10000 - Data Center Performance Services</t>
  </si>
  <si>
    <t>PWS-013</t>
  </si>
  <si>
    <t>Power supply AC, 600W</t>
  </si>
  <si>
    <t>Solution enablement for up to 5 SteelHeads (excludes CX5000 and CX7000 models) and SteelCentral Controller for SteelHead. Service includes planning, design, configuration, documentation and knowledge transfer. Configuration includes optimization of non-encrypted applications and tuning. Add-on services are available for advanced configurations and related product implementations. Excludes T&amp;E. See Professional Services literature for full scope and deliverables.</t>
  </si>
  <si>
    <t>Solution enablement for up to 2 Large Office or Data Center SteelHeads (CX5000 and CX7000 models) at a single site and SteelCentral Controller for SteelHead. Service includes planning, design, configuration, documentation and knowledge transfer. Configuration includes optimization of non-encrypted applications and tuning. Add-on services are available for advanced configurations and related product implementations. Excludes T&amp;E. See Professional Services literature for full scope and deliverables.</t>
  </si>
  <si>
    <t>SteelHead Branch Appliance Implementation Service</t>
  </si>
  <si>
    <t>Implementation service for up to 2 SteelHeads (excludes CX5000 and CX7000 models) for up to two sites. Service includes planning and configuration. Completed pre-configuration checklist is required. Rack and stack add-on service required for onsite physical rack mounting and cabling. Excludes T&amp;E. See Professional Services literature for full scope and deliverables.</t>
  </si>
  <si>
    <t>SteelHead Large Office/Data Center Appliance Implementation Service</t>
  </si>
  <si>
    <t>Implementation service for up to 2 Large Office or Data Center SteelHeads (CX5000 and CX7000 models) at a single site. Service includes planning and configuration. Completed pre-configuration checklist is required. Rack and stack add-on service required for onsite physical rack mounting and cabling. Excludes T&amp;E. See Professional Services literature for full scope and deliverables.</t>
  </si>
  <si>
    <t>Implementation service for up to 2 Interceptors at a single site. Service includes planning, design, configuration, documentation and knowledge transfer. Configuration includes failover, redirection and optimization enablement. Excludes T&amp;E. See Professional Services literature for full scope and deliverables.</t>
  </si>
  <si>
    <t>VCX-010</t>
  </si>
  <si>
    <t xml:space="preserve"> Virtual Steelhead VCX-10 </t>
  </si>
  <si>
    <t xml:space="preserve">Perpetual License for  Virtual Steelhead VCX-10 (2 Mbps, 50 conn) </t>
  </si>
  <si>
    <t>VCX-020</t>
  </si>
  <si>
    <t xml:space="preserve"> Virtual Steelhead VCX-20 </t>
  </si>
  <si>
    <t xml:space="preserve">Perpetual License for Virtual Steelhead VCX-20 (5Mbps, 200 conn) </t>
  </si>
  <si>
    <t>VCX-030</t>
  </si>
  <si>
    <t xml:space="preserve"> Virtual Steelhead VCX-30 </t>
  </si>
  <si>
    <t xml:space="preserve">Perpetual License for Virtual Steelhead VCX-30 (10 Mbps, 500 conn) </t>
  </si>
  <si>
    <t>VCX-040</t>
  </si>
  <si>
    <t xml:space="preserve"> Virtual Steelhead VCX-40 </t>
  </si>
  <si>
    <t xml:space="preserve">Perpetual License for Virtual Steelhead VCX-40 (20 Mbps, 1000 conn) </t>
  </si>
  <si>
    <t>VCX-050</t>
  </si>
  <si>
    <t xml:space="preserve"> Virtual Steelhead VCX-50 </t>
  </si>
  <si>
    <t xml:space="preserve">Perpetual License for Virtual Steelhead VCX-50 (50 Mbps, 2000 conn) </t>
  </si>
  <si>
    <t>VCX-060</t>
  </si>
  <si>
    <t xml:space="preserve"> Virtual Steelhead VCX-60 </t>
  </si>
  <si>
    <t xml:space="preserve">Perpetual License for Virtual Steelhead VCX-60 (100 Mbps, 5K conn) </t>
  </si>
  <si>
    <t>VCX-070</t>
  </si>
  <si>
    <t xml:space="preserve"> Virtual Steelhead VCX-70 </t>
  </si>
  <si>
    <t xml:space="preserve">Perpetual License for  Virtual Steelhead VCX-70 (200 Mbps, 12K conn) </t>
  </si>
  <si>
    <t>VCX-080</t>
  </si>
  <si>
    <t xml:space="preserve"> Virtual Steelhead VCX-80 </t>
  </si>
  <si>
    <t xml:space="preserve">Perpetual License for Virtual Steelhead VCX-80 (500 Mbps, 50K conn) </t>
  </si>
  <si>
    <t>VCX-090</t>
  </si>
  <si>
    <t xml:space="preserve"> Virtual Steelhead VCX-90 </t>
  </si>
  <si>
    <t xml:space="preserve">Perpetual License for Virtual Steelhead VCX-90 (1 Gbps, 100K conn) </t>
  </si>
  <si>
    <t>UPG-VCX-010-020</t>
  </si>
  <si>
    <t>Upgrade SteelHead VCX-10 to VCX-20 Virtual Appliance</t>
  </si>
  <si>
    <t>UPG-VCX-010-030</t>
  </si>
  <si>
    <t>Upgrade SteelHead VCX-10 to VCX-30 Virtual Appliance</t>
  </si>
  <si>
    <t>UPG-VCX-010-040</t>
  </si>
  <si>
    <t>Upgrade SteelHead VCX-10 to VCX-40 Virtual Appliance</t>
  </si>
  <si>
    <t>UPG-VCX-010-050</t>
  </si>
  <si>
    <t>Upgrade SteelHead VCX-10 to VCX-50 Virtual Appliance</t>
  </si>
  <si>
    <t>UPG-VCX-010-060</t>
  </si>
  <si>
    <t>Upgrade SteelHead VCX-10 to VCX-60 Virtual Appliance</t>
  </si>
  <si>
    <t>UPG-VCX-010-070</t>
  </si>
  <si>
    <t>Upgrade SteelHead VCX-10 to VCX-70 Virtual Appliance</t>
  </si>
  <si>
    <t>UPG-VCX-010-080</t>
  </si>
  <si>
    <t>Upgrade SteelHead VCX-10 to VCX-80 Virtual Appliance</t>
  </si>
  <si>
    <t>UPG-VCX-010-090</t>
  </si>
  <si>
    <t>Upgrade SteelHead VCX-10 to VCX-90 Virtual Appliance</t>
  </si>
  <si>
    <t>UPG-VCX-020-030</t>
  </si>
  <si>
    <t>Upgrade SteelHead VCX-20 to VCX-30 Virtual Appliance</t>
  </si>
  <si>
    <t>UPG-VCX-020-040</t>
  </si>
  <si>
    <t>Upgrade SteelHead VCX-20 to VCX-40 Virtual Appliance</t>
  </si>
  <si>
    <t>UPG-VCX-020-050</t>
  </si>
  <si>
    <t>Upgrade SteelHead VCX-20 to VCX-50 Virtual Appliance</t>
  </si>
  <si>
    <t>UPG-VCX-020-060</t>
  </si>
  <si>
    <t>Upgrade SteelHead VCX-20 to VCX-60 Virtual Appliance</t>
  </si>
  <si>
    <t>UPG-VCX-020-070</t>
  </si>
  <si>
    <t>Upgrade SteelHead VCX-20 to VCX-70 Virtual Appliance</t>
  </si>
  <si>
    <t>UPG-VCX-020-080</t>
  </si>
  <si>
    <t>Upgrade SteelHead VCX-20 to VCX-80 Virtual Appliance</t>
  </si>
  <si>
    <t>UPG-VCX-020-090</t>
  </si>
  <si>
    <t>Upgrade SteelHead VCX-20 to VCX-90 Virtual Appliance</t>
  </si>
  <si>
    <t>UPG-VCX-030-040</t>
  </si>
  <si>
    <t>Upgrade SteelHead VCX-30 to VCX-40 Virtual Appliance</t>
  </si>
  <si>
    <t>UPG-VCX-030-050</t>
  </si>
  <si>
    <t>Upgrade SteelHead VCX-30 to VCX-50 Virtual Appliance</t>
  </si>
  <si>
    <t>UPG-VCX-030-060</t>
  </si>
  <si>
    <t>Upgrade SteelHead VCX-30 to VCX-60 Virtual Appliance</t>
  </si>
  <si>
    <t>UPG-VCX-030-070</t>
  </si>
  <si>
    <t>Upgrade SteelHead VCX-30 to VCX-70 Virtual Appliance</t>
  </si>
  <si>
    <t>UPG-VCX-030-080</t>
  </si>
  <si>
    <t>Upgrade SteelHead VCX-30 to VCX-80 Virtual Appliance</t>
  </si>
  <si>
    <t>UPG-VCX-030-090</t>
  </si>
  <si>
    <t>Upgrade SteelHead VCX-30 to VCX-90 Virtual Appliance</t>
  </si>
  <si>
    <t>UPG-VCX-040-050</t>
  </si>
  <si>
    <t>Upgrade SteelHead VCX-40 to VCX-50 Virtual Appliance</t>
  </si>
  <si>
    <t>UPG-VCX-040-060</t>
  </si>
  <si>
    <t>Upgrade SteelHead VCX-40 to VCX-60 Virtual Appliance</t>
  </si>
  <si>
    <t>UPG-VCX-040-070</t>
  </si>
  <si>
    <t>Upgrade SteelHead VCX-40 to VCX-70 Virtual Appliance</t>
  </si>
  <si>
    <t>UPG-VCX-040-080</t>
  </si>
  <si>
    <t>Upgrade SteelHead VCX-40 to VCX-80 Virtual Appliance</t>
  </si>
  <si>
    <t>UPG-VCX-040-090</t>
  </si>
  <si>
    <t>Upgrade SteelHead VCX-40 to VCX-90 Virtual Appliance</t>
  </si>
  <si>
    <t>UPG-VCX-050-060</t>
  </si>
  <si>
    <t>Upgrade SteelHead VCX-50 to VCX-60 Virtual Appliance</t>
  </si>
  <si>
    <t>UPG-VCX-050-070</t>
  </si>
  <si>
    <t>Upgrade SteelHead VCX-50 to VCX-70 Virtual Appliance</t>
  </si>
  <si>
    <t>UPG-VCX-050-080</t>
  </si>
  <si>
    <t>Upgrade SteelHead VCX-50 to VCX-80 Virtual Appliance</t>
  </si>
  <si>
    <t>UPG-VCX-050-090</t>
  </si>
  <si>
    <t>Upgrade SteelHead VCX-50 to VCX-90 Virtual Appliance</t>
  </si>
  <si>
    <t>UPG-VCX-060-070</t>
  </si>
  <si>
    <t>Upgrade SteelHead VCX-60 to VCX-70 Virtual Appliance</t>
  </si>
  <si>
    <t>UPG-VCX-060-080</t>
  </si>
  <si>
    <t>Upgrade SteelHead VCX-60 to VCX-80 Virtual Appliance</t>
  </si>
  <si>
    <t>UPG-VCX-060-090</t>
  </si>
  <si>
    <t>Upgrade SteelHead VCX-60 to VCX-90 Virtual Appliance</t>
  </si>
  <si>
    <t>UPG-VCX-070-080</t>
  </si>
  <si>
    <t>Upgrade SteelHead VCX-70 to VCX-80 Virtual Appliance</t>
  </si>
  <si>
    <t>UPG-VCX-070-090</t>
  </si>
  <si>
    <t>Upgrade SteelHead VCX-70 to VCX-90 Virtual Appliance</t>
  </si>
  <si>
    <t>UPG-VCX-080-090</t>
  </si>
  <si>
    <t>Upgrade SteelHead VCX-80 to VCX-90 Virtual Appliance</t>
  </si>
  <si>
    <t>MNT-VCX-010</t>
  </si>
  <si>
    <t>MNT-VCX-010-RASP</t>
  </si>
  <si>
    <t>MNT-VCX-020</t>
  </si>
  <si>
    <t>MNT-VCX-020-RASP</t>
  </si>
  <si>
    <t>MNT-VCX-030</t>
  </si>
  <si>
    <t>MNT-VCX-030-RASP</t>
  </si>
  <si>
    <t>MNT-VCX-040</t>
  </si>
  <si>
    <t>MNT-VCX-040-RASP</t>
  </si>
  <si>
    <t>MNT-VCX-050</t>
  </si>
  <si>
    <t xml:space="preserve"> Virtual Steelhead VCX-50 Support  </t>
  </si>
  <si>
    <t xml:space="preserve">Virtual Steelhead VCX-50 (50 Mbps, 2000 conn) Support </t>
  </si>
  <si>
    <t>MNT-VCX-050-RASP</t>
  </si>
  <si>
    <t xml:space="preserve"> Virtual Steelhead VCX-50 Support  - RASP</t>
  </si>
  <si>
    <t>Virtual Steelhead VCX-50 (50 Mbps, 2000 conn) Support - RASP</t>
  </si>
  <si>
    <t>MNT-VCX-060</t>
  </si>
  <si>
    <t>MNT-VCX-060-RASP</t>
  </si>
  <si>
    <t>MNT-VCX-070</t>
  </si>
  <si>
    <t xml:space="preserve"> Virtual Steelhead VCX-70 Support  </t>
  </si>
  <si>
    <t xml:space="preserve">Virtual Steelhead VCX-70 (200 Mbps, 12K conn) Support </t>
  </si>
  <si>
    <t>MNT-VCX-070-RASP</t>
  </si>
  <si>
    <t xml:space="preserve"> Virtual Steelhead VCX-70 Support  - RASP</t>
  </si>
  <si>
    <t>Virtual Steelhead VCX-70 (200 Mbps, 12K conn) Support - RASP</t>
  </si>
  <si>
    <t>MNT-VCX-080</t>
  </si>
  <si>
    <t>MNT-VCX-080-RASP</t>
  </si>
  <si>
    <t>MNT-VCX-090</t>
  </si>
  <si>
    <t>MNT-VCX-090-RASP</t>
  </si>
  <si>
    <t>Virtual XX50 Steelhead Support</t>
  </si>
  <si>
    <t xml:space="preserve">Perpetual Virtual Steelhead </t>
  </si>
  <si>
    <t>VCX Upgrade SKUs</t>
  </si>
  <si>
    <t>SteelFusion Support  pricing follows High Availability configuration pricing. Refer to column H. (see HA-BUNDLE sku in Promotions and HA tab)</t>
  </si>
  <si>
    <t>N</t>
  </si>
  <si>
    <t>Subscription Software with RASP</t>
  </si>
  <si>
    <t>NETIMBASE-SUB</t>
  </si>
  <si>
    <t>NETIMBASE-SUB-LIC</t>
  </si>
  <si>
    <t>NETIMSTD-SUB</t>
  </si>
  <si>
    <t>NETIMSTD-SUB-LIC</t>
  </si>
  <si>
    <t>NETIMBASE-RASP-SUB</t>
  </si>
  <si>
    <t>NETIMSTD-RASP-SUB</t>
  </si>
  <si>
    <t>NETIM (STANDARD) - Subscriptions - Price is per month  (12, 36 or 60 Month contracts)</t>
  </si>
  <si>
    <t>NETIM (COLLECTION Module) - Subscriptions - Price is per month  (12, 36 or 60 Month contracts)</t>
  </si>
  <si>
    <t>RASP NETIM (BASE sku required) - Subscriptions - Price is per month  (12, 36 or 60 Month contracts)</t>
  </si>
  <si>
    <t>RASP NETIM (Standard) - Subscriptions - Price is per month  (12, 36 or 60 Month contracts)</t>
  </si>
  <si>
    <t>RASP NETIM (COLLECTION Module) - Subscriptions - Price is per month  (12, 36 or 60 Month contracts)</t>
  </si>
  <si>
    <t>SUB-SDI-SCM-DEDICATED</t>
  </si>
  <si>
    <t>Subscription for Single Tenant SCM on Riverbed Cloud</t>
  </si>
  <si>
    <t>Subscription for Single Tenant SCM on Riverbed Cloud with Full Scale and Full Performance</t>
  </si>
  <si>
    <t>SteelConnect Dedicated Single Tenant SCM Subscriptions - Monthly Pricing.  Requires order sizes 12, 36 or 60 Month</t>
  </si>
  <si>
    <t>NETIM (BASE sku required) - Subscriptions - Price is per month  (12, 36 or 60 Month contracts)</t>
  </si>
  <si>
    <t>SteelCentral AppResponse  (For AppResponse 11, see ‘SteelCentral NetShark &amp; AR11 tab’)</t>
  </si>
  <si>
    <t>Evaluation SteelCentral AppResponse</t>
  </si>
  <si>
    <t>SteelCentral AppResponse Software Options</t>
  </si>
  <si>
    <t>AppResponse Software Module Configurable Options</t>
  </si>
  <si>
    <t>Evaluation AppResponse Software Module Configurable Options</t>
  </si>
  <si>
    <t>SteelCentral AppResponse Upgrade</t>
  </si>
  <si>
    <t>Upgrades - AppResponse Software Module Configurable Options</t>
  </si>
  <si>
    <t>SteelCentral NetShark &amp; AR11</t>
  </si>
  <si>
    <t>VSCAN-SUB-00100</t>
  </si>
  <si>
    <t>VSCAN-SUB-00500</t>
  </si>
  <si>
    <t>VSCAN-SUB-02000</t>
  </si>
  <si>
    <t>VSCAN-SUB-FLOW</t>
  </si>
  <si>
    <t>VSCAN-RASP-SUB-00100</t>
  </si>
  <si>
    <t>VSCAN-RASP-SUB-00500</t>
  </si>
  <si>
    <t>VSCAN-RASP-SUB-02000</t>
  </si>
  <si>
    <t>VSCAN-RASP-SUB-FLOW</t>
  </si>
  <si>
    <t>Virtual SteelCentral AppResponse 11 Subscription</t>
  </si>
  <si>
    <t>RASP Virtual SteelCentral AppResponse 11 Subscription</t>
  </si>
  <si>
    <t>SCAN-ASA-SUB-VS</t>
  </si>
  <si>
    <t>SCAN-ASA-SUB-SM</t>
  </si>
  <si>
    <t>SCAN-ASA-RASP-SUB-VS</t>
  </si>
  <si>
    <t>SCAN-ASA-RASP-SUB-SM</t>
  </si>
  <si>
    <t>SCAN-WTA-SUB-VS</t>
  </si>
  <si>
    <t>SCAN-WTA-SUB-SM</t>
  </si>
  <si>
    <t>SCAN-WTA-RASP-SUB-VS</t>
  </si>
  <si>
    <t>SCAN-WTA-RASP-SUB-SM</t>
  </si>
  <si>
    <t>SCAN-UCA-SUB-VS</t>
  </si>
  <si>
    <t>SCAN-UCA-SUB-SM</t>
  </si>
  <si>
    <t>SCAN-UCA-RASP-SUB-VS</t>
  </si>
  <si>
    <t>SCAN-UCA-RASP-SUB-SM</t>
  </si>
  <si>
    <t>SCAN-DBA-SUB-VS</t>
  </si>
  <si>
    <t>SCAN-DBA-SUB-SM</t>
  </si>
  <si>
    <t>SCAN-DBA-RASP-SUB-VS</t>
  </si>
  <si>
    <t>SCAN-DBA-RASP-SUB-SM</t>
  </si>
  <si>
    <t>PAP-USR-1-SUB</t>
  </si>
  <si>
    <t>PAP-RASP-USR-1-SUB</t>
  </si>
  <si>
    <t>SteelCentral Packet Analyzer Plus Subscription-  for use with AppResponse 11 appliances</t>
  </si>
  <si>
    <t>RASP SteelCentral Packet Analyzer Plus Subscription-  for use with AppResponse 11 appliances</t>
  </si>
  <si>
    <t>TAP-USR-1-SUB</t>
  </si>
  <si>
    <t>TAP-RASP-USR-1-SUB</t>
  </si>
  <si>
    <t>SteelCentral Transaction Analyzer Plus Subscription-  for use with AppResponse 11 appliances</t>
  </si>
  <si>
    <t>RASP SteelCentral Transaction Analyzer Plus Subscription-  for use with AppResponse 11 appliances</t>
  </si>
  <si>
    <t>RASP Subscription Virtual Steelhead</t>
  </si>
  <si>
    <t>Subscription Virtual Steelhead VCX-10 RASP</t>
  </si>
  <si>
    <t>Subscription Virtual Steelhead VCX-20 RASP</t>
  </si>
  <si>
    <t>Subscription Virtual Steelhead VCX-30 RASP</t>
  </si>
  <si>
    <t>Subscription Virtual Steelhead VCX-40 RASP</t>
  </si>
  <si>
    <t>Subscription Virtual Steelhead VCX-50 RASP</t>
  </si>
  <si>
    <t>Subscription Virtual Steelhead VCX-60 RASP</t>
  </si>
  <si>
    <t>Subscription Virtual Steelhead VCX-70 RASP</t>
  </si>
  <si>
    <t>Subscription Virtual Steelhead VCX-80 RASP</t>
  </si>
  <si>
    <t>Subscription Virtual Steelhead VCX-90 RASP</t>
  </si>
  <si>
    <t>SteelCentral AppResponse 11 Virtual Subscription</t>
  </si>
  <si>
    <t>MNT-RASP-MDANSS</t>
  </si>
  <si>
    <t>MNT-RASP-MDANMS</t>
  </si>
  <si>
    <t>MNT-MDANSS</t>
  </si>
  <si>
    <t>MNT-MDANMS</t>
  </si>
  <si>
    <t>MDANSS</t>
  </si>
  <si>
    <t>MDANMS</t>
  </si>
  <si>
    <t>Can be ordered with Models: MD, MDW, MDWDEF, MDANSS, MDANMS</t>
  </si>
  <si>
    <t>Can be ordered with Models: MD</t>
  </si>
  <si>
    <t>MDANSS-E</t>
  </si>
  <si>
    <t>Evaluation Riverbed DES Modeling &amp; Analysis suite (single simulation)</t>
  </si>
  <si>
    <t>MDANMS-E</t>
  </si>
  <si>
    <t>Evaluation Riverbed DES Modeling &amp; Analysis suite (multiple  simulation)</t>
  </si>
  <si>
    <t>Evaluation Riverbed DES Modeling &amp; Analysis suite (multiple simulation)</t>
  </si>
  <si>
    <t>SVC-TRA-PKTV-P-KIT</t>
  </si>
  <si>
    <t>SVC-TRA-PKTV-P-D</t>
  </si>
  <si>
    <t>Transactional Analyzer Real Application Simulation Module</t>
  </si>
  <si>
    <t>Eval Transactional Analyzer Real Application Simulation Module</t>
  </si>
  <si>
    <t>SCPRTL-FNDTN-RASP-SUB</t>
  </si>
  <si>
    <t>SteelCentral Portal Subscriptions (12, 36 and 60 month)</t>
  </si>
  <si>
    <t>RASP SteelCentral Portal Subscriptions (12, 36 and 60 month)</t>
  </si>
  <si>
    <t>SteelCentral NPCM Subscription Pricelist</t>
  </si>
  <si>
    <t>NETPL-SUB</t>
  </si>
  <si>
    <t>NPCARR-SUB</t>
  </si>
  <si>
    <t>NPOPT-SUB</t>
  </si>
  <si>
    <t>NPNMP-SUB</t>
  </si>
  <si>
    <t>NETAU-RASP-SUB</t>
  </si>
  <si>
    <t>NACARR-RASP-SUB</t>
  </si>
  <si>
    <t>NETPL-RASP-SUB</t>
  </si>
  <si>
    <t>NPCARR-RASP-SUB</t>
  </si>
  <si>
    <t>NPOPT-RASP-SUB</t>
  </si>
  <si>
    <t>NPNMP-RASP-SUB</t>
  </si>
  <si>
    <t>NETAU-SUB</t>
  </si>
  <si>
    <t>NACARR-SUB</t>
  </si>
  <si>
    <t>NETAU-SUB-LIC</t>
  </si>
  <si>
    <t>NACARR-SUB-LIC</t>
  </si>
  <si>
    <t>NETPL-SUB-LIC</t>
  </si>
  <si>
    <t>NPCARR-SUB-LIC</t>
  </si>
  <si>
    <t>NPOPT-SUB-LIC</t>
  </si>
  <si>
    <t>NPNMP-SUB-LIC</t>
  </si>
  <si>
    <t>NetAuditor - Subscriptions - Price is per month  (12, 36 or 60 Month contracts)</t>
  </si>
  <si>
    <t>RASP NetAuditor - Subscriptions - Price is per month  (12, 36 or 60 Month contracts)</t>
  </si>
  <si>
    <t>NetPlanner - Subscriptions - Price is per month  (12, 36 or 60 Month contracts)</t>
  </si>
  <si>
    <t>RASP NetPlanner - Subscriptions - Price is per month  (12, 36 or 60 Month contracts)</t>
  </si>
  <si>
    <t>Also refer to "Configurable Options", "Field Add on Features" and "Spare FRU's" tabs</t>
  </si>
  <si>
    <t>Support Transactional Analyzer Real Application Simulation Module (RASP)</t>
  </si>
  <si>
    <t>Riverbed DES Modeling &amp; Analysis Suite (Single Simulation)</t>
  </si>
  <si>
    <t>Riverbed DES Modeling &amp; Analysis Suite (Multiple Simulation)</t>
  </si>
  <si>
    <t>Support Riverbed DES Modeling &amp; Analysis Suite (Single Simulation) (RASP)</t>
  </si>
  <si>
    <t>Support Riverbed DES Modeling &amp; Analysis Suite (Multiple Simulation) (RASP)</t>
  </si>
  <si>
    <t>SUB-GLD-SDI-BW-006</t>
  </si>
  <si>
    <t>Subscription - 2.5G Bandwidth - includes Support (S/W &amp; H/W Gold)</t>
  </si>
  <si>
    <t>NIC-1-040G-2LR4-BP-E-C</t>
  </si>
  <si>
    <t>NIC-1-040G-2SR4-BP-E-C</t>
  </si>
  <si>
    <t>NIC-1-040G-2SR4-BP-C</t>
  </si>
  <si>
    <t>NIC-1-040G-2LR4-BP-C</t>
  </si>
  <si>
    <t>2-port 40GbE SR4 Fiber Bypass NIC</t>
  </si>
  <si>
    <t>NIC-1-040G-2SR4-BP-G</t>
  </si>
  <si>
    <t>2-port 40GbE SR4 Fiber Bypass NIC (-G Spare)</t>
  </si>
  <si>
    <t>NIC-1-040G-2LR4-BP-G</t>
  </si>
  <si>
    <t>2-port 40Gbe LR4 Fiber Bypass NIC (-G Spare)</t>
  </si>
  <si>
    <t>NIC-1-040G-2SR4-BP</t>
  </si>
  <si>
    <t>2-port 40GbE SR4 Fiber Bypass NIC (Spare)</t>
  </si>
  <si>
    <t>NIC-1-040G-2LR4-BP</t>
  </si>
  <si>
    <t>2-port 40Gbe LR4 Fiber Bypass NIC (Spare)</t>
  </si>
  <si>
    <t>SVC-C-0300-AFPA-0001</t>
  </si>
  <si>
    <t>PS Rapid Response add-on for SteelCentral engagements</t>
  </si>
  <si>
    <t>Rapid Response Add-on</t>
  </si>
  <si>
    <t>As a Service</t>
  </si>
  <si>
    <t>SVC-C-0100-CFXS-0001</t>
  </si>
  <si>
    <t>SVC-C-0302-CFXS-0001</t>
  </si>
  <si>
    <t>NPM as a Service Engagement (only quoted with written PS approval and SOW)</t>
  </si>
  <si>
    <t>SVC-C-0401-CFXS-0001</t>
  </si>
  <si>
    <t>SD-WAN as a Service Engagement (only quoted with written PS approval and SOW)</t>
  </si>
  <si>
    <t>Application Optimization as a Service Engagement (only quoted with written PS approval and SOW)</t>
  </si>
  <si>
    <t>Add-on service to any Professional Services engagement that involves SteelCentral products to remotely start engagement within two business days after Riverbed's acceptance of applicable order. May only be quoted with a Professional Services engagement involving SteelCentral products. See Professional Services literature for full scope.</t>
  </si>
  <si>
    <t>VCX-100</t>
  </si>
  <si>
    <t>VCX-110</t>
  </si>
  <si>
    <t>VCX-100-E</t>
  </si>
  <si>
    <t>VCX-110-E</t>
  </si>
  <si>
    <t>UPG-VCX-010-100</t>
  </si>
  <si>
    <t>UPG-VCX-010-110</t>
  </si>
  <si>
    <t>UPG-VCX-020-100</t>
  </si>
  <si>
    <t>UPG-VCX-020-110</t>
  </si>
  <si>
    <t>UPG-VCX-030-100</t>
  </si>
  <si>
    <t>UPG-VCX-030-110</t>
  </si>
  <si>
    <t>UPG-VCX-040-100</t>
  </si>
  <si>
    <t>UPG-VCX-040-110</t>
  </si>
  <si>
    <t>UPG-VCX-050-100</t>
  </si>
  <si>
    <t>UPG-VCX-050-110</t>
  </si>
  <si>
    <t>UPG-VCX-060-100</t>
  </si>
  <si>
    <t>UPG-VCX-060-110</t>
  </si>
  <si>
    <t>UPG-VCX-070-100</t>
  </si>
  <si>
    <t>UPG-VCX-070-110</t>
  </si>
  <si>
    <t>UPG-VCX-080-100</t>
  </si>
  <si>
    <t>UPG-VCX-080-110</t>
  </si>
  <si>
    <t>UPG-VCX-090-100</t>
  </si>
  <si>
    <t>UPG-VCX-090-110</t>
  </si>
  <si>
    <t>UPG-VCX-100-110</t>
  </si>
  <si>
    <t>VCX-SUB-110</t>
  </si>
  <si>
    <t>VCX-SUB-100</t>
  </si>
  <si>
    <t>Models - All VCX (ESXi Only) and VSH Models (ESXi Only)</t>
  </si>
  <si>
    <t>Models - EX560,760, VSH1050,2050, All VCX Models (ESXi Only)</t>
  </si>
  <si>
    <t>Subscription Virtual Steelhead VCX-100</t>
  </si>
  <si>
    <t>Subscription Virtual Steelhead VCX-110</t>
  </si>
  <si>
    <t>2-port 40GbE LR4 Fiber Bypass NIC</t>
  </si>
  <si>
    <t>Eval 2-port 40GbE LR4 Fiber Bypass NIC</t>
  </si>
  <si>
    <t>Eval 2-port 40Gbe SR4 Fiber Bypass NIC</t>
  </si>
  <si>
    <t xml:space="preserve"> Virtual Steelhead VCX-100</t>
  </si>
  <si>
    <t xml:space="preserve"> Virtual Steelhead VCX-110</t>
  </si>
  <si>
    <t>Perpetual License for Virtual Steelhead VCX-100 (2.5 Gbps, 150K conn)</t>
  </si>
  <si>
    <t>Evaluation Virtual Steelhead (2.5 Gbps, 150K conn), SW Support included</t>
  </si>
  <si>
    <t>Evaluation Virtual Steelhead VCX-100</t>
  </si>
  <si>
    <t>Evaluation Virtual Steelhead VCX-110</t>
  </si>
  <si>
    <t>Subscription Virtual Steelhead VCX-100 - RASP</t>
  </si>
  <si>
    <t>Subscription Virtual Steelhead VCX-110 - RASP</t>
  </si>
  <si>
    <t>Upgrade SteelHead VCX-10 to VCX-100 Virtual Appliance</t>
  </si>
  <si>
    <t>Upgrade SteelHead VCX-10 to VCX-110 Virtual Appliance</t>
  </si>
  <si>
    <t>Upgrade SteelHead VCX-20 to VCX-100 Virtual Appliance</t>
  </si>
  <si>
    <t>Upgrade SteelHead VCX-20 to VCX-110 Virtual Appliance</t>
  </si>
  <si>
    <t>Upgrade SteelHead VCX-30 to VCX-100 Virtual Appliance</t>
  </si>
  <si>
    <t>Upgrade SteelHead VCX-30 to VCX-110 Virtual Appliance</t>
  </si>
  <si>
    <t>Upgrade SteelHead VCX-40 to VCX-100 Virtual Appliance</t>
  </si>
  <si>
    <t>Upgrade SteelHead VCX-40 to VCX-110 Virtual Appliance</t>
  </si>
  <si>
    <t>Upgrade SteelHead VCX-50 to VCX-100 Virtual Appliance</t>
  </si>
  <si>
    <t>Upgrade SteelHead VCX-50 to VCX-110 Virtual Appliance</t>
  </si>
  <si>
    <t>Upgrade SteelHead VCX-60 to VCX-100 Virtual Appliance</t>
  </si>
  <si>
    <t>Upgrade SteelHead VCX-60 to VCX-110 Virtual Appliance</t>
  </si>
  <si>
    <t>Upgrade SteelHead VCX-70 to VCX-100 Virtual Appliance</t>
  </si>
  <si>
    <t>Upgrade SteelHead VCX-70 to VCX-110 Virtual Appliance</t>
  </si>
  <si>
    <t>Upgrade SteelHead VCX-80 to VCX-100 Virtual Appliance</t>
  </si>
  <si>
    <t>Upgrade SteelHead VCX-80 to VCX-110 Virtual Appliance</t>
  </si>
  <si>
    <t>Upgrade SteelHead VCX-90 to VCX-100 Virtual Appliance</t>
  </si>
  <si>
    <t>Upgrade SteelHead VCX-90 to VCX-110 Virtual Appliance</t>
  </si>
  <si>
    <t>Upgrade SteelHead VCX-100 to VCX-110 Virtual Appliance</t>
  </si>
  <si>
    <t>MNT-VCX-100</t>
  </si>
  <si>
    <t>MNT-VCX-110</t>
  </si>
  <si>
    <t>MNT-VCX-100-RASP</t>
  </si>
  <si>
    <t>MNT-VCX-110-RASP</t>
  </si>
  <si>
    <t>Virtual Steelhead VCX-110 (5 Gbps, 225K conn) Support</t>
  </si>
  <si>
    <t>Virtual Steelhead VCX-100 (2.5 Gbps, 150K conn) Support</t>
  </si>
  <si>
    <t>MNT-SCNP-VE-F11</t>
  </si>
  <si>
    <t>MNT-RASP-SCNP-VE-F11</t>
  </si>
  <si>
    <t>MNT-SCFG-VE-F11</t>
  </si>
  <si>
    <t>MNT-RASP-SCFG-VE-F11</t>
  </si>
  <si>
    <t>Federal Support sku's</t>
  </si>
  <si>
    <t>MNT-3DNVM-GOV-1</t>
  </si>
  <si>
    <t>MNT-ARXCXT10-GOV-1</t>
  </si>
  <si>
    <t>MNT-ARXDB-GOV-1</t>
  </si>
  <si>
    <t>MNT-ARXNTFLOW-GOV-1</t>
  </si>
  <si>
    <t>MNT-ARX-SM-4000-GOV-1</t>
  </si>
  <si>
    <t>MNT-ARX-SM-5000-GOV-1</t>
  </si>
  <si>
    <t>MNT-ARX-SM-6000-GOV-1</t>
  </si>
  <si>
    <t>MNT-ARX-UCMM-GOV-1</t>
  </si>
  <si>
    <t>MNT-ARXVMON-GOV-1</t>
  </si>
  <si>
    <t>MNT-ASENX-GOV-1</t>
  </si>
  <si>
    <t>MNT-ASESNMP-GOV-1</t>
  </si>
  <si>
    <t>MNT-ATXP-GOV-1</t>
  </si>
  <si>
    <t>MNT-ATXS-GOV-1</t>
  </si>
  <si>
    <t>MNT-BMXOP-20-GOV-1</t>
  </si>
  <si>
    <t>MNT-CSK-CNC-LIC-USR-1-GOV-1</t>
  </si>
  <si>
    <t>Support SteelCentral Packet Analyzer Concurrent License 1. SteelSupport Government-1</t>
  </si>
  <si>
    <t>MNT-CSP-CNC-LIC-USR-1-GOV-1</t>
  </si>
  <si>
    <t>MNT-FPS-003-GOV-1</t>
  </si>
  <si>
    <t>MNT-FPS-005-GOV-1</t>
  </si>
  <si>
    <t>Support FIPS License (SH2050/CX1555/CX3070/EX1160/EX1260/1360,SFED2100/2200/3100). SteelSupport Government-1</t>
  </si>
  <si>
    <t>MNT-FPS-006-GOV-1</t>
  </si>
  <si>
    <t>Support FIPS License (SH5050/6050/CX5055/CX5070/CX5070,SFED3200/5100,SFCR3500). SteelSupport Government-1</t>
  </si>
  <si>
    <t>MNT-FPS-007-GOV-1</t>
  </si>
  <si>
    <t>MNT-FPS-009-GOV-1</t>
  </si>
  <si>
    <t>MNT-FPS-010-GOV-1</t>
  </si>
  <si>
    <t>Models-INT9600. SteelSupport Government-1</t>
  </si>
  <si>
    <t>MNT-FSYNC-005-GOV-1</t>
  </si>
  <si>
    <t>MNT-GLD-ARX3300-GOV-1</t>
  </si>
  <si>
    <t>SteelCentral AppResponse 3300 Gold Support. SteelSupport Government-1</t>
  </si>
  <si>
    <t>MNT-GLD-ARX3700-GOV-1</t>
  </si>
  <si>
    <t>SteelCentral AppResponse 3700 Gold Support. SteelSupport Government-1</t>
  </si>
  <si>
    <t>MNT-GLD-ARX3800-GOV-1</t>
  </si>
  <si>
    <t>SteelCentral AppResponse 3800 Gold Support. SteelSupport Government-1</t>
  </si>
  <si>
    <t>MNT-GLD-ARX4300-GOV-1</t>
  </si>
  <si>
    <t>SteelCentral AppResponse 4300 Gold Support. SteelSupport Government-1</t>
  </si>
  <si>
    <t>MNT-GLD-ARX5100-GOV-1</t>
  </si>
  <si>
    <t>SteelCentral AppResponse 5100 Gold Support. SteelSupport Government-1</t>
  </si>
  <si>
    <t>MNT-GLD-ARX6000-GOV-1</t>
  </si>
  <si>
    <t>SteelCentral AppResponse 6000 Gold Support. SteelSupport Government-1</t>
  </si>
  <si>
    <t>MNT-GLD-ARXDIR300-GOV-1</t>
  </si>
  <si>
    <t>SteelCentral AppResponse ARXDIR300 Gold Support. SteelSupport Government-1</t>
  </si>
  <si>
    <t>MNT-GLD-CAP-04260-AN-GOV-1</t>
  </si>
  <si>
    <t>SteelCentral NetProfiler Enterprise CAP-04260-AN Gold Support. SteelSupport Government-1</t>
  </si>
  <si>
    <t>MNT-GLD-CAP-04260-DB-GOV-1</t>
  </si>
  <si>
    <t>SteelCentral NetProfiler Enterprise CAP-04260-DB Gold Support. SteelSupport Government-1</t>
  </si>
  <si>
    <t>MNT-GLD-CAP-04260-EX-GOV-1</t>
  </si>
  <si>
    <t>SteelCentral NetProfiler Enterprise CAP-04260-EX Gold Support. SteelSupport Government-1</t>
  </si>
  <si>
    <t>MNT-GLD-CAP-04260-UI-GOV-1</t>
  </si>
  <si>
    <t>SteelCentral NetProfiler Enterprise CAP-04260-UI Gold Support. SteelSupport Government-1</t>
  </si>
  <si>
    <t>MNT-GLD-CAS-02260-GOV-1</t>
  </si>
  <si>
    <t>Cascade Sensor CAS-02260 Gold Support. SteelSupport Government-1</t>
  </si>
  <si>
    <t>MNT-GLD-CMC-08150-GOV-1</t>
  </si>
  <si>
    <t>SteelCentral Controller-8150 Gold Support. SteelSupport Government-1</t>
  </si>
  <si>
    <t>Gold Level annual support for SteelCentral Controller managing 50 SteelHead devices. SteelSupport Government-1</t>
  </si>
  <si>
    <t>MNT-GLD-CXA-00255-GOV-1</t>
  </si>
  <si>
    <t>SteelHead CX Appliance 255 Gold Support. SteelSupport Government-1</t>
  </si>
  <si>
    <t>MNT-GLD-CXA-00555-GOV-1</t>
  </si>
  <si>
    <t>SteelHead CX Appliance 555 Gold Support. SteelSupport Government-1</t>
  </si>
  <si>
    <t>MNT-GLD-CXA-00570-GOV-1</t>
  </si>
  <si>
    <t>SteelHead CX Appliance 570 Gold Support. SteelSupport Government-1</t>
  </si>
  <si>
    <t>MNT-GLD-CXA-00755-GOV-1</t>
  </si>
  <si>
    <t>SteelHead CX Appliance 755 Gold Support. SteelSupport Government-1</t>
  </si>
  <si>
    <t>MNT-GLD-CXA-00770-GOV-1</t>
  </si>
  <si>
    <t>SteelHead CX Appliance 770 Gold Support. SteelSupport Government-1</t>
  </si>
  <si>
    <t>MNT-GLD-CXA-01555-GOV-1</t>
  </si>
  <si>
    <t>SteelHead CX Appliance 1555 Gold Support. SteelSupport Government-1</t>
  </si>
  <si>
    <t>MNT-GLD-CXA-03070-GOV-1</t>
  </si>
  <si>
    <t>Steelhead CXA 3070 Gold Support. SteelSupport Government-1</t>
  </si>
  <si>
    <t>MNT-GLD-CXA-05055-GOV-1</t>
  </si>
  <si>
    <t>SteelHead CX Appliance 5055 Gold Support. SteelSupport Government-1</t>
  </si>
  <si>
    <t>MNT-GLD-CXA-05070-GOV-1</t>
  </si>
  <si>
    <t>Steelhead CXA 5070 Gold Support. SteelSupport Government-1</t>
  </si>
  <si>
    <t>MNT-GLD-CXA-07055-GOV-1</t>
  </si>
  <si>
    <t>SteelHead CX Appliance 7055 Gold Support. SteelSupport Government-1</t>
  </si>
  <si>
    <t>MNT-GLD-CXA-07070-GOV-1</t>
  </si>
  <si>
    <t>Steelhead CXA 7070 Gold Support. SteelSupport Government-1</t>
  </si>
  <si>
    <t>MNT-GLD-EXA-00560-GOV-1</t>
  </si>
  <si>
    <t>SteelHead EX Appliance 560 Gold Support. SteelSupport Government-1</t>
  </si>
  <si>
    <t>MNT-GLD-EXA-00760-GOV-1</t>
  </si>
  <si>
    <t>SteelHead EX Appliance 760 Gold Support. SteelSupport Government-1</t>
  </si>
  <si>
    <t>MNT-GLD-EXA-01260-GOV-1</t>
  </si>
  <si>
    <t>SteelFusion Edge 1260 Gold Support. SteelSupport Government-1</t>
  </si>
  <si>
    <t>MNT-GLD-INT-09600-GOV-1</t>
  </si>
  <si>
    <t>SteelHead Interceptor 09600 Gold Support. SteelSupport Government-1</t>
  </si>
  <si>
    <t>MNT-GLD-LIC-CAG-2260-F5-GOV-1</t>
  </si>
  <si>
    <t>SteelCentral Flow Gateway CAG-2260-F5 Gold Support. SteelSupport Government-1</t>
  </si>
  <si>
    <t>MNT-GLD-SCAN-02170-GOV-1</t>
  </si>
  <si>
    <t>SCAN-02170 Gold Support. SteelSupport Government-1</t>
  </si>
  <si>
    <t>MNT-GLD-SCAN-04170-GOV-1</t>
  </si>
  <si>
    <t>SCAN-04170 Gold Support. SteelSupport Government-1</t>
  </si>
  <si>
    <t>MNT-GLD-SCAN-06170-GOV-1</t>
  </si>
  <si>
    <t>SCAN-06170 Gold Support. SteelSupport Government-1</t>
  </si>
  <si>
    <t>MNT-GLD-SCAN-SU-48TB-GOV-1</t>
  </si>
  <si>
    <t>SCAN-SU-48TB Gold Support. SteelSupport Government-1</t>
  </si>
  <si>
    <t>MNT-GLD-SCC-1000-GOV-1</t>
  </si>
  <si>
    <t>SCC-1000 Gold Support. SteelSupport Government-1</t>
  </si>
  <si>
    <t>MNT-GLD-SCFG-02270-F5-GOV-1</t>
  </si>
  <si>
    <t>SteelCentral Flow Gateway SCFG-02270-F5 Gold Support. SteelSupport Government-1</t>
  </si>
  <si>
    <t>MNT-GLD-SCFG-02270-F6-GOV-1</t>
  </si>
  <si>
    <t>SteelCentral Flow Gateway SCFG-02270-F6 Gold Support. SteelSupport Government-1</t>
  </si>
  <si>
    <t>MNT-GLD-SCFG-02270-F7-GOV-1</t>
  </si>
  <si>
    <t>SteelCentral Flow Gateway SCFG-02270-F7 Gold Support. SteelSupport Government-1</t>
  </si>
  <si>
    <t>MNT-GLD-SCNE-00470-F3-GOV-1</t>
  </si>
  <si>
    <t>SteelCentral NetExpress SCNE-00470-F3 Gold Support. SteelSupport Government-1</t>
  </si>
  <si>
    <t>MNT-GLD-SCNP-02270-F5-GOV-1</t>
  </si>
  <si>
    <t>SteelCentral NetProfiler SCNP-02270-F5 Gold Support. SteelSupport Government-1</t>
  </si>
  <si>
    <t>MNT-GLD-SCNP-04270-AN-GOV-1</t>
  </si>
  <si>
    <t>SteelCentral NetProfiler Enterprise SCNP-04270-AN Gold Support. SteelSupport Government-1</t>
  </si>
  <si>
    <t>MNT-GLD-SCNP-04270-DB-GOV-1</t>
  </si>
  <si>
    <t>SteelCentral NetProfiler Enterprise SCNP-04270-DB Gold Support. SteelSupport Government-1</t>
  </si>
  <si>
    <t>MNT-GLD-SCNP-04270-DP-GOV-1</t>
  </si>
  <si>
    <t>SteelCentral Dispatch Enterprise Profiler Gold Support. SteelSupport Government-1</t>
  </si>
  <si>
    <t>MNT-GLD-SCNP-04270-EX-GOV-1</t>
  </si>
  <si>
    <t>SteelCentral NetProfiler Enterprise SCNP-04270-EX Gold Support. SteelSupport Government-1</t>
  </si>
  <si>
    <t>MNT-GLD-SCNP-04270-UI-GOV-1</t>
  </si>
  <si>
    <t>SteelCentral NetProfiler Enterprise SCNP-04270-UI Gold Support. SteelSupport Government-1</t>
  </si>
  <si>
    <t>MNT-GLD-SFCR-03500-GOV-1</t>
  </si>
  <si>
    <t>SteelFusion Core SFCR 3500 Gold Support. SteelSupport Government-1</t>
  </si>
  <si>
    <t>MNT-GLD-SFED-02100-GOV-1</t>
  </si>
  <si>
    <t>SteelFusion Edge SFED 2100 Gold Support. SteelSupport Government-1</t>
  </si>
  <si>
    <t>MNT-GLD-SFED-03100-GOV-1</t>
  </si>
  <si>
    <t>SteelFusion Edge SFED 3100 Gold Support. SteelSupport Government-1</t>
  </si>
  <si>
    <t>MNT-GLD-SFED-03200-GOV-1</t>
  </si>
  <si>
    <t>SteelFusion Edge SFED 3200 Gold Support. SteelSupport Government-1</t>
  </si>
  <si>
    <t>MNT-GLD-SFED-05100-GOV-1</t>
  </si>
  <si>
    <t>SteelFusion Edge SFED 5100 Gold Support. SteelSupport Government-1</t>
  </si>
  <si>
    <t>MNT-GLD-SMC-08650-GOV-1</t>
  </si>
  <si>
    <t>SteelCentral Mobile Controller -08650 Gold Support. SteelSupport Government-1</t>
  </si>
  <si>
    <t>Gold level annual support for SteelCentral Mobile Controller with 40 concurrent users. SteelSupport Government-1</t>
  </si>
  <si>
    <t>MNT-GLD-SMC-09000-GOV-1</t>
  </si>
  <si>
    <t>SteelCentral Mobile Controller SMC-9000 Gold Support. SteelSupport Government-1</t>
  </si>
  <si>
    <t>MNT-GLD-UPG-SCFG-02270F6F7GOV1</t>
  </si>
  <si>
    <t>Support Upgrade SCFG-02270-F6 to SCFG-02270-F7 Gold. SteelSupport Government-1</t>
  </si>
  <si>
    <t>MNT-GLD-UPG-SCNE-00470F1F2GOV1</t>
  </si>
  <si>
    <t>Support Upgrade SCNE-00470-F1 to SCNE-00470-F2 Gold. SteelSupport Government-1</t>
  </si>
  <si>
    <t>MNT-GPL-CXA-01555-GOV-1</t>
  </si>
  <si>
    <t>SteelHead CX Appliance 1555 Gold Plus Support. SteelSupport Government-1</t>
  </si>
  <si>
    <t>MNT-GPL-CXA-05055-GOV-1</t>
  </si>
  <si>
    <t>SteelHead CX Appliance 5055 Gold Plus Support. SteelSupport Government-1</t>
  </si>
  <si>
    <t>MNT-GPL-CXA-07055-GOV-1</t>
  </si>
  <si>
    <t>SteelHead CX Appliance 7055 Gold Plus Support. SteelSupport Government-1</t>
  </si>
  <si>
    <t>MNT-HLA1-GOV-1</t>
  </si>
  <si>
    <t>MNT-HLAN-GOV-1</t>
  </si>
  <si>
    <t>MNT-IPV6-GOV-1</t>
  </si>
  <si>
    <t>MNT-LIC-CAP-4260-CAA-GOV-1</t>
  </si>
  <si>
    <t>SteelCentral Analytics License for CAP-04260-UI Support. SteelSupport Government-1</t>
  </si>
  <si>
    <t>MNT-LIC-GRANITE-560-GOV-1</t>
  </si>
  <si>
    <t>Support - BlockStream 560 License. SteelSupport Government-1</t>
  </si>
  <si>
    <t>MNT-LIC-GRANITE-760-GOV-1</t>
  </si>
  <si>
    <t>Support - BlockStream 760 License. SteelSupport Government-1</t>
  </si>
  <si>
    <t>MNT-LIC-SCAN-ASA-LG-GOV-1</t>
  </si>
  <si>
    <t>SteelCentral AppResponse 11  Application Stream Analysis Module, large appliances Support. SteelSupport Government-1</t>
  </si>
  <si>
    <t>MNT-LIC-SCAN-ASA-MD-GOV-1</t>
  </si>
  <si>
    <t>SteelCentral AppResponse 11  Application Stream Analysis Module, mid-range appliances Support. SteelSupport Government-1</t>
  </si>
  <si>
    <t>MNT-LIC-SCAN-DBA-MD-GOV-1</t>
  </si>
  <si>
    <t>SteelCentral AppResponse 11 Database Analysis Module, mid-range appliances support. SteelSupport Government-1</t>
  </si>
  <si>
    <t>MNT-LIC-SCAN-WTA-LG-GOV-1</t>
  </si>
  <si>
    <t>SteelCentral AppResponse 11  Web Transaction Analysis Module, large appliances support. SteelSupport Government-1</t>
  </si>
  <si>
    <t>MNT-LIC-SCAN-WTA-MD-GOV-1</t>
  </si>
  <si>
    <t>SteelCentral AppResponse 11  Web Transaction Analysis Module, mid-range appliances support. SteelSupport Government-1</t>
  </si>
  <si>
    <t>MNT-LIC-SCNE-00470-SDN-GOV-1</t>
  </si>
  <si>
    <t>Support Virtual SteelCentral NetExpress SDN License for SCNE-00470. SteelSupport Government-1</t>
  </si>
  <si>
    <t>MNT-LIC-SCNP-02270-SDN-GOV-1</t>
  </si>
  <si>
    <t>Support SteelCentral SDN License for SCNP-2270. SteelSupport Government-1</t>
  </si>
  <si>
    <t>MNT-LIC-SCNP-4270-SDN-GOV-1</t>
  </si>
  <si>
    <t>Support SteelCentral SDN License for Enterprise NetProfiler. SteelSupport Government-1</t>
  </si>
  <si>
    <t>MNT-LIC-SCPS-001-GOV-1</t>
  </si>
  <si>
    <t>Support SCPS License on 255 Series. SteelSupport Government-1</t>
  </si>
  <si>
    <t>MNT-LIC-SCPS-002-GOV-1</t>
  </si>
  <si>
    <t>Support SCPS License on 555/570 Series. SteelSupport Government-1</t>
  </si>
  <si>
    <t>MNT-LIC-SCPS-003-GOV-1</t>
  </si>
  <si>
    <t>Support SCPS License on 560 Series. SteelSupport Government-1</t>
  </si>
  <si>
    <t>MNT-LIC-SCPS-004-GOV-1</t>
  </si>
  <si>
    <t>Support SCPS License on 755/770 Series. SteelSupport Government-1</t>
  </si>
  <si>
    <t>MNT-LIC-SCPS-008-GOV-1</t>
  </si>
  <si>
    <t>Support SCPS License on 1555/3070/SFED5100 Series. SteelSupport Government-1</t>
  </si>
  <si>
    <t>MNT-LIC-SCPS-009-GOV-1</t>
  </si>
  <si>
    <t>Support SCPS License on 5055/5070 Series. SteelSupport Government-1</t>
  </si>
  <si>
    <t>MNT-MD-GOV-1</t>
  </si>
  <si>
    <t>MNT-MDW-GOV-1</t>
  </si>
  <si>
    <t>MNT-MPLS-GOV-1</t>
  </si>
  <si>
    <t>MNT-NACARR-GOV-1</t>
  </si>
  <si>
    <t>MNT-NAPROV-GOV-1</t>
  </si>
  <si>
    <t>MNT-NCCFG-H-GOV-1</t>
  </si>
  <si>
    <t>MNT-NCCFG-M-GOV-1</t>
  </si>
  <si>
    <t>MNT-NCCFG-S-GOV-1</t>
  </si>
  <si>
    <t>MNT-NCCFG-VH-GOV-1</t>
  </si>
  <si>
    <t>MNT-NCPOLL-H-GOV-1</t>
  </si>
  <si>
    <t>MNT-NCPOLL-M-GOV-1</t>
  </si>
  <si>
    <t>MNT-NCPOLL-S-GOV-1</t>
  </si>
  <si>
    <t>MNT-NETAU-GOV-1</t>
  </si>
  <si>
    <t>MNT-NETCBASE-GOV-1</t>
  </si>
  <si>
    <t>MNT-NETIMBASE-GOV-1</t>
  </si>
  <si>
    <t>MNT-NETIMCOLLECT-H-GOV-1</t>
  </si>
  <si>
    <t>MNT-NETIMCOLLECT-VH-GOV-1</t>
  </si>
  <si>
    <t>MNT-NETIMSTD-GOV-1</t>
  </si>
  <si>
    <t>MNT-NETPL-GOV-1</t>
  </si>
  <si>
    <t>MNT-NPCARR-GOV-1</t>
  </si>
  <si>
    <t>MNT-NPNMP-GOV-1</t>
  </si>
  <si>
    <t>MNT-PAP-LIC-USR-1-GOV-1</t>
  </si>
  <si>
    <t>SteelCentral Packet Analyzer Plus 1 User Support. SteelSupport Government-1</t>
  </si>
  <si>
    <t>MNT-PTWUNR-GOV-1</t>
  </si>
  <si>
    <t>MNT-SCC-HWA-MGT-10-GOV-1</t>
  </si>
  <si>
    <t>MNT-SCFG-VE-F10-GOV-1</t>
  </si>
  <si>
    <t>MNT-SCFG-VE-F1-GOV-1</t>
  </si>
  <si>
    <t>MNT-SCFG-VE-F8-GOV-1</t>
  </si>
  <si>
    <t>MNT-SCNE-VE-00470-F1-GOV-1</t>
  </si>
  <si>
    <t>MNT-SCNE-VE-00470-F2-GOV-1</t>
  </si>
  <si>
    <t>MNT-SCNE-VE-00470-F5-GOV-1</t>
  </si>
  <si>
    <t>MNT-SCNP-VE-F10-GOV-1</t>
  </si>
  <si>
    <t>MNT-SCNP-VE-F1-GOV-1</t>
  </si>
  <si>
    <t>MNT-SCNP-VE-F5-GOV-1</t>
  </si>
  <si>
    <t>MNT-SCNP-VE-F8-GOV-1</t>
  </si>
  <si>
    <t>MNT-SCPRTL-FNDTN-GOV-1</t>
  </si>
  <si>
    <t>MNT-SCPS-002-GOV-1</t>
  </si>
  <si>
    <t>Support SCPS on SteelHead 550 appliance series. SteelSupport Government-1</t>
  </si>
  <si>
    <t>Support SCPS Protocol LIcense on SteelHead 550 appliance series. SteelSupport Government-1</t>
  </si>
  <si>
    <t>MNT-SCPS-005-GOV-1</t>
  </si>
  <si>
    <t>Support SCPS on SteelHead 5050 appliance series. SteelSupport Government-1</t>
  </si>
  <si>
    <t>Support SCPS Protocol LIcense on SteelHead 5050 appliance series. SteelSupport Government-1</t>
  </si>
  <si>
    <t>MNT-SCPS-VCX-002-GOV-1</t>
  </si>
  <si>
    <t>MNT-SCPS-VCX-004-GOV-1</t>
  </si>
  <si>
    <t>MNT-SITLM-GOV-1</t>
  </si>
  <si>
    <t>MNT-SMC-VRT-V100-GOV-1</t>
  </si>
  <si>
    <t>MNT-SPGNETPL-GOV-1</t>
  </si>
  <si>
    <t>MNT-SRS-GOV-1</t>
  </si>
  <si>
    <t>MNT-TMM-GOV-1</t>
  </si>
  <si>
    <t>MNT-TRM-GOV-1</t>
  </si>
  <si>
    <t>MNT-UCXPL-T250K-P-GOV-1</t>
  </si>
  <si>
    <t>UCExpert Enterprise phone license support (new or add-on) for accounts with 250,000 or more existing licenses.. SteelSupport Government-1</t>
  </si>
  <si>
    <t>MNT-UCXPL-T-P-GOV-1</t>
  </si>
  <si>
    <t>UCExpert Enterprise phone license support (new or add-on) for accounts with up to 9,999 existing licenses.. SteelSupport Government-1</t>
  </si>
  <si>
    <t>MNT-VCX-1555-GOV-1</t>
  </si>
  <si>
    <t>MNT-VCX-255-GOV-1</t>
  </si>
  <si>
    <t>MNT-VCX-555-GOV-1</t>
  </si>
  <si>
    <t>MNT-VCX-755-GOV-1</t>
  </si>
  <si>
    <t>MNT-VGC-1000-GOV-1</t>
  </si>
  <si>
    <t>MNT-VNESNMP-GOV-1</t>
  </si>
  <si>
    <t>MNT-VSK-00050-GOV-1</t>
  </si>
  <si>
    <t>MNT-VSK-00400-GOV-1</t>
  </si>
  <si>
    <t>MNT-WM-GOV-1</t>
  </si>
  <si>
    <t>MNT-CMC-HWA-MGT-10-GOV-1</t>
  </si>
  <si>
    <t>MNT-CMC-SWA-MGT-10-GOV-1</t>
  </si>
  <si>
    <t>MNT-CMC-VE-INST-GOV-1</t>
  </si>
  <si>
    <t>MNT-CSP-LIC-USR-1-GOV-1</t>
  </si>
  <si>
    <t>Support SteelCentral Packet Analyzer 1 User. SteelSupport Government-1</t>
  </si>
  <si>
    <t>MNT-FPS-011-GOV-1</t>
  </si>
  <si>
    <t>MNT-GLD-CAP-02160-GOV-1</t>
  </si>
  <si>
    <t>SteelCentral NetProfiler 2160 Gold Support. SteelSupport Government-1</t>
  </si>
  <si>
    <t>MNT-GLD-CSK-02200-GOV-1</t>
  </si>
  <si>
    <t>CSK-02200 Gold Support. SteelSupport Government-1</t>
  </si>
  <si>
    <t>MNT-GLD-CSK-03100-GOV-1</t>
  </si>
  <si>
    <t>CSK-03100 Gold Support. SteelSupport Government-1</t>
  </si>
  <si>
    <t>MNT-GLD-GXA-10000-GOV-1</t>
  </si>
  <si>
    <t>Steelhead GXA-10000 Gold Support. SteelSupport Government-1</t>
  </si>
  <si>
    <t>MNT-GLD-INT-09350-GOV-1</t>
  </si>
  <si>
    <t>SteelHead Interceptor 9350 Gold Support. SteelSupport Government-1</t>
  </si>
  <si>
    <t>MNT-GLD-SHA-00250-GOV-1</t>
  </si>
  <si>
    <t>SteelHead 250 Gold Support. SteelSupport Government-1</t>
  </si>
  <si>
    <t>Gold level annual support for SteelHead Appliance 250 Series. SteelSupport Government-1</t>
  </si>
  <si>
    <t>MNT-RSP-PCK-02-GOV-1</t>
  </si>
  <si>
    <t>RSP Multi-Package License Support. SteelSupport Government-1</t>
  </si>
  <si>
    <t>MNT-RSP-SMC-VE-01-GOV-1</t>
  </si>
  <si>
    <t>Also refer to "Configurable Options", "Field Add on Features" and "Spare FRU's" tabs on Master price list.</t>
  </si>
  <si>
    <t>SteelCentral NetProfiler Subscription Pricelist</t>
  </si>
  <si>
    <t>CXA-03070-HWSUB-210</t>
  </si>
  <si>
    <t>CXA-00770-HWSUB-220</t>
  </si>
  <si>
    <t>CXA-00770-HWSUB-120</t>
  </si>
  <si>
    <t>CXA-00570-HWSUB-220</t>
  </si>
  <si>
    <t>CXA-00570-HWSUB-120</t>
  </si>
  <si>
    <t>Subscription on Hardware Base sku's.    (see Volume pricing on SteelHead SUB tab for Subscription sku's)</t>
  </si>
  <si>
    <t>Subscription based Steelhead (30Mbps, 2500 conn), inc Gold support  (RASP)</t>
  </si>
  <si>
    <t>SUB-RASP-GLD-CXA-00770-H</t>
  </si>
  <si>
    <t>Subscription based Steelhead (20Mbps, 1500 conn), inc Gold support  (RASP)</t>
  </si>
  <si>
    <t>SUB-RASP-GLD-CXA-00770-M</t>
  </si>
  <si>
    <t>SUB-RASP-GLD-CXA-00770-L</t>
  </si>
  <si>
    <t>Subscription based Steelhead (10Mbps, 700 conn), inc Gold support  (RASP)</t>
  </si>
  <si>
    <t>SUB-RASP-GLD-CXA-00570-H</t>
  </si>
  <si>
    <t>Subscription based Steelhead (10Mbps, 450 conn), inc Gold support  (RASP)</t>
  </si>
  <si>
    <t>SUB-RASP-GLD-CXA-00570-M</t>
  </si>
  <si>
    <t>Subscription based Steelhead (10Mbps, 275 conn), inc Gold support  (RASP)</t>
  </si>
  <si>
    <t>SUB-RASP-GLD-CXA-00570-L</t>
  </si>
  <si>
    <t xml:space="preserve">Subscription based Steelhead (30Mbps, 2500 conn), inc Gold support </t>
  </si>
  <si>
    <t>SUB-GLD-CXA-00770-H</t>
  </si>
  <si>
    <t xml:space="preserve">Subscription based Steelhead (20Mbps, 1500 conn), inc Gold support </t>
  </si>
  <si>
    <t>SUB-GLD-CXA-00770-M</t>
  </si>
  <si>
    <t>SUB-GLD-CXA-00770-L</t>
  </si>
  <si>
    <t xml:space="preserve">Subscription based Steelhead (10Mbps, 700 conn), inc Gold support </t>
  </si>
  <si>
    <t>SUB-GLD-CXA-00570-H</t>
  </si>
  <si>
    <t xml:space="preserve">Subscription based Steelhead (10Mbps, 450 conn), inc Gold support </t>
  </si>
  <si>
    <t>SUB-GLD-CXA-00570-M</t>
  </si>
  <si>
    <t xml:space="preserve">Subscription based Steelhead (10Mbps, 275 conn), inc Gold support </t>
  </si>
  <si>
    <t>SUB-GLD-CXA-00570-L</t>
  </si>
  <si>
    <t>Subscriptions - Price is per month  (12, 36 or 60 Month contracts)</t>
  </si>
  <si>
    <t>RASP Subscriptions - Price is per month  (12, 36 or 60 Month contracts)</t>
  </si>
  <si>
    <t>SteelCentral AppResponse 11 Subscriptions for Hardware</t>
  </si>
  <si>
    <t>SCAN-ASA-SUB-MD</t>
  </si>
  <si>
    <t>SCAN-ASA-SUB-LG</t>
  </si>
  <si>
    <t>SCAN-ASA-SUB-XL</t>
  </si>
  <si>
    <t>SCAN-WTA-SUB-MD</t>
  </si>
  <si>
    <t>SCAN-WTA-SUB-LG</t>
  </si>
  <si>
    <t>SCAN-WTA-SUB-XL</t>
  </si>
  <si>
    <t>SCAN-UCA-SUB-MD</t>
  </si>
  <si>
    <t>SCAN-UCA-SUB-LG</t>
  </si>
  <si>
    <t>SCAN-UCA-SUB-XL</t>
  </si>
  <si>
    <t>SCAN-ASA-RASP-SUB-MD</t>
  </si>
  <si>
    <t>SCAN-ASA-RASP-SUB-LG</t>
  </si>
  <si>
    <t>SCAN-ASA-RASP-SUB-XL</t>
  </si>
  <si>
    <t>SCAN-WTA-RASP-SUB-MD</t>
  </si>
  <si>
    <t>SCAN-WTA-RASP-SUB-LG</t>
  </si>
  <si>
    <t>SCAN-WTA-RASP-SUB-XL</t>
  </si>
  <si>
    <t>SCAN-UCA-RASP-SUB-MD</t>
  </si>
  <si>
    <t>SCAN-UCA-RASP-SUB-LG</t>
  </si>
  <si>
    <t>SCAN-UCA-RASP-SUB-XL</t>
  </si>
  <si>
    <t>SCAN-DBA-SUB-MD</t>
  </si>
  <si>
    <t>SCAN-DBA-SUB-LG</t>
  </si>
  <si>
    <t>SCAN-DBA-SUB-XL</t>
  </si>
  <si>
    <t>SCAN-DBA-RASP-SUB-MD</t>
  </si>
  <si>
    <t>SCAN-DBA-RASP-SUB-LG</t>
  </si>
  <si>
    <t>SCAN-DBA-RASP-SUB-XL</t>
  </si>
  <si>
    <t>SteelSupport Government - For Federal Team Use Only</t>
  </si>
  <si>
    <t>WL</t>
  </si>
  <si>
    <t>Support - AppResponse11 AppMNT-LICation Stream Analysis Module Configurable Options</t>
  </si>
  <si>
    <t>Support - AppResponse11 Web Transaction Analysis Module Configurable Options</t>
  </si>
  <si>
    <t>RASP Support - AppResponse11 AppMNT-LICation Stream Analysis Module Configurable Options</t>
  </si>
  <si>
    <t>RASP Support - AppResponse11 Web Transaction Analysis Module Configurable Options</t>
  </si>
  <si>
    <t>CCX-PERF-TIER1-E</t>
  </si>
  <si>
    <t>CCX-PERF-TIER2-E</t>
  </si>
  <si>
    <t>CCX-PERF-TIER3-E</t>
  </si>
  <si>
    <t>P</t>
  </si>
  <si>
    <t>NFR Virtual Products</t>
  </si>
  <si>
    <r>
      <t xml:space="preserve">NFR Virtual Options </t>
    </r>
    <r>
      <rPr>
        <b/>
        <sz val="11"/>
        <rFont val="Arial"/>
        <family val="2"/>
      </rPr>
      <t>(selectable using NFR-VIRTUAL sku above)</t>
    </r>
  </si>
  <si>
    <t>NFR-STEELCENTRAL</t>
  </si>
  <si>
    <t>Eval SteelCentral AppResponse v2000</t>
  </si>
  <si>
    <t>Eval SteelCentral AppResponse VMon</t>
  </si>
  <si>
    <t>Eval SteelCentral AppResponse 11  100v - 100 GB Disk</t>
  </si>
  <si>
    <t>Eval SteelCentral AppResponse 11  500v - 2 TB Disk</t>
  </si>
  <si>
    <t>Eval SteelCentral AppResponse 11  2000v - 8 TB Disk</t>
  </si>
  <si>
    <t>Eval SteelCentral AppResponse 11  Application Stream Analysis Module, small virtual appliances</t>
  </si>
  <si>
    <t>Eval SteelCentral AppResponse 11  Application Stream Analysis Module, models 100v, 500v</t>
  </si>
  <si>
    <t>Eval SteelCentral AppResponse 11  Web Transaction Analysis Module, small virtual appliances</t>
  </si>
  <si>
    <t>Eval SteelCentral AppResponse 11  Web Transaction Analysis Module, models 100v, 500v</t>
  </si>
  <si>
    <t>NFR-STEELHEAD-VIRTUAL</t>
  </si>
  <si>
    <t>Evaluation Virtual Steelhead VCX-10</t>
  </si>
  <si>
    <t>Evaluation Virtual Steelhead VCX-20</t>
  </si>
  <si>
    <t>Evaluation Virtual Steelhead VCX-30</t>
  </si>
  <si>
    <t>Evaluation Virtual Steelhead VCX-40</t>
  </si>
  <si>
    <t>Evaluation Virtual Steelhead VCX-50</t>
  </si>
  <si>
    <t>Evaluation Virtual Steelhead VCX-60</t>
  </si>
  <si>
    <t>Evaluation Virtual Steelhead VCX-70</t>
  </si>
  <si>
    <t>Evaluation Virtual Steelhead VCX-80</t>
  </si>
  <si>
    <t>Evaluation Virtual Steelhead VCX-90</t>
  </si>
  <si>
    <t>NFR Virtual SKU's</t>
  </si>
  <si>
    <t xml:space="preserve">Updated Product Bulletin    </t>
  </si>
  <si>
    <t>Pricelist updates</t>
  </si>
  <si>
    <t>Models - CX1555,5055,7055,EX1160,1260,1360, GCA2000, 3000</t>
  </si>
  <si>
    <t>Models - CX1555,5055,7055,EX1160,1260,1360</t>
  </si>
  <si>
    <t>Models - CX1555,5055,7055</t>
  </si>
  <si>
    <t>Models - CX1555,5055,7055, VCX5055, VCX7055, VCX-70 to VCX-110 (ESXi Only)</t>
  </si>
  <si>
    <t>SDR acceleration card (10GB) CX7055H</t>
  </si>
  <si>
    <t>Models - CX1555,5055,7055, EX1260,1360</t>
  </si>
  <si>
    <t>Models - CX5055/7055/EX1260/EX1360/GC2000/GC3000</t>
  </si>
  <si>
    <t>Models - EXA1160/1260/1360/GC3000</t>
  </si>
  <si>
    <t>Power supply for CX5055/7055/EX1260/ EX1360/GC2000/GC3000</t>
  </si>
  <si>
    <t>Models - xx50/CX1555,5055,7055,EX1160,1260,1360</t>
  </si>
  <si>
    <t>Per HDD replacement fee SH7050/CX7055/EX1360/CX3070/5070/7070/INT9600 system returned without disc,</t>
  </si>
  <si>
    <t>SCPS License on CX7055/CX7070</t>
  </si>
  <si>
    <t>Evaluation SCPS License on CX7055/CX7070</t>
  </si>
  <si>
    <t>Support SCPS License on 7055/7070 Series</t>
  </si>
  <si>
    <t>Support SCPS License on 7055/7070 Series (RASP)</t>
  </si>
  <si>
    <t>SVC-C-0101-TDLC-0000</t>
  </si>
  <si>
    <t>SteelHead Time and Materials Consulting per Day</t>
  </si>
  <si>
    <t>SVC-C-0101-THLC-0000</t>
  </si>
  <si>
    <t>SteelHead Time and Materials Consulting per Hour</t>
  </si>
  <si>
    <t>SVC-C-0101-THLP-0100</t>
  </si>
  <si>
    <t>SVC-C-0101-EXXF-0200</t>
  </si>
  <si>
    <t>SVC-C-0101-EXXA-0200</t>
  </si>
  <si>
    <t>SteelFusion Time and Materials Consulting per Day</t>
  </si>
  <si>
    <t>SVC-C-0201-TDLC-0000</t>
  </si>
  <si>
    <t>SVC-C-0201-THLC-0000</t>
  </si>
  <si>
    <t>SteelFusion Time and Materials Consulting per Hour</t>
  </si>
  <si>
    <t>SVC-C-0201-THLP-0100</t>
  </si>
  <si>
    <t>SVC-C-0201-EXXF-0200</t>
  </si>
  <si>
    <t>SVC-C-0304-CFFF-0000</t>
  </si>
  <si>
    <t>SVC-C-0304-TDLC-0000</t>
  </si>
  <si>
    <t>SteelCentral ITIM Time and Materials Consulting per Day</t>
  </si>
  <si>
    <t>SVC-C-0304-THLC-0000</t>
  </si>
  <si>
    <t>SteelCentral ITIM Time and Materials Consulting per Hour</t>
  </si>
  <si>
    <t>SVC-C-0304-THLP-0100</t>
  </si>
  <si>
    <t>SVC-C-0301-CFFF-0000</t>
  </si>
  <si>
    <t>SVC-C-0301-TDLC-0000</t>
  </si>
  <si>
    <t>SteelCentral Time and Materials Consulting per Day</t>
  </si>
  <si>
    <t>SVC-C-0301-THLC-0000</t>
  </si>
  <si>
    <t>SteelCentral Time and Materials Consulting per Hour</t>
  </si>
  <si>
    <t>SVC-C-0301-THLP-0100</t>
  </si>
  <si>
    <t>SVC-C-0301-EXXF-0200</t>
  </si>
  <si>
    <t>SVC-C-0301-EXXA-0200</t>
  </si>
  <si>
    <t>SteelHead Time and Materials Consulting per day charges which may be utilized for any of the following: project planning, technical design, implementation, best practice sharing, environmental review or knowledge transfer. Excludes T&amp;E.</t>
  </si>
  <si>
    <t>SteelHead Time and Materials Consulting per hour charges which may be utilized for any of the following: project planning, technical design, implementation, best practice sharing, environmental review or knowledge transfer. Excludes T&amp;E.</t>
  </si>
  <si>
    <t>SteelHead Time and Materials Project Management per Hour</t>
  </si>
  <si>
    <t>SteelHead Consulting Fixed Travel and Expense charges - billed as fixed amount.</t>
  </si>
  <si>
    <t>SteelHead Consulting Actuals Travel and Expenses charges - billed as actuals.</t>
  </si>
  <si>
    <t>SteelFusion Time and Materials Consulting per day charges which may be utilized for any of the following: project planning, technical design, implementation, best practice sharing, environmental review or knowledge transfer. Excludes T&amp;E.</t>
  </si>
  <si>
    <t>SteelFusion Time and Materials Consulting per hour charges which may be utilized for any of the following: project planning, technical design, implementation, best practice sharing, environmental review or knowledge transfer. Excludes T&amp;E.</t>
  </si>
  <si>
    <t>SteelFusion Time and Materials Project Management per Hour</t>
  </si>
  <si>
    <t>SteelFusion Consulting Fixed Travel and Expense charges - billed as fixed amount.</t>
  </si>
  <si>
    <t>SteelCentral Time and Materials Consulting per day charges which may be utilized for any of the following: project planning, technical design, implementation, best practice sharing, environmental review or knowledge transfer. Excludes T&amp;E.</t>
  </si>
  <si>
    <t>SteelCentral Time and Materials Consulting per hour charges which may be utilized for any of the following: project planning, technical design, implementation, best practice sharing, environmental review or knowledge transfer. Excludes T&amp;E.</t>
  </si>
  <si>
    <t>SteelCentral Time and Materials Project Management per Hour</t>
  </si>
  <si>
    <t>SteelCentral Consulting Fixed Travel and Expense charges - billed as fixed amount.</t>
  </si>
  <si>
    <t>SteelCentral Consulting Actuals Travel and Expenses charges - billed as actuals.</t>
  </si>
  <si>
    <t>SteelCentral Fixed Fee Engagement (only quoted with written PS approval and SOW)</t>
  </si>
  <si>
    <t>SteelCentral ITIM Time and Materials Consulting per day charges which may be utilized for any of the following: project planning, technical design, implementation, best practice sharing, environmental review or knowledge transfer. Excludes T&amp;E.</t>
  </si>
  <si>
    <t>SteelCentral ITIM Time and Materials Consulting per hour charges which may be utilized for any of the following: project planning, technical design, implementation, best practice sharing, environmental review or knowledge transfer. Excludes T&amp;E.</t>
  </si>
  <si>
    <t>SteelCentral ITIM Time and Materials Project Management per Hour</t>
  </si>
  <si>
    <t>SteelCentral ITIM Fixed Fee Engagement (only quoted with written PS approval and SOW)</t>
  </si>
  <si>
    <t>SteelHead Time and Materials Project Management per hour charges which may be utilized for project management services on SteelHead engagements. Excludes T&amp;E.</t>
  </si>
  <si>
    <t>SteelFusion Time and Materials Project Management per hour charges which may be utilized for project management services on SteelFusion engagements. Excludes T&amp;E.</t>
  </si>
  <si>
    <t>SteelCentral Time and Materials Project Management per hour charges which may be utilized for project management services on SteelCentral engagements. Excludes T&amp;E.</t>
  </si>
  <si>
    <t>SteelCentral ITIM Time and Materials Project Management per hour charges which may be utilized for project management services on SteelCentral ITIM engagements. Excludes T&amp;E.</t>
  </si>
  <si>
    <t>MNT-LIC-SMC-USR-10-GOV-1</t>
  </si>
  <si>
    <t>Support SteelCentral Mobile Controller add on pack-10 users. SteelSupport Government-1</t>
  </si>
  <si>
    <t>MNT-SMC-LIC-USR-10-GOV-1</t>
  </si>
  <si>
    <t>Annual Support for 10 SteelHead Mobile concurrent user licenses. SteelSupport Government-1</t>
  </si>
  <si>
    <t>MNT-AIXBMX-40-GOV-1</t>
  </si>
  <si>
    <t>MNT-ARXCXT100-GOV-1</t>
  </si>
  <si>
    <t>MNT-ARXROVR-GOV-1</t>
  </si>
  <si>
    <t>MNT-ARX-SM-3000-GOV-1</t>
  </si>
  <si>
    <t>MNT-ARX-V2000-GOV-1</t>
  </si>
  <si>
    <t>MNT-ARXVOI1K-GOV-1</t>
  </si>
  <si>
    <t>MNT-ARXVOI500-GOV-1</t>
  </si>
  <si>
    <t>MNT-CAA-CAP-02100-GOV-1</t>
  </si>
  <si>
    <t>MNT-CAA-CAX-GOV-1</t>
  </si>
  <si>
    <t>MNT-CAG-VE-100-F4-GOV-1</t>
  </si>
  <si>
    <t>MNT-CAG-VE-100-F6-GOV-1</t>
  </si>
  <si>
    <t>MNT-CAP-VE-100-F4-GOV-1</t>
  </si>
  <si>
    <t>MNT-CAP-VE-100-F6-GOV-1</t>
  </si>
  <si>
    <t>MNT-CAP-VE-100-F7-GOV-1</t>
  </si>
  <si>
    <t>MNT-CAX-VE-460-F5-GOV-1</t>
  </si>
  <si>
    <t>MNT-CSP-PE-GOV-1</t>
  </si>
  <si>
    <t>MNT-DACM-GOV-1</t>
  </si>
  <si>
    <t>MNT-FLAN-GOV-1</t>
  </si>
  <si>
    <t>MNT-FPS-002-GOV-1</t>
  </si>
  <si>
    <t>MNT-FPS-004-GOV-1</t>
  </si>
  <si>
    <t>MNT-FPS-008-GOV-1</t>
  </si>
  <si>
    <t>MNT-FPV-002-GOV-1</t>
  </si>
  <si>
    <t>MNT-FPV-003-GOV-1</t>
  </si>
  <si>
    <t>MNT-FPV-004-GOV-1</t>
  </si>
  <si>
    <t>MNT-FPV-005-GOV-1</t>
  </si>
  <si>
    <t>MNT-FPV-006-GOV-1</t>
  </si>
  <si>
    <t>MNT-FPVG-001-GOV-1</t>
  </si>
  <si>
    <t>MNT-FPVG-002-GOV-1</t>
  </si>
  <si>
    <t>MNT-FSS-01-01-GOV-1</t>
  </si>
  <si>
    <t>MNT-FSYNC-003-GOV-1</t>
  </si>
  <si>
    <t>MNT-FSYNC-004-GOV-1</t>
  </si>
  <si>
    <t>MNT-GLD-ARX1200-GOV-1</t>
  </si>
  <si>
    <t>MNT-GLD-ARX2200-GOV-1</t>
  </si>
  <si>
    <t>MNT-GLD-ARX3200-GOV-1</t>
  </si>
  <si>
    <t>MNT-GLD-ARX4200-GOV-1</t>
  </si>
  <si>
    <t>MNT-GLD-ARX5000-GOV-1</t>
  </si>
  <si>
    <t>MNT-GLD-ARXDIR200-GOV-1</t>
  </si>
  <si>
    <t>MNT-GLD-ARXEXP200-GOV-1</t>
  </si>
  <si>
    <t>MNT-GLD-ARXEXP300-GOV-1</t>
  </si>
  <si>
    <t>MNT-GLD-CAP-02260-H-GOV-1</t>
  </si>
  <si>
    <t>MNT-GLD-CAP-02260-L-GOV-1</t>
  </si>
  <si>
    <t>MNT-GLD-CAP-02260-M-GOV-1</t>
  </si>
  <si>
    <t>MNT-GLD-CAP-04260-DP-GOV-1</t>
  </si>
  <si>
    <t>MNT-GLD-CAX-00360-H-GOV-1</t>
  </si>
  <si>
    <t>MNT-GLD-CAX-00360-L-GOV-1</t>
  </si>
  <si>
    <t>MNT-GLD-CAX-00360-M-GOV-1</t>
  </si>
  <si>
    <t>MNT-GLD-CAX-460-H-GOV-1</t>
  </si>
  <si>
    <t>MNT-GLD-CAX-460-L-GOV-1</t>
  </si>
  <si>
    <t>MNT-GLD-CAX-460-M-GOV-1</t>
  </si>
  <si>
    <t>MNT-GLD-CAX-460-U-GOV-1</t>
  </si>
  <si>
    <t>MNT-GLD-CAX-460-VH-GOV-1</t>
  </si>
  <si>
    <t>MNT-GLD-CSK-01100-GOV-1</t>
  </si>
  <si>
    <t>MNT-GLD-CSK-02100-GOV-1</t>
  </si>
  <si>
    <t>MNT-GLD-CSK-03200-GOV-1</t>
  </si>
  <si>
    <t>MNT-GLD-EXA-01160-GOV-1</t>
  </si>
  <si>
    <t>MNT-GLD-EXA-1360-GOV-1</t>
  </si>
  <si>
    <t>MNT-GLD-GCA-02000-GOV-1</t>
  </si>
  <si>
    <t>MNT-GLD-LIC-CAG-2260-F1-GOV-1</t>
  </si>
  <si>
    <t>MNT-GLD-LIC-CAG-2260-F2-GOV-1</t>
  </si>
  <si>
    <t>MNT-GLD-LIC-CAG-2260-F3-GOV-1</t>
  </si>
  <si>
    <t>MNT-GLD-LIC-CAG-2260-F4-GOV-1</t>
  </si>
  <si>
    <t>MNT-GLD-SCAN-08170-GOV-1</t>
  </si>
  <si>
    <t>MNT-GLD-SCAN-SU-72TB-GOV-1</t>
  </si>
  <si>
    <t>MNT-GLD-SCFG-02270-F1-GOV-1</t>
  </si>
  <si>
    <t>MNT-GLD-SCFG-02270-F2-GOV-1</t>
  </si>
  <si>
    <t>MNT-GLD-SCFG-02270-F3-GOV-1</t>
  </si>
  <si>
    <t>MNT-GLD-SCFG-02270-F4-GOV-1</t>
  </si>
  <si>
    <t>MNT-GLD-SCNE-00470-F1-GOV-1</t>
  </si>
  <si>
    <t>MNT-GLD-SCNE-00470-F2-GOV-1</t>
  </si>
  <si>
    <t>MNT-GLD-SCNE-00470-F5-GOV-1</t>
  </si>
  <si>
    <t>MNT-GLD-SCNP-02270-F1-GOV-1</t>
  </si>
  <si>
    <t>MNT-GLD-SCNP-02270-F3-GOV-1</t>
  </si>
  <si>
    <t>MNT-GLD-SCNP-02270-F4-GOV-1</t>
  </si>
  <si>
    <t>MNT-GLD-SFED-02200-GOV-1</t>
  </si>
  <si>
    <t>MNT-GLD-UPG-CAG-02260F2F3GOV1</t>
  </si>
  <si>
    <t>MNT-GLD-UPG-CAP-02260-M-H-GOV1</t>
  </si>
  <si>
    <t>MNT-GLD-UPG-CAX-460-H-VH-GOV-1</t>
  </si>
  <si>
    <t>MNT-GLD-UPG-SCFG-02270F5F7GOV1</t>
  </si>
  <si>
    <t>MNT-GPL-CMC-08150-GOV-1</t>
  </si>
  <si>
    <t>MNT-GPL-CXA-00770-GOV-1</t>
  </si>
  <si>
    <t>MNT-GPL-CXA-03070-GOV-1</t>
  </si>
  <si>
    <t>MNT-GPL-INT-09350-GOV-1</t>
  </si>
  <si>
    <t>MNT-GPL-SCAN-04170-GOV-1</t>
  </si>
  <si>
    <t>MNT-GPL-SCFG-02270-F1-GOV-1</t>
  </si>
  <si>
    <t>MNT-GPL-SCFG-02270-F7-GOV-1</t>
  </si>
  <si>
    <t>MNT-GPL-SCNP-02270-F1-GOV-1</t>
  </si>
  <si>
    <t>MNT-GPL-SCNP-04270-AN-GOV-1</t>
  </si>
  <si>
    <t>MNT-GPL-SCNP-04270-DB-GOV-1</t>
  </si>
  <si>
    <t>MNT-GPL-SCNP-04270-EX-GOV-1</t>
  </si>
  <si>
    <t>MNT-GPL-SCNP-04270-UI-GOV-1</t>
  </si>
  <si>
    <t>MNT-GPL-SFED-05100-GOV-1</t>
  </si>
  <si>
    <t>MNT-GPL-SMC-08650-GOV-1</t>
  </si>
  <si>
    <t>MNT-ITNCSOL-GOV-1</t>
  </si>
  <si>
    <t>MNT-ITNETMAP-GOV-1</t>
  </si>
  <si>
    <t>MNT-ITS-GOV-1</t>
  </si>
  <si>
    <t>MNT-LIC-CAP-2260-CAA-GOV-1</t>
  </si>
  <si>
    <t>MNT-LIC-CAP-4260-SDN-GOV-1</t>
  </si>
  <si>
    <t>MNT-LIC-CAX-360-CAA-GOV-1</t>
  </si>
  <si>
    <t>MNT-LIC-CAX-460-SDN-GOV-1</t>
  </si>
  <si>
    <t>MNT-LIC-GRANITE-1160-GOV-1</t>
  </si>
  <si>
    <t>MNT-LIC-RPM-1160-GOV-1</t>
  </si>
  <si>
    <t>MNT-LIC-RPM-1260-GOV-1</t>
  </si>
  <si>
    <t>MNT-LIC-SCAN-ASA-SM-GOV-1</t>
  </si>
  <si>
    <t>MNT-LIC-SCAN-ASA-VS-GOV-1</t>
  </si>
  <si>
    <t>MNT-LIC-SCAN-ASA-XL-GOV-1</t>
  </si>
  <si>
    <t>MNT-LIC-SCAN-DBA-LG-GOV-1</t>
  </si>
  <si>
    <t>MNT-LIC-SCAN-DBA-SM-GOV-1</t>
  </si>
  <si>
    <t>MNT-LIC-SCAN-DBA-VS-GOV-1</t>
  </si>
  <si>
    <t>MNT-LIC-SCAN-DBA-XL-GOV-1</t>
  </si>
  <si>
    <t>MNT-LIC-SCAN-SFED-0020-GOV-1</t>
  </si>
  <si>
    <t>MNT-LIC-SCAN-SFED-0040-GOV-1</t>
  </si>
  <si>
    <t>MNT-LIC-SCAN-UCA-LG-GOV-1</t>
  </si>
  <si>
    <t>MNT-LIC-SCAN-UCA-MD-GOV-1</t>
  </si>
  <si>
    <t>MNT-LIC-SCAN-UCA-SM-GOV-1</t>
  </si>
  <si>
    <t>MNT-LIC-SCAN-UCA-VS-GOV-1</t>
  </si>
  <si>
    <t>MNT-LIC-SCAN-UCA-XL-GOV-1</t>
  </si>
  <si>
    <t>MNT-LIC-SCAN-WTA-SM-GOV-1</t>
  </si>
  <si>
    <t>MNT-LIC-SCAN-WTA-VS-GOV-1</t>
  </si>
  <si>
    <t>MNT-LIC-SCAN-WTA-XL-GOV-1</t>
  </si>
  <si>
    <t>MNT-LIC-SCNP-VE-SDN-GOV-1</t>
  </si>
  <si>
    <t>MNT-LIC-SCPS-006-GOV-1</t>
  </si>
  <si>
    <t>MNT-LIC-SCPS-007-GOV-1</t>
  </si>
  <si>
    <t>MNT-LIC-SCPS-010-GOV-1</t>
  </si>
  <si>
    <t>MNT-LTE-GOV-1</t>
  </si>
  <si>
    <t>MNT-MDWDEF-GOV-1</t>
  </si>
  <si>
    <t>MNT-NC3PP-GOV-1</t>
  </si>
  <si>
    <t>MNT-NETIMCOLLECT-M-GOV-1</t>
  </si>
  <si>
    <t>MNT-NETIMCOLLECT-S-GOV-1</t>
  </si>
  <si>
    <t>MNT-NETMAP1K-GOV-1</t>
  </si>
  <si>
    <t>MNT-NPOPT-GOV-1</t>
  </si>
  <si>
    <t>MNT-NTBZ-GOV-1</t>
  </si>
  <si>
    <t>MNT-NTDR-GOV-1</t>
  </si>
  <si>
    <t>MNT-PLT-CXA-00255-GOV-1</t>
  </si>
  <si>
    <t>MNT-PLT-CXA-05055-GOV-1</t>
  </si>
  <si>
    <t>MNT-PLT-CXA-07055-GOV-1</t>
  </si>
  <si>
    <t>MNT-PLT-INT-09350-GOV-1</t>
  </si>
  <si>
    <t>MNT-PLT-SFED-02100-GOV-1</t>
  </si>
  <si>
    <t>MNT-PLT-SFED-03100-GOV-1</t>
  </si>
  <si>
    <t>MNT-PLT-SFED-03200-GOV-1</t>
  </si>
  <si>
    <t>MNT-PLT-SMC-08650-GOV-1</t>
  </si>
  <si>
    <t>MNT-PSTNFLAN-GOV-1</t>
  </si>
  <si>
    <t>MNT-PTW-010-GOV-1</t>
  </si>
  <si>
    <t>MNT-RASM-GOV-1</t>
  </si>
  <si>
    <t>MNT-SCFG-VE-F3-GOV-1</t>
  </si>
  <si>
    <t>MNT-SCFG-VE-F4-GOV-1</t>
  </si>
  <si>
    <t>MNT-SCFG-VE-F5-GOV-1</t>
  </si>
  <si>
    <t>MNT-SCFG-VE-F6-GOV-1</t>
  </si>
  <si>
    <t>MNT-SCFG-VE-F7-GOV-1</t>
  </si>
  <si>
    <t>MNT-SCFG-VE-F9-GOV-1</t>
  </si>
  <si>
    <t>MNT-SCNE-VE-00470-F3-GOV-1</t>
  </si>
  <si>
    <t>MNT-SCNP-VE-F2-GOV-1</t>
  </si>
  <si>
    <t>MNT-SCNP-VE-F3-GOV-1</t>
  </si>
  <si>
    <t>MNT-SCNP-VE-F6-GOV-1</t>
  </si>
  <si>
    <t>MNT-SCNP-VE-F7-GOV-1</t>
  </si>
  <si>
    <t>MNT-SCNP-VE-F9-GOV-1</t>
  </si>
  <si>
    <t>MNT-SCPS-001-GOV-1</t>
  </si>
  <si>
    <t>MNT-SCPS-004-GOV-1</t>
  </si>
  <si>
    <t>MNT-SCPS-VCX-003-GOV-1</t>
  </si>
  <si>
    <t>MNT-SCPS-VCX-005-GOV-1</t>
  </si>
  <si>
    <t>MNT-SCPS-VCX-006-GOV-1</t>
  </si>
  <si>
    <t>MNT-SCPS-VCX-007-GOV-1</t>
  </si>
  <si>
    <t>MNT-SCPS-VSH-003-GOV-1</t>
  </si>
  <si>
    <t>MNT-SMC-SVR-PACK-10-GOV-1</t>
  </si>
  <si>
    <t>MNT-SPGTRANSPL-GOV-1</t>
  </si>
  <si>
    <t>MNT-SPNETMAP-GOV-1</t>
  </si>
  <si>
    <t>MNT-SRST-GOV-1</t>
  </si>
  <si>
    <t>MNT-SSM-GOV-1</t>
  </si>
  <si>
    <t>MNT-TAP-LIC-USR-1-GOV-1</t>
  </si>
  <si>
    <t>MNT-UCXPL-T10K-P-GOV-1</t>
  </si>
  <si>
    <t>MNT-UCXPL-T30K-P-GOV-1</t>
  </si>
  <si>
    <t>MNT-UCXPM-T-P-GOV-1</t>
  </si>
  <si>
    <t>MNT-UMTS-GOV-1</t>
  </si>
  <si>
    <t>MNT-URBAN-GOV-1</t>
  </si>
  <si>
    <t>MNT-VCX-010-GOV-1</t>
  </si>
  <si>
    <t>MNT-VCX-060-GOV-1</t>
  </si>
  <si>
    <t>MNT-VCX-070-GOV-1</t>
  </si>
  <si>
    <t>MNT-VCX-5055-GOV-1</t>
  </si>
  <si>
    <t>MNT-VCX-7055-GOV-1</t>
  </si>
  <si>
    <t>MNT-VGC-1500-GOV-1</t>
  </si>
  <si>
    <t>MNT-VNES-GOV-1</t>
  </si>
  <si>
    <t>MNT-VSCAN-00100-GOV-1</t>
  </si>
  <si>
    <t>MNT-VSCAN-00500-GOV-1</t>
  </si>
  <si>
    <t>MNT-VSCAN-02000-GOV-1</t>
  </si>
  <si>
    <t>MNT-VSCAN-FLOW-GOV-1</t>
  </si>
  <si>
    <t>MNT-VSH-250-GOV-1</t>
  </si>
  <si>
    <t>MNT-VSK-00200-GOV-1</t>
  </si>
  <si>
    <t>MNT-VSMC-VSP-GOV-1</t>
  </si>
  <si>
    <t>MNT-XDI-GOV-1</t>
  </si>
  <si>
    <t>LIC-SCFG-02270-F8</t>
  </si>
  <si>
    <t>SteelCentral Flow Gateway License for 4M FPM</t>
  </si>
  <si>
    <t>UPG-SCFG-02270-F1-F8</t>
  </si>
  <si>
    <t>Upgrade SCFG-02270-F1 to SCFG-02270-F8</t>
  </si>
  <si>
    <t>UPG-SCFG-02270-F2-F8</t>
  </si>
  <si>
    <t>Upgrade SCFG-02270-F2 to SCFG-02270-F8</t>
  </si>
  <si>
    <t>UPG-SCFG-02270-F3-F8</t>
  </si>
  <si>
    <t>Upgrade SCFG-02270-F3 to SCFG-02270-F8</t>
  </si>
  <si>
    <t>UPG-SCFG-02270-F4-F8</t>
  </si>
  <si>
    <t>Upgrade SCFG-02270-F4 to SCFG-02270-F8</t>
  </si>
  <si>
    <t>UPG-SCFG-02270-F5-F8</t>
  </si>
  <si>
    <t>Upgrade SCFG-02270-F5 to SCFG-02270-F8</t>
  </si>
  <si>
    <t>UPG-SCFG-02270-F6-F8</t>
  </si>
  <si>
    <t>Upgrade SCFG-02270-F6 to SCFG-02270-F8</t>
  </si>
  <si>
    <t>UPG-SCFG-02270-F7-F8</t>
  </si>
  <si>
    <t>Upgrade SCFG-02270-F7 to SCFG-02270-F8</t>
  </si>
  <si>
    <t>MNT-GLD-SCFG-02270-F8</t>
  </si>
  <si>
    <t>SteelCentral Flow Gateway SCFG-02270-F8 Gold Support</t>
  </si>
  <si>
    <t>MNT-GPL-SCFG-02270-F8</t>
  </si>
  <si>
    <t>SteelCentral Flow Gateway SCFG-02270-F8 Gold Plus Support</t>
  </si>
  <si>
    <t>MNT-PLT-SCFG-02270-F8</t>
  </si>
  <si>
    <t>SteelCentral Flow Gateway SCFG-02270-F8 Platinum Support</t>
  </si>
  <si>
    <t>MNT-RASP-GLD-SCFG-02270-F8</t>
  </si>
  <si>
    <t>SteelCentral Flow Gateway SCFG-02270-F8 Gold Support (RASP)</t>
  </si>
  <si>
    <t>MNT-RASP-GPL-SCFG-02270-F8</t>
  </si>
  <si>
    <t>SteelCentral Flow Gateway SCFG-02270-F8 Gold Plus Support (RASP)</t>
  </si>
  <si>
    <t>MNT-RASP-PLT-SCFG-02270-F8</t>
  </si>
  <si>
    <t>SteelCentral Flow Gateway SCFG-02270-F8 Platinum Support (RASP)</t>
  </si>
  <si>
    <t>MNT-GLD-UPG-SCFG-02270-F1-F8</t>
  </si>
  <si>
    <t>Support Upgrade SCFG-02270-F1 to SCFG-02270-F8 Gold</t>
  </si>
  <si>
    <t>MNT-GLD-UPG-SCFG-02270-F2-F8</t>
  </si>
  <si>
    <t>Support Upgrade SCFG-02270-F2 to SCFG-02270-F8 Gold</t>
  </si>
  <si>
    <t>MNT-GLD-UPG-SCFG-02270-F3-F8</t>
  </si>
  <si>
    <t>Support Upgrade SCFG-02270-F3 to SCFG-02270-F8 Gold</t>
  </si>
  <si>
    <t>MNT-GLD-UPG-SCFG-02270-F4-F8</t>
  </si>
  <si>
    <t>Support Upgrade SCFG-02270-F4 to SCFG-02270-F8 Gold</t>
  </si>
  <si>
    <t>MNT-GLD-UPG-SCFG-02270-F5-F8</t>
  </si>
  <si>
    <t>Support Upgrade SCFG-02270-F5 to SCFG-02270-F8 Gold</t>
  </si>
  <si>
    <t>MNT-GLD-UPG-SCFG-02270-F6-F8</t>
  </si>
  <si>
    <t>Support Upgrade SCFG-02270-F6 to SCFG-02270-F8 Gold</t>
  </si>
  <si>
    <t>MNT-GLD-UPG-SCFG-02270-F7-F8</t>
  </si>
  <si>
    <t>Support Upgrade SCFG-02270-F7 to SCFG-02270-F8 Gold</t>
  </si>
  <si>
    <t>MNT-GPL-UPG-SCFG-02270-F1-F8</t>
  </si>
  <si>
    <t>Support Upgrade SCFG-02270-F1 to SCFG-02270-F8 Gold Plus</t>
  </si>
  <si>
    <t>MNT-GPL-UPG-SCFG-02270-F2-F8</t>
  </si>
  <si>
    <t>Support Upgrade SCFG-02270-F2 to SCFG-02270-F8 Gold Plus</t>
  </si>
  <si>
    <t>MNT-GPL-UPG-SCFG-02270-F3-F8</t>
  </si>
  <si>
    <t>Support Upgrade SCFG-02270-F3 to SCFG-02270-F8 Gold Plus</t>
  </si>
  <si>
    <t>MNT-GPL-UPG-SCFG-02270-F4-F8</t>
  </si>
  <si>
    <t>Support Upgrade SCFG-02270-F4 to SCFG-02270-F8 Gold Plus</t>
  </si>
  <si>
    <t>MNT-GPL-UPG-SCFG-02270-F5-F8</t>
  </si>
  <si>
    <t>Support Upgrade SCFG-02270-F5 to SCFG-02270-F8 Gold Plus</t>
  </si>
  <si>
    <t>MNT-GPL-UPG-SCFG-02270-F6-F8</t>
  </si>
  <si>
    <t>Support Upgrade SCFG-02270-F6 to SCFG-02270-F8 Gold Plus</t>
  </si>
  <si>
    <t>MNT-GPL-UPG-SCFG-02270-F7-F8</t>
  </si>
  <si>
    <t>Support Upgrade SCFG-02270-F7 to SCFG-02270-F8 Gold Plus</t>
  </si>
  <si>
    <t>MNT-PLT-UPG-SCFG-02270-F1-F8</t>
  </si>
  <si>
    <t>Support Upgrade SCFG-02270-F1 to SCFG-02270-F8 Platinum</t>
  </si>
  <si>
    <t>MNT-PLT-UPG-SCFG-02270-F2-F8</t>
  </si>
  <si>
    <t>Support Upgrade SCFG-02270-F2 to SCFG-02270-F8 Platinum</t>
  </si>
  <si>
    <t>MNT-PLT-UPG-SCFG-02270-F3-F8</t>
  </si>
  <si>
    <t>Support Upgrade SCFG-02270-F3 to SCFG-02270-F8 Platinum</t>
  </si>
  <si>
    <t>MNT-PLT-UPG-SCFG-02270-F4-F8</t>
  </si>
  <si>
    <t>Support Upgrade SCFG-02270-F4 to SCFG-02270-F8 Platinum</t>
  </si>
  <si>
    <t>MNT-PLT-UPG-SCFG-02270-F5-F8</t>
  </si>
  <si>
    <t>Support Upgrade SCFG-02270-F5 to SCFG-02270-F8 Platinum</t>
  </si>
  <si>
    <t>MNT-PLT-UPG-SCFG-02270-F6-F8</t>
  </si>
  <si>
    <t>Support Upgrade SCFG-02270-F6 to SCFG-02270-F8 Platinum</t>
  </si>
  <si>
    <t>MNT-PLT-UPG-SCFG-02270-F7-F8</t>
  </si>
  <si>
    <t>Support Upgrade SCFG-02270-F7 to SCFG-02270-F8 Platinum</t>
  </si>
  <si>
    <t>MNT-RASP-GLD-UP-SCFG2270-F1-F8</t>
  </si>
  <si>
    <t>Support Upgrade SCFG-02270-F1 to SCFG-02270-F8 Gold - RASP</t>
  </si>
  <si>
    <t>MNT-RASP-GLD-UP-SCFG2270-F2-F8</t>
  </si>
  <si>
    <t>Support Upgrade SCFG-02270-F2 to SCFG-02270-F8 Gold - RASP</t>
  </si>
  <si>
    <t>MNT-RASP-GLD-UP-SCFG2270-F3-F8</t>
  </si>
  <si>
    <t>Support Upgrade SCFG-02270-F3 to SCFG-02270-F8 Gold - RASP</t>
  </si>
  <si>
    <t>MNT-RASP-GLD-UP-SCFG2270-F4-F8</t>
  </si>
  <si>
    <t>Support Upgrade SCFG-02270-F4 to SCFG-02270-F8 Gold - RASP</t>
  </si>
  <si>
    <t>MNT-RASP-GLD-UP-SCFG2270-F5-F8</t>
  </si>
  <si>
    <t>Support Upgrade SCFG-02270-F5 to SCFG-02270-F8 Gold - RASP</t>
  </si>
  <si>
    <t>MNT-RASP-GLD-UP-SCFG2270-F6-F8</t>
  </si>
  <si>
    <t>Support Upgrade SCFG-02270-F6 to SCFG-02270-F8 Gold - RASP</t>
  </si>
  <si>
    <t>MNT-RASP-GLD-UP-SCFG2270-F7-F8</t>
  </si>
  <si>
    <t>Support Upgrade SCFG-02270-F7 to SCFG-02270-F8 Gold - RASP</t>
  </si>
  <si>
    <t>MNT-RASP-GPL-UP-SCFG2270-F1-F8</t>
  </si>
  <si>
    <t>Support Upgrade SCFG-02270-F1 to SCFG-02270-F8 Gold Plus - RASP</t>
  </si>
  <si>
    <t>MNT-RASP-GPL-UP-SCFG2270-F2-F8</t>
  </si>
  <si>
    <t>Support Upgrade SCFG-02270-F2 to SCFG-02270-F8 Gold Plus - RASP</t>
  </si>
  <si>
    <t>MNT-RASP-GPL-UP-SCFG2270-F3-F8</t>
  </si>
  <si>
    <t>Support Upgrade SCFG-02270-F3 to SCFG-02270-F8 Gold Plus - RASP</t>
  </si>
  <si>
    <t>MNT-RASP-GPL-UP-SCFG2270-F4-F8</t>
  </si>
  <si>
    <t>Support Upgrade SCFG-02270-F4 to SCFG-02270-F8 Gold Plus - RASP</t>
  </si>
  <si>
    <t>MNT-RASP-GPL-UP-SCFG2270-F5-F8</t>
  </si>
  <si>
    <t>Support Upgrade SCFG-02270-F5 to SCFG-02270-F8 Gold Plus - RASP</t>
  </si>
  <si>
    <t>MNT-RASP-GPL-UP-SCFG2270-F6-F8</t>
  </si>
  <si>
    <t>Support Upgrade SCFG-02270-F6 to SCFG-02270-F8 Gold Plus - RASP</t>
  </si>
  <si>
    <t>MNT-RASP-GPL-UP-SCFG2270-F7-F8</t>
  </si>
  <si>
    <t>Support Upgrade SCFG-02270-F7 to SCFG-02270-F8 Gold Plus - RASP</t>
  </si>
  <si>
    <t>MNT-RASP-PLT-UP-SCFG2270-F1-F8</t>
  </si>
  <si>
    <t>Support Upgrade SCFG-02270-F1 to SCFG-02270-F8 Platinum - RASP</t>
  </si>
  <si>
    <t>MNT-RASP-PLT-UP-SCFG2270-F2-F8</t>
  </si>
  <si>
    <t>Support Upgrade SCFG-02270-F2 to SCFG-02270-F8 Platinum - RASP</t>
  </si>
  <si>
    <t>MNT-RASP-PLT-UP-SCFG2270-F3-F8</t>
  </si>
  <si>
    <t>Support Upgrade SCFG-02270-F3 to SCFG-02270-F8 Platinum - RASP</t>
  </si>
  <si>
    <t>MNT-RASP-PLT-UP-SCFG2270-F4-F8</t>
  </si>
  <si>
    <t>Support Upgrade SCFG-02270-F4 to SCFG-02270-F8 Platinum - RASP</t>
  </si>
  <si>
    <t>MNT-RASP-PLT-UP-SCFG2270-F5-F8</t>
  </si>
  <si>
    <t>Support Upgrade SCFG-02270-F5 to SCFG-02270-F8 Platinum - RASP</t>
  </si>
  <si>
    <t>MNT-RASP-PLT-UP-SCFG2270-F6-F8</t>
  </si>
  <si>
    <t>Support Upgrade SCFG-02270-F6 to SCFG-02270-F8 Platinum - RASP</t>
  </si>
  <si>
    <t>MNT-RASP-PLT-UP-SCFG2270-F7-F8</t>
  </si>
  <si>
    <t>Support Upgrade SCFG-02270-F7 to SCFG-02270-F8 Platinum - RASP</t>
  </si>
  <si>
    <t>MNT-SCFG-VE-F12</t>
  </si>
  <si>
    <t>MNT-RASP-SCFG-VE-F12</t>
  </si>
  <si>
    <t>UPG-VSFC-2500-C1-C2</t>
  </si>
  <si>
    <t>Upgrade VSFC-2500-C1 to VSFC-2500-C2</t>
  </si>
  <si>
    <t>UPG-VSFC-2500-C1-C3</t>
  </si>
  <si>
    <t>Upgrade VSFC-2500-C1 to VSFC-2500-C3</t>
  </si>
  <si>
    <t>UPG-VSFC-2500-C1-C4</t>
  </si>
  <si>
    <t>Upgrade VSFC-2500-C1 to VSFC-2500-C4</t>
  </si>
  <si>
    <t>UPG-VSFC-2500-C1-C5</t>
  </si>
  <si>
    <t>Upgrade VSFC-2500-C1 to VSFC-2500-C5</t>
  </si>
  <si>
    <t>UPG-VSFC-2500-C2-C3</t>
  </si>
  <si>
    <t>Upgrade VSFC-2500-C2 to VSFC-2500-C3</t>
  </si>
  <si>
    <t>UPG-VSFC-2500-C2-C4</t>
  </si>
  <si>
    <t>Upgrade VSFC-2500-C2 to VSFC-2500-C4</t>
  </si>
  <si>
    <t>UPG-VSFC-2500-C2-C5</t>
  </si>
  <si>
    <t>Upgrade VSFC-2500-C2 to VSFC-2500-C5</t>
  </si>
  <si>
    <t>UPG-VSFC-2500-C3-C4</t>
  </si>
  <si>
    <t>Upgrade VSFC-2500-C3 to VSFC-2500-C4</t>
  </si>
  <si>
    <t>UPG-VSFC-2500-C3-C5</t>
  </si>
  <si>
    <t>Upgrade VSFC-2500-C3 to VSFC-2500-C5</t>
  </si>
  <si>
    <t>UPG-VSFC-2500-C4-C5</t>
  </si>
  <si>
    <t>Upgrade VSFC-2500-C4 to VSFC-2500-C5</t>
  </si>
  <si>
    <t>MNT-VSFC-2500</t>
  </si>
  <si>
    <t xml:space="preserve"> Year </t>
  </si>
  <si>
    <t>MNT-RASP-VSFC-2500</t>
  </si>
  <si>
    <t>SteelFusion Core 2500 Virtual Edition RASP Support</t>
  </si>
  <si>
    <t>VSFC-2500-C1</t>
  </si>
  <si>
    <t>SteelFusion Core VSFC-2500-C1 Virtual Edition</t>
  </si>
  <si>
    <t>SteelFusion Core VSFC-2500 Virtual Edition, Capacity License C1, 5TB, 20 LUNs</t>
  </si>
  <si>
    <t>VSFC-2500-C2</t>
  </si>
  <si>
    <t>SteelFusion Core VSFC-2500-C2 Virtual Edition</t>
  </si>
  <si>
    <t>SteelFusion Core VSFC-2500 Virtual Edition, Capacity License C2, 20TB, 60 LUN</t>
  </si>
  <si>
    <t>VSFC-2500-C3</t>
  </si>
  <si>
    <t>SteelFusion Core VSFC-2500-C3 Virtual Edition</t>
  </si>
  <si>
    <t>SteelFusion Core VSFC-2500 Virtual Edition, Capacity License C3, 40TB, 160 LUNs</t>
  </si>
  <si>
    <t>VSFC-2500-C4</t>
  </si>
  <si>
    <t>SteelFusion Core VSFC-2500-C4 Virtual Edition</t>
  </si>
  <si>
    <t>SteelFusion Core VSFC-2500 Virtual Edition, Capacity License C4, 75TB, 250 LUNs</t>
  </si>
  <si>
    <t>VSFC-2500-C5</t>
  </si>
  <si>
    <t>SteelFusion Core VSFC-2500-C5 Virtual Edition</t>
  </si>
  <si>
    <t>SteelFusion Core VSFC-2500 Virtual Edition, Capacity License C5, 100TB, 300 LUNs</t>
  </si>
  <si>
    <t>VSFC-2500 Virtual Edition</t>
  </si>
  <si>
    <t>SteelFusion Bases for Subscription</t>
  </si>
  <si>
    <t>SFED-2100-HWSUB-B010</t>
  </si>
  <si>
    <t>SteelFusion HW for subscription of SFED-2100</t>
  </si>
  <si>
    <t>SFED-2200-HWSUB-B010</t>
  </si>
  <si>
    <t>SteelFusion HW for subscription of SFED-2200</t>
  </si>
  <si>
    <t>SFED-3100-HWSUB-B010</t>
  </si>
  <si>
    <t>SteelFusion HW for subscription of SFED-3100</t>
  </si>
  <si>
    <t>SFED-3200-HWSUB-B010</t>
  </si>
  <si>
    <t>SteelFusion HW for subscription of SFED-3200</t>
  </si>
  <si>
    <t>SFED-5100-HWSUB-B010</t>
  </si>
  <si>
    <t>SteelFusion HW for subscription of SFED-5100</t>
  </si>
  <si>
    <t>SFCR-3500-HWSUB-B010</t>
  </si>
  <si>
    <t>SteelFusion HW for subscription of SFCR-3500</t>
  </si>
  <si>
    <t>SteelFusion Edge Subscriptions - Price is per month  (12, 36 or 60 Month contracts)</t>
  </si>
  <si>
    <t>Subscription - SFED-2100 W0 (includes Gold Support)</t>
  </si>
  <si>
    <t>Subscription - SFED-2100 W0 (includes Gold Plus Support)</t>
  </si>
  <si>
    <t>Subscription - SFED-2100 WMAX (includes Gold Support)</t>
  </si>
  <si>
    <t>Subscription - SFED-2100 WMAX (includes Gold Plus Support)</t>
  </si>
  <si>
    <t>Subscription - SFED-2200 W0 (includes Gold Support)</t>
  </si>
  <si>
    <t>Subscription - SFED-2200 W0 (includes Gold Plus Support)</t>
  </si>
  <si>
    <t>Subscription - SFED-2200 WMAX (includes Gold Support)</t>
  </si>
  <si>
    <t>Subscription - SFED-2200 WMAX (includes Gold Plus Support)</t>
  </si>
  <si>
    <t>Subscription - SFED-3100 W0 (includes Gold Support)</t>
  </si>
  <si>
    <t>Subscription - SFED-3100 W0 (includes Gold Plus Support)</t>
  </si>
  <si>
    <t>Subscription - SFED-3100 WMAX (includes Gold Support)</t>
  </si>
  <si>
    <t>Subscription - SFED-3100 WMAX (includes Gold Plus Support)</t>
  </si>
  <si>
    <t>Subscription - SFED-3200 W0 (includes Gold Support)</t>
  </si>
  <si>
    <t>Subscription - SFED-3200 W0 (includes Gold Plus Support)</t>
  </si>
  <si>
    <t>Subscription - SFED-3200 WMAX (includes Gold Support)</t>
  </si>
  <si>
    <t>Subscription - SFED-3200 WMAX (includes Gold Plus Support)</t>
  </si>
  <si>
    <t>Subscription - SFED-5100 W0 (includes Gold Support)</t>
  </si>
  <si>
    <t>Subscription - SFED-5100 W0 (includes Gold Plus Support)</t>
  </si>
  <si>
    <t>Subscription - SFED-5100 WMAX (includes Gold Support)</t>
  </si>
  <si>
    <t>Subscription - SFED-5100 WMAX (includes Gold Plus Support)</t>
  </si>
  <si>
    <t>Subscription - SteelFusion Core SFCR-3500-C1 (includes Gold Support)</t>
  </si>
  <si>
    <t>Subscription - SteelFusion Core SFCR-3500-C1 (includes Gold Plus Support)</t>
  </si>
  <si>
    <t>Subscription - SteelFusion Core SFCR-3500-C2 (includes Gold Support)</t>
  </si>
  <si>
    <t>Subscription - SteelFusion Core SFCR-3500-C2 (includes Gold Plus Support)</t>
  </si>
  <si>
    <t>Subscription - SteelFusion Core SFCR-3500-C3 (includes Gold Support)</t>
  </si>
  <si>
    <t>Subscription - SteelFusion Core SFCR-3500-C3 (includes Gold Plus Support)</t>
  </si>
  <si>
    <t>SteelFusion Edge Subscriptions (RASP) - Price is per month  (12, 36 or 60 Month contracts)</t>
  </si>
  <si>
    <t>Subscription - SFED-2100 W0 (includes Gold Support - RASP)</t>
  </si>
  <si>
    <t>Subscription - SFED-2100 W0 (includes Gold Plus Support - RASP)</t>
  </si>
  <si>
    <t>Subscription - SFED-2100 WMAX (includes Gold Support - RASP)</t>
  </si>
  <si>
    <t>Subscription - SFED-2100 WMAX (includes Gold Plus Support - RASP)</t>
  </si>
  <si>
    <t>Subscription - SFED-2200 W0 (includes Gold Support - RASP)</t>
  </si>
  <si>
    <t>Subscription - SFED-2200 W0 (includes Gold Plus Support - RASP)</t>
  </si>
  <si>
    <t>Subscription - SFED-2200 WMAX (includes Gold Support - RASP)</t>
  </si>
  <si>
    <t>Subscription - SFED-2200 WMAX (includes Gold Plus Support - RASP)</t>
  </si>
  <si>
    <t>Subscription - SFED-3100 W0 (includes Gold Support - RASP)</t>
  </si>
  <si>
    <t>Subscription - SFED-3100 W0 (includes Gold Plus Support - RASP)</t>
  </si>
  <si>
    <t>Subscription - SFED-3100 WMAX (includes Gold Support - RASP)</t>
  </si>
  <si>
    <t>Subscription - SFED-3100 WMAX (includes Gold Plus Support - RASP)</t>
  </si>
  <si>
    <t>Subscription - SFED-3200 W0 (includes Gold Support - RASP)</t>
  </si>
  <si>
    <t>Subscription - SFED-3200 W0 (includes Gold Plus Support - RASP)</t>
  </si>
  <si>
    <t>Subscription - SFED-3200 WMAX (includes Gold Support - RASP)</t>
  </si>
  <si>
    <t>Subscription - SFED-3200 WMAX (includes Gold Plus Support - RASP)</t>
  </si>
  <si>
    <t>Subscription - SFED-5100 W0 (includes Gold Support - RASP)</t>
  </si>
  <si>
    <t>Subscription - SFED-5100 W0 (includes Gold Plus Support - RASP)</t>
  </si>
  <si>
    <t>Subscription - SFED-5100 WMAX (includes Gold Support - RASP)</t>
  </si>
  <si>
    <t>Subscription - SFED-5100 WMAX (includes Gold Plus Support - RASP)</t>
  </si>
  <si>
    <t>SteelFusion Core Subscriptions (RASP) - Price is per month  (12, 36 or 60 Month contracts)</t>
  </si>
  <si>
    <t>Subscription - SteelFusion Core SFCR-3500-C1 (includes Gold Support - RASP)</t>
  </si>
  <si>
    <t>Subscription - SteelFusion Core SFCR-3500-C1 (includes Gold Plus Support - RASP)</t>
  </si>
  <si>
    <t>Subscription - SteelFusion Core SFCR-3500-C2 (includes Gold Support - RASP)</t>
  </si>
  <si>
    <t>Subscription - SteelFusion Core SFCR-3500-C2 (includes Gold Plus Support - RASP)</t>
  </si>
  <si>
    <t>Subscription - SteelFusion Core SFCR-3500-C3 (includes Gold Support - RASP)</t>
  </si>
  <si>
    <t>Subscription - SteelFusion Core SFCR-3500-C3 (includes Gold Plus Support - RASP)</t>
  </si>
  <si>
    <t>SteelFusion Core Subscriptions - Price is per month  (12, 36 or 60 Month contracts)</t>
  </si>
  <si>
    <t>Also refer to "SteelFusion" tabs</t>
  </si>
  <si>
    <t>SteelFusion Subscription Bases for Hardware Appliance Pricelist</t>
  </si>
  <si>
    <t>SteelCentral Mobile Controller Virtual Edition with 10 default concurrent users (VMware ESX, Hyper-V, Azure)</t>
  </si>
  <si>
    <t>Virtual SMC Licenses (VMware ESX, Hyper-V, Azure)</t>
  </si>
  <si>
    <t>SteelCentral Mobile Controller Virtual edition with 10 default concurrent users (VMware ESX, Hyper-V, Only Azure can extend range from 4001 - 35000)</t>
  </si>
  <si>
    <t>** ASA REQUIRED** SteelCentral AppResponse 11  Web Transaction Analysis Module, small virtual</t>
  </si>
  <si>
    <t>** ASA REQUIRED** SteelCentral AppResponse 11  Web Transaction Analysis Module, small</t>
  </si>
  <si>
    <t>** ASA REQUIRED** SteelCentral AppResponse 11  Web Transaction Analysis Module, mid-range appliances</t>
  </si>
  <si>
    <t>** ASA REQUIRED** SteelCentral AppResponse 11  Web Transaction Analysis Module, large appliances</t>
  </si>
  <si>
    <t>** ASA REQUIRED** SteelCentral AppResponse 11 Web Transaction Analysis Module, extra-large appliances</t>
  </si>
  <si>
    <t>** ASA REQUIRED** Eval SteelCentral AppResponse 11  Web Transaction Analysis Module, small virtual</t>
  </si>
  <si>
    <t>** ASA REQUIRED** Eval SteelCentral AppResponse 11  Web Transaction Analysis Module, small</t>
  </si>
  <si>
    <t>** ASA REQUIRED** Eval SteelCentral AppResponse 11  Web Transaction Analysis Module, mid-range appliances</t>
  </si>
  <si>
    <t>** ASA REQUIRED** Eval SteelCentral AppResponse 11  Web Transaction Analysis Module, large appliances</t>
  </si>
  <si>
    <t>** ASA REQUIRED** Eval SteelCentral AppResponse 11 Web Transaction Analysis Module, extra-large appliances</t>
  </si>
  <si>
    <t>** ASA REQUIRED** SteelCentral AppResponse 11 Database Analysis Module, small virtual appliances</t>
  </si>
  <si>
    <t>** ASA REQUIRED** SteelCentral AppResponse 11 Database Analysis Module, mid-range appliances</t>
  </si>
  <si>
    <t>** ASA REQUIRED** SteelCentral AppResponse 11 Database Analysis Module, small appliances</t>
  </si>
  <si>
    <t>** ASA REQUIRED** SteelCentral AppResponse 11 Database Analysis Module, large appliances</t>
  </si>
  <si>
    <t>** ASA REQUIRED** SteelCentral AppResponse 11 Database Analysis Module, extra-large appliances</t>
  </si>
  <si>
    <t>** ASA REQUIRED** Eval SteelCentral AppResponse 11 Database Analysis Module, small virtual appliances</t>
  </si>
  <si>
    <t>** ASA REQUIRED** Eval SteelCentral AppResponse 11 Database Analysis Module, small appliances</t>
  </si>
  <si>
    <t>** ASA REQUIRED** Eval SteelCentral AppResponse 11 Database Analysis Module, mid-range appliances</t>
  </si>
  <si>
    <t>** ASA REQUIRED** Eval SteelCentral AppResponse 11 Database Analysis Module, large appliances</t>
  </si>
  <si>
    <t>** ASA REQUIRED** Eval SteelCentral AppResponse 11 Database Analysis Module, extra-large appliances</t>
  </si>
  <si>
    <t>** ASA REQUIRED** SteelCentral AppResponse 11 VoIP/Video Unified Communications Analysis Module, small virtual appliances</t>
  </si>
  <si>
    <t>** ASA REQUIRED** SteelCentral AppResponse 11 VoIP/Video Unified Communications Analysis Module, small appliances</t>
  </si>
  <si>
    <t>** ASA REQUIRED** SteelCentral AppResponse 11 VoIP/Video Unified Communications Analysis Module, mid-range appliances</t>
  </si>
  <si>
    <t>** ASA REQUIRED** SteelCentral AppResponse 11 VoIP/Video Unified Communications Analysis Module, large appliances</t>
  </si>
  <si>
    <t>** ASA REQUIRED** SteelCentral AppResponse 11 VoIP/Video Unified Communications Analysis Module, extra-large appliances</t>
  </si>
  <si>
    <t>** ASA REQUIRED** Eval SteelCentral AppResponse 11 VoIP/Video Unified Communications Analysis Module, small virtual appliances</t>
  </si>
  <si>
    <t>** ASA REQUIRED** Eval SteelCentral AppResponse 11 VoIP/Video Unified Communications Analysis Module, small appliances</t>
  </si>
  <si>
    <t>** ASA REQUIRED** Eval SteelCentral AppResponse 11 VoIP/Video Unified Communications Analysis Module, mid-range appliances</t>
  </si>
  <si>
    <t>** ASA REQUIRED** Eval SteelCentral AppResponse 11 VoIP/Video Unified Communications Analysis Module, large appliances</t>
  </si>
  <si>
    <t>** ASA REQUIRED** Eval SteelCentral AppResponse 11 VoIP/Video Unified Communications Analysis Module, extra-large appliances</t>
  </si>
  <si>
    <t xml:space="preserve">Subscription based Steelhead (20Mbps, 1000 conn), inc Gold support </t>
  </si>
  <si>
    <t>Subscription based Steelhead (20Mbps, 1000 conn), inc Gold support  (RASP)</t>
  </si>
  <si>
    <t>Support SCPS License on 7055/7070</t>
  </si>
  <si>
    <t>SUB-RASP-SW-VSFC-2500-C5</t>
  </si>
  <si>
    <t>SUB-RASP-SW-VSFC-2500-C1</t>
  </si>
  <si>
    <t>SUB-RASP-SW-VSFC-2500-C2</t>
  </si>
  <si>
    <t>SUB-RASP-SW-VSFC-2500-C3</t>
  </si>
  <si>
    <t>SUB-RASP-SW-VSFC-2500-C4</t>
  </si>
  <si>
    <t>SUB-SW-VSFC-2500-C5</t>
  </si>
  <si>
    <t>SUB-SW-VSFC-2500-C4</t>
  </si>
  <si>
    <t>SUB-SW-VSFC-2500-C3</t>
  </si>
  <si>
    <t>SUB-SW-VSFC-2500-C2</t>
  </si>
  <si>
    <t>SUB-SW-VSFC-2500-C1</t>
  </si>
  <si>
    <t>SUB-GLD-SFED2100-W0</t>
  </si>
  <si>
    <t>SUB-GLDPLS-SFED2100-W0</t>
  </si>
  <si>
    <t>SUB-GLD-SFED2100-WMAX</t>
  </si>
  <si>
    <t>SUB-GLDPLS-SFED2100-WMAX</t>
  </si>
  <si>
    <t>SUB-GLD-SFED2200-W0</t>
  </si>
  <si>
    <t>SUB-GLDPLS-SFED2200-W0</t>
  </si>
  <si>
    <t>SUB-GLD-SFED2200-WMAX</t>
  </si>
  <si>
    <t>SUB-GLDPLS-SFED2200-WMAX</t>
  </si>
  <si>
    <t>SUB-GLD-SFED3100-W0</t>
  </si>
  <si>
    <t>SUB-GLDPLS-SFED3100-W0</t>
  </si>
  <si>
    <t>SUB-GLD-SFED3100-WMAX</t>
  </si>
  <si>
    <t>SUB-GLDPLS-SFED3100-WMAX</t>
  </si>
  <si>
    <t>SUB-GLD-SFED3200-W0</t>
  </si>
  <si>
    <t>SUB-GLDPLS-SFED3200-W0</t>
  </si>
  <si>
    <t>SUB-GLD-SFED3200-WMAX</t>
  </si>
  <si>
    <t>SUB-GLDPLS-SFED3200-WMAX</t>
  </si>
  <si>
    <t>SUB-GLD-SFED5100-W0</t>
  </si>
  <si>
    <t>SUB-GLDPLS-SFED5100-W0</t>
  </si>
  <si>
    <t>SUB-GLD-SFED5100-WMAX</t>
  </si>
  <si>
    <t>SUB-GLDPLS-SFED5100-WMAX</t>
  </si>
  <si>
    <t>SUB-GLD-SFCR-3500-C1</t>
  </si>
  <si>
    <t>SUB-GLDPLS-SFCR-3500-C1</t>
  </si>
  <si>
    <t>SUB-GLD-SFCR-3500-C2</t>
  </si>
  <si>
    <t>SUB-GLDPLS-SFCR-3500-C2</t>
  </si>
  <si>
    <t>SUB-GLD-SFCR-3500-C3</t>
  </si>
  <si>
    <t>SUB-GLDPLS-SFCR-3500-C3</t>
  </si>
  <si>
    <t>SUB-RASP-GLD-SFED2100-W0</t>
  </si>
  <si>
    <t>SUB-RASP-GLDPLS-SFED2100-W0</t>
  </si>
  <si>
    <t>SUB-RASP-GLD-SFED2100-WMAX</t>
  </si>
  <si>
    <t>SUB-RASP-GLDPLS-SFED2100-WMAX</t>
  </si>
  <si>
    <t>SUB-RASP-GLD-SFED2200-W0</t>
  </si>
  <si>
    <t>SUB-RASP-GLDPLS-SFED2200-W0</t>
  </si>
  <si>
    <t>SUB-RASP-GLD-SFED2200-WMAX</t>
  </si>
  <si>
    <t>SUB-RASP-GLDPLS-SFED2200-WMAX</t>
  </si>
  <si>
    <t>SUB-RASP-GLD-SFED3100-W0</t>
  </si>
  <si>
    <t>SUB-RASP-GLDPLS-SFED3100-W0</t>
  </si>
  <si>
    <t>SUB-RASP-GLD-SFED3100-WMAX</t>
  </si>
  <si>
    <t>SUB-RASP-GLDPLS-SFED3100-WMAX</t>
  </si>
  <si>
    <t>SUB-RASP-GLD-SFED3200-W0</t>
  </si>
  <si>
    <t>SUB-RASP-GLDPLS-SFED3200-W0</t>
  </si>
  <si>
    <t>SUB-RASP-GLD-SFED3200-WMAX</t>
  </si>
  <si>
    <t>SUB-RASP-GLDPLS-SFED3200-WMAX</t>
  </si>
  <si>
    <t>SUB-RASP-GLD-SFED5100-W0</t>
  </si>
  <si>
    <t>SUB-RASP-GLDPLS-SFED5100-W0</t>
  </si>
  <si>
    <t>SUB-RASP-GLD-SFED5100-WMAX</t>
  </si>
  <si>
    <t>SUB-RASP-GLDPLS-SFED5100-WMAX</t>
  </si>
  <si>
    <t>SUB-RASP-GLD-SFCR-3500-C1</t>
  </si>
  <si>
    <t>SUB-RASP-GLDPLS-SFCR-3500-C1</t>
  </si>
  <si>
    <t>SUB-RASP-GLD-SFCR-3500-C2</t>
  </si>
  <si>
    <t>SUB-RASP-GLDPLS-SFCR-3500-C2</t>
  </si>
  <si>
    <t>SUB-RASP-GLD-SFCR-3500-C3</t>
  </si>
  <si>
    <t>SUB-RASP-GLDPLS-SFCR-3500-C3</t>
  </si>
  <si>
    <t>Switch SteelConnect SDI-S24 B010 Base</t>
  </si>
  <si>
    <t>Switch SteelConnect SDI-S48 B010 Base</t>
  </si>
  <si>
    <t>Switch SteelConnect SDI-S12 B010 Base</t>
  </si>
  <si>
    <t>Evaluation Switch SteelConnect SDI-S12 B010-E Base</t>
  </si>
  <si>
    <t xml:space="preserve">Evaluation Switch SteelConnect SDI-S24 B010-E Base </t>
  </si>
  <si>
    <t>Evaluation Switch SteelConnect SDI-S48 B010-E Base</t>
  </si>
  <si>
    <t>Steelhead HW for subscription of SD-ready 770</t>
  </si>
  <si>
    <t>Steelhead HW for subscription of SD-ready 570</t>
  </si>
  <si>
    <t xml:space="preserve">Subscription - SFED-2100 W0 (includes Gold Support) 
</t>
  </si>
  <si>
    <t xml:space="preserve">Subscription - SFED-2100 W0 (includes Gold Plus Support) 
</t>
  </si>
  <si>
    <t xml:space="preserve">Subscription - SFED-2100 WMAX (includes Gold Support) 
</t>
  </si>
  <si>
    <t xml:space="preserve">Subscription - SFED-2100 WMAX (includes Gold Plus Support) 
</t>
  </si>
  <si>
    <t xml:space="preserve">Subscription - SFED-2200 W0 (includes Gold Support) 
</t>
  </si>
  <si>
    <t xml:space="preserve">Subscription - SFED-2200 W0 (includes Gold Plus Support) 
</t>
  </si>
  <si>
    <t xml:space="preserve">Subscription - SFED-2200 WMAX (includes Gold Support) 
</t>
  </si>
  <si>
    <t xml:space="preserve">Subscription - SFED-2200 WMAX (includes Gold Plus Support) 
</t>
  </si>
  <si>
    <t xml:space="preserve">Subscription - SFED-3100 W0 (includes Gold Support) 
</t>
  </si>
  <si>
    <t xml:space="preserve">Subscription - SFED-3100 W0 (includes Gold Plus Support) 
</t>
  </si>
  <si>
    <t xml:space="preserve">Subscription - SFED-3100 WMAX (includes Gold Support) 
</t>
  </si>
  <si>
    <t xml:space="preserve">Subscription - SFED-3100 WMAX (includes Gold Plus Support) 
</t>
  </si>
  <si>
    <t xml:space="preserve">Subscription - SFED-3200 W0 (includes Gold Support) 
</t>
  </si>
  <si>
    <t xml:space="preserve">Subscription - SFED-3200 W0 (includes Gold Plus Support) 
</t>
  </si>
  <si>
    <t xml:space="preserve">Subscription - SFED-3200 WMAX (includes Gold Support) 
</t>
  </si>
  <si>
    <t xml:space="preserve">Subscription - SFED-3200 WMAX (includes Gold Plus Support) 
</t>
  </si>
  <si>
    <t xml:space="preserve">Subscription - SFED-5100 W0 (includes Gold Support) 
</t>
  </si>
  <si>
    <t xml:space="preserve">Subscription - SFED-5100 W0 (includes Gold Plus Support) 
</t>
  </si>
  <si>
    <t xml:space="preserve">Subscription - SFED-5100 WMAX (includes Gold Support) 
</t>
  </si>
  <si>
    <t xml:space="preserve">Subscription - SFED-5100 WMAX (includes Gold Plus Support) 
</t>
  </si>
  <si>
    <t xml:space="preserve">Subscription - SteelFusion Core SFCR-3500, Capacity License C1, 25TB, 200 LUNs (includes Gold Support) 
</t>
  </si>
  <si>
    <t xml:space="preserve">Subscription - SteelFusion Core SFCR-3500, Capacity License C1, 25TB, 200 LUNs (includes Gold Plus Support) 
</t>
  </si>
  <si>
    <t xml:space="preserve">Subscription - SteelFusion Core SFCR-3500, Capacity License C2, 50TB, 250 LUNs (includes Gold Support) 
</t>
  </si>
  <si>
    <t xml:space="preserve">Subscription - SteelFusion Core SFCR-3500, Capacity License C2, 50TB, 250 LUNs (includes Gold Plus Support) 
</t>
  </si>
  <si>
    <t xml:space="preserve">Subscription - SteelFusion Core SFCR-3500, Capacity License C3, 100TB, 300 LUNs (includes Gold Support) 
</t>
  </si>
  <si>
    <t xml:space="preserve">Subscription - SteelFusion Core SFCR-3500, Capacity License C3, 100TB, 300 LUNs (includes Gold Plus Support) 
</t>
  </si>
  <si>
    <t xml:space="preserve">Subscription - SFED-2100 W0 (includes Gold Support - RASP) 
</t>
  </si>
  <si>
    <t xml:space="preserve">Subscription - SFED-2100 W0 (includes Gold Plus Support - RASP) 
</t>
  </si>
  <si>
    <t xml:space="preserve">Subscription - SFED-2100 WMAX (includes Gold Support - RASP) 
</t>
  </si>
  <si>
    <t xml:space="preserve">Subscription - SFED-2100 WMAX (includes Gold Plus Support - RASP) 
</t>
  </si>
  <si>
    <t xml:space="preserve">Subscription - SFED-2200 W0 (includes Gold Support - RASP) 
</t>
  </si>
  <si>
    <t xml:space="preserve">Subscription - SFED-2200 W0 (includes Gold Plus Support - RASP) 
</t>
  </si>
  <si>
    <t xml:space="preserve">Subscription - SFED-2200 WMAX (includes Gold Support - RASP) 
</t>
  </si>
  <si>
    <t xml:space="preserve">Subscription - SFED-2200 WMAX (includes Gold Plus Support - RASP) 
</t>
  </si>
  <si>
    <t xml:space="preserve">Subscription - SFED-3100 W0 (includes Gold Support - RASP) 
</t>
  </si>
  <si>
    <t xml:space="preserve">Subscription - SFED-3100 W0 (includes Gold Plus Support - RASP) 
</t>
  </si>
  <si>
    <t xml:space="preserve">Subscription - SFED-3100 WMAX (includes Gold Support - RASP) 
</t>
  </si>
  <si>
    <t xml:space="preserve">Subscription - SFED-3100 WMAX (includes Gold Plus Support - RASP) 
</t>
  </si>
  <si>
    <t xml:space="preserve">Subscription - SFED-3200 W0 (includes Gold Support - RASP) 
</t>
  </si>
  <si>
    <t xml:space="preserve">Subscription - SFED-3200 W0 (includes Gold Plus Support - RASP) 
</t>
  </si>
  <si>
    <t xml:space="preserve">Subscription - SFED-3200 WMAX (includes Gold Support - RASP) 
</t>
  </si>
  <si>
    <t xml:space="preserve">Subscription - SFED-3200 WMAX (includes Gold Plus Support - RASP) 
</t>
  </si>
  <si>
    <t xml:space="preserve">Subscription - SFED-5100 W0 (includes Gold Support - RASP) 
</t>
  </si>
  <si>
    <t xml:space="preserve">Subscription - SFED-5100 W0 (includes Gold Plus Support - RASP) 
</t>
  </si>
  <si>
    <t xml:space="preserve">Subscription - SFED-5100 WMAX (includes Gold Support - RASP) 
</t>
  </si>
  <si>
    <t xml:space="preserve">Subscription - SFED-5100 WMAX (includes Gold Plus Support - RASP) 
</t>
  </si>
  <si>
    <t xml:space="preserve">Subscription - SteelFusion Core SFCR-3500, Capacity License C1, 25TB, 200 LUNs (includes Gold Support - RASP) 
</t>
  </si>
  <si>
    <t xml:space="preserve">Subscription - SteelFusion Core SFCR-3500, Capacity License C1, 25TB, 200 LUNs (includes Gold Plus Support - RASP) 
</t>
  </si>
  <si>
    <t xml:space="preserve">Subscription - SteelFusion Core SFCR-3500, Capacity License C2, 50TB, 250 LUNs (includes Gold Support - RASP) 
</t>
  </si>
  <si>
    <t xml:space="preserve">Subscription - SteelFusion Core SFCR-3500, Capacity License C2, 50TB, 250 LUNs (includes Gold Plus Support - RASP) 
</t>
  </si>
  <si>
    <t xml:space="preserve">Subscription - SteelFusion Core SFCR-3500, Capacity License C3, 100TB, 300 LUNs (includes Gold Support - RASP) 
</t>
  </si>
  <si>
    <t xml:space="preserve">Subscription - SteelFusion Core SFCR-3500, Capacity License C3, 100TB, 300 LUNs (includes Gold Plus Support - RASP) 
</t>
  </si>
  <si>
    <t>MNT-RASP-FSYNC-006</t>
  </si>
  <si>
    <t>Support FusionSync for SteelFusion Core 2500 (RASP) Virtual Edition</t>
  </si>
  <si>
    <t>Support FusionSync for SteelFusion Core VSFC 2500 (RASP)</t>
  </si>
  <si>
    <t>MNT-FSYNC-006</t>
  </si>
  <si>
    <t>Support FusionSync for SteelFusion Core 3500, SFCR 3500 (RASP)</t>
  </si>
  <si>
    <t>Perpetual License for Virtual Steelhead VCX-110 (5 Gbps, 180K conn)</t>
  </si>
  <si>
    <t>Evaluation Virtual Steelhead (5Gbps, 180K conn), SW Support included</t>
  </si>
  <si>
    <t>Disk/Memory Support, SFED3100/3200</t>
  </si>
  <si>
    <t>Disk/Memory Support, SFED3100/3200 (RASP)</t>
  </si>
  <si>
    <t>SteelCentral Transaction Analyzer Plus License 1 Support</t>
  </si>
  <si>
    <t xml:space="preserve">SVC-C-0101-PUPU-0001 </t>
  </si>
  <si>
    <t xml:space="preserve">SVC-C-0201-PUPU-0001 </t>
  </si>
  <si>
    <t xml:space="preserve">SVC-C-0301-PUPU-0001 </t>
  </si>
  <si>
    <t xml:space="preserve">SVC-C-0304-PUPU-0001 </t>
  </si>
  <si>
    <t>WAN Optimization Product Equipment &amp; Software Usage as part of services engagement. For WAN Optimization family of products. May only be quoted with a Product Usage form or SOW provided by RPS.</t>
  </si>
  <si>
    <t>SteelCentral Product Equipment &amp; Software Usage as part of services engagement. For SteelCentral Products. May only be quoted with a Product Usage form or SOW provided by RPS.</t>
  </si>
  <si>
    <t>SteelCentral ITIM Product Equipment &amp; Software Usage as part of services engagement. For SteelCentral ITIM Products. May only be quoted with a Product Usage form or SOW provided by RPS.</t>
  </si>
  <si>
    <t>APM-NPM-EE</t>
  </si>
  <si>
    <t>APM-EE</t>
  </si>
  <si>
    <t>SteelCentral Transaction Analyzer Plus license 1 RASP Support</t>
  </si>
  <si>
    <t>RASP AUTH</t>
  </si>
  <si>
    <t>RASP Authorization Legend</t>
  </si>
  <si>
    <t>    NPM  =  Network Performance Management (SteelCentral)</t>
  </si>
  <si>
    <t>    APM-NPM = Partners with either APM or NPM qualify</t>
  </si>
  <si>
    <t>    SDW  =  SD WAN, Network Configuration</t>
  </si>
  <si>
    <t>    SD  =  Storage Delivery (SteelFusion)</t>
  </si>
  <si>
    <t>    W  =  WAN Optimization (SteelHead)</t>
  </si>
  <si>
    <t>    WL  =  Wireless LAN (Xirrus)</t>
  </si>
  <si>
    <t>    APM-NPM-EE = Partners with either APM, NPM, or EE qualify</t>
  </si>
  <si>
    <t>    (General)  =  additional discount for Partner Competency does not apply</t>
  </si>
  <si>
    <t>Subscriptions - Volume pricing (all pricing and range quantities shown are for Month)   For Parent sku replace LP suffix with SUB-LIC.</t>
  </si>
  <si>
    <t>RASP SteelConnect Subscriptions - Monthly Pricing.  Requires order sizes 12, 36 or 60 Month</t>
  </si>
  <si>
    <t>SUB-GLD-RASP-SDI-BW-001</t>
  </si>
  <si>
    <t>Subscription - 25M Bandwidth - includes Support (S/W &amp; H/W Gold) - RASP</t>
  </si>
  <si>
    <t>SUB-GLD-RASP-SDI-BW-002</t>
  </si>
  <si>
    <t>Subscription - 50M Bandwidth - includes Support (S/W &amp; H/W Gold) - RASP</t>
  </si>
  <si>
    <t>Models: SDI-130,SDI-130W, SDI-330</t>
  </si>
  <si>
    <t>SUB-GLD-RASP-SDI-BW-003</t>
  </si>
  <si>
    <t>Subscription - 100M Bandwidth - includes Support (S/W &amp; H/W Gold) - RASP</t>
  </si>
  <si>
    <t>SUB-GLD-RASP-SDI-BW-004</t>
  </si>
  <si>
    <t>Subscription - 200M Bandwidth - includes Support (S/W &amp; H/W Gold) - RASP</t>
  </si>
  <si>
    <t>SUB-GLD-RASP-SDI-BW-005</t>
  </si>
  <si>
    <t>Subscription - 1G Bandwidth - includes Support (S/W &amp; H/W Gold) - RASP</t>
  </si>
  <si>
    <t>SUB-GLD-RASP-SDI-BW-006</t>
  </si>
  <si>
    <t>Subscription - 2.5G Bandwidth - includes Support (S/W &amp; H/W Gold) - RASP</t>
  </si>
  <si>
    <t>SUB-GLD-RASP-SDI-BW-007</t>
  </si>
  <si>
    <t>Subscription - includes Support (S/W &amp; H/W Gold) - RASP</t>
  </si>
  <si>
    <t>SUB-RASP-GLD-SDI-S12</t>
  </si>
  <si>
    <t>RASP Subscription - SteelConnect SDI-S12 Switch (with Gold Support)</t>
  </si>
  <si>
    <t>SUB-RASP-GLD-SDI-S24</t>
  </si>
  <si>
    <t>RASP Subscription - SteelConnect SDI-S24 Switch (with Gold Support)</t>
  </si>
  <si>
    <t>SUB-RASP-GLD-SDI-S48</t>
  </si>
  <si>
    <t>RASP Subscription - SteelConnect SDI-S48 Switch (with Gold Support)</t>
  </si>
  <si>
    <t>SUB-RASP-GLD-SDI-AP5</t>
  </si>
  <si>
    <t>RASP Subscription - SteelConnect SDI-AP5 Access Point (with Gold Support)</t>
  </si>
  <si>
    <t>SUB-RASP-GLD-SDI-AP5R</t>
  </si>
  <si>
    <t>RASP Subscription - SteelConnect SDI-AP5R Access Point (with Gold Support)</t>
  </si>
  <si>
    <t>RASP SteelConnect  VGW Subscriptions - Monthly Pricing.  Requires order sizes 12, 36 or 60 Month</t>
  </si>
  <si>
    <t>SUB-RASP-SDI-VGW-001</t>
  </si>
  <si>
    <t>SUB-RASP-SDI-VGW-002</t>
  </si>
  <si>
    <t>SUB-RASP-SDI-VGW-003</t>
  </si>
  <si>
    <t>SUB-RASP-SDI-VGW-004</t>
  </si>
  <si>
    <t>SUB-RASP-SDI-VGW-006</t>
  </si>
  <si>
    <t>SteelHead-SD MSPEC Subscriptions - Volume pricing</t>
  </si>
  <si>
    <t>SteelHead-SD MSPEC Subscriptions - Monthly Pricing.  Requires order sizes 12, 36 or 60 Month</t>
  </si>
  <si>
    <t>SUB-GLD-CXA-00570SD-L</t>
  </si>
  <si>
    <t>Subscription based Steelhead (10Mbps, 275 conn), inc Gold support</t>
  </si>
  <si>
    <t>SUB-GLD-CXA-00570SD-M</t>
  </si>
  <si>
    <t>Subscription based Steelhead (10Mbps, 450 conn), inc Gold support</t>
  </si>
  <si>
    <t>SUB-GLD-CXA-00570SD-H</t>
  </si>
  <si>
    <t>Subscription based Steelhead (10Mbps, 700 conn), inc Gold support</t>
  </si>
  <si>
    <t>SUB-GLD-CXA-00770SD-L</t>
  </si>
  <si>
    <t>SUB-GLD-CXA-00770SD-M</t>
  </si>
  <si>
    <t>Subscription based Steelhead (20Mbps, 1500 conn), inc Gold support</t>
  </si>
  <si>
    <t>SUB-GLD-CXA-00770SD-H</t>
  </si>
  <si>
    <t>Subscription based Steelhead (30Mbps, 2500 conn), inc Gold support</t>
  </si>
  <si>
    <t>SUB-GLD-CXA-03070SD-L</t>
  </si>
  <si>
    <t>Subscription based Steelhead (50Mbps, 3000 conn), inc Gold support</t>
  </si>
  <si>
    <t>SUB-GLD-CXA-03070SD-M</t>
  </si>
  <si>
    <t>SUB-GLD-CXA-03070SD-H</t>
  </si>
  <si>
    <t>SUB-RASP-GLD-CXA-00570SD-L</t>
  </si>
  <si>
    <t>Subscription based Steelhead (10Mbps, 275 conn), inc Gold support (RASP)</t>
  </si>
  <si>
    <t>SUB-RASP-GLD-CXA-00570SD-M</t>
  </si>
  <si>
    <t>Subscription based Steelhead (10Mbps, 450 conn), inc Gold support (RASP)</t>
  </si>
  <si>
    <t>SUB-RASP-GLD-CXA-00570SD-H</t>
  </si>
  <si>
    <t>Subscription based Steelhead (10Mbps, 700 conn), inc Gold support (RASP)</t>
  </si>
  <si>
    <t>SUB-RASP-GLD-CXA-00770SD-L</t>
  </si>
  <si>
    <t>SUB-RASP-GLD-CXA-00770SD-M</t>
  </si>
  <si>
    <t>Subscription based Steelhead (20Mbps, 1500 conn), inc Gold support (RASP)</t>
  </si>
  <si>
    <t>SUB-RASP-GLD-CXA-00770SD-H</t>
  </si>
  <si>
    <t>Subscription based Steelhead (30Mbps, 2500 conn), inc Gold support (RASP)</t>
  </si>
  <si>
    <t>SUB-RASP-GLD-CXA-03070SD-L</t>
  </si>
  <si>
    <t>Subscription based Steelhead (50Mbps, 3000 conn), inc Gold support (RASP)</t>
  </si>
  <si>
    <t>SUB-RASP-GLD-CXA-03070SD-M</t>
  </si>
  <si>
    <t>SUB-RASP-GLD-CXA-03070SD-H</t>
  </si>
  <si>
    <t>SteelHead-SD HVGW Subscriptions - Volume pricing</t>
  </si>
  <si>
    <t>SUB-GLD-570SD-HVGW-B200</t>
  </si>
  <si>
    <t>Subscription - SDI-VGW Gateway for 570 SteelHead SD (includes Gold Support)</t>
  </si>
  <si>
    <t>SUB-GLD-770SD-HVGW-B200</t>
  </si>
  <si>
    <t>Subscription - SDI-VGW Gateway for 770 SteelHead SD (includes Gold Support)</t>
  </si>
  <si>
    <t>SUB-GLD-3070SD-HVGW-B200</t>
  </si>
  <si>
    <t>SUB-RASP-GLD-570SD-HVGW-B200</t>
  </si>
  <si>
    <t>RASP Subscription - SDI-VGW Gateway for 570 SteelHead SD (includes Gold Support)</t>
  </si>
  <si>
    <t>SUB-RASP-GLD-770SD-HVGW-B200</t>
  </si>
  <si>
    <t>RASP Subscription - SDI-VGW Gateway for 770 SteelHead SD (includes Gold Support)</t>
  </si>
  <si>
    <t>SUB-RASP-GLD-3070SD-HVGW-B200</t>
  </si>
  <si>
    <t>RASP Subscription - SDI-VGW Gateway for SteelHead SD (includes Gold Support)</t>
  </si>
  <si>
    <t>HVGW  Upgrades</t>
  </si>
  <si>
    <t>UPG-CXA-00570-MODEL-TO-SD</t>
  </si>
  <si>
    <t>Upgrade Base SKU to SteelHead-SD 570 Base SKU</t>
  </si>
  <si>
    <t>UPG-CXA-00770-MODEL-TO-SD</t>
  </si>
  <si>
    <t>Upgrade Base SKU to SteelHead-SD 770 Base SKU</t>
  </si>
  <si>
    <t>UPG-CXA-03070-MODEL-TO-SD</t>
  </si>
  <si>
    <t>Upgrade Base SKU to SteelHead-SD 3070 Base SKU</t>
  </si>
  <si>
    <t>UPG-CXA-00570-TO-SD-MEM</t>
  </si>
  <si>
    <t>Upgrade CX Base SKU to SteelHead-SD 570 Base SKU with Memory</t>
  </si>
  <si>
    <t>UPG-CXA-00770-TO-SD-MEM</t>
  </si>
  <si>
    <t>Upgrade CX Base SKU to SteelHead-SD 770 SD Base SKU with Memory</t>
  </si>
  <si>
    <t>UPG-CXA-03070-TO-SD-MEM</t>
  </si>
  <si>
    <t>Upgrade CX Base SKU to SteelHead-SD 3070 SD Base SKU with Memory</t>
  </si>
  <si>
    <t>Training Credit Partner Student. Not for Resale</t>
  </si>
  <si>
    <t>NetIM Standard functionality</t>
  </si>
  <si>
    <t>Distributed Agent Controller Module</t>
  </si>
  <si>
    <t>High Level Architecture Module</t>
  </si>
  <si>
    <t>Fan Module kit - 1U (Spare)</t>
  </si>
  <si>
    <t>Subscription HWSUB Base CXA-00570-SD</t>
  </si>
  <si>
    <t>Subscription HWSUB Base CXA-00770-SD</t>
  </si>
  <si>
    <t>Subscription HWSUB Base CXA-03070-SD</t>
  </si>
  <si>
    <t>License Options for CXA-00570-B120 - It is mandatory to select one of the following</t>
  </si>
  <si>
    <t>License Options for CXA-00770-B120 - It is mandatory to select one of the following</t>
  </si>
  <si>
    <t>Steelhead HW for subscription of 570-SD</t>
  </si>
  <si>
    <t>Steelhead HW for subscription of 770-SD</t>
  </si>
  <si>
    <t>Models: SDI-1030, SDI-2030</t>
  </si>
  <si>
    <t>SDI-2030-B010</t>
  </si>
  <si>
    <t>SDI-2030-B010-C</t>
  </si>
  <si>
    <t>SteelConnect Datacenter Aggregator SDI-2030-B010</t>
  </si>
  <si>
    <t>SteelConnect Datacenter Aggregator SDI-2030-B010-C</t>
  </si>
  <si>
    <t>SDI-2030-B010-E</t>
  </si>
  <si>
    <t>SDI-2030-B010-E-C</t>
  </si>
  <si>
    <t>Eval SteelConnect Datacenter Aggregator SDI-2030-B010-E</t>
  </si>
  <si>
    <t>Eval SteelConnect Datacenter Aggregator SDI-2030-B010-E-C</t>
  </si>
  <si>
    <t>SVC-TRA-UOPT-P-KIT</t>
  </si>
  <si>
    <t>RCPE Professional: User Optimization Architecture – ATP Training Kit. For Authorized Training Partners ONLY.</t>
  </si>
  <si>
    <t>SVC-TRA-UOPT-P-D</t>
  </si>
  <si>
    <t>RCPE Professional: User Optimization Architecture – Dedicated Training</t>
  </si>
  <si>
    <t>RCPE Professional: User Optimization Architecture – Dedicated Training Course for up to 14 Students. Covers the concepts and use-cases of optimizing user traffic between clients and servers and from one site to the next using WAN optimization solutions provided by Riverbed SteelHead CX, SteelHead SD, SteelHead Mobile, SteelCentral Controller, SteelCentral Controller for Mobile, and SteelCentral Portal. 4 Days in Length. Classroom based or live online webinar training. T&amp;E Not Included. See Riverbed.com for latest Riverbed Course Outline.</t>
  </si>
  <si>
    <t>Models - CX3070,5070,7070, SFED2100,2200,3100,3200,5100, INT9600, GX10000</t>
  </si>
  <si>
    <t>Models - CX3070,5070,7070, SFED2100,2200,3100,3200,5100, INT9600, VCX5055,7055, GX10000</t>
  </si>
  <si>
    <t>NIC-1-010G-4LR-BP</t>
  </si>
  <si>
    <t>4-port 10GbE SR Fiber Bypass NIC (Spare)</t>
  </si>
  <si>
    <t>NIC-1-010G-4SR-BP</t>
  </si>
  <si>
    <t>4-port 10GbE LR Fiber Bypass NIC (Spare)</t>
  </si>
  <si>
    <t>NIC-1-010G-4LR-BP-G</t>
  </si>
  <si>
    <t>4-port 10GbE SR Fiber Bypass NIC (-G Spare)</t>
  </si>
  <si>
    <t>NIC-1-010G-4SR-BP-G</t>
  </si>
  <si>
    <t>4-port 10GbE LR Fiber Bypass NIC (-G Spare)</t>
  </si>
  <si>
    <t>NIC-1-010G-4SR-BP-C</t>
  </si>
  <si>
    <t>NIC-1-010G-4LR-BP-C</t>
  </si>
  <si>
    <t>NIC-1-010G-4SR-BP-E-C</t>
  </si>
  <si>
    <t>NIC-1-010G-4LR-BP-E-C</t>
  </si>
  <si>
    <t>Steelhead Subscriptions for Private Cloud- Monthly Pricing.  Requires order sizes 12, 36 or 60 Month - CCXP-SUB models</t>
  </si>
  <si>
    <t>CCXP-SUB-PERF-TIER1</t>
  </si>
  <si>
    <t>Subscription-based SteelHead for Private Cloud Perf Tier1 10 Mbps, 1250 Conns</t>
  </si>
  <si>
    <t xml:space="preserve">SteelHead CX for Private Cloud (Amazon C2S IaaS) Perf Tier1 10 Mbps, 1250 Conns </t>
  </si>
  <si>
    <t>SteelHead CX for Private Cloud (Amazon C2S IaaS) Perf Tier1 10 Mbps, 1250 Conns</t>
  </si>
  <si>
    <t>CCXP-SUB-PERF-TIER2</t>
  </si>
  <si>
    <t>Subscription-based SteelHead for Private Cloud Perf Tier2 50 Mbps, 4500 Conns</t>
  </si>
  <si>
    <t>SteelHead CX for Private Cloud (Amazon C2S IaaS) Perf Tier2 50 Mbps, 4500 Conns</t>
  </si>
  <si>
    <t>CCXP-SUB-PERF-TIER3</t>
  </si>
  <si>
    <t>Subscription-based SteelHead for Private Cloud Perf Tier3 200 Mbps, 9000 Conns</t>
  </si>
  <si>
    <t>SteelHead CX for Private Cloud (Amazon C2S IaaS) Perf Tier3 200 Mbps, 9000 Conns</t>
  </si>
  <si>
    <t>CCXP-SUB-PERF-TIER4</t>
  </si>
  <si>
    <t>Subscription-based SteelHead for Private Cloud Perf Tier4 400 Mbps, 1K Connection Model</t>
  </si>
  <si>
    <t>SteelHead CX for Private Cloud (Amazon C2S IaaS) Perf Tier4 400 Mbps, 1K Connection Model</t>
  </si>
  <si>
    <t>CCXP-SUB-PERF-TIER4-H</t>
  </si>
  <si>
    <t>Subscription-based SteelHead for Private Cloud Perf Tier4 High 400 Mbps, 30K Connection Model</t>
  </si>
  <si>
    <t>SteelHead CX for Private Cloud (Amazon C2S IaaS) Perf Tier4 High 400 Mbps, 30K Connection Model</t>
  </si>
  <si>
    <t>CCXP-SUB-PERF-TIER5</t>
  </si>
  <si>
    <t>Subscription-based SteelHead for Private Cloud Perf Tier5 1Gbps, 1K Connection Model</t>
  </si>
  <si>
    <t>SteelHead CX for Private Cloud (Amazon C2S IaaS) Perf Tier5 1Gbps, 1K Connection Model</t>
  </si>
  <si>
    <t>CCXP-SUB-PERF-TIER5-H</t>
  </si>
  <si>
    <t>Subscription-based SteelHead for Private Cloud Perf Tier5 High 1Gbps, 50K Connection Model</t>
  </si>
  <si>
    <t>SteelHead CX for Private Cloud (Amazon C2S IaaS) Perf Tier5 High 1Gbps, 50K Connection Model</t>
  </si>
  <si>
    <t>Subscription based Steelhead (75Mbps, 6k conn), inc Gold support</t>
  </si>
  <si>
    <t>Subscription based Steelhead (75Mbps, 6k conn), inc Gold support (RASP)</t>
  </si>
  <si>
    <t>Subscription based Steelhead (75Mbps, 9k conn), inc Gold support (RASP)</t>
  </si>
  <si>
    <t>Discount Percentage</t>
  </si>
  <si>
    <t>Upgrade Base SKU to SteelHead-SD 570 Base SKU (Software Only Upgrade)
Requires purchase of vGW subscription which is separate. 
Free 1-year vGW subscription offered with purchase of a minimum 3-year subscription term</t>
  </si>
  <si>
    <t>Upgrade Base SKU to SteelHead-SD 770 Base SKU (Software Only Upgrade)
Requires purchase of vGW subscription which is separate
Free 1-year vGW subscription offered with purchase of a minimum 3-year subscription term</t>
  </si>
  <si>
    <t>Upgrade Base SKU to SteelHead-SD 3070 Base SKU (Software Only Upgrade)
Requires purchase of vGW subscription which is separate.
Free 1-year vGW subscription offered with purchase of a minimum 3-year subscription term</t>
  </si>
  <si>
    <t>Upgrade CX 570 Base SKU to SteelHead-SD 570 Base SKU with Memory 
Requires purchase of vGW subscription which is separate.
Free 1-year vGW subscription offered with purchase of a minimum 3-year subscription term</t>
  </si>
  <si>
    <t>Upgrade CX 770 Base SKU to SteelHead-SD 770 Base SKU with Memory
 Requires purchase of vGW subscription which is separate.
Free 1-year vGW subscription offered with purchase of a minimum 3-year subscription term</t>
  </si>
  <si>
    <t>Upgrade CX 3070 Base SKU to SteelHead-SD 3070 Base SKU with Memory 
Requires purchase of vGW subscription which is separate.
Free 1-year vGW subscription offered with purchase of a minimum 3-year subscription term</t>
  </si>
  <si>
    <t>Models - CX7070, SCAN 8170</t>
  </si>
  <si>
    <t>Subscription - SDI-VGW Gateway for 3070 SteelHead SD (includes Gold Support)</t>
  </si>
  <si>
    <t>Models - CXA5070, 7070, SCNP2270, SCNP4270-EX, SCNP4270-AN, SCAN4170, SCAN6170,8170, INT9600, SDI-2030, SDI-5030</t>
  </si>
  <si>
    <t>Models - CXA3070, CXA5070, CXA7070, SCNE470, SCNP4270-DB, SCNP4270-UI, SCNP4270-DP, SCFG2270,SCNP2270, SCNP4270-EX, SCNP4270-AN, SCAN2170, SCAN4170, SCAN6170,8170, INT9600, SDI-2030, SDI-5030</t>
  </si>
  <si>
    <t>Models: SDI-2030, SDI-5030</t>
  </si>
  <si>
    <t>SVC-C-0101-MFPK-0001</t>
  </si>
  <si>
    <t>SVC-C-0201-MFPK-0001</t>
  </si>
  <si>
    <t>SVC-C-0301-MFPK-0001</t>
  </si>
  <si>
    <t>SVC-C-0401-MFPK-0001</t>
  </si>
  <si>
    <t>Performance Consultant Service for WAN Optimization</t>
  </si>
  <si>
    <t>Provides Performance Consultant services for WAN Optimization for a 30-day contract period. Excludes T&amp;E. See service literature for full scope and deliverables.</t>
  </si>
  <si>
    <t>Performance Consultant Service for Cloud Edge</t>
  </si>
  <si>
    <t>Provides Performance Consultant services for Cloud Edge for a 30-day contract period. Excludes T&amp;E. See service literature for full scope and deliverables.</t>
  </si>
  <si>
    <t>Performance Consultant Service for Performance Management</t>
  </si>
  <si>
    <t>Provides Performance Consultant services for Performance Management for a 30-day contract period. Excludes T&amp;E. See service literature for full scope and deliverables.</t>
  </si>
  <si>
    <t>Performance Consultant Service for Cloud Networking</t>
  </si>
  <si>
    <t>Provides Performance Consultant services for Cloud Networking for a 30-day contract period. Excludes T&amp;E. See service literature for full scope and deliverables.</t>
  </si>
  <si>
    <t>Subscriptions, Credits, and Expenses</t>
  </si>
  <si>
    <t>RCPE - Riverbed Certified Performance Engineer Dedicated Training</t>
  </si>
  <si>
    <t>RCPE Professional: Application Protocol Optimization - Dedicated Training</t>
  </si>
  <si>
    <t>RCPE Professional: Application Protocol Optimization  - Dedicated Training Course for up to 14 Students. Includes in-depth coverage of configuring the Riverbed SteelHead Appliance to accelerate and optimize application protocols. 4 Days in Length. Classroom based or live online webinar training. T&amp;E Not Included. See Riverbed.com for latest Riverbed Course Outline.</t>
  </si>
  <si>
    <t>RCPE Professional: Packet Visibility &amp; Analysis - Dedicated Training</t>
  </si>
  <si>
    <t>RCPE Professional: Packet Visibility &amp; Analysis - Dedicated Training Course for up to 14 Students. Covers the concepts and use-cases of network-based application performance monitoring and troubleshooting using packet visibility and analysis solutions provided by Riverbed SteelCentral™ AppResponse, Packet Analyzer Plus, and Transaction Analyzer. 5 Days in Length. Classroom based or live online webinar training. T&amp;E Not Included. See Riverbed.com for latest Riverbed Course Outline.</t>
  </si>
  <si>
    <t>RCPE Professional: Application Protocol Optimization - ATP Training Kit. For Authorized Training Partners ONLY.</t>
  </si>
  <si>
    <t>RCPE Professional: Packet Visibility &amp; Analysis - ATP Training Kit. For Authorized Training Partners ONLY.</t>
  </si>
  <si>
    <t>VSCAN-AWS-SUB-010</t>
  </si>
  <si>
    <t>Performance Consultant</t>
  </si>
  <si>
    <t>Models - SFCR3500, SFED2100,2200,3100,3200,5100, SDI-S12, SDI-24, SDI-S48, SDI-2030, SDI-5030</t>
  </si>
  <si>
    <t>Models - SCNE470,SCAN2170,4170,6170,8170 SFCR3500, SFED2100,2200,3100,3200,5100, SDI-S12, SDI-24, SDI-S48, SDI-2030, SDI-5030</t>
  </si>
  <si>
    <t>SteelCentral AppResponse Cloud Subscription</t>
  </si>
  <si>
    <t>Models - SFED-2100, 2200, 3100, 3200, 5100, SDI-2030, SDI-5030</t>
  </si>
  <si>
    <t>Models - SFED2100,2200,3100,3200,5100, SFCR3500, SDI-2030, SDI-5030</t>
  </si>
  <si>
    <t>Eval SteelCentral AppResponse Cloud Subscription</t>
  </si>
  <si>
    <t>Models - SASP-9000, SDI-2030, SDI-5030</t>
  </si>
  <si>
    <t>Models - SFED2100,2200,3100,3200,5100, SFCR3500,  SDI-2030, SDI-5030</t>
  </si>
  <si>
    <t>Models - SFED-2100, 2200, 3100, 3200, 5100,  SDI-2030, SDI-5030</t>
  </si>
  <si>
    <t>CXA-03070 Model L, M and H</t>
  </si>
  <si>
    <t>CXA-570 Model L, M and H</t>
  </si>
  <si>
    <t xml:space="preserve"> Each </t>
  </si>
  <si>
    <t>Evaluation CXA-03070</t>
  </si>
  <si>
    <t>Subscription based Steelhead (75Mbps, 9k conn), inc Gold support</t>
  </si>
  <si>
    <t>Qty Required</t>
  </si>
  <si>
    <t>MNT-MDANSS-GOV-1</t>
  </si>
  <si>
    <t>MNT-MDANMS-GOV-1</t>
  </si>
  <si>
    <t>MNT-SCFG-VE-F11-GOV-1</t>
  </si>
  <si>
    <t>MNT-SCNP-VE-F11-GOV-1</t>
  </si>
  <si>
    <t>MNT-FSYNC-006-GOV-1</t>
  </si>
  <si>
    <t>MNT-VSFC-2500-GOV-1</t>
  </si>
  <si>
    <t>MNT-VCX-100-GOV-1</t>
  </si>
  <si>
    <t>MNT-VCX-110-GOV-1</t>
  </si>
  <si>
    <t>MNT-SCFG-VE-F12-GOV-1</t>
  </si>
  <si>
    <t>SVC-TRA-DOPT-P-D</t>
  </si>
  <si>
    <t>RCPE Professional: Datacenter Optimization Architecture – Dedicated Training</t>
  </si>
  <si>
    <t>RCPE Professional: Datacenter Optimization Architecture – Dedicated Training Course for up to 14 Students. Covers the concepts and use-cases of optimizing user traffic between clients and servers from one site to the next using WAN optimization solutions provided by Riverbed SteelHead products, SteelCentral Controller, and SteelCentral Portal. 4 Days in Length. Classroom based or live online webinar training. T&amp;E Not Included. See Riverbed.com for latest Riverbed Course Outline.</t>
  </si>
  <si>
    <t>SVC-TRA-DOPT-P-KIT</t>
  </si>
  <si>
    <t>RCPE Professional: Datacenter Optimization Architecture – ATP Training Kit. For Authorized Training Partners ONLY.</t>
  </si>
  <si>
    <t>RCPE Professional: Datacenter Optimization Architecture – ATP Training Kit provides online access to the RCPE Professional: Datacenter Optimization Architecture course materials for 1 student. Course materials include the lectures and page notes in one eBook. For Authorized Training Partners ONLY.</t>
  </si>
  <si>
    <t xml:space="preserve">Promotions, Bundles and HA Summary    </t>
  </si>
  <si>
    <t>Bundles</t>
  </si>
  <si>
    <t>Minimum 1</t>
  </si>
  <si>
    <t>MNT-802_16-GOV-1</t>
  </si>
  <si>
    <t xml:space="preserve"> H </t>
  </si>
  <si>
    <t xml:space="preserve"> SD </t>
  </si>
  <si>
    <t xml:space="preserve">VSCAN-AWS-SUB-010-LIC-E </t>
  </si>
  <si>
    <t>Required items: PART NUMBER</t>
  </si>
  <si>
    <t>Description</t>
  </si>
  <si>
    <t>SDI-XXX-SUB-ADDON</t>
  </si>
  <si>
    <t>SDI-5030-SUB-ADDON</t>
  </si>
  <si>
    <t>SDI-1030-SUB-ADDON</t>
  </si>
  <si>
    <t>SDI-S12-SUB-ADDON</t>
  </si>
  <si>
    <t>SDI-S24-SUB-ADDON</t>
  </si>
  <si>
    <t>SDI-S48-SUB-ADDON</t>
  </si>
  <si>
    <t>SDI-AP5-SUB-ADDON</t>
  </si>
  <si>
    <t>SDI-AP5R-SUB-ADDON</t>
  </si>
  <si>
    <t>Configurator Selection for Addon (XXX = Model)</t>
  </si>
  <si>
    <t>AppResponse 11 Software Subscription Options for Hardware, Virtual, and Cloud</t>
  </si>
  <si>
    <t>SVC-TRA-BNET-P-D</t>
  </si>
  <si>
    <t>RCPE Professional: Branch &amp; Datacenter Network Configuration – Dedicated Training</t>
  </si>
  <si>
    <t>RCPE Professional: Branch &amp; Datacenter Network Configuration – Dedicated Training Course for up to 14 Students. Covers the concepts and use-cases for implementing LAN, WAN, SD WAN, datacenter, cloud, and end-to-end topologies that enhance digital performance. 4 Days in Length. Classroom based or live online webinar training. T&amp;E Not Included. See Riverbed.com for latest Riverbed Course Outline.</t>
  </si>
  <si>
    <t>SVC-TRA-BNET-P-KIT</t>
  </si>
  <si>
    <t>RCPE Professional: Branch &amp; Datacenter Network Configuration  – ATP Training Kit. For Authorized Training Partners ONLY.</t>
  </si>
  <si>
    <t>RCPE Professional: Branch &amp; Datacenter Network Configuration – ATP Training Kit provides online access to the RCPE Professional: Branch &amp; Datacenter Network Configuration course materials for 1 student. Course materials include the lectures and page notes in one eBook. For Authorized Training Partners ONLY.</t>
  </si>
  <si>
    <t>PARTNER COMP</t>
  </si>
  <si>
    <t>SUB-PLT-570SD-HVGW-B200</t>
  </si>
  <si>
    <t>Subscription - 570SD-VGW Gateway (includes Platinum Support)</t>
  </si>
  <si>
    <t>Subscription - 570SD-VGW Gateway (includes Platinum Support) 
Based on a 12 month contract</t>
  </si>
  <si>
    <t>Subscription - 570SD-VGW Gateway (includes Platinum Support)
Based on a 36 month contract</t>
  </si>
  <si>
    <t>Subscription - 570SD-VGW Gateway (includes Platinum Support)
Based on a 5yr contract</t>
  </si>
  <si>
    <t>SUB-PLT-770SD-HVGW-B200</t>
  </si>
  <si>
    <t>Subscription - 770SD-VGW Gateway (includes Platinum Support)</t>
  </si>
  <si>
    <t>Subscription - 770SD-VGW Gateway (includes Platinum Support)
Based on a 12 month contract</t>
  </si>
  <si>
    <t>Subscription - 770SD-VGW Gateway (includes Platinum Support)
Based on a 36 month contract</t>
  </si>
  <si>
    <t>Subscription - 770SD-VGW Gateway (includes Platinum Support)
Based on a 5yr contract</t>
  </si>
  <si>
    <t>SUB-PLT-3070SD-HVGW-B200</t>
  </si>
  <si>
    <t>Subscription - 3070SD-VGW Gateway (includes Platinum Support)</t>
  </si>
  <si>
    <t>Subscription - 3070SD-VGW Gateway (includes Platinum Support)
Based on a 12 month contract</t>
  </si>
  <si>
    <t>Subscription - 3070SD-VGW Gateway (includes Platinum Support)
Based on a 36 month contract</t>
  </si>
  <si>
    <t>Subscription -3070SD-VGW Gateway (includes Platinum Support)
Based on a 5yr contract</t>
  </si>
  <si>
    <t>SUB-RASP-PLT-570SD-HVGW-B200</t>
  </si>
  <si>
    <t>SUB-RASP-PLT-770SD-HVGW-B200</t>
  </si>
  <si>
    <t>SUB-RASP-PLT-3070SD-HVGW-B200</t>
  </si>
  <si>
    <t>SUB-PLT-CXA-00570SD-L</t>
  </si>
  <si>
    <t xml:space="preserve">Subscription based Steelhead (10Mbps, 275 conn), inc Platinum Support </t>
  </si>
  <si>
    <t>SUB-PLT-CXA-00570SD-M</t>
  </si>
  <si>
    <t xml:space="preserve">Subscription based Steelhead (10Mbps, 450 conn), inc Platinum Support </t>
  </si>
  <si>
    <t>SUB-PLT-CXA-00570SD-H</t>
  </si>
  <si>
    <t xml:space="preserve">Subscription based Steelhead (10Mbps, 700 conn), inc Platinum Support </t>
  </si>
  <si>
    <t>SUB-PLT-CXA-00770SD-L</t>
  </si>
  <si>
    <t>SUB-PLT-CXA-00770SD-M</t>
  </si>
  <si>
    <t xml:space="preserve">Subscription based Steelhead (20Mbps, 1500 conn), inc Platinum Support </t>
  </si>
  <si>
    <t>SUB-PLT-CXA-00770SD-H</t>
  </si>
  <si>
    <t xml:space="preserve">Subscription based Steelhead (30Mbps, 2500 conn), inc Platinum Support </t>
  </si>
  <si>
    <t>SUB-PLT-CXA-03070SD-L</t>
  </si>
  <si>
    <t xml:space="preserve">Subscription based Steelhead (50Mbps, 3000 conn), inc Platinum Support </t>
  </si>
  <si>
    <t>SUB-PLT-CXA-03070SD-M</t>
  </si>
  <si>
    <t>SUB-PLT-CXA-03070SD-H</t>
  </si>
  <si>
    <t>SUB-RASP-PLT-CXA-00570SD-L</t>
  </si>
  <si>
    <t>Subscription based Steelhead (10Mbps, 275 conn), inc Platinum Support  (RASP)</t>
  </si>
  <si>
    <t>SUB-RASP-PLT-CXA-00570SD-M</t>
  </si>
  <si>
    <t>Subscription based Steelhead (10Mbps, 450 conn), inc Platinum Support  (RASP)</t>
  </si>
  <si>
    <t>SUB-RASP-PLT-CXA-00570SD-H</t>
  </si>
  <si>
    <t>Subscription based Steelhead (10Mbps, 700 conn), inc Platinum Support  (RASP)</t>
  </si>
  <si>
    <t>SUB-RASP-PLT-CXA-00770SD-L</t>
  </si>
  <si>
    <t>SUB-RASP-PLT-CXA-00770SD-M</t>
  </si>
  <si>
    <t>Subscription based Steelhead (20Mbps, 1500 conn), inc Platinum Support  (RASP)</t>
  </si>
  <si>
    <t>SUB-RASP-PLT-CXA-00770SD-H</t>
  </si>
  <si>
    <t>Subscription based Steelhead (30Mbps, 2500 conn), inc Platinum Support  (RASP)</t>
  </si>
  <si>
    <t>SUB-RASP-PLT-CXA-03070SD-L</t>
  </si>
  <si>
    <t>Subscription based Steelhead (50Mbps, 3000 conn), inc Platinum Support  (RASP)</t>
  </si>
  <si>
    <t>SUB-RASP-PLT-CXA-03070SD-M</t>
  </si>
  <si>
    <t>SUB-RASP-PLT-CXA-03070SD-H</t>
  </si>
  <si>
    <t>SUB-GPL-SDI-BW-001</t>
  </si>
  <si>
    <t>Subscription - 25M Bandwidth - includes Support (S/W &amp; H/W Gold Plus)</t>
  </si>
  <si>
    <t>SUB-GPL-SDI-BW-002</t>
  </si>
  <si>
    <t>Subscription - 50M Bandwidth - includes Support (S/W &amp; H/W Gold Plus)</t>
  </si>
  <si>
    <t>SUB-GPL-SDI-BW-003</t>
  </si>
  <si>
    <t>Subscription - 100M Bandwidth - includes Support (S/W &amp; H/W Gold Plus)</t>
  </si>
  <si>
    <t>SUB-GPL-SDI-BW-004</t>
  </si>
  <si>
    <t>Subscription - 200M Bandwidth - includes Support (S/W &amp; H/W Gold Plus)</t>
  </si>
  <si>
    <t>SUB-GPL-SDI-BW-005</t>
  </si>
  <si>
    <t>Subscription - 1G Bandwidth - includes Support (S/W &amp; H/W Gold Plus)</t>
  </si>
  <si>
    <t>SUB-GPL-SDI-BW-006</t>
  </si>
  <si>
    <t>Subscription - 2.5G Bandwidth - includes Support (S/W &amp; H/W Gold Plus)</t>
  </si>
  <si>
    <t>SUB-GPL-SDI-BW-007</t>
  </si>
  <si>
    <t>Subscription - includes Support (S/W &amp; H/W Gold Plus)</t>
  </si>
  <si>
    <t>SUB-GPL-RASP-SDI-BW-001</t>
  </si>
  <si>
    <t>Subscription - 25M Bandwidth - includes Support (S/W &amp; H/W Gold Plus) - RASP</t>
  </si>
  <si>
    <t>SUB-GPL-RASP-SDI-BW-002</t>
  </si>
  <si>
    <t>Subscription - 50M Bandwidth - includes Support (S/W &amp; H/W Gold Plus) - RASP</t>
  </si>
  <si>
    <t>SUB-GPL-RASP-SDI-BW-003</t>
  </si>
  <si>
    <t>Subscription - 100M Bandwidth - includes Support (S/W &amp; H/W Gold Plus) - RASP</t>
  </si>
  <si>
    <t>SUB-GPL-RASP-SDI-BW-004</t>
  </si>
  <si>
    <t>Subscription - 200M Bandwidth - includes Support (S/W &amp; H/W Gold Plus) - RASP</t>
  </si>
  <si>
    <t>SUB-GPL-RASP-SDI-BW-005</t>
  </si>
  <si>
    <t>Subscription - 1G Bandwidth - includes Support (S/W &amp; H/W Gold Plus) - RASP</t>
  </si>
  <si>
    <t>SUB-GPL-RASP-SDI-BW-006</t>
  </si>
  <si>
    <t>Subscription - 2.5G Bandwidth - includes Support (S/W &amp; H/W Gold Plus) - RASP</t>
  </si>
  <si>
    <t>SUB-GPL-RASP-SDI-BW-007</t>
  </si>
  <si>
    <t>Subscription - includes Support (S/W &amp; H/W Gold Plus) - RASP</t>
  </si>
  <si>
    <t>SUB-GPL-570SD-HVGW-B200</t>
  </si>
  <si>
    <t>Subscription - 570SD-VGW Gateway (includes Gold Plus Support)</t>
  </si>
  <si>
    <t>Subscription - 570SD-VGW Gateway (includes Gold Plus Support) 
Based on a 12 month contract</t>
  </si>
  <si>
    <t>Subscription - 570SD-VGW Gateway (includes Gold Plus Support)
Based on a 36 month contract</t>
  </si>
  <si>
    <t>Subscription - 570SD-VGW Gateway (includes Gold Plus Support)
Based on a 5yr contract</t>
  </si>
  <si>
    <t>SUB-GPL-770SD-HVGW-B200</t>
  </si>
  <si>
    <t>Subscription - 770SD-VGW Gateway (includes Gold Plus Support)</t>
  </si>
  <si>
    <t>Subscription - 770SD-VGW Gateway (includes Gold Plus Support)
Based on a 12 month contract</t>
  </si>
  <si>
    <t>Subscription - 770SD-VGW Gateway (includes Gold Plus Support)
Based on a 36 month contract</t>
  </si>
  <si>
    <t>Subscription - 770SD-VGW Gateway (includes Gold Plus Support)
Based on a 5yr contract</t>
  </si>
  <si>
    <t>SUB-GPL-3070SD-HVGW-B200</t>
  </si>
  <si>
    <t>Subscription - 3070SD-VGW Gateway (includes Gold Plus Support)</t>
  </si>
  <si>
    <t>Subscription - 3070SD-VGW Gateway (includes Gold Plus Support)
Based on a 12 month contract</t>
  </si>
  <si>
    <t>Subscription - 3070SD-VGW Gateway (includes Gold Plus Support)
Based on a 36 month contract</t>
  </si>
  <si>
    <t>Subscription -3070SD-VGW Gateway (includes Gold Plus Support)
Based on a 5yr contract</t>
  </si>
  <si>
    <t>SUB-RASP-GPL-570SD-HVGW-B200</t>
  </si>
  <si>
    <t>SUB-RASP-GPL-770SD-HVGW-B200</t>
  </si>
  <si>
    <t>SUB-RASP-GPL-3070SD-HVGW-B200</t>
  </si>
  <si>
    <t>SUB-GPL-CXA-00570SD-L</t>
  </si>
  <si>
    <t xml:space="preserve">Subscription based Steelhead (10Mbps, 275 conn), inc Gold Plus Support </t>
  </si>
  <si>
    <t>SUB-GPL-CXA-00570SD-M</t>
  </si>
  <si>
    <t xml:space="preserve">Subscription based Steelhead (10Mbps, 450 conn), inc Gold Plus Support </t>
  </si>
  <si>
    <t>SUB-GPL-CXA-00570SD-H</t>
  </si>
  <si>
    <t xml:space="preserve">Subscription based Steelhead (10Mbps, 700 conn), inc Gold Plus Support </t>
  </si>
  <si>
    <t>SUB-GPL-CXA-00770SD-L</t>
  </si>
  <si>
    <t>SUB-GPL-CXA-00770SD-M</t>
  </si>
  <si>
    <t xml:space="preserve">Subscription based Steelhead (20Mbps, 1500 conn), inc Gold Plus Support </t>
  </si>
  <si>
    <t>SUB-GPL-CXA-00770SD-H</t>
  </si>
  <si>
    <t xml:space="preserve">Subscription based Steelhead (30Mbps, 2500 conn), inc Gold Plus Support </t>
  </si>
  <si>
    <t>SUB-GPL-CXA-03070SD-L</t>
  </si>
  <si>
    <t xml:space="preserve">Subscription based Steelhead (50Mbps, 3000 conn), inc Gold Plus Support </t>
  </si>
  <si>
    <t>SUB-GPL-CXA-03070SD-M</t>
  </si>
  <si>
    <t>SUB-GPL-CXA-03070SD-H</t>
  </si>
  <si>
    <t>SUB-RASP-GPL-CXA-00570SD-L</t>
  </si>
  <si>
    <t>Subscription based Steelhead (10Mbps, 275 conn), inc Gold Plus Support  (RASP)</t>
  </si>
  <si>
    <t>SUB-RASP-GPL-CXA-03070SD-H</t>
  </si>
  <si>
    <t>SUB-RASP-GPL-CXA-03070SD-M</t>
  </si>
  <si>
    <t>SUB-RASP-GPL-CXA-03070SD-L</t>
  </si>
  <si>
    <t>Subscription based Steelhead (50Mbps, 3000 conn), inc Gold Plus Support  (RASP)</t>
  </si>
  <si>
    <t>SUB-RASP-GPL-CXA-00770SD-H</t>
  </si>
  <si>
    <t>Subscription based Steelhead (30Mbps, 2500 conn), inc Gold Plus Support  (RASP)</t>
  </si>
  <si>
    <t>SUB-RASP-GPL-CXA-00770SD-M</t>
  </si>
  <si>
    <t>Subscription based Steelhead (20Mbps, 1500 conn), inc Gold Plus Support  (RASP)</t>
  </si>
  <si>
    <t>SUB-RASP-GPL-CXA-00770SD-L</t>
  </si>
  <si>
    <t>SUB-RASP-GPL-CXA-00570SD-H</t>
  </si>
  <si>
    <t>Subscription based Steelhead (10Mbps, 700 conn), inc Gold Plus Support  (RASP)</t>
  </si>
  <si>
    <t>SUB-RASP-GPL-CXA-00570SD-M</t>
  </si>
  <si>
    <t>Subscription based Steelhead (10Mbps, 450 conn), inc Gold Plus Support  (RASP)</t>
  </si>
  <si>
    <t>RCPE Professional: Application Protocol Optimization - ATP Training Kit provides online access to the RCPE Professional: Application Protocol Optimization course materials for 1 student. Course materials include the lectures and page notes in one eBook, and the lab exercises in another eBook. For Authorized Training Partners ONLY.</t>
  </si>
  <si>
    <t>RCPE Professional: Packet Visibility &amp; Analysis - ATP Training Kit provides online access to the RCPE Professional: Packet Visibility &amp; Analysis course materials for 1 student. Course materials include the lectures and page notes in one eBook, and the lab exercises in another eBook. For Authorized Training Partners ONLY.</t>
  </si>
  <si>
    <t>RCPE Professional: User Optimization Architecture – ATP Training Kit provides online access to the RCPE Professional: User Optimization Architecture course materials for 1 student. Course materials include the lectures and page notes in one eBook, and the lab exercises in another eBook. For Authorized Training Partners ONLY.</t>
  </si>
  <si>
    <t>Minimum 2</t>
  </si>
  <si>
    <t>MNT-VSFH-1100-GOV-1</t>
  </si>
  <si>
    <t>MNT-VSFH-1200-GOV-1</t>
  </si>
  <si>
    <t>MNT-VSFH-1100</t>
  </si>
  <si>
    <t>MNT-RASP-VSFH-1100</t>
  </si>
  <si>
    <t>MNT-VSFH-1200</t>
  </si>
  <si>
    <t>MNT-RASP-VSFH-1200</t>
  </si>
  <si>
    <t>FIPS License (CX755/770/EX760/VSFE1100/VSFH1100)</t>
  </si>
  <si>
    <t>FIPS License (SH5050/6050/CX5055/CX5070/CX5070,SFED3200/5100,SFCR3500,VSFH1200)</t>
  </si>
  <si>
    <t>SCPS License EX760/VSFE1100/VSFH1100</t>
  </si>
  <si>
    <t>SCPS License on EX1260/EX1360, SFED3100/3200, VSFH1200</t>
  </si>
  <si>
    <t>Virtual SteelFusion Edge for Hyper-V -  VSFH 1100 RASP Support</t>
  </si>
  <si>
    <t>Virtual SteelFusion Edge for Hyper-V -  VSFH 1200 RASP Support</t>
  </si>
  <si>
    <t>Steelhead HW for subscription of 3070-SD</t>
  </si>
  <si>
    <t>SteelSupport for Large Enterprise</t>
  </si>
  <si>
    <t>MNT-RASDES-MIX</t>
  </si>
  <si>
    <t>Riverbed Advanced SteelSupport for Large Enterprise (Prior Global Support approval required)</t>
  </si>
  <si>
    <t>Riverbed Advanced SteelSupport for Large Enterprise - Designated Support  (Prior Global Support approval required)</t>
  </si>
  <si>
    <t>Subscription based Steelhead (20Mbps, 1000 conn), inc Gold support</t>
  </si>
  <si>
    <t xml:space="preserve">Subscription based Steelhead (20Mbps, 1000 conn), inc Gold Plus Support </t>
  </si>
  <si>
    <t xml:space="preserve">Subscription based Steelhead (20Mbps, 1000 conn), inc Platinum Support </t>
  </si>
  <si>
    <t>Subscription based Steelhead (20Mbps, 1000 conn), inc Gold support (RASP)</t>
  </si>
  <si>
    <t>Subscription based Steelhead (20Mbps, 1000 conn), inc Gold Plus Support  (RASP)</t>
  </si>
  <si>
    <t>Subscription based Steelhead (20Mbps, 1000 conn), inc Platinum Support  (RASP)</t>
  </si>
  <si>
    <t xml:space="preserve">Certain eligibility requirements for promotional or bundle discounts may apply. See applicable promotional terms &amp; conditions </t>
  </si>
  <si>
    <t>Monthly Subscription and Gold Support, provides up to 10Mbps and 275 connections. Based on a 12 month contract</t>
  </si>
  <si>
    <t>Monthly Subscription and Gold Support, provides up to 10Mbps and 275 connections. Based on a 36 month contract</t>
  </si>
  <si>
    <t>Monthly Subscription and Gold Support, provides up to 10Mbps and 275 connections. Based on a 5yr contract</t>
  </si>
  <si>
    <t>Monthly Subscription and Gold Plus Support, provides up to 10Mbps and 275 connections. Based on a 12 month contract</t>
  </si>
  <si>
    <t>Monthly Subscription and Gold Plus Support, provides up to 10Mbps and 275 connections. Based on a 36 month contract</t>
  </si>
  <si>
    <t>Monthly Subscription and Gold Plus Support, provides up to 10Mbps and 275 connections. Based on a 5yr contract</t>
  </si>
  <si>
    <t>Monthly Subscription and Platinum Support, provides up to 10Mbps and 275 connections. Based on a 12 month contract</t>
  </si>
  <si>
    <t>Monthly Subscription and Platinum Support, provides up to 10Mbps and 275 connections. Based on a 36 month contract</t>
  </si>
  <si>
    <t>Monthly Subscription and Platinum Support, provides up to 10Mbps and 275 connections. Based on a 5yr contract</t>
  </si>
  <si>
    <t>Monthly Subscription and Gold Support, provides up to 10Mbps and 450 connections. Based on a 12 month contract</t>
  </si>
  <si>
    <t>Monthly Subscription and Gold Support, provides up to 10Mbps and 450 connections. Based on a 36 month contract</t>
  </si>
  <si>
    <t>Monthly Subscription and Gold Support, provides up to 10Mbps and 450 connections. Based on a 5yr contract</t>
  </si>
  <si>
    <t>Monthly Subscription and Gold Plus Support, provides up to 10Mbps and 450 connections. Based on a 12 month contract</t>
  </si>
  <si>
    <t>Monthly Subscription and Gold Plus Support, provides up to 10Mbps and 450 connections. Based on a 36 month contract</t>
  </si>
  <si>
    <t>Monthly Subscription and Gold Plus Support, provides up to 10Mbps and 450 connections. Based on a 5yr contract</t>
  </si>
  <si>
    <t>Monthly Subscription and Platinum Support, provides up to 10Mbps and 450 connections. Based on a 12 month contract</t>
  </si>
  <si>
    <t>Monthly Subscription and Platinum Support, provides up to 10Mbps and 450 connections. Based on a 36 month contract</t>
  </si>
  <si>
    <t>Monthly Subscription and Platinum Support, provides up to 10Mbps and 450 connections. Based on a 5yr contract</t>
  </si>
  <si>
    <t>Monthly Subscription and Gold Support, provides up to 10Mbps and 700 connections. Based on a 12 month contract</t>
  </si>
  <si>
    <t>Monthly Subscription and Gold Support, provides up to 10Mbps and 700 connections. Based on a 36 month contract</t>
  </si>
  <si>
    <t>Monthly Subscription and Gold Support, provides up to 10Mbps and 700 connections. Based on a 5yr contract</t>
  </si>
  <si>
    <t>Monthly Subscription and Gold Plus Support, provides up to 10Mbps and 700 connections. Based on a 12 month contract</t>
  </si>
  <si>
    <t>Monthly Subscription and Gold Plus Support, provides up to 10Mbps and 700 connections. Based on a 36 month contract</t>
  </si>
  <si>
    <t>Monthly Subscription and Gold Plus Support, provides up to 10Mbps and 700 connections. Based on a 5yr contract</t>
  </si>
  <si>
    <t>Monthly Subscription and Platinum Support, provides up to 10Mbps and 700 connections. Based on a 12 month contract</t>
  </si>
  <si>
    <t>Monthly Subscription and Platinum Support, provides up to 10Mbps and 700 connections. Based on a 36 month contract</t>
  </si>
  <si>
    <t>Monthly Subscription and Platinum Support, provides up to 10Mbps and 700 connections. Based on a 5yr contract</t>
  </si>
  <si>
    <t>Monthly Subscription and Gold Support, provides up to 20Mbps and 1000 connections. Based on a 12 month contract</t>
  </si>
  <si>
    <t>Monthly Subscription and Gold Support, provides up to 20Mbps and 1000 connections. Based on a 36 month contract</t>
  </si>
  <si>
    <t>Monthly Subscription and Gold Support, provides up to 20Mbps and 1000 connections. Based on a 5yr contract</t>
  </si>
  <si>
    <t>Monthly Subscription and Gold Plus Support, provides up to 20Mbps and 1000 connections. Based on a 12 month contract</t>
  </si>
  <si>
    <t>Monthly Subscription and Gold Plus Support, provides up to 20Mbps and 1000 connections. Based on a 36 month contract</t>
  </si>
  <si>
    <t>Monthly Subscription and Gold Plus Support, provides up to 20Mbps and 1000 connections. Based on a 5yr contract</t>
  </si>
  <si>
    <t>Monthly Subscription and Platinum Support, provides up to 20Mbps and 1000 connections. Based on a 12 month contract</t>
  </si>
  <si>
    <t>Monthly Subscription and Platinum Support, provides up to 20Mbps and 1000 connections. Based on a 36 month contract</t>
  </si>
  <si>
    <t>Monthly Subscription and Platinum Support, provides up to 20Mbps and 1000 connections. Based on a 5yr contract</t>
  </si>
  <si>
    <t>Monthly Subscription and Gold Support, provides up to 20Mbps and 1500 connections. Based on a 12 month contract</t>
  </si>
  <si>
    <t>Monthly Subscription and Gold Support, provides up to 20Mbps and 1500 connections. Based on a 36 month contract</t>
  </si>
  <si>
    <t>Monthly Subscription and Gold Support, provides up to 20Mbps and 1500 connections. Based on a 5yr contract</t>
  </si>
  <si>
    <t>Monthly Subscription and Gold Plus Support, provides up to 20Mbps and 1500 connections. Based on a 12 month contract</t>
  </si>
  <si>
    <t>Monthly Subscription and Gold Plus Support, provides up to 20Mbps and 1500 connections. Based on a 36 month contract</t>
  </si>
  <si>
    <t>Monthly Subscription and Gold Plus Support, provides up to 20Mbps and 1500 connections. Based on a 5yr contract</t>
  </si>
  <si>
    <t>Monthly Subscription and Platinum Support, provides up to 20Mbps and 1500 connections. Based on a 12 month contract</t>
  </si>
  <si>
    <t>Monthly Subscription and Platinum  Support, provides up to 20Mbps and 1500 connections. Based on a 36 month contract</t>
  </si>
  <si>
    <t>Monthly Subscription and Platinum Support, provides up to 20Mbps and 1500 connections. Based on a 5yr contract</t>
  </si>
  <si>
    <t>Monthly Subscription and Gold Support, provides up to 30Mbps and 2500 connections. Based on a 12 month contract</t>
  </si>
  <si>
    <t>Monthly Subscription and Gold Support, provides up to 30Mbps and 2500 connections. Based on a 36 month contract</t>
  </si>
  <si>
    <t>Monthly Subscription and Gold Support, provides up to 30Mbps and 2500 connections. Based on a 5yr contract</t>
  </si>
  <si>
    <t>Monthly Subscription and Gold Plus Support, provides up to 30Mbps and 2500 connections. Based on a 12 month contract</t>
  </si>
  <si>
    <t>Monthly Subscription and Gold Plus Support, provides up to 30Mbps and 2500 connections. Based on a 36 month contract</t>
  </si>
  <si>
    <t>Monthly Subscription and Gold Plus Support, provides up to 30Mbps and 2500 connections. Based on a 5yr contract</t>
  </si>
  <si>
    <t>Monthly Subscription and Platinum Support, provides up to 30Mbps and 2500 connections. Based on a 12 month contract</t>
  </si>
  <si>
    <t>Monthly Subscription and Platinum Support, provides up to 30Mbps and 2500 connections. Based on a 36 month contract</t>
  </si>
  <si>
    <t>Monthly Subscription and Platinum Support, provides up to 30Mbps and 2500 connections. Based on a 5yr contract</t>
  </si>
  <si>
    <t>Monthly Subscription and Gold Support, provides up to 50Mbps, and 3000 connections. Based on a 12 month contract</t>
  </si>
  <si>
    <t>Monthly Subscription and Gold Support, provides up to 50Mbps, and 3000 connections. Based on a 36 month contract</t>
  </si>
  <si>
    <t>Monthly Subscription and Gold Support, provides up to 50Mbps, and 3000 connections. Based on a 5yr contract</t>
  </si>
  <si>
    <t>Monthly Subscription and Gold Plus Support, provides up to 50Mbps, and 3000 connections. Based on a 12 month contract</t>
  </si>
  <si>
    <t>Monthly Subscription and Gold Plus Support, provides up to 50Mbps, and 3000 connections. Based on a 36 month contract</t>
  </si>
  <si>
    <t>Monthly Subscription and Gold Plus Support, provides up to 50Mbps, and 3000 connections. Based on a 5yr contract</t>
  </si>
  <si>
    <t>Monthly Subscription and Platinum Support, provides up to 50Mbps, and 3000 connections. Based on a 12 month contract</t>
  </si>
  <si>
    <t>Monthly Subscription and Platinum Support, provides up to 50Mbps, and 3000 connections. Based on a 36 month contract</t>
  </si>
  <si>
    <t>Monthly Subscription and Platinum Support, provides up to 50Mbps, and 3000 connections. Based on a 5yr contract</t>
  </si>
  <si>
    <t>Monthly Subscription and Gold Support, provides up to 75Mbps and 6K connections. Based on a 12 month contract</t>
  </si>
  <si>
    <t>Monthly Subscription and Gold Support, provides up to 75Mbps and 6K connections. Based on a 36 month contract</t>
  </si>
  <si>
    <t>Monthly Subscription and Gold Support, provides up to 75Mbps and 6K connections. Based on a 5yr contract</t>
  </si>
  <si>
    <t>Monthly Subscription and Gold Plus Support, provides up to 75Mbps and 6K connections. Based on a 12 month contract</t>
  </si>
  <si>
    <t>Monthly Subscription and Gold Plus Support, provides up to 75Mbps and 6K connections. Based on a 36 month contract</t>
  </si>
  <si>
    <t>Monthly Subscription and Gold Plus Support, provides up to 75Mbps and 6K connections. Based on a 5yr contract</t>
  </si>
  <si>
    <t>Monthly Subscription and Platinum Support, provides up to 75Mbps and 6K connections. Based on a 12 month contract</t>
  </si>
  <si>
    <t>Monthly Subscription and Platinum Support, provides up to 75Mbps and 6K connections. Based on a 36 month contract</t>
  </si>
  <si>
    <t>Monthly Subscription and Platinum Support, provides up to 75Mbps and 6K connections. Based on a 5yr contract</t>
  </si>
  <si>
    <t>Monthly Subscription and Gold Support, provides up to 75Mbps and 9K connections. Based on a 12 month contract</t>
  </si>
  <si>
    <t>Monthly Subscription and Gold Support, provides up to 75Mbps and 9K connections. Based on a 36 month contract</t>
  </si>
  <si>
    <t>Monthly Subscription and Gold Support, provides up to 75Mbps and 9K connections. Based on a 5yr contract</t>
  </si>
  <si>
    <t>Monthly Subscription and Gold Plus Support, provides up to 75Mbps and 9K connections. Based on a 12 month contract</t>
  </si>
  <si>
    <t>Monthly Subscription and Gold Plus Support, provides up to 75Mbps and 9K connections. Based on a 36 month contract</t>
  </si>
  <si>
    <t>Monthly Subscription and Gold Plus Support, provides up to 75Mbps and 9K connections. Based on a 5yr contract</t>
  </si>
  <si>
    <t>Monthly Subscription and Platinum Support, provides up to 75Mbps and 9K connections. Based on a 12 month contract</t>
  </si>
  <si>
    <t>Monthly Subscription and Platinum Support, provides up to 75Mbps and 9K connections. Based on a 36 month contract</t>
  </si>
  <si>
    <t>Monthly Subscription and Platinum Support, provides up to 75Mbps and 9K connections. Based on a 5yr contract</t>
  </si>
  <si>
    <t>Monthly Subscription and Gold Support, provides up to 10Mbps and 275 connections. Based on a 12 month contract (RASP)</t>
  </si>
  <si>
    <t>Monthly Subscription and Gold Support, provides up to 10Mbps and 275 connections. Based on a 36 month contract (RASP)</t>
  </si>
  <si>
    <t>Monthly Subscription and Gold Support, provides up to 10Mbps and 275 connections. Based on a 5yr contract (RASP)</t>
  </si>
  <si>
    <t>Monthly Subscription and Gold Plus Support, provides up to 10Mbps and 275 connections. Based on a 12 month contract (RASP)</t>
  </si>
  <si>
    <t>Monthly Subscription and Gold Plus Support, provides up to 10Mbps and 275 connections. Based on a 36 month contract (RASP)</t>
  </si>
  <si>
    <t>Monthly Subscription and Gold Plus Support, provides up to 10Mbps and 275 connections. Based on a 5yr contract (RASP)</t>
  </si>
  <si>
    <t>Monthly Subscription and Platinum Support, provides up to 10Mbps and 275 connections. Based on a 12 month contract (RASP)</t>
  </si>
  <si>
    <t>Monthly Subscription and Platinum Support, provides up to 10Mbps and 275 connections. Based on a 36 month contract (RASP)</t>
  </si>
  <si>
    <t>Monthly Subscription and Platinum Support, provides up to 10Mbps and 275 connections. Based on a 5yr contract (RASP)</t>
  </si>
  <si>
    <t>Monthly Subscription and Gold Support, provides up to 10Mbps and 450 connections. Based on a 12 month contract (RASP)</t>
  </si>
  <si>
    <t>Monthly Subscription and Gold Support, provides up to 10Mbps and 450 connections. Based on a 36 month contract (RASP)</t>
  </si>
  <si>
    <t>Monthly Subscription and Gold Support, provides up to 10Mbps and 450 connections. Based on a 5yr contract (RASP)</t>
  </si>
  <si>
    <t>Monthly Subscription and Gold Plus Support, provides up to 10Mbps and 450 connections. Based on a 12 month contract (RASP)</t>
  </si>
  <si>
    <t>Monthly Subscription and Gold Plus Support, provides up to 10Mbps and 450 connections. Based on a 36 month contract (RASP)</t>
  </si>
  <si>
    <t>Monthly Subscription and Gold Plus Support, provides up to 10Mbps and 450 connections. Based on a 5yr contract (RASP)</t>
  </si>
  <si>
    <t>Monthly Subscription and Platinum Support, provides up to 10Mbps and 450 connections. Based on a 12 month contract (RASP)</t>
  </si>
  <si>
    <t>Monthly Subscription and Platinum Support, provides up to 10Mbps and 450 connections. Based on a 36 month contract (RASP)</t>
  </si>
  <si>
    <t>Monthly Subscription and Platinum Support, provides up to 10Mbps and 450 connections. Based on a 5yr contract (RASP)</t>
  </si>
  <si>
    <t>Monthly Subscription and Gold Support, provides up to 10Mbps and 700 connections. Based on a 12 month contract (RASP)</t>
  </si>
  <si>
    <t>Monthly Subscription and Gold Support, provides up to 10Mbps and 700 connections. Based on a 36 month contract (RASP)</t>
  </si>
  <si>
    <t>Monthly Subscription and Gold Support, provides up to 10Mbps and 700 connections. Based on a 5yr contract (RASP)</t>
  </si>
  <si>
    <t>Monthly Subscription and Gold Plus Support, provides up to 10Mbps and 700 connections. Based on a 12 month contract (RASP)</t>
  </si>
  <si>
    <t>Monthly Subscription and Gold Plus Support, provides up to 10Mbps and 700 connections. Based on a 36 month contract (RASP)</t>
  </si>
  <si>
    <t>Monthly Subscription and Gold Plus Support, provides up to 10Mbps and 700 connections. Based on a 5yr contract (RASP)</t>
  </si>
  <si>
    <t>Monthly Subscription and Platinum Support, provides up to 10Mbps and 700 connections. Based on a 12 month contract (RASP)</t>
  </si>
  <si>
    <t>Monthly Subscription and Platinum Support, provides up to 10Mbps and 700 connections. Based on a 36 month contract (RASP)</t>
  </si>
  <si>
    <t>Monthly Subscription and Platinum Support, provides up to 10Mbps and 700 connections. Based on a 5yr contract (RASP)</t>
  </si>
  <si>
    <t>Monthly Subscription and Gold Support, provides up to 20Mbps and 1000 connections. Based on a 12 month contract (RASP)</t>
  </si>
  <si>
    <t>Monthly Subscription and Gold Support, provides up to 20Mbps and 1000 connections. Based on a 36 month contract (RASP)</t>
  </si>
  <si>
    <t>Monthly Subscription and Gold Support, provides up to 20Mbps and 1000 connections. Based on a 5yr contract (RASP)</t>
  </si>
  <si>
    <t>Monthly Subscription and Gold Plus Support, provides up to 20Mbps and 1000 connections. Based on a 12 month contract (RASP)</t>
  </si>
  <si>
    <t>Monthly Subscription and Gold Plus Support, provides up to 20Mbps and 1000 connections. Based on a 36 month contract (RASP)</t>
  </si>
  <si>
    <t>Monthly Subscription and Gold Plus Support, provides up to 20Mbps and 1000 connections. Based on a 5yr contract (RASP)</t>
  </si>
  <si>
    <t>Monthly Subscription and Platinum Support, provides up to 20Mbps and 1000 connections. Based on a 12 month contract (RASP)</t>
  </si>
  <si>
    <t>Monthly Subscription and Platinum Support, provides up to 20Mbps and 1000 connections. Based on a 36 month contract (RASP)</t>
  </si>
  <si>
    <t>Monthly Subscription and Platinum Support, provides up to 20Mbps and 1000 connections. Based on a 5yr contract (RASP)</t>
  </si>
  <si>
    <t>Monthly Subscription and Gold Support, provides up to 20Mbps and 1500 connections. Based on a 12 month contract (RASP)</t>
  </si>
  <si>
    <t>Monthly Subscription and Gold Support, provides up to 20Mbps and 1500 connections. Based on a 36 month contract (RASP)</t>
  </si>
  <si>
    <t>Monthly Subscription and Gold Support, provides up to 20Mbps and 1500 connections. Based on a 5yr contract (RASP)</t>
  </si>
  <si>
    <t>Monthly Subscription and Gold Plus Support, provides up to 20Mbps and 1500 connections. Based on a 12 month contract (RASP)</t>
  </si>
  <si>
    <t>Monthly Subscription and Gold Plus Support, provides up to 20Mbps and 1500 connections. Based on a 36 month contract (RASP)</t>
  </si>
  <si>
    <t>Monthly Subscription and Gold Plus Support, provides up to 20Mbps and 1500 connections. Based on a 5yr contract (RASP)</t>
  </si>
  <si>
    <t>Monthly Subscription and Platinum Support, provides up to 20Mbps and 1500 connections. Based on a 12 month contract (RASP)</t>
  </si>
  <si>
    <t>Monthly Subscription and Platinum Support, provides up to 20Mbps and 1500 connections. Based on a 36 month contract (RASP)</t>
  </si>
  <si>
    <t>Monthly Subscription and Platinum Support, provides up to 20Mbps and 1500 connections. Based on a 5yr contract (RASP)</t>
  </si>
  <si>
    <t>Monthly Subscription and Gold Support, provides up to 30Mbps and 2500 connections. Based on a 12 month contract (RASP)</t>
  </si>
  <si>
    <t>Monthly Subscription and Gold Support, provides up to 30Mbps and 2500 connections. Based on a 36 month contract (RASP)</t>
  </si>
  <si>
    <t>Monthly Subscription and Gold Support, provides up to 30Mbps and 2500 connections. Based on a 5yr contract (RASP)</t>
  </si>
  <si>
    <t>Monthly Subscription and Gold Plus Support, provides up to 30Mbps and 2500 connections. Based on a 12 month contract (RASP)</t>
  </si>
  <si>
    <t>Monthly Subscription and Gold Plus Support, provides up to 30Mbps and 2500 connections. Based on a 36 month contract (RASP)</t>
  </si>
  <si>
    <t>Monthly Subscription and Gold Plus Support, provides up to 30Mbps and 2500 connections. Based on a 5yr contract (RASP)</t>
  </si>
  <si>
    <t>Monthly Subscription and Platinum Support, provides up to 30Mbps and 2500 connections. Based on a 12 month contract (RASP)</t>
  </si>
  <si>
    <t>Monthly Subscription and Platinum Support, provides up to 30Mbps and 2500 connections. Based on a 36 month contract (RASP)</t>
  </si>
  <si>
    <t>Monthly Subscription and Platinum Support, provides up to 30Mbps and 2500 connections. Based on a 5yr contract (RASP)</t>
  </si>
  <si>
    <t>Monthly Subscription and Gold Support, provides up to 50Mbps, and 3000 connections. Based on a 12 month contract (RASP)</t>
  </si>
  <si>
    <t>Monthly Subscription and Gold Support, provides up to 50Mbps, and 3000 connections. Based on a 36 month contract (RASP)</t>
  </si>
  <si>
    <t>Monthly Subscription and Gold Support, provides up to 50Mbps, and 3000 connections. Based on a 5yr contract (RASP)</t>
  </si>
  <si>
    <t>Monthly Subscription and Gold Plus Support, provides up to 50Mbps, and 3000 connections. Based on a 12 month contract (RASP)</t>
  </si>
  <si>
    <t>Monthly Subscription and Gold Plus Support, provides up to 50Mbps, and 3000 connections. Based on a 36 month contract (RASP)</t>
  </si>
  <si>
    <t>Monthly Subscription and Gold Plus Support, provides up to 50Mbps, and 3000 connections. Based on a 5yr contract (RASP)</t>
  </si>
  <si>
    <t>Monthly Subscription and Platinum Support, provides up to 50Mbps, and 3000 connections. Based on a 12 month contract (RASP)</t>
  </si>
  <si>
    <t>Monthly Subscription and Platinum Support, provides up to 50Mbps, and 3000 connections. Based on a 36 month contract (RASP)</t>
  </si>
  <si>
    <t>Monthly Subscription and Platinum Support, provides up to 50Mbps, and 3000 connections. Based on a 5yr contract (RASP)</t>
  </si>
  <si>
    <t>Monthly Subscription and Gold Support, provides up to 75Mbps and 6K connections. Based on a 12 month contract (RASP)</t>
  </si>
  <si>
    <t>Monthly Subscription and Gold Support, provides up to 75Mbps and 6K connections. Based on a 36 month contract (RASP)</t>
  </si>
  <si>
    <t>Monthly Subscription and Gold Support, provides up to 75Mbps and 6K connections. Based on a 5yr contract (RASP)</t>
  </si>
  <si>
    <t>Monthly Subscription and Gold Plus Support, provides up to 75Mbps and 6K connections. Based on a 12 month contract (RASP)</t>
  </si>
  <si>
    <t>Monthly Subscription and Gold Plus Support, provides up to 75Mbps and 6K connections. Based on a 36 month contract (RASP)</t>
  </si>
  <si>
    <t>Monthly Subscription and Gold Plus Support, provides up to 75Mbps and 6K connections. Based on a 5yr contract (RASP)</t>
  </si>
  <si>
    <t>Monthly Subscription and Platinum Support, provides up to 75Mbps and 6K connections. Based on a 12 month contract (RASP)</t>
  </si>
  <si>
    <t>Monthly Subscription and Platinum Support, provides up to 75Mbps and 6K connections. Based on a 36 month contract (RASP)</t>
  </si>
  <si>
    <t>Monthly Subscription and Platinum Support, provides up to 75Mbps and 6K connections. Based on a 5yr contract (RASP)</t>
  </si>
  <si>
    <t>Monthly Subscription and Gold Support, provides up to 75Mbps and 9K connections. Based on a 12 month contract (RASP)</t>
  </si>
  <si>
    <t>Monthly Subscription and Gold Support, provides up to 75Mbps and 9K connections. Based on a 36 month contract (RASP)</t>
  </si>
  <si>
    <t>Monthly Subscription and Gold Support, provides up to 75Mbps and 9K connections. Based on a 5yr contract (RASP)</t>
  </si>
  <si>
    <t>Monthly Subscription and Gold Plus Support, provides up to 75Mbps and 9K connections. Based on a 12 month contract (RASP)</t>
  </si>
  <si>
    <t>Monthly Subscription and Gold Plus Support, provides up to 75Mbps and 9K connections. Based on a 36 month contract (RASP)</t>
  </si>
  <si>
    <t>Monthly Subscription and Gold Plus Support, provides up to 75Mbps and 9K connections. Based on a 5yr contract (RASP)</t>
  </si>
  <si>
    <t>Monthly Subscription and Platinum Support, provides up to 75Mbps and 9K connections. Based on a 12 month contract (RASP)</t>
  </si>
  <si>
    <t>Monthly Subscription and Platinum Support, provides up to 75Mbps and 9K connections. Based on a 36 month contract (RASP)</t>
  </si>
  <si>
    <t>Monthly Subscription and Platinum Support, provides up to 75Mbps and 9K connections. Based on a 5yr contract (RASP)</t>
  </si>
  <si>
    <t xml:space="preserve">Subscription based Steelhead (75Mbps, 6k conn), inc Gold Plus Support </t>
  </si>
  <si>
    <t xml:space="preserve">Subscription based Steelhead (75Mbps, 6k conn), inc Platinum Support </t>
  </si>
  <si>
    <t xml:space="preserve">Subscription based Steelhead (75Mbps, 9k conn), inc Gold Plus Support </t>
  </si>
  <si>
    <t xml:space="preserve">Subscription based Steelhead (75Mbps, 9k conn), inc Platinum Support </t>
  </si>
  <si>
    <t>Subscription based Steelhead (75Mbps, 6k conn), inc Gold Plus Support  (RASP)</t>
  </si>
  <si>
    <t>Subscription based Steelhead (75Mbps, 6k conn), inc Platinum Support  (RASP)</t>
  </si>
  <si>
    <t>Subscription based Steelhead (75Mbps, 9k conn), inc Gold Plus Support  (RASP)</t>
  </si>
  <si>
    <t>Subscription based Steelhead (75Mbps, 9k conn), inc Platinum Support  (RASP)</t>
  </si>
  <si>
    <t>For APM this SKU is to be ordered in conjunction with the APM Virtual Eval Products with a 3 year term.   Customer engagements should order the standard evaluation product following</t>
  </si>
  <si>
    <t>SVC-TRA-FLOV-P-KIT</t>
  </si>
  <si>
    <t>RCPE Professional: Flow Visibility &amp; Analysis – ATP Training Kit. For Authorized Training Partners ONLY.</t>
  </si>
  <si>
    <t>RCPE Professional: Flow Visibility &amp; Analysis – ATP Training Kit provides online access to the RCPE Professional: Flow Visibility &amp; Analysis course materials for 1 student. Course materials include the lectures and page notes in one eBook. For Authorized Training Partners ONLY.</t>
  </si>
  <si>
    <t>SVC-TRA-FLOV-P-D</t>
  </si>
  <si>
    <t>RCPE Professional: Flow Visibility &amp; Analysis – Dedicated Training</t>
  </si>
  <si>
    <t>RCPE Professional: Flow Visibility &amp; Analysis – Dedicated Training Course for up to 14 Students. Covers the concepts and use-cases of network and infrastructure monitoring, triage, and troubleshooting using a combination of flow analysis, packet inspection, and polling solutions. 5 Days in Length. Classroom based or live online webinar training. T&amp;E Not Included. See Riverbed.com for latest Riverbed Course Outline.</t>
  </si>
  <si>
    <t>SVC-TRA-VIRT-P-D</t>
  </si>
  <si>
    <t>RCPE Professional: Branch Virtualization &amp; Storage – Dedicated Training</t>
  </si>
  <si>
    <t>RCPE Professional: Branch Virtualization &amp; Storage – Dedicated Training Course for up to 14 Students. Covers the concepts and use-cases of virtualization and storage in a distributed environment. 4 Days in Length. Classroom based or live online webinar training. T&amp;E Not Included. See Riverbed.com for latest Riverbed Course Outline.</t>
  </si>
  <si>
    <t>SVC-TRA-VIRT-P-KIT</t>
  </si>
  <si>
    <t>RCPE Professional: Branch Virtualization &amp; Storage – ATP Training Kit. For Authorized Training Partners ONLY.</t>
  </si>
  <si>
    <t>RCPE Professional: Branch Virtualization &amp; Storage – ATP Training Kit provides online access to the RCPE Professional: Branch Virtualization &amp; Storage course materials for 1 student. Course materials include the lectures and page notes in one eBook. For Authorized Training Partners ONLY.</t>
  </si>
  <si>
    <t>SVC-TRA-NPCM-P-D</t>
  </si>
  <si>
    <t>RCPE Professional: Network Planning &amp; Configuration Management – Dedicated Training</t>
  </si>
  <si>
    <t>RCPE Professional: Network Planning &amp; Configuration Management – Dedicated Training Course for up to 14 Students. Covers the concepts and use-cases to enable effective and optimized network monitoring and performance, audit and reporting, including leveraging simulation tools to assess future performance and modifications in a virtual environment. 4 Days in Length. Classroom based or live online webinar training. T&amp;E Not Included. See Riverbed.com for latest Riverbed Course Outline.</t>
  </si>
  <si>
    <t>SVC-TRA-NPCM-P-KIT</t>
  </si>
  <si>
    <t>RCPE Professional: Network Planning &amp; Configuration Management – ATP Training Kit. For Authorized Training Partners ONLY.</t>
  </si>
  <si>
    <t>RCPE Professional: Network Planning &amp; Configuration Management – ATP Training Kit provides online access to the RCPE Professional: Network Planning &amp; Configuration Management course materials for 1 student. Course materials include the lectures and page notes in one eBook. For Authorized Training Partners ONLY.</t>
  </si>
  <si>
    <t>SVC-TRA-AGGV-P-D</t>
  </si>
  <si>
    <t>RCPE Professional: Aggregate Visibility – Dedicated Training</t>
  </si>
  <si>
    <t>RCPE Professional: Aggregate Visibility – Dedicated Training Course for up to 14 Students. Covers the concepts and use-cases for creating dashboards and meeting the combined visibility needs for flow, packet, application performance, and EUE monitoring. 2 Days in Length. Classroom based or live online webinar training. T&amp;E Not Included. See Riverbed.com for latest Riverbed Course Outline.</t>
  </si>
  <si>
    <t>SVC-TRA-AGGV-P-KIT</t>
  </si>
  <si>
    <t>RCPE Professional: Aggregate Visibility – ATP Training Kit. For Authorized Training Partners ONLY.</t>
  </si>
  <si>
    <t>RCPE Professional: Aggregate Visibility – ATP Training Kit provides online access to the RCPE Professional: Aggregate Visibility course materials for 1 student. Course materials include the lectures and page notes in one eBook. For Authorized Training Partners ONLY.</t>
  </si>
  <si>
    <t>SteelHead Custom Fixed Fee Proactive Support Services (only quoted with written PS approval and SOW)</t>
  </si>
  <si>
    <t>SteelFusion Custom Fixed Fee Proactive Support Services (only quoted with written PS approval and SOW)</t>
  </si>
  <si>
    <t>SteelCentral Custom Fixed Fee Proactive Support Services (only quoted with written PS approval and SOW)</t>
  </si>
  <si>
    <t>SteelConnect Custom Fixed Fee Proactive Support Services (only quoted with written PS approval and SOW)</t>
  </si>
  <si>
    <t>TRC-1-QSFP-LR</t>
  </si>
  <si>
    <t>TRC-1-QSFP-LR-E</t>
  </si>
  <si>
    <t>QSFP - 40GbE LR</t>
  </si>
  <si>
    <t xml:space="preserve"> </t>
  </si>
  <si>
    <t>MNT-LIC-SCNP-04270-AN-ASM-F1</t>
  </si>
  <si>
    <t>MNT-LIC-SCNP-04270-EX-ASM-F1</t>
  </si>
  <si>
    <t>MNT-RASP-LIC-SCNP-04270ANASMF1</t>
  </si>
  <si>
    <t>MNT-RASP-LIC-SCNP-04270EXASMF1</t>
  </si>
  <si>
    <t>MNT-LIC-SCNP-04270-ANASMF1GOV1</t>
  </si>
  <si>
    <t>MNT-LIC-SCNP-04270-EXASMF1GOV1</t>
  </si>
  <si>
    <t>SteelCentral NetProfiler Enterprise SCNP-04270-AN-ASM Support</t>
  </si>
  <si>
    <t>SteelCentral NetProfiler Enterprise SCNP-04270-EX-ASM Support</t>
  </si>
  <si>
    <t>SteelCentral NetProfiler Enterprise SCNP-04270-AN-ASM RASP Support</t>
  </si>
  <si>
    <t>SteelCentral NetProfiler Enterprise SCNP-04270-EX-ASM RASP Support</t>
  </si>
  <si>
    <t xml:space="preserve">Additional Options for SteelCentral SCNP-04270-AN Enterprise NetProfiler Advance Security Module </t>
  </si>
  <si>
    <t xml:space="preserve">Additional Options for SteelCentral SCNP-04270-EX Enterprise NetProfiler Advance Security Module </t>
  </si>
  <si>
    <t>SteelCentral NetProfiler Enterprise SCNP-04270-EX-ASM Support. SteelSupport Government-1</t>
  </si>
  <si>
    <t>SteelCentral NetProfiler Enterprise SCNP-04270-AN-ASM Support. SteelSupport Government-1</t>
  </si>
  <si>
    <t>Model: SCNP-04270-AN</t>
  </si>
  <si>
    <t>Model: SCNP-04270-EX</t>
  </si>
  <si>
    <t xml:space="preserve">Custom Fixed Proactive Support Services </t>
  </si>
  <si>
    <t>LIC-SCNP-04270-AN-ASM-F1</t>
  </si>
  <si>
    <t>LIC-SCNP-04270-EX-ASM-F1</t>
  </si>
  <si>
    <t>SteelCentral NetProfiler Enterprise AN ASM License 1M FPM</t>
  </si>
  <si>
    <t>SteelCentral NetProfiler Enterprise EX ASM License 1M FPM</t>
  </si>
  <si>
    <t>MNT-EHR-028</t>
  </si>
  <si>
    <t>Disk/Memory Support, CXA-05080</t>
  </si>
  <si>
    <t>Models: CXA-05080</t>
  </si>
  <si>
    <t>MNT-EHR-029</t>
  </si>
  <si>
    <t>Disk/Memory Support, CXA-07080</t>
  </si>
  <si>
    <t>Models: CXA-07080</t>
  </si>
  <si>
    <t>MNT-RASP-EHR-028</t>
  </si>
  <si>
    <t>Disk/Memory Support, CXA-05080 (RASP)</t>
  </si>
  <si>
    <t>MNT-RASP-EHR-029</t>
  </si>
  <si>
    <t>Disk/Memory Support, CXA-07080 (RASP)</t>
  </si>
  <si>
    <t>MNT-EHRS-017</t>
  </si>
  <si>
    <t>System/Storage Support, CXA-05080</t>
  </si>
  <si>
    <t>MNT-EHRS-018</t>
  </si>
  <si>
    <t>System/Storage Support, CXA-07080</t>
  </si>
  <si>
    <t>MNT-RASP-EHRS-017</t>
  </si>
  <si>
    <t>System/Storage Support, CXA-05080 (RASP)</t>
  </si>
  <si>
    <t>MNT-RASP-EHRS-018</t>
  </si>
  <si>
    <t>System/Storage Support, CXA-07080 (RASP)</t>
  </si>
  <si>
    <t>Support - Dynamic Priced</t>
  </si>
  <si>
    <t>Dynamic Price Factor sku</t>
  </si>
  <si>
    <t>SteelHead Perpetual</t>
  </si>
  <si>
    <t>LIC-CXA-L25</t>
  </si>
  <si>
    <t>LIC-CXA-L26</t>
  </si>
  <si>
    <t>LIC-CXA-L30</t>
  </si>
  <si>
    <t>LIC-CXA-L31</t>
  </si>
  <si>
    <t>LIC-CXA-L32</t>
  </si>
  <si>
    <t>MNT-GLD-SH-80</t>
  </si>
  <si>
    <t>SteelHead 80 Series Gold Support</t>
  </si>
  <si>
    <t>MNT-GPL-SH-80</t>
  </si>
  <si>
    <t>SteelHead 80 Series Gold Plus Support</t>
  </si>
  <si>
    <t>MNT-PLT-SH-80</t>
  </si>
  <si>
    <t>SteelHead 80 Series Platinum Support</t>
  </si>
  <si>
    <t>MNT-GLD-SH-80-RASP</t>
  </si>
  <si>
    <t>SteelHead 80 Series Gold RASP Support</t>
  </si>
  <si>
    <t>MNT-GPL-SH-80-RASP</t>
  </si>
  <si>
    <t>SteelHead 80 Series Gold Plus RASP Support</t>
  </si>
  <si>
    <t>MNT-PLT-SH-80-RASP</t>
  </si>
  <si>
    <t>SteelHead 80 Series Platinum RASP Support</t>
  </si>
  <si>
    <t>SteelHead Subscription</t>
  </si>
  <si>
    <t>CXA-05080-B010 or -C</t>
  </si>
  <si>
    <t>CXA-07080-B010 or -C</t>
  </si>
  <si>
    <t>CXA-07080-B020 or -C</t>
  </si>
  <si>
    <t>CXA-07080-B030 or -C</t>
  </si>
  <si>
    <t>MNT-GLD-SH-80-HWSUB</t>
  </si>
  <si>
    <t>SteelHead 80 Series Hardware Subscription  Gold Support</t>
  </si>
  <si>
    <t>MNT-GPL-SH-80-HWSUB</t>
  </si>
  <si>
    <t>SteelHead 80 Series Hardware Subscription  Gold Plus Support</t>
  </si>
  <si>
    <t>MNT-PLT-SH-80-HWSUB</t>
  </si>
  <si>
    <t>SteelHead 80 Series Hardware Subscription  Platinum Support</t>
  </si>
  <si>
    <t>MNT-GLD-SH-80-HWSUB-RASP</t>
  </si>
  <si>
    <t>SteelHead 80 Series Hardware Subscription  Gold RASP Support</t>
  </si>
  <si>
    <t>MNT-GPL-SH-80-HWSUB-RASP</t>
  </si>
  <si>
    <t>SteelHead 80 Series Hardware Subscription  Gold Plus RASP Support</t>
  </si>
  <si>
    <t>MNT-PLT-SH-80-HWSUB-RASP</t>
  </si>
  <si>
    <t>SteelHead 80 Series Hardware Subscription  Platinum RASP Support</t>
  </si>
  <si>
    <t>MNT-GLD-SH-80-GOV-1</t>
  </si>
  <si>
    <t>SteelHead 80 Series Gold SteelSupport Government-1</t>
  </si>
  <si>
    <t>MNT-GPL-SH-80-GOV-1</t>
  </si>
  <si>
    <t>SteelHead 80 Series Gold Plus SteelSupport Government-1</t>
  </si>
  <si>
    <t>MNT-PLT-SH-80-GOV-1</t>
  </si>
  <si>
    <t>SteelHead 80 Series Platinum SteelSupport Government-1</t>
  </si>
  <si>
    <t>Models - CXA-03070, CXA-05070, CXA-05080, CXA-07070, CXA-07080, INT-9600, SFED-2100, SFED-2200, SFED-3100, SFED-3200, SFED-5100</t>
  </si>
  <si>
    <t>Models - CXA-03070, CXA-05070, CXA-05080, CXA-07070, CXA-07080, INT-9600; VCX-010 to VCX-110 on ESXi, HyperV and KVM; SFED-2100, SFED-2200, SFED-3100, SFED-3200, SFED-5100</t>
  </si>
  <si>
    <t>Models - CXA-05070, CXA-05080, CXA-07070, CXA-07080, GXA-10000</t>
  </si>
  <si>
    <t xml:space="preserve">Models - CXA-05070, CXA-05080, CXA-07070, CXA-07080, GXA-10000 </t>
  </si>
  <si>
    <t>NIC-1-010G-4TX-BP-C</t>
  </si>
  <si>
    <t>4-port 10GbE Copper Base-T Bypass NIC</t>
  </si>
  <si>
    <t>Models - GXA-10000</t>
  </si>
  <si>
    <t>NIC-1-010G-4DAC-BP-C</t>
  </si>
  <si>
    <t>4-port 10GbE Copper DAC Bypass NIC</t>
  </si>
  <si>
    <t>Models: CXA-05080, CXA-07080, GXA-10000, INT-9600</t>
  </si>
  <si>
    <t>NIC-1-010G-4TX-BP-E-C</t>
  </si>
  <si>
    <t>Eval 4-port 10GbE Copper Base-T Bypass NIC</t>
  </si>
  <si>
    <t>NIC-1-010G-4DAC-BP-E-C</t>
  </si>
  <si>
    <t>Eval 4-port 10GbE Copper DAC Bypass NIC</t>
  </si>
  <si>
    <t>Base Only Trigger sku.   (For Partner use only.)  Licensing selection not required.    No Support available for Base only systems.</t>
  </si>
  <si>
    <t>BASE-ONLY-PARTNER-USE</t>
  </si>
  <si>
    <t>Base only ordering for Partner use only.  No Licenses or Support</t>
  </si>
  <si>
    <t>NIC-1-010G-4TX-BP</t>
  </si>
  <si>
    <t>4-port 10GbE Copper Base-T Bypass NIC (Spare)</t>
  </si>
  <si>
    <t>NIC-1-010G-4DAC-BP</t>
  </si>
  <si>
    <t>4-port 10GbE Copper DAC Bypass NIC (Spare)</t>
  </si>
  <si>
    <t>NIC-1-010G-4TX-BP-G</t>
  </si>
  <si>
    <t>4-port 10GbE Copper Base-T Bypass NIC (-G Spare)</t>
  </si>
  <si>
    <t>NIC-1-010G-4DAC-BP-G</t>
  </si>
  <si>
    <t>4-port 10GbE Copper DAC Bypass NIC (-G Spare)</t>
  </si>
  <si>
    <t>FAN-4-2U-KIT</t>
  </si>
  <si>
    <t>Fan Kit (set of 8) - 2U</t>
  </si>
  <si>
    <t>HDD-4-001</t>
  </si>
  <si>
    <t>HDD - 1TB - SATA</t>
  </si>
  <si>
    <t>MEM-4-001</t>
  </si>
  <si>
    <t xml:space="preserve">RAM - 8GB </t>
  </si>
  <si>
    <t>MEM-4-002</t>
  </si>
  <si>
    <t>RAM - 16GB</t>
  </si>
  <si>
    <t>RMK-4-2U</t>
  </si>
  <si>
    <t>Rails - 2U</t>
  </si>
  <si>
    <t>SSD-4-002</t>
  </si>
  <si>
    <t>SSD - 240GB - SSD</t>
  </si>
  <si>
    <t>Models - CXA-05080-B010</t>
  </si>
  <si>
    <t>SSD-4-003</t>
  </si>
  <si>
    <t>SSD - 480GB - SSD</t>
  </si>
  <si>
    <t>SSD-4-004</t>
  </si>
  <si>
    <t>SSD - 960GB - SSD</t>
  </si>
  <si>
    <t>CXA-05080   (Use -C sku when configuring with additional NIC card options)</t>
  </si>
  <si>
    <t>CXA-05080-B010</t>
  </si>
  <si>
    <t>Steelhead CXA-05080-B010 with RiOS</t>
  </si>
  <si>
    <t>CXA-05080-B010-E</t>
  </si>
  <si>
    <t>Evaluation Steelhead CXA-05080-B010 with RiOS</t>
  </si>
  <si>
    <t>CXA-05080-B010-C</t>
  </si>
  <si>
    <t>Steelhead CXA-05080-B010-C with RiOS</t>
  </si>
  <si>
    <t>CXA-05080-B010-E-C</t>
  </si>
  <si>
    <t>Evaluation Steelhead CXA-05080-B010-E-C with RiOS</t>
  </si>
  <si>
    <t>License Options for CXA-05080-B010 - It is mandatory to select one of the following</t>
  </si>
  <si>
    <t xml:space="preserve">License Steelhead CXA-L25 (300Mbps, 20K conn) for: CXA-05080-B010 </t>
  </si>
  <si>
    <t>License Steelhead CXA-L26 (622Mbps, 60K conn) for: CXA-05080-B010</t>
  </si>
  <si>
    <t>LIC-CXA-L25-E</t>
  </si>
  <si>
    <t xml:space="preserve">Evaluation License Steelhead CXA-L25 (300Mbps, 20K conn) for: CXA-05080-B010 </t>
  </si>
  <si>
    <t>LIC-CXA-L26-E</t>
  </si>
  <si>
    <t>Evaluation License Steelhead CXA-L26 (622Mbps, 60K conn) for: CXA-05080-B010</t>
  </si>
  <si>
    <t>CXA-05080 Upgrades</t>
  </si>
  <si>
    <t>UPG-CXA-L25-L26</t>
  </si>
  <si>
    <t>Upgrade LIC-CXA-L25 to LIC-CXA-L26. For: CXA-5080-B010</t>
  </si>
  <si>
    <t>CXA-07080 Model with -B010 Base   (Use -C sku when configuring with additional NIC card options)</t>
  </si>
  <si>
    <t>CXA-07080-B010</t>
  </si>
  <si>
    <t xml:space="preserve">Steelhead CXA-07080-B010 with RiOS </t>
  </si>
  <si>
    <t>CXA-07080-B010-C</t>
  </si>
  <si>
    <t>Steelhead CXA-07080-B010-C with RiOS</t>
  </si>
  <si>
    <t>CXA-07080-B010-E</t>
  </si>
  <si>
    <t>Evaluation Steelhead CXA-07080-B010 with RiOS</t>
  </si>
  <si>
    <t>CXA-07080-B010-E-C</t>
  </si>
  <si>
    <t>Evaluation Steelhead CXA-07080-B010-E-C with RiOS</t>
  </si>
  <si>
    <t>License Options for CXA-07080-B010 - It is mandatory to select one of the following</t>
  </si>
  <si>
    <t>License Steelhead CXA-L30 (1000Mbps, 100K conn) for: CXA-07080-B010</t>
  </si>
  <si>
    <t>LIC-CXA-L30-E</t>
  </si>
  <si>
    <t>Evaluation License Steelhead CXA-L30 (1000Mbps, 100K conn) for: CXA-07080-B010</t>
  </si>
  <si>
    <t>CXA-07080 Model with -B020 Base   (Use -C sku when configuring with additional NIC card options)</t>
  </si>
  <si>
    <t>CXA-07080-B020</t>
  </si>
  <si>
    <t>Steelhead CXA-07080-B020 with RiOS</t>
  </si>
  <si>
    <t>CXA-07080-B020-C</t>
  </si>
  <si>
    <t>Steelhead CXA-07080-B020-C with RiOS</t>
  </si>
  <si>
    <t>CXA-07080-B020-E</t>
  </si>
  <si>
    <t>Evaluation Steelhead CXA-07080-B020 with RiOS</t>
  </si>
  <si>
    <t>CXA-07080-B020-E-C</t>
  </si>
  <si>
    <t>Evaluation Steelhead CXA-07080-B020-E-C with RiOS</t>
  </si>
  <si>
    <t>License Options for CXA-07080-B020 - It is mandatory to select one of the following</t>
  </si>
  <si>
    <t>License Steelhead CXA-L31 (2000Mbps, 150K conn) for: CXA-07080-B020</t>
  </si>
  <si>
    <t>LIC-CXA-L31-E</t>
  </si>
  <si>
    <t>Evaluation License Steelhead CXA-L31 (2000Mbps, 150K conn) for: CXA-07080-B020</t>
  </si>
  <si>
    <t>CXA-07080 Model with -B030 Base   (Use -C sku when configuring with additional NIC card options)</t>
  </si>
  <si>
    <t>CXA-07080-B030</t>
  </si>
  <si>
    <t>Steelhead CXA-07080-B030 with RiOS</t>
  </si>
  <si>
    <t>CXA-07080-B030-C</t>
  </si>
  <si>
    <t>Steelhead CXA-07080-B030-C with RiOS</t>
  </si>
  <si>
    <t>CXA-07080-B030-E</t>
  </si>
  <si>
    <t>Evaluation Steelhead CXA-07080-B030 with RiOS</t>
  </si>
  <si>
    <t>CXA-07080-B030-E-C</t>
  </si>
  <si>
    <t>Evaluation Steelhead CXA-07080-B030-E-C with RiOS</t>
  </si>
  <si>
    <t>License Options for CXA-07080-B030 - It is mandatory to select one of the following</t>
  </si>
  <si>
    <t xml:space="preserve">License Steelhead CXA-L32 (3000Mbps, 220K conn) for: CXA-07080-B030 </t>
  </si>
  <si>
    <t>LIC-CXA-L32-E</t>
  </si>
  <si>
    <t xml:space="preserve">Evaluation License Steelhead CXA-L32 (3000Mbps, 220K conn) for: CXA-07080-B030 </t>
  </si>
  <si>
    <t>CXA-07080 Upgrades</t>
  </si>
  <si>
    <t>UPC-CXA-07080</t>
  </si>
  <si>
    <t>Upgrade charge- also requires purchase of higher model and return of lower model (via sales ops). For: CXA-7080-B010, CXA-7080-B020</t>
  </si>
  <si>
    <t>CXA-05080 and CXA-07080 models   (Use -C sku when configuring with additional NIC card options)</t>
  </si>
  <si>
    <t>SUB-CXA-L25</t>
  </si>
  <si>
    <t>SUB-CXA-L26</t>
  </si>
  <si>
    <t>SUB-CXA-L30</t>
  </si>
  <si>
    <t>SUB-CXA-L31</t>
  </si>
  <si>
    <t>SUB-CXA-L32</t>
  </si>
  <si>
    <t>SUB-CXA-S-L25</t>
  </si>
  <si>
    <t>SUB-CXA-S-L26</t>
  </si>
  <si>
    <t>SUB-CXA-S-L30</t>
  </si>
  <si>
    <t>SUB-CXA-S-L31</t>
  </si>
  <si>
    <t>SUB-CXA-S-L32</t>
  </si>
  <si>
    <t>SUB-CXA-L25-RASP</t>
  </si>
  <si>
    <t>SUB-CXA-L26-RASP</t>
  </si>
  <si>
    <t>SUB-CXA-L30-RASP</t>
  </si>
  <si>
    <t>SUB-CXA-L31-RASP</t>
  </si>
  <si>
    <t>SUB-CXA-L32-RASP</t>
  </si>
  <si>
    <t>SUB-CXA-S-L25-RASP</t>
  </si>
  <si>
    <t>SUB-CXA-S-L26-RASP</t>
  </si>
  <si>
    <t>SUB-CXA-S-L30-RASP</t>
  </si>
  <si>
    <t>SUB-CXA-S-L31-RASP</t>
  </si>
  <si>
    <t>SUB-CXA-S-L32-RASP</t>
  </si>
  <si>
    <t>4-port 10GbE LR Fiber Bypass NIC</t>
  </si>
  <si>
    <t>4-port 10GbE SR Fiber Bypass NIC</t>
  </si>
  <si>
    <t>Eval 4-port 10GbE SR Fiber Bypass NIC</t>
  </si>
  <si>
    <t>Eval 4-port 10GbE LR Fiber Bypass NIC</t>
  </si>
  <si>
    <t>SteelHead xx70 Appliance Pricelist</t>
  </si>
  <si>
    <t>SteelHead Subscription XX70 Bases for Hardware Appliance Pricelist</t>
  </si>
  <si>
    <t>Evaluation FIPS for SteelFusion Core Virtual Edition vSFC2500</t>
  </si>
  <si>
    <t>FIPS for SteelFusion Core Virtual Edition vSFC2500</t>
  </si>
  <si>
    <t>Models: VSFC-2500</t>
  </si>
  <si>
    <t>Models: SFED2100,2200,3100,3200,5100,SFCR3500,VGC1000,1500, VSFC2500, GX10000, SDI-5030, SDI-130,130W,330,1030, 570-SD, 770-SD, 3070-SD  (Subscription only)</t>
  </si>
  <si>
    <t xml:space="preserve">Combination of MNT sku and Dynamic Price Factor sku in a configuration determines the MNT price </t>
  </si>
  <si>
    <t>Monthly Subscription and Gold level Support, provides up to 10Mbps and 275 connections. Based on a 12 month contract</t>
  </si>
  <si>
    <t>Monthly Subscription and Gold level Support, provides up to 10Mbps and 275 connections. Based on a 36 month contract</t>
  </si>
  <si>
    <t>Monthly Subscription and Gold level Support, provides up to 10Mbps and 275 connections. Based on a 5yr contract</t>
  </si>
  <si>
    <t>Monthly Subscription and Gold level Support, provides up to 10Mbps and 450 connections. Based on a 12 month contract</t>
  </si>
  <si>
    <t>Monthly Subscription and Gold level Support, provides up to 10Mbps and 450 connections. Based on a 36 month contract</t>
  </si>
  <si>
    <t>Monthly Subscription and Gold level Support, provides up to 10Mbps and 450 connections. Based on a 5yr contract</t>
  </si>
  <si>
    <t>Monthly Subscription and Gold level Support, provides up to 10Mbps and 700 connections. Based on a 12 month contract</t>
  </si>
  <si>
    <t>Monthly Subscription and Gold level Support, provides up to 10Mbps and 700 connections. Based on a 36 month contract</t>
  </si>
  <si>
    <t>Monthly Subscription and Gold level Support, provides up to 10Mbps and 700 connections. Based on a 5yr contract</t>
  </si>
  <si>
    <t>Monthly Subscription and Gold level Support, provides up to 20Mbps and 1000 connections. Based on a 12 month contract</t>
  </si>
  <si>
    <t>Monthly Subscription and Gold level Support, provides up to 20Mbps and 1000 connections. Based on a 36 month contract</t>
  </si>
  <si>
    <t>Monthly Subscription and Gold level Support, provides up to 20Mbps and 1000 connections. Based on a 5yr contract</t>
  </si>
  <si>
    <t>Monthly Subscription and Gold level Support, provides up to 20Mbps and 1500 connections. Based on a 12 month contract</t>
  </si>
  <si>
    <t>Monthly Subscription and Gold level Support, provides up to 20Mbps and 1500 connections. Based on a 36 month contract</t>
  </si>
  <si>
    <t>Monthly Subscription and Gold level Support, provides up to 20Mbps and 1500 connections. Based on a 5yr contract</t>
  </si>
  <si>
    <t>Monthly Subscription and Gold level Support, provides up to 30Mbps and 2500 connections. Based on a 12 month contract</t>
  </si>
  <si>
    <t>Monthly Subscription and Gold level Support, provides up to 30Mbps and 2500 connections. Based on a 36 month contract</t>
  </si>
  <si>
    <t>Monthly Subscription and Gold level Support, provides up to 30Mbps and 2500 connections. Based on a 5yr contract</t>
  </si>
  <si>
    <t>Monthly Subscription and Gold level Support, provides up to 10Mbps and 275 connections. Based on a 12 month contract (RASP)</t>
  </si>
  <si>
    <t>Monthly Subscription and Gold level Support, provides up to 10Mbps and 275 connections. Based on a 36 month contract (RASP)</t>
  </si>
  <si>
    <t>Monthly Subscription and Gold level Support, provides up to 10Mbps and 275 connections. Based on a 5yr contract (RASP)</t>
  </si>
  <si>
    <t>Monthly Subscription and Gold level Support, provides up to 10Mbps and 450 connections. Based on a 12 month contract (RASP)</t>
  </si>
  <si>
    <t>Monthly Subscription and Gold level Support, provides up to 10Mbps and 450 connections. Based on a 36 month contract (RASP)</t>
  </si>
  <si>
    <t>Monthly Subscription and Gold level Support, provides up to 10Mbps and 450 connections. Based on a 5yr contract (RASP)</t>
  </si>
  <si>
    <t>Monthly Subscription and Gold level Support, provides up to 10Mbps and 700 connections. Based on a 12 month contract (RASP)</t>
  </si>
  <si>
    <t>Monthly Subscription and Gold level Support, provides up to 10Mbps and 700 connections. Based on a 36 month contract (RASP)</t>
  </si>
  <si>
    <t>Monthly Subscription and Gold level Support, provides up to 10Mbps and 700 connections. Based on a 5yr contract (RASP)</t>
  </si>
  <si>
    <t>Monthly Subscription and Gold level Support, provides up to 20Mbps and 1000 connections. Based on a 12 month contract (RASP)</t>
  </si>
  <si>
    <t>Monthly Subscription and Gold level Support, provides up to 20Mbps and 1000 connections. Based on a 36 month contract (RASP)</t>
  </si>
  <si>
    <t>Monthly Subscription and Gold level Support, provides up to 20Mbps and 1000 connections. Based on a 5yr contract (RASP)</t>
  </si>
  <si>
    <t>Monthly Subscription and Gold level Support, provides up to 20Mbps and 1500 connections. Based on a 12 month contract (RASP)</t>
  </si>
  <si>
    <t>Monthly Subscription and Gold level Support, provides up to 20Mbps and 1500 connections. Based on a 36 month contract (RASP)</t>
  </si>
  <si>
    <t>Monthly Subscription and Gold level Support, provides up to 20Mbps and 1500 connections. Based on a 5yr contract (RASP)</t>
  </si>
  <si>
    <t>Monthly Subscription and Gold level Support, provides up to 30Mbps and 2500 connections. Based on a 12 month contract (RASP)</t>
  </si>
  <si>
    <t>Monthly Subscription and Gold level Support, provides up to 30Mbps and 2500 connections. Based on a 36 month contract (RASP)</t>
  </si>
  <si>
    <t>Monthly Subscription and Gold level Support, provides up to 30Mbps and 2500 connections. Based on a 5yr contract (RASP)</t>
  </si>
  <si>
    <t>SteelHead xx80 Appliance Pricelist</t>
  </si>
  <si>
    <t>SteelHead Subscription XX80 for Hardware Appliance (See "SteelHead" tab for base SKUs)</t>
  </si>
  <si>
    <t>MNT-C-01-CFF</t>
  </si>
  <si>
    <t>MNT-C-03-CFF</t>
  </si>
  <si>
    <t>MNT-C-02-CFF</t>
  </si>
  <si>
    <t>MNT-C-04-CFF</t>
  </si>
  <si>
    <t>Combination of MNT sku and Dynamic Price Factor sku in a configuration determines the MNT price</t>
  </si>
  <si>
    <t>Steelhead xx50 Appliance Annual Riverbed Authorized Support Partner (RASP) Support</t>
  </si>
  <si>
    <t>MNT-RASP-GLD-INT-09350</t>
  </si>
  <si>
    <t>SteelHead Interceptor 9350 Gold Support (RASP)</t>
  </si>
  <si>
    <t>SteelHead Interceptor 09350 Gold RASP Support</t>
  </si>
  <si>
    <t>MNT-RASP-GPL-INT-09350</t>
  </si>
  <si>
    <t>SteelHead Interceptor 9350 Gold Plus Support (RASP)</t>
  </si>
  <si>
    <t>SteelHead Interceptor 9350 Gold Plus RASP Support</t>
  </si>
  <si>
    <t>MNT-RASP-PLT-INT-09350</t>
  </si>
  <si>
    <t>SteelHead Interceptor 9350 Platinum Support (RASP)</t>
  </si>
  <si>
    <t>SteelHead Interceptor 09350 Platinum RASP Support</t>
  </si>
  <si>
    <t>Steelhead xx50 Appliance Annual Support</t>
  </si>
  <si>
    <t>MNT-GLD-INT-09350</t>
  </si>
  <si>
    <t>SteelHead Interceptor 9350 Gold Support</t>
  </si>
  <si>
    <t>MNT-GPL-INT-09350</t>
  </si>
  <si>
    <t>MNT-PLT-INT-09350</t>
  </si>
  <si>
    <t>MNT-GLD-SCNP-80</t>
  </si>
  <si>
    <t>MNT-GPL-SCNP-80</t>
  </si>
  <si>
    <t>MNT-PLT-SCNP-80</t>
  </si>
  <si>
    <t>MNT-GLD-SCNP-80-HWSUB</t>
  </si>
  <si>
    <t>MNT-GPL-SCNP-80-HWSUB</t>
  </si>
  <si>
    <t>MNT-PLT-SCNP-80-HWSUB</t>
  </si>
  <si>
    <t>MNT-GLD-SCNP-80-GOV-1</t>
  </si>
  <si>
    <t>MNT-GPL-SCNP-80-GOV-1</t>
  </si>
  <si>
    <t>MNT-PLT-SCNP-80-GOV-1</t>
  </si>
  <si>
    <t>Models: SCNP-04280</t>
  </si>
  <si>
    <t>SteelCentral NetProfiler SCNP-80 Gold Support</t>
  </si>
  <si>
    <t>SteelCentral NetProfiler SCNP-80 Gold Plus Support</t>
  </si>
  <si>
    <t>SteelCentral NetProfiler SCNP-80 Platinum Support</t>
  </si>
  <si>
    <t>SteelCentral NetProfiler SCNP-80 Gold Support (RASP)</t>
  </si>
  <si>
    <t>SteelCentral NetProfiler SCNP-80 Gold Plus Support (RASP)</t>
  </si>
  <si>
    <t>SteelCentral NetProfiler SCNP-80 Platinum Support (RASP)</t>
  </si>
  <si>
    <t>SCNP-04280-B010 and -C</t>
  </si>
  <si>
    <t>SCNP-04280-EXP-B010 and -C</t>
  </si>
  <si>
    <t>SCNP-04280-DP-B010 and -C</t>
  </si>
  <si>
    <t>SteelCentral NetProfiler Perpetual</t>
  </si>
  <si>
    <t>SteelCentral Flow Gateway Perpetual</t>
  </si>
  <si>
    <t>MNT-GLD-SCFG-80</t>
  </si>
  <si>
    <t>SteelCentral Flow Gateway SCFG 80 Gold Support</t>
  </si>
  <si>
    <t>MNT-GPL-SCFG-80</t>
  </si>
  <si>
    <t>SteelCentral Flow Gateway SCFG 80 Gold Plus Support</t>
  </si>
  <si>
    <t>MNT-PLT-SCFG-80</t>
  </si>
  <si>
    <t>SteelCentral Flow Gateway SCFG 80 Platinum Support</t>
  </si>
  <si>
    <t>SCFG-02280-B010 and -C</t>
  </si>
  <si>
    <t>MNT-RASP-GLD-SCFG-80</t>
  </si>
  <si>
    <t>SteelCentral Flow Gateway SCFG 80 Gold RASP Support</t>
  </si>
  <si>
    <t>MNT-RASP-GPL-SCFG-80</t>
  </si>
  <si>
    <t>SteelCentral Flow Gateway SCFG 80 Gold Plus RASP Support</t>
  </si>
  <si>
    <t>MNT-RASP-PLT-SCFG-80</t>
  </si>
  <si>
    <t>SteelCentral Flow Gateway SCFG 80 Platinum RASP Support</t>
  </si>
  <si>
    <t>SteelCentral Subscription</t>
  </si>
  <si>
    <t>SteelCentral NetProfiler SCNP 80 HW Gold Support Subscription</t>
  </si>
  <si>
    <t>SteelCentral NetProfiler SCNP 80 HW Gold Plus Support Subscription</t>
  </si>
  <si>
    <t>SteelCentral NetProfiler SCNP 80 HW Platinum Support Subscription</t>
  </si>
  <si>
    <t>MNT-RASP-GLD-SCNP-80-HWSUB</t>
  </si>
  <si>
    <t>SteelCentral NetProfiler SCNP 80 HW Gold RASP Support Subscription</t>
  </si>
  <si>
    <t>MNT-RASP-GPL-SCNP-80-HWSUB</t>
  </si>
  <si>
    <t>SteelCentral NetProfiler SCNP 80 HW Gold Plus RASP Support Subscription</t>
  </si>
  <si>
    <t>MNT-RASP-PLT-SCNP-80-HWSUB</t>
  </si>
  <si>
    <t>SteelCentral NetProfiler SCNP 80 HW Platinum RASP Support Subscription</t>
  </si>
  <si>
    <t>MNT-GLD-SCFG-80-HWSUB</t>
  </si>
  <si>
    <t>SteelCentral Flow Gateway SCFG 80 HW Gold Support Subscription</t>
  </si>
  <si>
    <t>MNT-GPL-SCFG-80-HWSUB</t>
  </si>
  <si>
    <t>SteelCentral Flow Gateway SCFG 80 HW Gold Plus Support Subscription</t>
  </si>
  <si>
    <t>MNT-PLT-SCFG-80-HWSUB</t>
  </si>
  <si>
    <t>SteelCentral Flow Gateway SCFG 80 HW Platinum Support Subscription</t>
  </si>
  <si>
    <t>MNT-RASP-GLD-SCFG-80-HWSUB</t>
  </si>
  <si>
    <t>SteelCentral Flow Gateway SCFG 80 HW Gold RASP Support Subscription</t>
  </si>
  <si>
    <t>MNT-RASP-GPL-SCFG-80-HWSUB</t>
  </si>
  <si>
    <t>SteelCentral Flow Gateway SCFG 80 HW Gold Plus RASP Support Subscription</t>
  </si>
  <si>
    <t>MNT-RASP-PLT-SCFG-80-HWSUB</t>
  </si>
  <si>
    <t>SteelCentral Flow Gateway SCFG 80 HW Platinum RASP Support Subscription</t>
  </si>
  <si>
    <t>SteelCentral Flow Gateway Subscription</t>
  </si>
  <si>
    <t>MNT-GLD-SCFG-80-GOV-1</t>
  </si>
  <si>
    <t>SteelCentral Flow Gateway SCFG 80 Gold SteelSupport Gov-1</t>
  </si>
  <si>
    <t>MNT-GPL-SCFG-80-GOV-1</t>
  </si>
  <si>
    <t>SteelCentral Flow Gateway SCFG 80 Gold Plus SteelSupport Gov-1</t>
  </si>
  <si>
    <t>MNT-PLT-SCFG-80-GOV-1</t>
  </si>
  <si>
    <t>SteelCentral Flow Gateway SCFG 80 Platinum SteelSupport Gov-1</t>
  </si>
  <si>
    <t>SteelCentral NetProfiler SCNP 80 Gold SteelSupport Gov-1</t>
  </si>
  <si>
    <t>SteelCentral NetProfiler SCNP 80 Gold Plus SteelSupport Gov-1</t>
  </si>
  <si>
    <t>SteelCentral NetProfiler SCNP 80 Platinum SteelSupport Gov-1</t>
  </si>
  <si>
    <t>SCFG-02280-B010</t>
  </si>
  <si>
    <t>SteelCentral Flow Gateway Model 2280</t>
  </si>
  <si>
    <t>SCFG-02280-B010-E</t>
  </si>
  <si>
    <t>Eval SteelCentral Flow Gateway Model 2280</t>
  </si>
  <si>
    <t>SCFG-02280-B010-C</t>
  </si>
  <si>
    <t>SteelCentral Flow Gateway Model 2280 Configured</t>
  </si>
  <si>
    <t>SCFG-02280-B010-E-C</t>
  </si>
  <si>
    <t>Eval SteelCentral Flow Gateway Model 2280 Configured</t>
  </si>
  <si>
    <t>License Options for SCFG02280-B010 - It is mandatory to select one of the following</t>
  </si>
  <si>
    <t>SteelCentral Flow Gateway License for 100K FPM</t>
  </si>
  <si>
    <t>LIC-SCFG-02280-100K-E</t>
  </si>
  <si>
    <t>LIC-SCFG-02280-100K</t>
  </si>
  <si>
    <t>Eval SteelCentral Flow Gateway 2280 100K FPM License</t>
  </si>
  <si>
    <t>MNT-GLD-SCAN-80</t>
  </si>
  <si>
    <t>MNT-GPL-SCAN-80</t>
  </si>
  <si>
    <t>MNT-PLT-SCAN-80</t>
  </si>
  <si>
    <t>MNT-RASP-GLD-SCAN-80</t>
  </si>
  <si>
    <t>MNT-RASP-GPL-SCAN-80</t>
  </si>
  <si>
    <t>MNT-RASP-PLT-SCAN-80</t>
  </si>
  <si>
    <t>MNT-GLD-SCAN-80-HWSUB</t>
  </si>
  <si>
    <t>MNT-GPL-SCAN-80-HWSUB</t>
  </si>
  <si>
    <t>MNT-PLT-SCAN-80-HWSUB</t>
  </si>
  <si>
    <t>MNT-RASP-GLD-SCAN-80-HWSUB</t>
  </si>
  <si>
    <t>MNT-RASP-GPL-SCAN-80-HWSUB</t>
  </si>
  <si>
    <t>MNT-RASP-PLT-SCAN-80-HWSUB</t>
  </si>
  <si>
    <t>MNT-GLD-SCAN-80-GOV-1</t>
  </si>
  <si>
    <t>MNT-GPL-SCAN-80-GOV-1</t>
  </si>
  <si>
    <t>MNT-PLT-SCAN-80-GOV-1</t>
  </si>
  <si>
    <t>SCAN-02180-B010 and -C</t>
  </si>
  <si>
    <t>SCAN-04180-B010 and -C</t>
  </si>
  <si>
    <t>SCAN-08180-B010 and -C</t>
  </si>
  <si>
    <t>SteelCentral AppResponse SCAN 80 Gold SteelSupport Gov-1</t>
  </si>
  <si>
    <t>SteelCentral AppResponse SCAN 80 Gold Plus SteelSupport Gov-1</t>
  </si>
  <si>
    <t>SteelCentral AppResponse SCAN 80 Platinum SteelSupport Gov-1</t>
  </si>
  <si>
    <t>SCAN-SU-4</t>
  </si>
  <si>
    <t>SCAN-SU-10</t>
  </si>
  <si>
    <t>SteelCentral AppResponse Storage Unit Gold SteelSupport Gov-1</t>
  </si>
  <si>
    <t>SteelCentral AppResponse Storage Unit Gold Plus SteelSupport Gov-1</t>
  </si>
  <si>
    <t>SteelCentral AppResponse Storage Unit Platinum SteelSupport Gov-1</t>
  </si>
  <si>
    <t>SteelCentral AppResponse Perpetual</t>
  </si>
  <si>
    <t>SteelCentral AppResponse SCAN 80 Gold Support</t>
  </si>
  <si>
    <t>SteelCentral AppResponse SCAN 80 Gold Plus Support</t>
  </si>
  <si>
    <t>SteelCentral AppResponse SCAN 80 Platinum Support</t>
  </si>
  <si>
    <t>SteelCentral AppResponse Storage Unit Gold Support</t>
  </si>
  <si>
    <t>SteelCentral AppResponse Storage Unit Gold Plus Support</t>
  </si>
  <si>
    <t>SteelCentral AppResponse Storage Unit Platinum Support</t>
  </si>
  <si>
    <t>SteelCentral AppResponse SCAN 80 Gold RASP Support</t>
  </si>
  <si>
    <t>SteelCentral AppResponse SCAN 80 Gold Plus RASP Support</t>
  </si>
  <si>
    <t>SteelCentral AppResponse SCAN 80 Platinum RASP Support</t>
  </si>
  <si>
    <t>SteelCentral AppResponse Storage Unit Gold RASP Support</t>
  </si>
  <si>
    <t>SteelCentral AppResponse Storage Unit Gold Plus RASP Support</t>
  </si>
  <si>
    <t>SteelCentral AppResponse Storage Unit Platinum RASP Support</t>
  </si>
  <si>
    <t>SteelCentral AppResponse Subscription</t>
  </si>
  <si>
    <t>SteelCentral AppResponse SCAN 80 HW Gold Support Subscription</t>
  </si>
  <si>
    <t>SteelCentral AppResponse SCAN 80 HW Gold Plus Support Subscription</t>
  </si>
  <si>
    <t>SteelCentral AppResponse SCAN 80 HW Platinum Support Subscription</t>
  </si>
  <si>
    <t>SteelCentral AppResponse SCAN 80 HW Gold RASP Support Subscription</t>
  </si>
  <si>
    <t>SteelCentral AppResponse SCAN 80 HW Gold Plus RASP Support Subscription</t>
  </si>
  <si>
    <t>SteelCentral AppResponse SCAN 80 HW Platinum RASP Support Subscription</t>
  </si>
  <si>
    <t>SCAN-02180-B010-C</t>
  </si>
  <si>
    <t>SteelCentral AppResponse Model 2180 Configured</t>
  </si>
  <si>
    <t>SCAN-04180-B010-C</t>
  </si>
  <si>
    <t>SteelCentral AppResponse Model 4180 Configured</t>
  </si>
  <si>
    <t>SCAN-08180-B010-C</t>
  </si>
  <si>
    <t>SteelCentral AppResponse Model 8180 Configured</t>
  </si>
  <si>
    <t>LIC-SCAN-08180-P</t>
  </si>
  <si>
    <t>SteelCentral AppResponse Model 8180 Plus License</t>
  </si>
  <si>
    <t>LIC-SCAN-02180</t>
  </si>
  <si>
    <t>SteelCentral AppResponse Model 2180 License</t>
  </si>
  <si>
    <t>LIC-SCAN-04180</t>
  </si>
  <si>
    <t>SteelCentral AppResponse Model 4180 License</t>
  </si>
  <si>
    <t>LIC-SCAN-08180</t>
  </si>
  <si>
    <t>SteelCentral AppResponse Model 8180 License</t>
  </si>
  <si>
    <t>SCAN-SU-4-HWSUB-010</t>
  </si>
  <si>
    <t>SUB-GLD-SCAN-SU-4</t>
  </si>
  <si>
    <t>SUB-GPL-SCAN-SU-4</t>
  </si>
  <si>
    <t>SUB-PLT-SCAN-SU-4</t>
  </si>
  <si>
    <t>SUB-GPL-SCAN-SU-10</t>
  </si>
  <si>
    <t>SUB-PLT-SCAN-SU-10</t>
  </si>
  <si>
    <t>SCAN-02180-B010-E-C</t>
  </si>
  <si>
    <t>Eval SteelCentral AppResponse Model 2180 Configured</t>
  </si>
  <si>
    <t>SCAN-04180-B010-E-C</t>
  </si>
  <si>
    <t>Eval SteelCentral AppResponse Model 4180 Configured</t>
  </si>
  <si>
    <t>SCAN-08180-B010-E-C</t>
  </si>
  <si>
    <t>Eval SteelCentral AppResponse Model 8180 Configured</t>
  </si>
  <si>
    <t>LIC-SCAN-02180-E</t>
  </si>
  <si>
    <t>Eval SteelCentral AppResponse Model 2180 License</t>
  </si>
  <si>
    <t>LIC-SCAN-04180-E</t>
  </si>
  <si>
    <t>Eval SteelCentral AppResponse Model 4180 License</t>
  </si>
  <si>
    <t>LIC-SCAN-08180-E</t>
  </si>
  <si>
    <t>Eval SteelCentral AppResponse Model 8180 License</t>
  </si>
  <si>
    <t>LIC-SCAN-08180-P-E</t>
  </si>
  <si>
    <t>Eval SteelCentral AppResponse Model 8180 Plus License</t>
  </si>
  <si>
    <t>SCAN-SU-4-E</t>
  </si>
  <si>
    <t>SCAN-SU-10-E</t>
  </si>
  <si>
    <t>SCAN-02180   (Configured systems only.   Requires additional NIC options. See "Configurable Options" tab)</t>
  </si>
  <si>
    <t>License Options for SCAN-02180-B010 - It is mandatory to select one of the following</t>
  </si>
  <si>
    <t>SCAN-04180   (Configured systems only.   Requires additional NIC options. See "Configurable Options" tab)</t>
  </si>
  <si>
    <t>License Options for SCAN-04180-B010 - It is mandatory to select one of the following</t>
  </si>
  <si>
    <t>Evaluation SCAN-02180   (Configured systems only.   Requires additional NIC options. See "Configurable Options" tab)</t>
  </si>
  <si>
    <t>Evaluation SCAN-04180   (Configured systems only.   Requires additional NIC options. See "Configurable Options" tab)</t>
  </si>
  <si>
    <t>Evaluation SCAN-06180   (Configured systems only.   Requires additional NIC options. See "Configurable Options" tab)</t>
  </si>
  <si>
    <t>SCAN-SU-10-HWSUB-010</t>
  </si>
  <si>
    <t>SUB-GLD-SCAN-SU-10</t>
  </si>
  <si>
    <t>SUB-RASP-GLD-SCAN-SU-4</t>
  </si>
  <si>
    <t>SUB-RASP-GPL-SCAN-SU-4</t>
  </si>
  <si>
    <t>SUB-RASP-PLT-SCAN-SU-4</t>
  </si>
  <si>
    <t>SUB-RASP-GLD-SCAN-SU-10</t>
  </si>
  <si>
    <t>SUB-RASP-GPL-SCAN-SU-10</t>
  </si>
  <si>
    <t>SUB-RASP-PLT-SCAN-SU-10</t>
  </si>
  <si>
    <t>SUB-SCAN-02180</t>
  </si>
  <si>
    <t>SUB-RASP-SCAN-02180</t>
  </si>
  <si>
    <t>SUB-SCAN-04180</t>
  </si>
  <si>
    <t>SUB-RASP-SCAN-04180</t>
  </si>
  <si>
    <t>SUB-SCAN-08180</t>
  </si>
  <si>
    <t>SUB-RASP-SCAN-08180</t>
  </si>
  <si>
    <t>SCAN-08180-P-SUB</t>
  </si>
  <si>
    <t>SCAN-08180-P-RASP-SUB</t>
  </si>
  <si>
    <t>NIC-1-100G-2QSFP-TS-C</t>
  </si>
  <si>
    <t>Dual 100 GbE Fiber QSFP, precision timestamp capability</t>
  </si>
  <si>
    <t>Model - 8180 Plus</t>
  </si>
  <si>
    <t>NIC-1-100G-2QSFP-TS-E</t>
  </si>
  <si>
    <t>Dual 100 GbE Fiber QSFP, precision timestamp capability (Support Depot use only)</t>
  </si>
  <si>
    <t>TRC-1-QSFP28-SR4-E</t>
  </si>
  <si>
    <t>QSFP 100GbE SR (Support Depot use only)</t>
  </si>
  <si>
    <t>TRC-1-QSFP28-LR4-E</t>
  </si>
  <si>
    <t>QSFP 100GbE LR (Support Depot use only)</t>
  </si>
  <si>
    <t>TRC-1-QSFP28-SR4-C</t>
  </si>
  <si>
    <t>QSFP 100GbE SR</t>
  </si>
  <si>
    <t>TRC-1-QSFP28-LR4-C</t>
  </si>
  <si>
    <t>QSFP 100GbE LR</t>
  </si>
  <si>
    <t>TRC-1-QSFP28-SR4-E-C</t>
  </si>
  <si>
    <t>TRC-1-QSFP28-LR4-E-C</t>
  </si>
  <si>
    <t>NIC-1-100G-2QSFP-TS-E-C</t>
  </si>
  <si>
    <t>Eval Dual 100 GbE Fiber QSFP, precision timestamp capability</t>
  </si>
  <si>
    <t>Models - CXA-07080, SCFG-02280, SCNP-04280-DP, SCAN-08180</t>
  </si>
  <si>
    <t>MEM-4-003</t>
  </si>
  <si>
    <t>RAM - 32GB</t>
  </si>
  <si>
    <t>Models - SCNP-04280, SCNP-04280-EXP</t>
  </si>
  <si>
    <t>HDD-4-002</t>
  </si>
  <si>
    <t>HDD - 2TB - SATA</t>
  </si>
  <si>
    <t>Models - SCFG-02280, SCNP-04280-DP</t>
  </si>
  <si>
    <t>HDD-4-003</t>
  </si>
  <si>
    <t>HDD- 4TB - SATA</t>
  </si>
  <si>
    <t>Models - SCAN-02180, SCAN-04180, SCAN-08180</t>
  </si>
  <si>
    <t>HDD-4-004</t>
  </si>
  <si>
    <t>HDD - 6TB - SATA</t>
  </si>
  <si>
    <t>Models - SCAN-02180, SCAN-04180, SCNP-04280, SCNP-04280-EXP</t>
  </si>
  <si>
    <t>HDD-4-005</t>
  </si>
  <si>
    <t>HDD - 4TB - SAS</t>
  </si>
  <si>
    <t>Models - SCAN-SU-4</t>
  </si>
  <si>
    <t>HDD-4-006</t>
  </si>
  <si>
    <t>HDD - 10TB - SAS</t>
  </si>
  <si>
    <t>Models - SCAN-SU-10</t>
  </si>
  <si>
    <t>Models - CXA-05080, CXA-07080, CXA-07080</t>
  </si>
  <si>
    <t>Models - CXA-05080, CXA-07080, SCAN-02180, SCAN-04180</t>
  </si>
  <si>
    <t>Models - CXA-07080, CXA-07080</t>
  </si>
  <si>
    <t>SSD-4-001</t>
  </si>
  <si>
    <t>SSD - 128GB-  SSD</t>
  </si>
  <si>
    <t>FAN-4-1U-KIT</t>
  </si>
  <si>
    <t>Fan Kit (set of 6) - 1U</t>
  </si>
  <si>
    <t>Models - SCFG-02280, SCNP-04280-DP, SCAN-02180</t>
  </si>
  <si>
    <t>Models - CXA-05080, CXA-07080, SCNP-04280, SCNP-04280-EXP, SCAN-04180, SCAN-08180, SFED-2100, SFED-2200</t>
  </si>
  <si>
    <t>Models - CXA-05080, CXA-0708, SCNP-04280, SCNP-04280-EXP, SCAN-04180, SCAN-08180</t>
  </si>
  <si>
    <t>RMK-4-JBOD</t>
  </si>
  <si>
    <t>Rails - JBOD</t>
  </si>
  <si>
    <t>Models - SCAN-SU-4, SCAN-SU-10</t>
  </si>
  <si>
    <t>RMK-4-1U</t>
  </si>
  <si>
    <t>Rails - 1U</t>
  </si>
  <si>
    <t>PWS-4-1U-AC</t>
  </si>
  <si>
    <t>PSU - 650 Watt AC</t>
  </si>
  <si>
    <t>FAN-4-JBOD-KIT</t>
  </si>
  <si>
    <t>Fan Kit (set of 3) - JBOD</t>
  </si>
  <si>
    <t>PWS-4-JBOD-AC</t>
  </si>
  <si>
    <t>PSU - JBOD</t>
  </si>
  <si>
    <t>Models - SCNP-02270, SCNP-04270-EX, SCNP-04270-AN, SCNP-04280, SCNP-04280-EXP</t>
  </si>
  <si>
    <t>Models - SCNE-00470, SCAN-02170, SCAN-04170, SCAN-06170, SCAN-08170, SCAN-02180, SCAN-04180, SCAN-08180, SFED-2100, SFED-2200, SFED-3100, SFED-3200, SFED-5100, SFCR-3500, SDI-2030, SDI-5030</t>
  </si>
  <si>
    <t>Models - SCNE-00470, SCAN-02170, SCAN-04170, SCAN-06170, SCAN-08170, SCAN-02180, SCAN-04180, SCAN-08180, SFED-2100, SFED-2200, SFED-3100, SFED-3200, SFED-5100, SDI-2030, SDI-5030</t>
  </si>
  <si>
    <t>Models - SCNE-00470, SCNP-04280-DP, SCFG-02280, SCAN-02170, SCAN-04170, SCAN-06170, SCAN-08170, SCAN-02180, SCAN-04180, SCAN-08180, SFCR-3500, SFED-2100, SFED-2200, SFED-3100, SFED-3200, SFED-5100, SDI-2030, SDI-5030</t>
  </si>
  <si>
    <t>Models - SCAN-04170, SCAN-06170, SCAN-08170, SCAN-04180, SCAN-08180, SFCR-3500, SFED-2100, SFED-2200, SFED-3100, SFED-3200, SFED-5100, SDI-2030, SDI-5030</t>
  </si>
  <si>
    <t>Model - SCAN-08170, SCAN-06170, SCAN-08180</t>
  </si>
  <si>
    <t>Models - SCAN-SU-48TB, SCAN-SU-72TB, SCAN-SU-4, SCAN-SU-10</t>
  </si>
  <si>
    <t>MNT-EHR-030</t>
  </si>
  <si>
    <t>MNT-EHR-031</t>
  </si>
  <si>
    <t>MNT-EHR-032</t>
  </si>
  <si>
    <t>MNT-EHR-033</t>
  </si>
  <si>
    <t>MNT-EHR-034</t>
  </si>
  <si>
    <t>MNT-EHR-035</t>
  </si>
  <si>
    <t>MNT-EHR-036</t>
  </si>
  <si>
    <t>Disk/Memory Support, SCAN-02180</t>
  </si>
  <si>
    <t>Models: SCAN-02180</t>
  </si>
  <si>
    <t>Disk/Memory Support, SCAN-04180</t>
  </si>
  <si>
    <t>Models: SCAN-04180</t>
  </si>
  <si>
    <t>Disk/Memory Support, SCAN-08180</t>
  </si>
  <si>
    <t>Models: SCAN-08180</t>
  </si>
  <si>
    <t>Disk/Memory Support, SCAN-SU-4</t>
  </si>
  <si>
    <t>Models: SCAN-SU-4</t>
  </si>
  <si>
    <t>Disk/Memory Support, SCAN-SU-10</t>
  </si>
  <si>
    <t>Models: SCAN-SU-10</t>
  </si>
  <si>
    <t>Disk/Memory Support, SCNP-04280, SCNP-04280-EXP</t>
  </si>
  <si>
    <t>Models: SCNP-04280, SCNP-04280-EXP</t>
  </si>
  <si>
    <t>Disk/Memory Support, SCNP-04280-DP</t>
  </si>
  <si>
    <t>Models: SCNP-04280-DP</t>
  </si>
  <si>
    <t>MNT-EHR-037</t>
  </si>
  <si>
    <t>Disk/Memory Support, SCFG-02280</t>
  </si>
  <si>
    <t>Models: SCFG-02280</t>
  </si>
  <si>
    <t>MNT-RASP-EHR-030</t>
  </si>
  <si>
    <t>MNT-RASP-EHR-031</t>
  </si>
  <si>
    <t>MNT-RASP-EHR-032</t>
  </si>
  <si>
    <t>MNT-RASP-EHR-033</t>
  </si>
  <si>
    <t>MNT-RASP-EHR-034</t>
  </si>
  <si>
    <t>MNT-RASP-EHR-035</t>
  </si>
  <si>
    <t>MNT-RASP-EHR-036</t>
  </si>
  <si>
    <t>MNT-RASP-EHR-037</t>
  </si>
  <si>
    <t>Disk/Memory Support, SCAN-02180 (RASP)</t>
  </si>
  <si>
    <t>Disk/Memory Support, SCAN-04180 (RASP)</t>
  </si>
  <si>
    <t>Disk/Memory Support, SCAN-08180 (RASP)</t>
  </si>
  <si>
    <t>Disk/Memory Support, SCAN-SU-4 (RASP)</t>
  </si>
  <si>
    <t>Disk/Memory Support, SCAN-SU-10 (RASP)</t>
  </si>
  <si>
    <t>Disk/Memory Support, SCNP-04280, SCNP-04280-EXP (RASP)</t>
  </si>
  <si>
    <t>Disk/Memory Support, SCNP-04280-DP (RASP)</t>
  </si>
  <si>
    <t>Disk/Memory Support, SCFG-02280 (RASP)</t>
  </si>
  <si>
    <t>MNT-EHRS-019</t>
  </si>
  <si>
    <t>MNT-EHRS-020</t>
  </si>
  <si>
    <t>MNT-EHRS-021</t>
  </si>
  <si>
    <t>MNT-EHRS-022</t>
  </si>
  <si>
    <t>MNT-EHRS-023</t>
  </si>
  <si>
    <t>MNT-EHRS-024</t>
  </si>
  <si>
    <t>MNT-EHRS-025</t>
  </si>
  <si>
    <t>MNT-EHRS-026</t>
  </si>
  <si>
    <t>System/Storage Support, SCAN-02180</t>
  </si>
  <si>
    <t>System/Storage Support, SCAN-04180</t>
  </si>
  <si>
    <t>System/Storage Support, SCAN-08180</t>
  </si>
  <si>
    <t>System/Storage Support, SCAN-SU-4</t>
  </si>
  <si>
    <t>System/Storage Support, SCAN-SU-10</t>
  </si>
  <si>
    <t>System/Storage Support, SCNP-04280, SCNP-04280-EXP</t>
  </si>
  <si>
    <t>System/Storage Support, SCNP-04280-DP</t>
  </si>
  <si>
    <t>System/Storage Support, SCFG-02280</t>
  </si>
  <si>
    <t>MNT-RASP-EHRS-019</t>
  </si>
  <si>
    <t>MNT-RASP-EHRS-020</t>
  </si>
  <si>
    <t>MNT-RASP-EHRS-021</t>
  </si>
  <si>
    <t>MNT-RASP-EHRS-022</t>
  </si>
  <si>
    <t>MNT-RASP-EHRS-023</t>
  </si>
  <si>
    <t>MNT-RASP-EHRS-024</t>
  </si>
  <si>
    <t>MNT-RASP-EHRS-025</t>
  </si>
  <si>
    <t>MNT-RASP-EHRS-026</t>
  </si>
  <si>
    <t>System/Storage Support, SCFG-02280 (RASP)</t>
  </si>
  <si>
    <t>System/Storage Support, SCNP-04280-DP (RASP)</t>
  </si>
  <si>
    <t>System/Storage Support, SCNP-04280, SCNP-04280-EXP (RASP)</t>
  </si>
  <si>
    <t>System/Storage Support, SCAN-SU-10 (RASP)</t>
  </si>
  <si>
    <t>System/Storage Support, SCAN-SU-4 (RASP)</t>
  </si>
  <si>
    <t>System/Storage Support, SCAN-08180 (RASP)</t>
  </si>
  <si>
    <t>System/Storage Support, SCAN-04180 (RASP)</t>
  </si>
  <si>
    <t>System/Storage Support, SCAN-02180 (RASP)</t>
  </si>
  <si>
    <t>2-port 40 GbE Fiber QSFP, precision timestamp capability (Support Depot only)</t>
  </si>
  <si>
    <t>Eval 2-port FC HBA (SAN) 4/8/16Gbps Emulex (Optics included)</t>
  </si>
  <si>
    <t>Eval 4-port 1 GbE Copper Base-T</t>
  </si>
  <si>
    <t>Eval 4-port 1 GbE Fiber SFP</t>
  </si>
  <si>
    <t>Eval 2-port10 GbE Fiber SFP+</t>
  </si>
  <si>
    <t>Models - SCNE-00470,SCAN-02170,SCAN-04170,SCAN-06170,SCAN-08170, SCAN-02180, SCAN-04180, SCAN-08180, SFCR3500, SFED2100,2200,3100,3200,5100, SDI-S12, SDI-24, SDI-S48, SDI-2030, SDI-5030</t>
  </si>
  <si>
    <t>Models - SCNE-00470,SCAN-02170,SCAN-04170,SCAN-06170,SCAN-08170,SCAN-02180,SCAN-04180,SCAN-08180, SFCR3500, SFED2100,2200,3100,3200,5100, SDI-S12, SDI-24, SDI-S48, SDI-2030, SDI-5030</t>
  </si>
  <si>
    <t>Models - SCNE-00470, SCNP-04280-DP, SCFG-02280, SCAN-02170,SCAN-04170,SCAN-06170,SCAN-08170, SCAN-02180, SCAN-04180, SCAN-08180, SFCR3500, SFED2100,2200,3100,3200,5100, SDI-S24, SDI-S48, SDI-1030, SDI-2030, SDI-5030</t>
  </si>
  <si>
    <t>Models - SCNE-00470, SCNP-04280-DP, SCFG-02280, SCAN-02170,SCAN-04170,SCAN-06170,SCAN-08170, SCAN-02180, SCAN-04180, SCAN-08180, SDI-S24, SDI-S48, SFED2100,2200,3100,3200,5100, SDI-1030, SDI-2030, SDI-5030</t>
  </si>
  <si>
    <t>License Options for SCAN-08180-B010 - It is mandatory to select LIC-SCAN-8180</t>
  </si>
  <si>
    <t>Evaluation SteelCentral Storage Units for AppResponse 11</t>
  </si>
  <si>
    <t>SteelCentral Storage Units for AppResponse 11</t>
  </si>
  <si>
    <t>SteelCentral Storage Units -- for NetShark and AppResponse 11  (for use with xx70 only)</t>
  </si>
  <si>
    <t>SteelCentral AppResponse 11  Application Stream Analysis Module, small; models VSCAN-2000, 2170, 2180</t>
  </si>
  <si>
    <t>SteelCentral AppResponse 11  Application Stream Analysis Module, mid-range appliances, models 4170, 4180</t>
  </si>
  <si>
    <t>SteelCentral AppResponse 11 Application Stream Analysis Module, extra-large appliances, models 8170, 8180</t>
  </si>
  <si>
    <t>Eval SteelCentral AppResponse 11  Application Stream Analysis Module, small; models VSCAN-2000, 2170, 2180</t>
  </si>
  <si>
    <t>Eval SteelCentral AppResponse 11  Application Stream Analysis Module, mid-range appliances, models 4170, 4180</t>
  </si>
  <si>
    <t>Eval SteelCentral AppResponse 11 Application Stream Analysis Module, extra-large appliances, models 8170, 8180</t>
  </si>
  <si>
    <t>SteelCentral AppResponse 11  Web Transaction Analysis Module, small; models VSCAN-2000, 2170, 2180</t>
  </si>
  <si>
    <t>SteelCentral AppResponse 11  Web Transaction Analysis Module, mid-range appliances, models 4170, 4180</t>
  </si>
  <si>
    <t>SteelCentral AppResponse 11 Web Transaction Analysis Module, extra-large appliances, models 8170, 8180</t>
  </si>
  <si>
    <t>Eval SteelCentral AppResponse 11  Web Transaction Analysis Module, small; models VSCAN-2000, 2170, 2180</t>
  </si>
  <si>
    <t>Eval SteelCentral AppResponse 11  Web Transaction Analysis Module, mid-range appliances, models 4170, 4180</t>
  </si>
  <si>
    <t>Eval SteelCentral AppResponse 11 Web Transaction Analysis Module, extra-large appliances, models 8170, 8180</t>
  </si>
  <si>
    <t>SteelCentral AppResponse 11  Database Analysis Module, mid-range appliances, models 4170, 4180, ARX-3300, ARX-3800</t>
  </si>
  <si>
    <t>SteelCentral AppResponse 11 Database Analysis Module, extra-large appliances, models 8170, 8180,  ARX-6000</t>
  </si>
  <si>
    <t>SteelCentral AppResponse 11  Database Analysis Module, small; models VSCAN-2000, 2170, 2180, ARX-1200, ARX-2200</t>
  </si>
  <si>
    <t>Eval SteelCentral AppResponse 11  Database Analysis Module, small; models VSCAN-2000, 2170, 2180, ARX-1200, ARX-2200</t>
  </si>
  <si>
    <t>Eval SteelCentral AppResponse 11  Database Analysis Module, mid-range appliances, models 4170, 4180, ARX-3300, ARX-3800</t>
  </si>
  <si>
    <t>Eval SteelCentral AppResponse 11 Database Analysis Module, extra-large appliances, models 8170, 8180, ARX-6000</t>
  </si>
  <si>
    <t>SteelCentral AppResponse 11  VoIP/Video Unified Communications Module, small; models VSCAN-2000, 2170, 2180, AX-2200</t>
  </si>
  <si>
    <t>SteelCentral AppResponse 11  VoIP/Video Unified Communications Module, mid-range appliances, models 4170, 4180,  ARX-3300, ARX-3800</t>
  </si>
  <si>
    <t>SteelCentral AppResponse 11 VoIP/Video Unified Communications Module, extra-large appliances, models 8170, 8180, ARX-6000</t>
  </si>
  <si>
    <t>Eval SteelCentral AppResponse 11  VoIP/Video Unified Communications Module, small; models VSCAN-2000, 2170, 2180, ARX-2200</t>
  </si>
  <si>
    <t>Eval SteelCentral AppResponse 11  VoIP/Video Unified Communications Module, mid-range appliances, models 4170, 4180, ARX-3300, ARX-3800</t>
  </si>
  <si>
    <t>Eval SteelCentral AppResponse 11 VoIP/Video Unified Communications Module, extra-large appliances, models 8170, 8180, ARX-6000</t>
  </si>
  <si>
    <t>xx80 Subscription - Hardware for xx80 subscription available in SteelCentral Netshark &amp; AR 11 Tab, and Hardware Maintenance in Support-Dynamic Tab</t>
  </si>
  <si>
    <t>MNT-LIC-SCAN-08180-P</t>
  </si>
  <si>
    <t>SteelCentral AppResponse 8180 Plus License Support</t>
  </si>
  <si>
    <t>MNT-RASP-LIC-SCAN-08180-P</t>
  </si>
  <si>
    <t>SteelCentral AppResponse 8180 Plus License RASP Support</t>
  </si>
  <si>
    <t>Support - SteelCentral xx80 AppResponse</t>
  </si>
  <si>
    <t>MNT-LIC-SCAN-08180-P-GOV-1</t>
  </si>
  <si>
    <t>SteelCentral AppResponse 8180 Plus License SteelSupport Gov-1</t>
  </si>
  <si>
    <t>SCFG-02280-100K-SUB</t>
  </si>
  <si>
    <t>SCFG-02280-100K-RASP-SUB</t>
  </si>
  <si>
    <t>MNT-RASP-LIC-SCFG-02280-100K</t>
  </si>
  <si>
    <t>MNT-LIC-SCFG-02280-100K-GOV-1</t>
  </si>
  <si>
    <t>SteelCentral Flow Gateway 02280 - Subscriptions - Price is per month  (12, 36 or 60 Month contracts)</t>
  </si>
  <si>
    <t>SCNP-04280-100K-RASP-SUB</t>
  </si>
  <si>
    <t>SCNP-04280-ASM-100K-SUB</t>
  </si>
  <si>
    <t>SCNP-04280-ASM-100K-RASP-SUB</t>
  </si>
  <si>
    <t>SCNP-04280-100K-SUB</t>
  </si>
  <si>
    <t>MNT-LIC-SCNP-04280-100K</t>
  </si>
  <si>
    <t>SteelCentral NetProfiler 4280 100K FPM Support</t>
  </si>
  <si>
    <t>MNT-RASP-LIC-SCNP-04280-100K</t>
  </si>
  <si>
    <t>SteelCentral NetProfiler 4280 100K FPM RASP Support</t>
  </si>
  <si>
    <t>MNT-LIC-SCNP-04280-100K-GOV-1</t>
  </si>
  <si>
    <t>SteelCentral NetProfiler 4280 100K FPM SteelSupport Gov-1</t>
  </si>
  <si>
    <t>MNT-LIC-SCNP-04280-ASM-100K</t>
  </si>
  <si>
    <t>SteelCentral NetProfiler 4280 ASM 100K FPM Support</t>
  </si>
  <si>
    <t>MNT-RASP-LIC-SCNP4280-ASM-100K</t>
  </si>
  <si>
    <t>SteelCentral NetProfiler 4280 ASM 100K FPM RASP Support</t>
  </si>
  <si>
    <t>SteelCentral NetProfiler 4280 ASM 100K FPM SteelSupport Gov-1</t>
  </si>
  <si>
    <t>MNT-LIC-SCFG-02280-100K</t>
  </si>
  <si>
    <t>SteelCentral Flow Gateway 2280 100K FPM Support</t>
  </si>
  <si>
    <t>SteelCentral Flow Gateway 2280 100K FPM RASP Support</t>
  </si>
  <si>
    <t>SteelCentral Flow Gateway 2280 100K FPM SteelSupport Gov-1</t>
  </si>
  <si>
    <t>Gold Support UPG-SHA-01020 (RASP)+B2970</t>
  </si>
  <si>
    <t>SteelCentral NetProfiler ASM Appliance Annual Support</t>
  </si>
  <si>
    <t>RASP SteelCentral NetProfiler ASM Appliance Annual Support</t>
  </si>
  <si>
    <t>RASP SteelCentral Flow Gateway Appliance Annual Support</t>
  </si>
  <si>
    <t>SteelCentral NetProfiler 04280 - Subscriptions - Price is per month  (12, 36 or 60 Month contracts)</t>
  </si>
  <si>
    <t>RASP SteelCentral NetProfiler 04280 - Subscriptions - Price is per month  (12, 36 or 60 Month contracts)</t>
  </si>
  <si>
    <t>SteelCentral NetProfiler ASM 04280 - Subscriptions - Price is per month  (12, 36 or 60 Month contracts)</t>
  </si>
  <si>
    <t>SteelCentral Flow Gateway Appliance Annual Support</t>
  </si>
  <si>
    <t>SCNP-04280-B010</t>
  </si>
  <si>
    <t xml:space="preserve">SteelCentral NetProfiler Model 4280 </t>
  </si>
  <si>
    <t>SCNP-04280-B010-C</t>
  </si>
  <si>
    <t>SteelCentral NetProfiler Model 4280 Configured</t>
  </si>
  <si>
    <t>SCNP-04280-B010-E</t>
  </si>
  <si>
    <t xml:space="preserve">Eval SteelCentral NetProfiler Model 4280 </t>
  </si>
  <si>
    <t>SCNP-04280-B010-E-C</t>
  </si>
  <si>
    <t>Eval SteelCentral NetProfiler Model 4280 Configured</t>
  </si>
  <si>
    <t>License Options for SCNP04280-B010 - It is mandatory to select one of the following</t>
  </si>
  <si>
    <t>LIC-SCNP-04280-100K</t>
  </si>
  <si>
    <t>SteelCentral NetProfiler 4280 100K FPM License</t>
  </si>
  <si>
    <t>LIC-SCNP-04280-ASM-100K</t>
  </si>
  <si>
    <t>SteelCentral NetProfiler 4280 ASM 100K FPM License</t>
  </si>
  <si>
    <t>LIC-SCNP-04280-100K-E</t>
  </si>
  <si>
    <t>Eval SteelCentral NetProfiler 4280 100K FPM License</t>
  </si>
  <si>
    <t>LIC-SCNP-04280-ASM-100K-E</t>
  </si>
  <si>
    <t>Eval SteelCentral NetProfiler 4280 ASM 100K FPM License</t>
  </si>
  <si>
    <t>SteelCentral NetProfiler-04280 (Use -C sku when configuring with additional NIC card options)</t>
  </si>
  <si>
    <t>SteelCentral Flow Gateway-02280 (Use -C sku when configuring with additional NIC card options)</t>
  </si>
  <si>
    <t>SCNP-04280-EXP-B010</t>
  </si>
  <si>
    <t>SteelCentral NetProfiler Model 4280 Expansion Module</t>
  </si>
  <si>
    <t>SCNP-04280-EXP-B010-C</t>
  </si>
  <si>
    <t>SteelCentral NetProfiler Model 4280 Expansion Module Configured</t>
  </si>
  <si>
    <t>SCNP-04280-EXP-B010-E</t>
  </si>
  <si>
    <t>Eval SteelCentral NetProfiler Model 4280 Expansion Module</t>
  </si>
  <si>
    <t>SCNP-04280-EXP-B010-E-C</t>
  </si>
  <si>
    <t>Eval SteelCentral NetProfiler Model 4280 Expansion Module Configured</t>
  </si>
  <si>
    <t>SteelCentral NetProfiler-04280-EXP (Use -C sku when configuring with additional NIC card options)</t>
  </si>
  <si>
    <t>SteelCentral NetProfiler-04280-DP (Use -C sku when configuring with additional NIC card options)</t>
  </si>
  <si>
    <t>SCNP-04280-DP-B010</t>
  </si>
  <si>
    <t>SteelCentral NetProfiler Model 4280 Dispatch Module</t>
  </si>
  <si>
    <t>SCNP-04280-DP-B010-C</t>
  </si>
  <si>
    <t>SteelCentral NetProfiler Model 4280 Dispatch Module Configured</t>
  </si>
  <si>
    <t>SCNP-04280-DP-B010-E</t>
  </si>
  <si>
    <t>Eval SteelCentral NetProfiler Model 4280 Dispatch Module</t>
  </si>
  <si>
    <t>SCNP-04280-DP-B010-E-C</t>
  </si>
  <si>
    <t>Eval SteelCentral NetProfiler Model 4280 Dispatch Module Configured</t>
  </si>
  <si>
    <t>LIC-SCNP-04280-DP</t>
  </si>
  <si>
    <t>SteelCentral NetProfiler Model 4280 Dispatch Module License</t>
  </si>
  <si>
    <t>SUB-SCNP-04280-DP</t>
  </si>
  <si>
    <t>SUB-RASP-SCNP-04280-DP</t>
  </si>
  <si>
    <t>SteelCentral NetProfiler 04280 - DP - Subscriptions - Price is per month  (12, 36 or 60 Month contracts)</t>
  </si>
  <si>
    <t>RASP SteelCentral NetProfiler 04280 - DP - Subscriptions - Price is per month  (12, 36 or 60 Month contracts)</t>
  </si>
  <si>
    <t>NIC-1-040G-2QSFP-TS-C</t>
  </si>
  <si>
    <t>TRC-1-QSFP28-SR4</t>
  </si>
  <si>
    <t>QSFP - 100GbE SR (Spare)</t>
  </si>
  <si>
    <t>TRC-1-QSFP28-LR4</t>
  </si>
  <si>
    <t>QSFP - 100GbE LR (Spare)</t>
  </si>
  <si>
    <t>NIC-1-100G-2QSFP-TS</t>
  </si>
  <si>
    <t>2-port 100 GbE Fiber QSFP, precision timestamp capability (Spare)</t>
  </si>
  <si>
    <t>TRC-1-QSFP-LM4</t>
  </si>
  <si>
    <t>QSFP - 40GbE LM4</t>
  </si>
  <si>
    <t>Model - SCAN-06170, SCAN-08170, SCAN-08180</t>
  </si>
  <si>
    <t>TRC-1-QSFP-LM4-E</t>
  </si>
  <si>
    <t>Eval QSFP - 40GbE LM4</t>
  </si>
  <si>
    <t>Model - SCAN-08180</t>
  </si>
  <si>
    <t>TRC-1-QSFP-LM4-C</t>
  </si>
  <si>
    <t>Model - SCAN8170, SCAN6170, SCAN8180</t>
  </si>
  <si>
    <t>TRC-1-QSFP-SR-C</t>
  </si>
  <si>
    <t>TRC-1-QSFP-LR-C</t>
  </si>
  <si>
    <t>TRC-1-QSFP-LM4-E-C</t>
  </si>
  <si>
    <t>NIC-1-040G-2QSFP-TS-E-C</t>
  </si>
  <si>
    <t>MNT-GLD-SCAN-SU</t>
  </si>
  <si>
    <t>MNT-GPL-SCAN-SU</t>
  </si>
  <si>
    <t>MNT-PLT-SCAN-SU</t>
  </si>
  <si>
    <t>MNT-RASP-GLD-SCAN-SU</t>
  </si>
  <si>
    <t>MNT-RASP-GPL-SCAN-SU</t>
  </si>
  <si>
    <t>MNT-RASP-PLT-SCAN-SU</t>
  </si>
  <si>
    <t>SteelCentral Flow Gateway xx80 - Federal</t>
  </si>
  <si>
    <t>SteelCentral NetProfiler xx80 - Federal</t>
  </si>
  <si>
    <t>SteelCentral AppResponse 11 xx80 - Federal</t>
  </si>
  <si>
    <t>Federal SteelHead xx80 Support sku's</t>
  </si>
  <si>
    <t>Global Customer Success Credit</t>
  </si>
  <si>
    <t>SVC-CREDIT</t>
  </si>
  <si>
    <t>SteelCentral AppResponse 11  Web Transaction Analysis Module, small appliances RASP Support</t>
  </si>
  <si>
    <t>SteelCentral AppResponse 11  Web Transaction Analysis Module, mid-range appliances RASP Support</t>
  </si>
  <si>
    <t>SteelCentral AppResponse Storage Unit - Subscriptions - Price is per month  (12, 36 or 60 Month contracts)</t>
  </si>
  <si>
    <t>SteelCentral AppResponse SCAN 2180 - Subscriptions - Price is per month  (12, 36 or 60 Month contracts)</t>
  </si>
  <si>
    <t>RASP SteelCentral AppResponse SCAN 2180 - Subscriptions - Price is per month  12, 36 or 60 Month contracts)</t>
  </si>
  <si>
    <t>SteelCentral AppResponse SCAN 4180 - Subscriptions - Price is per month  (12, 36 or 60 Month contracts)</t>
  </si>
  <si>
    <t>RASP SteelCentral AppResponse SCAN 4180 - Subscriptions - Price is per month  (12, 36 or 60 Month contracts)</t>
  </si>
  <si>
    <t>SteelCentral AppResponse SCAN 8180 - Subscriptions - Price is per month  (12, 36 or 60 Month contracts)</t>
  </si>
  <si>
    <t>RASP SteelCentral AppResponse SCAN 8180 - Subscriptions - Price is per month  (12, 36 or 60 Month contracts)</t>
  </si>
  <si>
    <t>SteelCentral AppResponse SCAN 8180-P - Subscriptions - Price is per month  (12, 36 or 60 Month contracts)</t>
  </si>
  <si>
    <t>RASP SteelCentral AppResponse SCAN 8180-P - Subscriptions - Price is per month  (12, 36 or 60 Month contracts)</t>
  </si>
  <si>
    <t>SteelCentral AppResponse Storage Unit</t>
  </si>
  <si>
    <t>AppResponse11 Application Stream Analysis Subscription Module Configurable Options.</t>
  </si>
  <si>
    <t>xx80 Subscription - Hardware for xx80 subscription available in SteelCentral NetProfiler Tab, and Hardware Maintenance in Support-Dynamic Tab</t>
  </si>
  <si>
    <t>SCAN-08180   (Configured systems only.   Requires additional NIC options. See "Configurable Options" tab)</t>
  </si>
  <si>
    <t>AppResponse11 Application Stream Analysis Module Configurable Options.</t>
  </si>
  <si>
    <t>License Options for SCNP04280-B010 ASM (total QTY of LIC-SCNP-04280-ASM-100K must match total QTY of LIC-SCNP-04280-100K on 4280 NetProfiler)</t>
  </si>
  <si>
    <t>Models - SCAN-08180 (requires 8180 Plus License)</t>
  </si>
  <si>
    <t>Model - SCAN-08180 (requires 8180 Plus License)</t>
  </si>
  <si>
    <t>'Model - SCAN-08180 (requires 8180 Plus License)</t>
  </si>
  <si>
    <t>Models - CXA-05080-B010, CXA-07080-B010, CXA-07080-B020, CXA-07080-B030, SCNP-04280, SCNP-04280-EXP, SCAN-04180, SCAN-08180</t>
  </si>
  <si>
    <t>MNT-GLD-SCAN-SU-GOV-1</t>
  </si>
  <si>
    <t>MNT-PLT-SCAN-SU-GOV-1</t>
  </si>
  <si>
    <t>MNT-GPL-SCAN-SU-GOV-1</t>
  </si>
  <si>
    <t>xx80 Storage Unit Subscription - Hardware for Storage Unit Subscription available in this tab, Hardware Maintenance in Support-Dynamic Tab</t>
  </si>
  <si>
    <t>SteelHead CXA 570-SD B220 with RiOS &amp; SDI-VGW, BMC Module. This model is sold as subscription only. Please refer to CXA-00570-HWSUB-220 for actual price.</t>
  </si>
  <si>
    <t>SteelHead CXA 770-SD B220 with RiOS &amp; SDI-VGW, BMC Module. This model is sold as subscription only. Please refer to CXA-00770-HWSUB-220 for actual price.</t>
  </si>
  <si>
    <t>SteelHead CXA 3070-SD B210 with RiOS &amp; SDI-VGW, BMC Module. This model is sold as subscription only. Please refer to CXA-03070-HWSUB-210 for actual price.</t>
  </si>
  <si>
    <t>MNT-RASP-GLD-SCNP-80</t>
  </si>
  <si>
    <t>MNT-RASP-GPL-SCNP-80</t>
  </si>
  <si>
    <t>MNT-RASP-PLT-SCNP-80</t>
  </si>
  <si>
    <t>MNT-LIC-SCNP4280-ASM-100K-GOV1</t>
  </si>
  <si>
    <t>SteelCentral AppResponse Storage Unit, 48TB raw capacity (for use with xx80 only)”</t>
  </si>
  <si>
    <t>SteelCentral AppResponse Storage Unit, 120TB raw capacity (for use with xx80 only)”</t>
  </si>
  <si>
    <t>Eval SteelCentral AppResponse Storage Unit, 48TB raw capacity (for use with xx80 only)”</t>
  </si>
  <si>
    <t>Eval SteelCentral AppResponse Storage Unit, 120TB raw capacity (for use with xx80 only)”</t>
  </si>
  <si>
    <t>SteelCentral AppResponse Storage Unit, 48TB raw capacity (for subscription use with xx80 only)</t>
  </si>
  <si>
    <t>SteelCentral AppResponse Storage Unit, 120TB raw capacity (for subscription use with xx80 only)</t>
  </si>
  <si>
    <t>Subscription Based SteelCentral AppResponse Storage Unit, 48TB raw capacity, incl. Gold Support</t>
  </si>
  <si>
    <t>Subscription Based SteelCentral AppResponse Storage Unit, 48TB raw capacity, incl. Gold Plus Support</t>
  </si>
  <si>
    <t>Subscription Based SteelCentral AppResponse Storage Unit, 48TB raw capacity, incl. Platinum Support</t>
  </si>
  <si>
    <t>Subscription Based SteelCentral AppResponse Storage Unit, 120TB raw capacity, incl. Gold Support</t>
  </si>
  <si>
    <t>Subscription Based SteelCentral AppResponse Storage Unit, 120TB raw capacity, incl. Gold Plus Support</t>
  </si>
  <si>
    <t>Subscription Based SteelCentral AppResponse Storage Unit, 120TB raw capacity, incl. Platunum Support</t>
  </si>
  <si>
    <t>Models - CXA-07080-B030, SCNP-04280, SCNP-04280-EXP</t>
  </si>
  <si>
    <t>TRC-1-QSFP-SR-E-C</t>
  </si>
  <si>
    <t>TRC-1-QSFP-LR-E-C</t>
  </si>
  <si>
    <t>Eval QSFP - 40GbE SR</t>
  </si>
  <si>
    <t>Eval QSFP - 40GbE LR</t>
  </si>
  <si>
    <t>MNT-UCXPL-T100K-P-GOV-1</t>
  </si>
  <si>
    <t>UCExpert Enterprise phone license support (new or add-on) for accounts with 100,000 to 250,000 existing licenses. SteelSupport Government-1</t>
  </si>
  <si>
    <t>SHSAASACC</t>
  </si>
  <si>
    <t>SHSAASACC-SUB-APPUNITS</t>
  </si>
  <si>
    <t>SaaS Accelerator- Application Units Subscription - optimization for SaaS applications</t>
  </si>
  <si>
    <t>SHSAASACC-SUB-DATA</t>
  </si>
  <si>
    <t>SaaS Accelerator</t>
  </si>
  <si>
    <t>MNT-VCX-030-GOV-1</t>
  </si>
  <si>
    <t xml:space="preserve"> Virtual Steelhead VCX-30 SteelSupport Government-1</t>
  </si>
  <si>
    <t>Virtual Steelhead VCX-30 (10 Mbps, 500 conn) SteelSupport Government-1</t>
  </si>
  <si>
    <t>MNT-VCX-040-GOV-1</t>
  </si>
  <si>
    <t xml:space="preserve"> Virtual Steelhead VCX-40 SteelSupport Government-1</t>
  </si>
  <si>
    <t>Virtual Steelhead VCX-40 (20 Mbps, 1000 conn) SteelSupport Government-1</t>
  </si>
  <si>
    <t>MNT-VCX-050-GOV-1</t>
  </si>
  <si>
    <t xml:space="preserve"> Virtual Steelhead VCX-50 SteelSupport Government-1</t>
  </si>
  <si>
    <t>Virtual Steelhead VCX-50 (50 Mbps, 2000 conn) SteelSupport Government-1</t>
  </si>
  <si>
    <t>MNT-SCNE-VE-00470-F4-GOV-1</t>
  </si>
  <si>
    <t>Solution enablement for 1 NetExpress, up to 2 Base AppResponse appliances, up to 2 Flow Gateways and up to 5 Virtual Base AppResponse appliances. Service includes planning, design, configuration, documentation and knowledge transfer. Configuration includes definition and data collection validation for up to 5 applications, creation for up to 1 native dashboard and up to 1 application service map. Excludes T&amp;E. See Professional Services literature for full scope and deliverables.</t>
  </si>
  <si>
    <t>Solution enablement for 1 NetProfiler with under 2M FPM licenses, up to 2 Base AppResponse appliances, up to 2 Flow Gateways and up to 10 Virtual Base AppResponse appliances. Service includes planning, design, configuration, documentation and knowledge transfer. Configuration includes definition and data collection validation for up to 10 applications, creation for up to 2 native dashboards, up to 2 application service maps, up to 1 standard Portal dashboard, up to 1 custom Portal dashboard, up to 2 alerts and up to 5 custom reports. Excludes T&amp;E. See Professional Services literature for full scope and deliverables.</t>
  </si>
  <si>
    <t>Solution enablement for 1 NetProfiler with 2M or more FPM licenses, up to 2 Base AppResponse appliances, up to 2 Flow Gateways and up to 10 Virtual Base AppResponse appliances. Service includes planning, design, configuration, documentation and knowledge transfer. Configuration includes definition and data collection validation for up to 10 applications, creation for up to 2 native dashboards, up to 5 application service maps, up to 1 standard Portal dashboard per app, up to 2 custom Portal dashboards per app, up to 2 alerts per app, up to 10 custom reports, and up to 1 Portal application map per app. Excludes T&amp;E. See Professional Services literature for full scope and deliverables.</t>
  </si>
  <si>
    <t>SteelCentral Virtual Base AppResponse Implementation Service</t>
  </si>
  <si>
    <t>Implementation service for up to 5 Virtual Base AppResponse appliances. Service includes planning and configuration. Completed pre-configuration checklist is required. Remote only. See Professional Services literature for full scope and deliverables.</t>
  </si>
  <si>
    <t>SteelCentral Base AppResponse Implementation Service</t>
  </si>
  <si>
    <t>Implementation service for 1 Base AppResponse appliance. Service includes planning and configuration. Completed pre-configuration checklist is required. Remote only. See Professional Services literature for full scope and deliverables.</t>
  </si>
  <si>
    <t>SteelCentral NetProfiler Cluster Expansion Implementation Service</t>
  </si>
  <si>
    <t>Implementation service for 1 additional NetProfiler Dispatcher or Expansion appliance. Service includes planning and configuration. Completed pre-configuration checklist is required. Remote only. See Professional Services literature for full scope and deliverables.</t>
  </si>
  <si>
    <t>Application</t>
  </si>
  <si>
    <t>AppUnits per User</t>
  </si>
  <si>
    <t>BOX</t>
  </si>
  <si>
    <t>O365, SFDC, ServiceNow</t>
  </si>
  <si>
    <t>Veeva</t>
  </si>
  <si>
    <t>SaaS Accelerator: optimization of SaaS Applications as a Service by Riverbed (Office 365 (Exchange Online, Sharepoint Online, OneDrive, Office Web Apps, User Identity), Box, SFDC, Veeva, ServiceNow</t>
  </si>
  <si>
    <t>Data Non-discountable</t>
  </si>
  <si>
    <t xml:space="preserve">Evaluation SaaS Accelerator </t>
  </si>
  <si>
    <t>SHSAASACC-E</t>
  </si>
  <si>
    <t>SVC-C-0402-PFPK-0301</t>
  </si>
  <si>
    <t>SaaS Subscription - optimization for SaaS applications Egress Data - per GiB</t>
  </si>
  <si>
    <t>NETIMCOLLECT</t>
  </si>
  <si>
    <t>NetIM Collection Module (10K unit pack)</t>
  </si>
  <si>
    <t>MNT-NETIMCOLLECT</t>
  </si>
  <si>
    <t>Support 'NetIM Collection Module (10K unit packs)</t>
  </si>
  <si>
    <t>NRD-HDD-025</t>
  </si>
  <si>
    <t>Non-returned HDD charge - 2TB - SATA (per disk)</t>
  </si>
  <si>
    <t>NRD-HDD-026</t>
  </si>
  <si>
    <t>Non-returned HDD charge - 4TB - SATA (per disk)</t>
  </si>
  <si>
    <t>NRD-HDD-027</t>
  </si>
  <si>
    <t>Non-returned HDD charge - 6TB - SATA (per disk)</t>
  </si>
  <si>
    <t>NRD-HDD-028</t>
  </si>
  <si>
    <t>Non-returned HDD charge - 4TB - SAS (per disk)</t>
  </si>
  <si>
    <t>NRD-HDD-029</t>
  </si>
  <si>
    <t>Non-returned HDD charge - 10TB - SAS (per disk)</t>
  </si>
  <si>
    <t>NRD-SSD-010</t>
  </si>
  <si>
    <t>Non-returned SSD charge - 128GB - SSD (per disk)</t>
  </si>
  <si>
    <t>NRD-SSD-011</t>
  </si>
  <si>
    <t>Non-returned SSD charge - 960GB - SSD (per disk)</t>
  </si>
  <si>
    <t>NETIMCOLLECT-SUB</t>
  </si>
  <si>
    <t>Subscription based NetIM Collection Module (10K unit pack)</t>
  </si>
  <si>
    <t>NETIMCOLLECT-SUB-LIC</t>
  </si>
  <si>
    <t>NETIMCOLLECT-RASP-SUB</t>
  </si>
  <si>
    <t>Subscription based NetIM Collection Module (10K unit pack) (RASP)</t>
  </si>
  <si>
    <t>NETIM (Collection Module) Support</t>
  </si>
  <si>
    <t>Support NetIM Collection Module (10K unit packs)</t>
  </si>
  <si>
    <t>RASP NETIM (Collection Module) Support</t>
  </si>
  <si>
    <t>MNT-RASP-NETIMCOLLECT</t>
  </si>
  <si>
    <t xml:space="preserve">MNT-NETIMCOLLECT-GOV-1 </t>
  </si>
  <si>
    <t>Support NetIM Collection Module (10K pack)  SteelSupport Government-1</t>
  </si>
  <si>
    <t xml:space="preserve">NETIMBASE2-E </t>
  </si>
  <si>
    <t>NetIM2.x Evals</t>
  </si>
  <si>
    <t>Includes NETIMBASE-E, NETIMSTD-E, (10) NETIMCOLLECT-E</t>
  </si>
  <si>
    <t>Models - CXA-05070, CXA-05080, CXA-07070, CXA-07080, INT9600, GXA-10000</t>
  </si>
  <si>
    <t xml:space="preserve">Models - CXA-05070, CXA-05080, CXA-07070, CXA-07080, INT9600, GXA-10000 </t>
  </si>
  <si>
    <t>PWS-015-E</t>
  </si>
  <si>
    <t>Eval Spare / FRU Power Supply for SDI-1030</t>
  </si>
  <si>
    <t>VCX-SUB-010-RASP</t>
  </si>
  <si>
    <t>VCX-SUB-020-RASP</t>
  </si>
  <si>
    <t>VCX-SUB-030-RASP</t>
  </si>
  <si>
    <t>VCX-SUB-040-RASP</t>
  </si>
  <si>
    <t>VCX-SUB-050-RASP</t>
  </si>
  <si>
    <t>VCX-SUB-060-RASP</t>
  </si>
  <si>
    <t>VCX-SUB-070-RASP</t>
  </si>
  <si>
    <t>VCX-SUB-080-RASP</t>
  </si>
  <si>
    <t>VCX-SUB-090-RASP</t>
  </si>
  <si>
    <t>VCX-SUB-100-RASP</t>
  </si>
  <si>
    <t>VCX-SUB-110-RASP</t>
  </si>
  <si>
    <t>Each NetIM Collection Module provides 10K units.                                      1. Calculate total units needed = Total device count + polled interface count  + (100) * synthetic test count.                                                           2. Calculate total NetIMCOLLECT modules needed = Total units/10K                                                                                                            See more details at NetIM 2.0 content pack &lt;https://riverbed.my.salesforce.com/0690b000004IKMW&gt;</t>
  </si>
  <si>
    <t>Each NetIM Collection Module provides 10K units.                                                                          1. Calculate total units needed = Total device count + polled interface count  + (100) * synthetic test count.                                                                       2. Calculate total NetIMCOLLECT modules needed = Total units/10K                                                                                                            See more details at NetIM 2.0 content pack &lt;https://riverbed.my.salesforce.com/0690b000004IKMW&gt;</t>
  </si>
  <si>
    <t>Each NetIM Collection Module provides 10K units.                                                                          1. Calculate total units needed = Total device count + polled interface count  + (100) * synthetic test count.                                                                          2. Calculate total NetIMCOLLECT modules needed = Total units/10K                                                                                                            See more details at NetIM 2.0 content pack &lt;https://riverbed.my.salesforce.com/0690b000004IKMW&gt;</t>
  </si>
  <si>
    <t>SVC-C-0101-ARPK-0000</t>
  </si>
  <si>
    <t>Annual Performance Consultant Service for WAN Optimization</t>
  </si>
  <si>
    <t>Provides Performance Consultant services focused on WAN Optimization for a 12 month period. Excludes T&amp;E. See service literature for full scope and deliverables.</t>
  </si>
  <si>
    <t>SVC-C-0301-ARPK-0000</t>
  </si>
  <si>
    <t>SVC-C-0304-ARPK-0000</t>
  </si>
  <si>
    <t>SVC-C-0401-ARPK-0000</t>
  </si>
  <si>
    <t>Provides Performance Consultant services focused on Cloud Networking for a 12 month period. Excludes T&amp;E. See service literature for full scope and deliverables.</t>
  </si>
  <si>
    <t>Annual Performance Consultant</t>
  </si>
  <si>
    <t>Annual Performance Consultant Service for Performance Management</t>
  </si>
  <si>
    <t>Provides Performance Consultant services focused on Performance Management for a 12 month period. Excludes T&amp;E. See service literature for full scope and deliverables.</t>
  </si>
  <si>
    <t xml:space="preserve">Each </t>
  </si>
  <si>
    <t>Annual Performance Consultant Service for Infrastructure Management</t>
  </si>
  <si>
    <t>Provides Performance Consultant services focused on Infrastructure Management for a 12 month period. Excludes T&amp;E. See service literature for full scope and deliverables.</t>
  </si>
  <si>
    <t>Annual Performance Consultant Service for Cloud Networking</t>
  </si>
  <si>
    <t>MNT-SCFG-VE-F2-GOV-1</t>
  </si>
  <si>
    <t>MNT-SCNP-VE-F4-GOV-1</t>
  </si>
  <si>
    <t>SteelHead Mobile including Virtual SteelHead Mobile Controller  - 1 user</t>
  </si>
  <si>
    <t>SteelHead Mobile including Virtual SteelHead Mobile Controller  - 1 user (RASP)</t>
  </si>
  <si>
    <t xml:space="preserve"> G </t>
  </si>
  <si>
    <t xml:space="preserve"> W </t>
  </si>
  <si>
    <t xml:space="preserve"> N </t>
  </si>
  <si>
    <t>SMC-VRT-USR-SUB</t>
  </si>
  <si>
    <t>SMC-VRT-USR-SUB-RASP</t>
  </si>
  <si>
    <t>Models - CXA-03070, CXA-05070, CXA-05080, CXA-07070, CXA-07080, INT-9600; VCX-010 to VCX-110 on ESXi, HyperV and KVM; SFED-2100, SFED-2200, SFED-3100, SFED-3200, SFED-5100, GX10000</t>
  </si>
  <si>
    <t xml:space="preserve">Models - CXA-03070, CXA-05070, CXA-05080, CXA-07070, CXA-07080, INT-9600, SFED-2100, SFED-2200, SFED-3100, SFED-3200, SFED-5100, GX10000 </t>
  </si>
  <si>
    <t>CXA-00580  Model  (Available as Pick to Order only)</t>
  </si>
  <si>
    <t>CXA-00580-B110</t>
  </si>
  <si>
    <t>Steelhead RiOS CXA 00580 B110</t>
  </si>
  <si>
    <t>CXA-00580-B110-E</t>
  </si>
  <si>
    <t>Evaluation Steelhead RiOS CXA 00580 B110</t>
  </si>
  <si>
    <t>License Options for CXA-00580-B110 - It is mandatory to select one of the following</t>
  </si>
  <si>
    <t>LIC-CXA-00580-T1</t>
  </si>
  <si>
    <t>LIC-CXA-00580-T2</t>
  </si>
  <si>
    <t>LIC-CXA-00580-T3</t>
  </si>
  <si>
    <t>LIC-CXA-00580-T1-E</t>
  </si>
  <si>
    <t>LIC-CXA-00580-T2-E</t>
  </si>
  <si>
    <t>LIC-CXA-00580-T3-E</t>
  </si>
  <si>
    <t>CXA-00580 License Upgrades</t>
  </si>
  <si>
    <t>UPG-CXA-00580-T1-T2</t>
  </si>
  <si>
    <t>UPG-CXA-00580-T1-T3</t>
  </si>
  <si>
    <t>UPG-CXA-00580-T2-T3</t>
  </si>
  <si>
    <t>CXA-00780 Model  (Available as Pick to Order only)</t>
  </si>
  <si>
    <t>CXA-00780-B110</t>
  </si>
  <si>
    <t>Steelhead RiOS CXA 00780 B110</t>
  </si>
  <si>
    <t>CXA-00780-B110-E</t>
  </si>
  <si>
    <t>Evaluation Steelhead RiOS CXA 00780 B110</t>
  </si>
  <si>
    <t>License Options for CXA-00780-B110 - It is mandatory to select one of the following</t>
  </si>
  <si>
    <t>LIC-CXA-00780-T1</t>
  </si>
  <si>
    <t>LIC-CXA-00780-T2</t>
  </si>
  <si>
    <t>LIC-CXA-00780-T3</t>
  </si>
  <si>
    <t>LIC-CXA-00780-T1-E</t>
  </si>
  <si>
    <t>LIC-CXA-00780-T2-E</t>
  </si>
  <si>
    <t>LIC-CXA-00780-T3-E</t>
  </si>
  <si>
    <t>CXA-00780 License Upgrades</t>
  </si>
  <si>
    <t>UPG-CXA-00780-T1-T2</t>
  </si>
  <si>
    <t>UPG-CXA-00780-T1-T3</t>
  </si>
  <si>
    <t>UPG-CXA-00780-T2-T3</t>
  </si>
  <si>
    <t>CXA-03080   (Use -C sku when configuring with additional NIC card options)</t>
  </si>
  <si>
    <t>CXA-03080-B110</t>
  </si>
  <si>
    <t>CXA 3080 B110 with RiOS, BMC Module</t>
  </si>
  <si>
    <t>CXA-03080-B110-E</t>
  </si>
  <si>
    <t>Evaluation CXA 3080 B110 with RiOS</t>
  </si>
  <si>
    <t>CXA-03080-B110-C</t>
  </si>
  <si>
    <t>Steelhead CXA-03080-B110-C with RiOS</t>
  </si>
  <si>
    <t>CXA-03080-B110-E-C</t>
  </si>
  <si>
    <t>Steelhead CXA-03080-B110-E-C with RiOS</t>
  </si>
  <si>
    <t>License Options for CXA-03080-B110 - It is mandatory to select one of the following</t>
  </si>
  <si>
    <t>LIC-CXA-03080-T1</t>
  </si>
  <si>
    <t>LIC-CXA-03080-T2</t>
  </si>
  <si>
    <t>LIC-CXA-03080-T3</t>
  </si>
  <si>
    <t>LIC-CXA-03080-T1-E</t>
  </si>
  <si>
    <t>LIC-CXA-03080-T2-E</t>
  </si>
  <si>
    <t>LIC-CXA-03080-T3-E</t>
  </si>
  <si>
    <t>CXA-03080 License Upgrades</t>
  </si>
  <si>
    <t>UPG-CXA-03080-T1-T2</t>
  </si>
  <si>
    <t>UPG-CXA-03080-T1-T3</t>
  </si>
  <si>
    <t>UPG-CXA-03080-T2-T3</t>
  </si>
  <si>
    <t>CXA-00580 Model Subscriptions  -  Price is per month  (12, 36 or 60 Month contracts)</t>
  </si>
  <si>
    <t>SUB-CXA-00580-T1</t>
  </si>
  <si>
    <t>SUB-CXA-00580-T2</t>
  </si>
  <si>
    <t>SUB-CXA-00580-T3</t>
  </si>
  <si>
    <t>CXA-00580 Model RASP Subscriptions  -  Price is per month  (12, 36 or 60 Month contracts)</t>
  </si>
  <si>
    <t>SUB-CXA-00580-T1-RASP</t>
  </si>
  <si>
    <t>SUB-CXA-00580-T2-RASP</t>
  </si>
  <si>
    <t>SUB-CXA-00580-T3-RASP</t>
  </si>
  <si>
    <t>CXA-00780 Model Subscriptions  -  Price is per month  (12, 36 or 60 Month contracts)</t>
  </si>
  <si>
    <t>SUB-CXA-00780-T1</t>
  </si>
  <si>
    <t>SUB-CXA-00780-T2</t>
  </si>
  <si>
    <t>SUB-CXA-00780-T3</t>
  </si>
  <si>
    <t>CXA-00780 Model RASP Subscriptions  -  Price is per month  (12, 36 or 60 Month contracts)</t>
  </si>
  <si>
    <t>SUB-CXA-00780-T1-RASP</t>
  </si>
  <si>
    <t>SUB-CXA-00780-T2-RASP</t>
  </si>
  <si>
    <t>SUB-CXA-00780-T3-RASP</t>
  </si>
  <si>
    <t>CXA-03080 Model Subscriptions  -  Price is per month  (12, 36 or 60 Month contracts)</t>
  </si>
  <si>
    <t>SUB-CXA-03080-T1</t>
  </si>
  <si>
    <t>SUB-CXA-03080-T2</t>
  </si>
  <si>
    <t>SUB-CXA-03080-T3</t>
  </si>
  <si>
    <t>CXA-03080 Model RASP Subscriptions  -  Price is per month  (12, 36 or 60 Month contracts)</t>
  </si>
  <si>
    <t>SUB-CXA-03080-T1-RASP</t>
  </si>
  <si>
    <t>SUB-CXA-03080-T2-RASP</t>
  </si>
  <si>
    <t>SUB-CXA-03080-T3-RASP</t>
  </si>
  <si>
    <t>Models: CXA-00580,CXA-00780,CXA-003080,CXA-05080,CXA-07080</t>
  </si>
  <si>
    <t>Models: CXA-00580,CXA-00780,CXA-003080,CXA-05080,CXA-07080 Gold SteelSupport Government-1</t>
  </si>
  <si>
    <t xml:space="preserve">charges, however the customer has no rights to continue to use the defective System, as the license to the defective System will be transferred to the replacement System.
</t>
  </si>
  <si>
    <t>VSCAN-AZR-SUB-010</t>
  </si>
  <si>
    <t>VSCAN-AZR-SUB-010-LIC-E</t>
  </si>
  <si>
    <t>Eval SteelCentral AppResponse Cloud 010 (Azure)</t>
  </si>
  <si>
    <t>LIC-SCAN-CXA-SM</t>
  </si>
  <si>
    <t>** ASA REQUIRED** SteelCentral AppResponse 11 Citrix Analysis Module, small appliances</t>
  </si>
  <si>
    <t>LIC-SCAN-CXA-MD</t>
  </si>
  <si>
    <t>** ASA REQUIRED** SteelCentral AppResponse 11 Citrix Analysis Module, mid-range appliances</t>
  </si>
  <si>
    <t>SteelCentral AppResponse 11  Citrix Analysis Module, mid-range appliances, models 4170, 4180, ARX-3300, ARX-3800</t>
  </si>
  <si>
    <t>LIC-SCAN-CXA-LG</t>
  </si>
  <si>
    <t>** ASA REQUIRED** SteelCentral AppResponse 11 Citrix Analysis Module, large appliances</t>
  </si>
  <si>
    <t>SteelCentral AppResponse 11  Citrix Analysis Module, large appliances, models 6170, ARX-4300, ARX-5100</t>
  </si>
  <si>
    <t>LIC-SCAN-CXA-XL</t>
  </si>
  <si>
    <t>** ASA REQUIRED** SteelCentral AppResponse 11 Citrix Analysis Module, extra-large appliances</t>
  </si>
  <si>
    <t>SteelCentral AppResponse 11 Citrix Analysis Module, extra-large appliances, models 8170, 8180,  ARX-6000</t>
  </si>
  <si>
    <t>LIC-SCAN-CXA-SM-E</t>
  </si>
  <si>
    <t>** ASA REQUIRED** Eval SteelCentral AppResponse 11 Citrix Analysis Module, small appliances</t>
  </si>
  <si>
    <t>LIC-SCAN-CXA-MD-E</t>
  </si>
  <si>
    <t>** ASA REQUIRED** Eval SteelCentral AppResponse 11 Citrix Analysis Module, mid-range appliances</t>
  </si>
  <si>
    <t>Eval SteelCentral AppResponse 11  Citrix Analysis Module, mid-range appliances, models 4170, 4180, ARX-3300, ARX-3800</t>
  </si>
  <si>
    <t>LIC-SCAN-CXA-LG-E</t>
  </si>
  <si>
    <t>** ASA REQUIRED** Eval SteelCentral AppResponse 11 Citrix Analysis Module, large appliances</t>
  </si>
  <si>
    <t>Eval SteelCentral AppResponse 11  Citrix Analysis Module, large appliances, models 6170, ARX-4300, ARX-5100</t>
  </si>
  <si>
    <t>LIC-SCAN-CXA-XL-E</t>
  </si>
  <si>
    <t>** ASA REQUIRED** Eval SteelCentral AppResponse 11 Citrix Analysis Module, extra-large appliances</t>
  </si>
  <si>
    <t>Eval SteelCentral AppResponse 11 Citrix Analysis Module, extra-large appliances, models 8170, 8180, ARX-6000</t>
  </si>
  <si>
    <t>SCAN-CXA-SUB-SM</t>
  </si>
  <si>
    <t>SCAN-CXA-SUB-MD</t>
  </si>
  <si>
    <t>SCAN-CXA-SUB-LG</t>
  </si>
  <si>
    <t>SCAN-CXA-SUB-XL</t>
  </si>
  <si>
    <t>SCAN-CXA-RASP-SUB-SM</t>
  </si>
  <si>
    <t>SCAN-CXA-RASP-SUB-MD</t>
  </si>
  <si>
    <t>SCAN-CXA-RASP-SUB-LG</t>
  </si>
  <si>
    <t>SCAN-CXA-RASP-SUB-XL</t>
  </si>
  <si>
    <t>MNT-LIC-SCAN-CXA-SM</t>
  </si>
  <si>
    <t>SteelCentral AppResponse 11 Citrix Analysis Module, small appliances support</t>
  </si>
  <si>
    <t>MNT-LIC-SCAN-CXA-MD</t>
  </si>
  <si>
    <t>SteelCentral AppResponse 11 Citrix Analysis Module, mid-range appliances support</t>
  </si>
  <si>
    <t>MNT-LIC-SCAN-CXA-LG</t>
  </si>
  <si>
    <t>SteelCentral AppResponse 11 Citrix Analysis Module, large appliances support</t>
  </si>
  <si>
    <t>MNT-LIC-SCAN-CXA-XL</t>
  </si>
  <si>
    <t>SteelCentral AppResponse 11 Citrix Analysis Module, extra-large appliances support</t>
  </si>
  <si>
    <t>Support AppResponse 11 Citrix Analysis Module Configurable Options</t>
  </si>
  <si>
    <t>MNT-RASP-LIC-SCAN-CXA-SM</t>
  </si>
  <si>
    <t>SteelCentral AppResponse 11 Citrix Analysis Module, small appliances RASP support</t>
  </si>
  <si>
    <t>MNT-RASP-LIC-SCAN-CXA-MD</t>
  </si>
  <si>
    <t>SteelCentral AppResponse 11 Citrix Analysis Module, mid-range appliances RASP support</t>
  </si>
  <si>
    <t>MNT-RASP-LIC-SCAN-CXA-LG</t>
  </si>
  <si>
    <t>SteelCentral AppResponse 11 Citrix Analysis Module, large appliances RASP support</t>
  </si>
  <si>
    <t>MNT-RASP-LIC-SCAN-CXA-XL</t>
  </si>
  <si>
    <t>SteelCentral AppResponse 11 Citrix Analysis Module, extra-large appliances RASP support</t>
  </si>
  <si>
    <t>RASP Support AppResponse 11 Citrix Analysis Module Configurable Options</t>
  </si>
  <si>
    <t>MNT-LIC-SCAN-CXA-SM-GOV-1</t>
  </si>
  <si>
    <t>MNT-LIC-SCAN-CXA-MD-GOV-1</t>
  </si>
  <si>
    <t>MNT-LIC-SCAN-CXA-LG-GOV-1</t>
  </si>
  <si>
    <t>MNT-LIC-SCAN-CXA-XL-GOV-1</t>
  </si>
  <si>
    <t>SteelCentral AppResponse Cloud Subscription - AWS</t>
  </si>
  <si>
    <t>SteelCentral AppResponse Cloud Subscription - AZURE</t>
  </si>
  <si>
    <t>MNT-EHR-038</t>
  </si>
  <si>
    <t>Disk/Memory Support, CXA-0580</t>
  </si>
  <si>
    <t>Models: CXA-00580</t>
  </si>
  <si>
    <t>MNT-EHR-039</t>
  </si>
  <si>
    <t>Disk/Memory Support, CXA-0780</t>
  </si>
  <si>
    <t>Models: CXA-00780</t>
  </si>
  <si>
    <t>MNT-EHR-040</t>
  </si>
  <si>
    <t>Disk/Memory Support, CXA-3080</t>
  </si>
  <si>
    <t>Models: CXA-03080</t>
  </si>
  <si>
    <t>MNT-RASP-EHR-038</t>
  </si>
  <si>
    <t>Disk/Memory Support, CXA-0580 (RASP)</t>
  </si>
  <si>
    <t>MNT-RASP-EHR-039</t>
  </si>
  <si>
    <t>Disk/Memory Support, CXA-0780 (RASP)</t>
  </si>
  <si>
    <t>MNT-RASP-EHR-040</t>
  </si>
  <si>
    <t>Disk/Memory Support, CXA-3080 (RASP)</t>
  </si>
  <si>
    <t>MNT-EHRS-027</t>
  </si>
  <si>
    <t>System/Storage Support, CXA-0580</t>
  </si>
  <si>
    <t>MNT-EHRS-028</t>
  </si>
  <si>
    <t>System/Storage Support, CXA-0780</t>
  </si>
  <si>
    <t>MNT-EHRS-029</t>
  </si>
  <si>
    <t>System/Storage Support, CXA-3080</t>
  </si>
  <si>
    <t>MNT-RASP-EHRS-027</t>
  </si>
  <si>
    <t>System/Storage Support, CXA-0580 (RASP)</t>
  </si>
  <si>
    <t>MNT-RASP-EHRS-028</t>
  </si>
  <si>
    <t>System/Storage Support, CXA-0780 (RASP)</t>
  </si>
  <si>
    <t>MNT-RASP-EHRS-029</t>
  </si>
  <si>
    <t>System/Storage Support, CXA-3080 (RASP)</t>
  </si>
  <si>
    <t>FAN-4-3080-KIT</t>
  </si>
  <si>
    <t>Fans 3080</t>
  </si>
  <si>
    <t>HDD-4-007</t>
  </si>
  <si>
    <t>Hot swappable rear 2.5" HDD 3080</t>
  </si>
  <si>
    <t>MEM-4-004</t>
  </si>
  <si>
    <t>DIMMs 3080</t>
  </si>
  <si>
    <t>PWS-4-3080-AC</t>
  </si>
  <si>
    <t>Power Supply 3080</t>
  </si>
  <si>
    <t>RMK-4-3080</t>
  </si>
  <si>
    <t>Rack Mount Kit 3080</t>
  </si>
  <si>
    <t>SSD-4-005</t>
  </si>
  <si>
    <t>Internal 80mm M.2 SSD 3080</t>
  </si>
  <si>
    <t>RMK-4-DT</t>
  </si>
  <si>
    <t>Rack Mount Kit 580/780</t>
  </si>
  <si>
    <t>SCFG-VE-100K-SUB</t>
  </si>
  <si>
    <t>SCNP-VE-10K-SUB</t>
  </si>
  <si>
    <t>SCNP-VE-100K-SUB</t>
  </si>
  <si>
    <t>SCNP-VE-ASM-10K-SUB</t>
  </si>
  <si>
    <t>SCNP-VE-ASM-100K-SUB</t>
  </si>
  <si>
    <t>MNT-RASP-LIC-SCNP-VE-10K</t>
  </si>
  <si>
    <t>SteelCentral NetProfiler Virtual Edition 10K FPM RASP Support</t>
  </si>
  <si>
    <t>MNT-RASP-LIC-SCNP-VE-100K</t>
  </si>
  <si>
    <t>SteelCentral NetProfiler Virtual Edition 100K FPM RASP Support</t>
  </si>
  <si>
    <t>MNT-RASP-LIC-SCNP-VE-ASM-10K</t>
  </si>
  <si>
    <t>SteelCentral NetProfiler Virtual Edition ASM 10K FPM RASP Gold Support</t>
  </si>
  <si>
    <t>SCNP-VE-ASM-100K-RASP-SUB</t>
  </si>
  <si>
    <t>SCNP-VE-ASM-10K-RASP-SUB</t>
  </si>
  <si>
    <t>SCNP-VE-10K-RASP-SUB</t>
  </si>
  <si>
    <t>SCNP-VE-100K-RASP-SUB</t>
  </si>
  <si>
    <t>LIC-SCNP-VE-10K</t>
  </si>
  <si>
    <t>SteelCentral NetProfiler Virtual Edition 10K FPM License</t>
  </si>
  <si>
    <t>LIC-SCNP-VE-100K</t>
  </si>
  <si>
    <t>SteelCentral NetProfiler Virtual Edition 100K FPM License</t>
  </si>
  <si>
    <t>LIC-SCNP-VE-ASM-10K</t>
  </si>
  <si>
    <t>SteelCentral NetProfiler Virtual Edition ASM 10K FPM License</t>
  </si>
  <si>
    <t>LIC-SCNP-VE-ASM-100K</t>
  </si>
  <si>
    <t>SteelCentral NetProfiler Virtual Edition ASM 100K FPM License</t>
  </si>
  <si>
    <t>SteelCentral NetProfiler Virtual Edition 10K</t>
  </si>
  <si>
    <t>SteelCentral NetProfiler Virtual Edition 100K</t>
  </si>
  <si>
    <t>SteelCentral NetProfiler Virtual Edition 10K ASM</t>
  </si>
  <si>
    <t>SteelCentral NetProfiler Virtual Edition 100K ASM</t>
  </si>
  <si>
    <t>LIC-SCNP-VE-10K-E</t>
  </si>
  <si>
    <t>Eval SteelCentral NetProfiler Virtual Edition 10K FPM License</t>
  </si>
  <si>
    <t>LIC-SCNP-VE-100K-E</t>
  </si>
  <si>
    <t>Eval SteelCentral NetProfiler Virtual Edition 100K FPM License</t>
  </si>
  <si>
    <t>LIC-SCNP-VE-ASM-10K-E</t>
  </si>
  <si>
    <t>Eval SteelCentral NetProfiler Virtual Edition ASM 10K FPM License</t>
  </si>
  <si>
    <t>LIC-SCNP-VE-ASM-100K-E</t>
  </si>
  <si>
    <t>Eval SteelCentral NetProfiler Virtual Edition ASM 100K FPM License</t>
  </si>
  <si>
    <t>MNT-LIC-SCNP-VE-10K-GOV-1</t>
  </si>
  <si>
    <t>MNT-LIC-SCNP-VE-100K-GOV-1</t>
  </si>
  <si>
    <t>MNT-LIC-SCNP-VE-ASM10K-GOV-1</t>
  </si>
  <si>
    <t>MNT-LIC-SCNP-VE-ASM100K-GOV-1</t>
  </si>
  <si>
    <t>SteelCentral NetProfiler Virtual Edition 10K FPM SteelSupport Gov-1</t>
  </si>
  <si>
    <t>SteelCentral NetProfiler Virtual Edition 100K FPM SteelSupport Gov-1</t>
  </si>
  <si>
    <t>SteelCentral NetProfiler Virtual Edition ASM 10K FPM Gold SteelSupport Government-1</t>
  </si>
  <si>
    <t>SteelCentral NetProfiler Virtual Edition ASM 100K FPM Gold SteelSupport Government-1</t>
  </si>
  <si>
    <t>SteelCentral NetProfiler Virtual Edition 10K Appliance Annual Support</t>
  </si>
  <si>
    <t>SteelCentral NetProfiler Virtual Edition 100K Appliance Annual Support</t>
  </si>
  <si>
    <t>SteelCentral NetProfiler Virtual Edition 10K ASM Appliance Annual Support</t>
  </si>
  <si>
    <t>SteelCentral NetProfiler Virtual Edition 100K ASM Appliance Annual Support</t>
  </si>
  <si>
    <t>RASP SteelCentral NetProfiler Virtual Edition 10K Appliance Annual Support</t>
  </si>
  <si>
    <t>RASP SteelCentral NetProfiler Virtual Edition 100K Appliance Annual Support</t>
  </si>
  <si>
    <t>RASP SteelCentral NetProfiler Virtual Edition 10K ASM Appliance Annual Support</t>
  </si>
  <si>
    <t>RASP SteelCentral NetProfiler Virtual Edition 100K ASM Appliance Annual Support</t>
  </si>
  <si>
    <t>MNT-RASP-LIC-SCFG-VE-100K</t>
  </si>
  <si>
    <t>MNT-RASP-LIC-SCFG-VE-10K</t>
  </si>
  <si>
    <t>MNT-RASP-LIC-SCNP-VE-ASM-100K</t>
  </si>
  <si>
    <t>SteelCentral NetProfiler Virtual Edition ASM 100K FPM RASP Gold Support</t>
  </si>
  <si>
    <t>SteelCentral NetProfiler Virtual Edition - Federal</t>
  </si>
  <si>
    <t>MNT-LIC-SCFG-VE-10K-GOV-1</t>
  </si>
  <si>
    <t>MNT-LIC-SCFG-VE-100K-GOV-1</t>
  </si>
  <si>
    <t>SteelCentral Flow Gateway Virtual Edition 10K Support</t>
  </si>
  <si>
    <t>RASP SteelCentral Flow Gateway Virtual Edition 10K Support</t>
  </si>
  <si>
    <t>SteelCentral Flow Gateway Virtual Edition 100K Support</t>
  </si>
  <si>
    <t>RASP SteelCentral Flow Gateway Virtual Edition 100K Support</t>
  </si>
  <si>
    <t>MNT-LIC-SCFG-VE-10K</t>
  </si>
  <si>
    <t>MNT-LIC-SCFG-VE-100K</t>
  </si>
  <si>
    <t>SCFG-VE-10K-SUB</t>
  </si>
  <si>
    <t>SCFG-VE-10K-RASP-SUB</t>
  </si>
  <si>
    <t>SCFG-VE-100K-RASP-SUB</t>
  </si>
  <si>
    <t>SteelCentral Flow Gateway Virtual Edition 10K</t>
  </si>
  <si>
    <t>SteelCentral Flow Gateway Virtual Edition 100K</t>
  </si>
  <si>
    <t>LIC-SCFG-VE-10K-E</t>
  </si>
  <si>
    <t>LIC-SCFG-VE-100K-E</t>
  </si>
  <si>
    <t>LIC-SCFG-VE-10K</t>
  </si>
  <si>
    <t>LIC-SCFG-VE-100K</t>
  </si>
  <si>
    <t>SCNP-VE-DP-SUB</t>
  </si>
  <si>
    <t>SCNP-VE-DP-RASP-SUB</t>
  </si>
  <si>
    <t>SteelCentral NetProfiler Virutal Edition - DP - Federal</t>
  </si>
  <si>
    <t>MNT-LIC-SCNP-DP-VE-GOV-1</t>
  </si>
  <si>
    <t>LIC-SCNP-VE-DP</t>
  </si>
  <si>
    <t>NetProfiler Virtual EditionDispatch Module License</t>
  </si>
  <si>
    <t>NetProfiler Virtual Edition Dispatch Module License</t>
  </si>
  <si>
    <t>SteelCentral NetProfiler Virutal Edition Dispatch Module</t>
  </si>
  <si>
    <t>LIC-SCNP-VE-DP-E</t>
  </si>
  <si>
    <t>Eval NetProfiler Virtual Edition Dispatch Module License</t>
  </si>
  <si>
    <t>MNT-LIC-SCNP-VE-DP</t>
  </si>
  <si>
    <t>MNT-RASP-LIC-SCNP-VE-DP</t>
  </si>
  <si>
    <t>SCNP-VE-BASE-E</t>
  </si>
  <si>
    <t>SCFG-VE-BASE-E</t>
  </si>
  <si>
    <t>SteelCentral Flow Gateway Gateway Virtual Edition  10K FPM Gold Support</t>
  </si>
  <si>
    <t>SteelCentral Flow Gateway Gateway Virtual Edition  10K FPM RASP Gold Support</t>
  </si>
  <si>
    <t>SteelCentral Flow Gateway Gateway Virtual Edition  100K FPM Gold Support</t>
  </si>
  <si>
    <t>SteelCentral Flow Gateway Gateway Virtual Edition  100K FPM RASP Gold Support</t>
  </si>
  <si>
    <t>SteelCentral Flow Gateway Gateway Virtual Edition  10K FPM Gold SteelSupport Government-1</t>
  </si>
  <si>
    <t>SteelCentral Flow Gateway Gateway Virtual Edition  100K FPM Gold SteelSupport Government-1</t>
  </si>
  <si>
    <t>SteelCentral Flow Gateway Virtual Edition 10K FPM License</t>
  </si>
  <si>
    <t>Eval SteelCentral Flow Gateway Virtual Edition 10K FPM License</t>
  </si>
  <si>
    <t>Eval SteelCentral Flow Gateway Virtual Edition 100K FPM License</t>
  </si>
  <si>
    <t>SteelCentral Flow Gateway Virtual Edition 100K FPM License</t>
  </si>
  <si>
    <t>SteelCentral AppResponse 11  Citrix Analysis Module, small; models 2170, 2180, ARX-1200, ARX-2200</t>
  </si>
  <si>
    <t>Eval SteelCentral AppResponse Cloud 010 (AWS)</t>
  </si>
  <si>
    <t>SteelCentral AppResponse 11 Citrix Analysis Module, mid-range appliances support.</t>
  </si>
  <si>
    <t>Eval SteelCentral AppResponse 11 Citrix Analysis Module, small appliances</t>
  </si>
  <si>
    <t>Eval SteelCentral AppResponse 11  Citrix Analysis Module, small; models 2170, 2180, ARX-1200, ARX-2200</t>
  </si>
  <si>
    <t>Eval SteelCentral NetProfiler Model 4280 Dispatch M+odule Configured</t>
  </si>
  <si>
    <t>Support SteelCentral Flow Gateway Virtual Edition, SCFG-VE-F3 (Legacy)</t>
  </si>
  <si>
    <t>SteelSupport Government-1, SteelCentral Flow Gateway Virtual Edition, SCFG-VE-F4 (Legacy)</t>
  </si>
  <si>
    <t>RASP Support SteelCentral NetProfiler Virtual Edition, SCNP-VE-F1 (Legacy)</t>
  </si>
  <si>
    <t>RASP Support SteelCentral NetProfiler Virtual Edition, SCNP-VE-F2 (Legacy)</t>
  </si>
  <si>
    <t>RASP Support SteelCentral NetProfiler Virtual Edition, SCNP-VE-F3 (Legacy)</t>
  </si>
  <si>
    <t>RASP Support SteelCentral NetProfiler Virtual Edition, SCNP-VE-F4 (Legacy)</t>
  </si>
  <si>
    <t>RASP Support SteelCentral NetProfiler Virtual Edition, SCNP-VE-F5 (Legacy)</t>
  </si>
  <si>
    <t>RASP Support SteelCentral NetProfiler Virtual Edition, SCNP-VE-F6 (Legacy)</t>
  </si>
  <si>
    <t>RASP Support SteelCentral NetProfiler Virtual Edition, SCNP-VE-F7 (Legacy)</t>
  </si>
  <si>
    <t>RASP Support SteelCentral NetProfiler Virtual Edition, SCNP-VE-F8 (Legacy)</t>
  </si>
  <si>
    <t>RASP Support SteelCentral NetProfiler Virtual Edition, SCNP-VE-F9 (Legacy)</t>
  </si>
  <si>
    <t>RASP Support SteelCentral NetProfiler Virtual Edition, SCNP-VE-F10 (Legacy)</t>
  </si>
  <si>
    <t>RASP Support SteelCentral NetProfiler Virtual Edition, SCNP-VE-F11 (Legacy)</t>
  </si>
  <si>
    <t>Support SteelCentral Virtual SDN License for SCNP-VE-SDN (Legacy)</t>
  </si>
  <si>
    <t>RASP Support SteelCentral Virtual SDN License for SCNP-VE-SDN (Legacy)</t>
  </si>
  <si>
    <t>RASP Support SteelCentral Flow Gateway Virtual Edition, SCFG-VE-F1 (Legacy)</t>
  </si>
  <si>
    <t>RASP Support SteelCentral Flow Gateway Virtual Edition, SCFG-VE-F2 (Legacy)</t>
  </si>
  <si>
    <t>RASP Support SteelCentral Flow Gateway Virtual Edition, SCFG-VE-F3 (Legacy)</t>
  </si>
  <si>
    <t>RASP Support SteelCentral Flow Gateway Virtual Edition, SCFG-VE-F4 (Legacy)</t>
  </si>
  <si>
    <t>RASP Support SteelCentral Flow Gateway Virtual Edition, SCFG-VE-F5 (Legacy)</t>
  </si>
  <si>
    <t>RASP Support SteelCentral Flow Gateway Virtual Edition, SCFG-VE-F6 (Legacy)</t>
  </si>
  <si>
    <t>RASP Support SteelCentral Flow Gateway Virtual Edition, SCFG-VE-F7 (Legacy)</t>
  </si>
  <si>
    <t>RASP Support SteelCentral Flow Gateway Virtual Edition, SCFG-VE-F8 (Legacy)</t>
  </si>
  <si>
    <t>RASP Support SteelCentral Flow Gateway Virtual Edition, SCFG-VE-F9 (Legacy)</t>
  </si>
  <si>
    <t>RASP Support SteelCentral Flow Gateway Virtual Edition, SCFG-VE-F10 (Legacy)</t>
  </si>
  <si>
    <t>RASP Support SteelCentral Flow Gateway Virtual Edition, SCFG-VE-F11 (Legacy)</t>
  </si>
  <si>
    <t>RASP Support SteelCentral Flow Gateway Virtual Edition, SCFG-VE-F12 (Legacy)</t>
  </si>
  <si>
    <t>LIC-SCNP-VE-EXP</t>
  </si>
  <si>
    <t>SteelCentral NetProfiler Virtual Edition Expansion Module License</t>
  </si>
  <si>
    <t>LIC-SCNP-VE-EXP-E</t>
  </si>
  <si>
    <t>Eval SteelCentral NetProfiler Virtual Edition Expansion Module License</t>
  </si>
  <si>
    <t>SteelCentral NetProfiler Virutal Edition Expansion Module License</t>
  </si>
  <si>
    <t>SCNP-VE-EXP-SUB</t>
  </si>
  <si>
    <t>MNT-LIC-SCNP-VE-10K</t>
  </si>
  <si>
    <t>SteelCentral NetProfiler Virtual Edition 10K FPM Support</t>
  </si>
  <si>
    <t>MNT-LIC-SCNP-VE-100K</t>
  </si>
  <si>
    <t>SteelCentral NetProfiler Virtual Edition 100K FPM Support</t>
  </si>
  <si>
    <t>MNT-LIC-SCNP-VE-ASM-10K</t>
  </si>
  <si>
    <t>SteelCentral NetProfiler Virtual Edition ASM 10K FPM Gold Support</t>
  </si>
  <si>
    <t>MNT-LIC-SCNP-VE-ASM-100K</t>
  </si>
  <si>
    <t>SteelCentral NetProfiler Virtual Edition ASM 100K FPM Gold Support</t>
  </si>
  <si>
    <t>MNT-LIC-SCNP-VE-EXP</t>
  </si>
  <si>
    <t>MNT-RASP-LIC-SCNP-VE-EXP</t>
  </si>
  <si>
    <t>SteelCentral NetProfiler Virtual Edition Dispatcher License</t>
  </si>
  <si>
    <t>RASP SteelCentral NetProfiler Virtual Edition Dispatcher License</t>
  </si>
  <si>
    <t>SteelCentral NetProfiler Virtual Edition Expansion License</t>
  </si>
  <si>
    <t>RASP SteelCentral NetProfiler Virtual Edition Expansion License</t>
  </si>
  <si>
    <t>MNT-LIC-SCNP-EXP-VE-GOV-1</t>
  </si>
  <si>
    <t>SteelCentral NetProfiler Virutal Edition - EXP - Federal</t>
  </si>
  <si>
    <t>Evalution AppResponse11 Application Stream Analysis Module Configurable Options.    Requires Application Stream Analysis (ASA) as a pre-requisite.</t>
  </si>
  <si>
    <t>AppResponse11 Web Transaction Analysis Module Configurable Options.   Requires Application Stream Analysis (ASA) as a pre-requisite.</t>
  </si>
  <si>
    <t>Evalution AppResponse11 Web Transaction Analysis Module Configurable Options.  Requires Application Stream Analysis (ASA) as a pre-requisite.</t>
  </si>
  <si>
    <t>AppResponse 11 Database Analysis Module Configurable Options.    Requires Application Stream Analysis (ASA) as a pre-requisite.</t>
  </si>
  <si>
    <t>Evalution AppResponse 11 Database Analysis Module Configurable Options.    Requires Application Stream Analysis (ASA) as a pre-requisite.</t>
  </si>
  <si>
    <t>AppResponse 11 VoIP/Video Unified Communications Analysis Module Configurable Options.    Requires Application Stream Analysis (ASA) as a pre-requisite.</t>
  </si>
  <si>
    <t>Evalution AppResponse 11 VoIP/Video Unified Communications Analysis Module Configurable Options.    Requires Application Stream Analysis (ASA) as a pre-requisite.</t>
  </si>
  <si>
    <t>AppResponse 11 Citrix Analysis Module Configurable Options. Requires Application Stream Analysis (ASA) as a pre-requisite. Requires SteelCentral Agents.</t>
  </si>
  <si>
    <t>Evalution AppResponse 11 Citrix Analysis Module Configurable Options.    Requires Application Stream Analysis (ASA) as a pre-requisite. Requires SteelCentral Agents.</t>
  </si>
  <si>
    <t>RASP AppResponse11 Application Stream Analysis Subscription Module Configurable Options.    Requires Application Stream Analysis (ASA) as a pre-requisite.</t>
  </si>
  <si>
    <t>AppResponse11 Web Transaction Analysis Subscription Module Configurable Options.   Requires Application Stream Analysis (ASA) as a pre-requisite.</t>
  </si>
  <si>
    <t>RASP AppResponse11 Web Transaction Analysis Subscription Subscription Module Configurable Options.   Requires Application Stream Analysis (ASA) as a pre-requisite.</t>
  </si>
  <si>
    <t>AppResponse 11 VoIP/Video Unified Communications Analysis Subscription Module Configurable Options.    Requires Application Stream Analysis (ASA) as a pre-requisite.</t>
  </si>
  <si>
    <t>RASP AppResponse 11 VoIP/Video Unified Communications Analysis  Subscription Module Configurable Options.    Requires Application Stream Analysis (ASA) as a pre-requisite.</t>
  </si>
  <si>
    <t>RASP AppResponse 11 Database Analysis Module Configurable Options.    Requires Application Stream Analysis (ASA) as a pre-requisite.</t>
  </si>
  <si>
    <t>AppResponse 11 Citrix Analysis Module Configurable Options.    Requires Application Stream Analysis (ASA) as a pre-requisite. Requires SteelCentral Agents.</t>
  </si>
  <si>
    <t>RASP AppResponse 11 Citrix Analysis Module Configurable Options.    Requires Application Stream Analysis (ASA) as a pre-requisite. Requires SteelCentral Agents.</t>
  </si>
  <si>
    <t>License Steelhead CXA 580 Essentials</t>
  </si>
  <si>
    <t>License Steelhead CXA 580 Standard</t>
  </si>
  <si>
    <t>License Steelhead CXA 580 Enterprise</t>
  </si>
  <si>
    <t>Eval License Steelhead CXA 580 Essentials</t>
  </si>
  <si>
    <t>Eval License Steelhead CXA 580 Standard</t>
  </si>
  <si>
    <t>Eval License Steelhead CXA 580 Enterprise</t>
  </si>
  <si>
    <t>Upgrade License for CXA 580 from Essentials to Standard</t>
  </si>
  <si>
    <t>Upgrade License for CXA 580 from Essentials to Enterprise</t>
  </si>
  <si>
    <t>Upgrade License for CXA 580 from Standard to Enterprise</t>
  </si>
  <si>
    <t>License Steelhead CXA 780 Essentials</t>
  </si>
  <si>
    <t>License Steelhead CXA 780 Standard</t>
  </si>
  <si>
    <t>License Steelhead CXA 780 Enterprise</t>
  </si>
  <si>
    <t>Eval License Steelhead CXA 780 Essentials</t>
  </si>
  <si>
    <t>Eval License Steelhead CXA 780 Standard</t>
  </si>
  <si>
    <t>Eval License Steelhead CXA 780 Enterprise</t>
  </si>
  <si>
    <t>Upgrade License for CXA 780 from Essentials to Standard</t>
  </si>
  <si>
    <t>Upgrade License for CXA 780 from Essentials to Enterprise</t>
  </si>
  <si>
    <t>Upgrade License for CXA 780 from Standard to Enterprise</t>
  </si>
  <si>
    <t>License Steelhead CXA 03080 Essentials</t>
  </si>
  <si>
    <t>License Steelhead CXA 03080 Standard</t>
  </si>
  <si>
    <t>License Steelhead CXA 03080 Enterprise</t>
  </si>
  <si>
    <t>Eval License Steelhead CXA 03080 Essentials</t>
  </si>
  <si>
    <t>Eval License Steelhead CXA 03080 Standard</t>
  </si>
  <si>
    <t>Eval License Steelhead CXA 03080 Enterprise</t>
  </si>
  <si>
    <t>Upgrade License for CXA 3080 from Essentials to Standard</t>
  </si>
  <si>
    <t>Upgrade License for CXA 3080 from Essentials to Enterprise</t>
  </si>
  <si>
    <t>Upgrade License for CXA 3080 from Standard to Enterprise</t>
  </si>
  <si>
    <t>MNT-VCX-020-GOV-1</t>
  </si>
  <si>
    <t xml:space="preserve"> Virtual Steelhead VCX-20  SteelSupport Government-1</t>
  </si>
  <si>
    <t>Virtual Steelhead VCX-20 (5Mbps, 200 conn)  SteelSupport Government-1</t>
  </si>
  <si>
    <t>MNT-VCX-080-GOV-1</t>
  </si>
  <si>
    <t xml:space="preserve"> Virtual Steelhead VCX-80 SteelSupport Government-1</t>
  </si>
  <si>
    <t>Virtual Steelhead VCX-80 (500 Mbps, 50K conn) SteelSupport Government-1</t>
  </si>
  <si>
    <t>MNT-VCX-090-GOV-1</t>
  </si>
  <si>
    <t xml:space="preserve"> Virtual Steelhead VCX-90 SteelSupport Government-1</t>
  </si>
  <si>
    <t>Virtual Steelhead VCX-90 (1 Gbps, 100K conn) SteelSupport Government-1</t>
  </si>
  <si>
    <t>Models - CXA-03070, CXA-03080, CXA-05070, CXA-05080, CXA-07070, CXA-07080, INT-9600, SFED-2100, SFED-2200, SFED-3100, SFED-3200, SFED-5100</t>
  </si>
  <si>
    <t>Models - CXA-03070, CXA-03080, CXA-05070, CXA-05080, CXA-07070, CXA-07080, INT-9600; VCX-010 to VCX-110 on ESXi, HyperV and KVM; SFED-2100, SFED-2200, SFED-3100, SFED-3200, SFED-5100</t>
  </si>
  <si>
    <t>Models - CXA-03080, CXA-05080, CXA-07070, CXA-07080, GXA-10000</t>
  </si>
  <si>
    <t>Models - CXA-03080, GXA-10000</t>
  </si>
  <si>
    <t>Models - CX3070,CXA-03080,5070,7070, SFED2100,2200,3100,3200,5100, INT9600</t>
  </si>
  <si>
    <t>Promotions, Bundles and HA</t>
  </si>
  <si>
    <t>SteelHead</t>
  </si>
  <si>
    <t>SteelHead HW Subscription</t>
  </si>
  <si>
    <t>Virtual Steelhead</t>
  </si>
  <si>
    <t>EOA</t>
  </si>
  <si>
    <t>Prof Services Training</t>
  </si>
  <si>
    <t>Prof Services</t>
  </si>
  <si>
    <t>SteelSupport Government</t>
  </si>
  <si>
    <t>Support</t>
  </si>
  <si>
    <t>SteelCentral AR11 SUB</t>
  </si>
  <si>
    <t>SteelCentral NetProfiler SUB</t>
  </si>
  <si>
    <t>SteelCentral NetProfiler</t>
  </si>
  <si>
    <t>SteelCentral NPCM SUB</t>
  </si>
  <si>
    <t>SteelCentral SW</t>
  </si>
  <si>
    <t>SteelCentral AppResponse</t>
  </si>
  <si>
    <t>NFR-Virtual</t>
  </si>
  <si>
    <t>Spare FRU's</t>
  </si>
  <si>
    <t>Field Add on Features</t>
  </si>
  <si>
    <t>Configurable Options</t>
  </si>
  <si>
    <t>SteelFusion Subscription</t>
  </si>
  <si>
    <t>SteelFusion</t>
  </si>
  <si>
    <t>SaaS ACC</t>
  </si>
  <si>
    <t>SteelHead_SCC_SMC</t>
  </si>
  <si>
    <t>Gold Support 3D Network Visualizer Module</t>
  </si>
  <si>
    <t>Gold Support 3D Network Visualizer Module. SteelSupport Government-1</t>
  </si>
  <si>
    <t>Gold Support 802.16 Specialized Model</t>
  </si>
  <si>
    <t>Gold Support SteelCentral Web Analyzer (On Prem) 10M Page Views a Month</t>
  </si>
  <si>
    <t>Gold Support SteelCentral Web Analyzer (On Prem) 100M Page Views a Month</t>
  </si>
  <si>
    <t>Gold Support SteelCentral Web Analyzer (On Prem) 1B Page Views a Month</t>
  </si>
  <si>
    <t>Gold Support SteelCentral Web Analyzer (On Prem) 10B Page Views a Month</t>
  </si>
  <si>
    <t>SteelCentral NetShark Module for AppResponse 2000 series Gold Support</t>
  </si>
  <si>
    <t>SteelCentral NetShark Module for AppResponse 3000 series Gold Support</t>
  </si>
  <si>
    <t>SteelCentral NetShark Module for AppResponse 4000 series Gold Support</t>
  </si>
  <si>
    <t>SteelCentral NetShark Module for AppResponse 4000 series Gold Support. SteelSupport Government-1</t>
  </si>
  <si>
    <t>SteelCentral NetShark Module for AppResponse 5000 series Gold Support</t>
  </si>
  <si>
    <t>SteelCentral NetShark Module for AppResponse 5000 series Gold Support. SteelSupport Government-1</t>
  </si>
  <si>
    <t>SteelCentral NetShark Module for AppResponse 6000 series Gold Support</t>
  </si>
  <si>
    <t>SteelCentral NetShark Module forl AppResponse 6000 series Gold Support</t>
  </si>
  <si>
    <t>SteelCentral NetShark Module for AppResponse 6000 series Gold Support. SteelSupport Government-1</t>
  </si>
  <si>
    <t>SteelCentral NetShark Module forl AppResponse 6000 series Gold Support. SteelSupport Government-1</t>
  </si>
  <si>
    <t>Gold Support SteelCentral AppResponse UC Monitoring Module</t>
  </si>
  <si>
    <t>Gold Support SteelCentral AppResponse UC Monitoring Module. SteelSupport Government-1</t>
  </si>
  <si>
    <t>Gold Support SteelCentral AppResponse 2000v</t>
  </si>
  <si>
    <t>SteelCentral AppResponse 2000v Gold Support</t>
  </si>
  <si>
    <t>Gold Support CX-Tracer - 10 Servers</t>
  </si>
  <si>
    <t>Gold Support CX-Tracer - 10 Servers. SteelSupport Government-1</t>
  </si>
  <si>
    <t>Gold Support CX-Tracer - 100 Servers</t>
  </si>
  <si>
    <t>Gold Support CX-Tracer - 500 Servers</t>
  </si>
  <si>
    <t>Gold Support SteelCentral AppResponse Module for Database Performance</t>
  </si>
  <si>
    <t>Gold Support SteelCentral AppResponse Module Database Performance</t>
  </si>
  <si>
    <t>Gold Support SteelCentral AppResponse Module for Database Performance. SteelSupport Government-1</t>
  </si>
  <si>
    <t>Gold Support SteelCentral AppResponse Module Database Performance. SteelSupport Government-1</t>
  </si>
  <si>
    <t>Gold Support SteelCentral AppResponse NetFlow Module</t>
  </si>
  <si>
    <t>Gold Support SteelCentral AppResponse NetFlow Module. SteelSupport Government-1</t>
  </si>
  <si>
    <t>Gold Support SteelCentral AppResponse Rover</t>
  </si>
  <si>
    <t>Gold Support SteelCentral AppResponse 1000v</t>
  </si>
  <si>
    <t>Gold Support SteelCentral AppResponse VMon. SteelSupport Government-1</t>
  </si>
  <si>
    <t>Gold Support SteelCentral AppResponse VoIP Module 1-1000 Calls</t>
  </si>
  <si>
    <t>Gold Support SteelCentral AppResponse VoIP Module 1-250 Calls</t>
  </si>
  <si>
    <t>Gold Support SteelCentral AppResponse VoIP Module 1-500 Calls</t>
  </si>
  <si>
    <t>Gold Support SteelCentral NetSensor</t>
  </si>
  <si>
    <t>Gold Support SteelCentral NetSensor. SteelSupport Government-1</t>
  </si>
  <si>
    <t>Gold Support SteelCentral NetSensor SNMP Adapter Pack</t>
  </si>
  <si>
    <t>Gold Support SteelCentral NetSensor SNMP Adapter Pack. SteelSupport Government-1</t>
  </si>
  <si>
    <t>Gold Support SteelCentral AppSQL Software</t>
  </si>
  <si>
    <t>Gold Support SteelCentral AppSQL</t>
  </si>
  <si>
    <t>Gold Support SteelCentral Transaction Analyzer Enterprise</t>
  </si>
  <si>
    <t>Gold Support SteelCentral Transaction Analyzer Enterprise. SteelSupport Government-1</t>
  </si>
  <si>
    <t>Gold Support SteelCentral Transaction Analyzer Standard</t>
  </si>
  <si>
    <t>Gold Support SteelCentral Transaction Analyzer Standard. SteelSupport Government-1</t>
  </si>
  <si>
    <t>Gold Support SteelCentrall Web Analyzer (On Prem) 1M Page Views a Month</t>
  </si>
  <si>
    <t>Gold Support SteelCentral Web Analyzer (On Prem) 1M Page Views a Month</t>
  </si>
  <si>
    <t>Gold Support SteelCentrall Web Analyzer (On Prem) 1M Page Views a Month. SteelSupport Government-1</t>
  </si>
  <si>
    <t>Gold Support SteelCentral Web Analyzer (On Prem) 1M Page Views a Month. SteelSupport Government-1</t>
  </si>
  <si>
    <t>Gold Support SteelCentral Web Analyzer (On Prem) 5M Page Views a Month</t>
  </si>
  <si>
    <t>Cascade Analytics Gold Support Standard Profiler</t>
  </si>
  <si>
    <t>Cascade Analytics Gold Support Enterprise Profiler</t>
  </si>
  <si>
    <t>Cascade Analytics Gold Support Express</t>
  </si>
  <si>
    <t>Mazu Analytics Gold Support Enterprise Profiler</t>
  </si>
  <si>
    <t>Mazu Analytics Gold Support Express</t>
  </si>
  <si>
    <t>Mazu Analytics Gold Support Standard Profiler</t>
  </si>
  <si>
    <t>Gold Support Flow Virtual Flow Gateway, CAG-VE-100-F1</t>
  </si>
  <si>
    <t>Gold Support Flow Virtual Flow Gateway, CAG-VE-100-F2</t>
  </si>
  <si>
    <t>Gold Support Flow Virtual Flow Gateway, CAG-VE-100-F3</t>
  </si>
  <si>
    <t>Gold Support Flow Virtual Flow Gateway, CAG-VE-100-F4</t>
  </si>
  <si>
    <t>Gold Support Flow Virtual Flow Gateway, CAG-VE-100-F5</t>
  </si>
  <si>
    <t>Gold Support Flow Virtual Flow Gateway, CAG-VE-100-F6</t>
  </si>
  <si>
    <t>Gold Support Flow Virtual Flow Gateway, CAG-VE-100-F7</t>
  </si>
  <si>
    <t>Gold Support Flow Virtual Flow Gateway CAG-VE-1060-F1</t>
  </si>
  <si>
    <t>Gold Support Flow Virtual Flow Gateway CAG-VE-1060-F2</t>
  </si>
  <si>
    <t>Gold Support Flow Virtual Flow Gateway CAG-VE-1060-F3</t>
  </si>
  <si>
    <t>Gold Support Flow Virtual Flow Gateway CAG-VE-1060-F4</t>
  </si>
  <si>
    <t>Gold Support Virtual NetProfiler, CAP-VE-100-F1</t>
  </si>
  <si>
    <t>Gold Support Virtual NetProfiler, CAP-VE-100-F2</t>
  </si>
  <si>
    <t>Gold Support Virtual NetProfiler, CAP-VE-100-F3</t>
  </si>
  <si>
    <t>Gold Support Virtual NetProfiler, CAP-VE-100-F4</t>
  </si>
  <si>
    <t>Gold Support Virtual NetProfiler, CAP-VE-100-F5</t>
  </si>
  <si>
    <t>Gold Support Virtual NetProfiler, CAP-VE-100-F6</t>
  </si>
  <si>
    <t>Gold Support Virtual NetProfiler, CAP-VE-100-F7</t>
  </si>
  <si>
    <t>Gold Support Virtual NetProfiler CAP-VE-1060-H</t>
  </si>
  <si>
    <t>Gold Support Virtual NetProfiler CAP-VE-1060-L</t>
  </si>
  <si>
    <t>Gold Support Virtual NetProfiler CAP-VE-1060-M</t>
  </si>
  <si>
    <t>Gold Support Virtual NetProfiler CAP-VE-1060-U</t>
  </si>
  <si>
    <t>Annual Gold Support for Cascade Virtual Sensor</t>
  </si>
  <si>
    <t>Gold Support Virtual NetExpress, CAX-VE-460-F1</t>
  </si>
  <si>
    <t>Gold Support Virtual NetExpress, CAX-VE-460-F2</t>
  </si>
  <si>
    <t>Gold Support Virtual NetExpress, CAX-VE-460-F3</t>
  </si>
  <si>
    <t>Gold Support Virtual NetExpress, CAX-VE-460-F4</t>
  </si>
  <si>
    <t>Gold Support Virtual NetExpress, CAX-VE-460-F5</t>
  </si>
  <si>
    <t>SteelCentral Controller Appliance SH Management License 10-pack Gold Support</t>
  </si>
  <si>
    <t>SteelCentral Controller Appliance SH Management License 10-pack Gold Support. SteelSupport Government-1</t>
  </si>
  <si>
    <t>Annual Gold Support for 10-pack of SteelHead Management licenses for the SteelCentral Controller Appliance. SteelSupport Government-1</t>
  </si>
  <si>
    <t>SteelCentral Controller Virtual SH Management License 10-pack Gold Support</t>
  </si>
  <si>
    <t>Annual Gold Support for SteelCentral Controller Virtual Single Instance License</t>
  </si>
  <si>
    <t>Annual Gold Support for SteelCentral Controller Virtual Single Instance License. SteelSupport Government-1</t>
  </si>
  <si>
    <t>SteelCentral NetProfiler Discovery T1 Gold Support per server</t>
  </si>
  <si>
    <t>SteelCentral NetProfiler Discovery T2 Gold Support per server</t>
  </si>
  <si>
    <t>SteelCentral NetProfiler Discovery T3 Gold Support per server</t>
  </si>
  <si>
    <t>SteelCentral NetProfiler Discovery T4 Gold Support per server</t>
  </si>
  <si>
    <t>SteelCentral NetProfiler Discovery T5 Gold Support per server</t>
  </si>
  <si>
    <t>SteelCentral NetProfiler Discovery T6 Gold Support per server</t>
  </si>
  <si>
    <t>Annual Gold Support for 1 SteelCentral Packet Analyzer Personal Edition User</t>
  </si>
  <si>
    <t>Gold Support Distributed Agent Controller Module</t>
  </si>
  <si>
    <t>Disk/Memory Enhanced Replacement Support- SteelCentral 1U</t>
  </si>
  <si>
    <t>Disk/Memory Enhanced Replacement Support- SteelCentral 2U</t>
  </si>
  <si>
    <t>Disk/Memory Enhanced Replacement Support - SteelCentral NetProfiler</t>
  </si>
  <si>
    <t>Disk/Memory Enhanced Replacement Support - SteelCentral NetExpress</t>
  </si>
  <si>
    <t>Disk/Memory Enhanced Replacement Support - SteelCentral Flow Gateway or Sensor</t>
  </si>
  <si>
    <t>Disk/Memory Enhanced Replacement Support - SteelCentral NetShark 1U</t>
  </si>
  <si>
    <t>Disk/Memory Enhanced Replacement Support - SteelCentral NetShark 2U</t>
  </si>
  <si>
    <t>Disk/Memory Enhanced Replacement Support - SteelCentral NetShark 3U</t>
  </si>
  <si>
    <t>Gold Support Flow Analysis Module</t>
  </si>
  <si>
    <t>Gold Support FIPS for SteelFusion Core 2000</t>
  </si>
  <si>
    <t>Gold Support FIPS for SteelFusion Core 3000</t>
  </si>
  <si>
    <t>Gold Support FIPS License (CX255)</t>
  </si>
  <si>
    <t>Gold Support FIPS-003 License</t>
  </si>
  <si>
    <t>Gold Support FIPS License (CX555/570/EX560)</t>
  </si>
  <si>
    <t>Gold Support FIPS-003 License. SteelSupport Government-1</t>
  </si>
  <si>
    <t>Gold Support FIPS License (CX555/570/EX560). SteelSupport Government-1</t>
  </si>
  <si>
    <t>Gold Support FIPS-004 License</t>
  </si>
  <si>
    <t>Gold Support FIPS License (CX755/770/EX760)</t>
  </si>
  <si>
    <t>Gold Support FIPS-005 License</t>
  </si>
  <si>
    <t>Gold Support FIPS-005 License. SteelSupport Government-1</t>
  </si>
  <si>
    <t>Gold Support FIPS-006 License</t>
  </si>
  <si>
    <t>Gold Support FIPS-006 License. SteelSupport Government-1</t>
  </si>
  <si>
    <t>Gold Support FIPS-007 License</t>
  </si>
  <si>
    <t>Gold Support FIPS License (SH7050/CX7055/CX7070)</t>
  </si>
  <si>
    <t>Gold Support FIPS-007 License. SteelSupport Government-1</t>
  </si>
  <si>
    <t>Gold Support FIPS License (SH7050/CX7055/CX7070). SteelSupport Government-1</t>
  </si>
  <si>
    <t>Gold Support FIPS-008 License</t>
  </si>
  <si>
    <t>Gold Support FIPS License (INT9350)</t>
  </si>
  <si>
    <t>Gold Support FIPS-009 License</t>
  </si>
  <si>
    <t>Gold Support FIPS License (SMC9000)</t>
  </si>
  <si>
    <t>Gold Support FIPS-009 License. SteelSupport Government-1</t>
  </si>
  <si>
    <t>Gold Support FIPS License (SMC9000). SteelSupport Government-1</t>
  </si>
  <si>
    <t>Gold Support FIPS-010 License</t>
  </si>
  <si>
    <t>Gold Support FIPS-010 License. SteelSupport Government-1</t>
  </si>
  <si>
    <t>Gold Support FIPS License (GX10000)</t>
  </si>
  <si>
    <t>Gold Support FIPS B141License (GX10000). SteelSupport Government-1</t>
  </si>
  <si>
    <t>Gold Support FIPS License (GX10000). SteelSupport Government-1</t>
  </si>
  <si>
    <t>Gold Support FIPS License (VSH150/VSH250/VCX255)</t>
  </si>
  <si>
    <t>Gold Support FIPS License (VSH550/VCX555)</t>
  </si>
  <si>
    <t>Gold Support FIPS License (VSH1050VCX755)</t>
  </si>
  <si>
    <t>Gold Support FIPS License (VSH/2050/VCX1555)</t>
  </si>
  <si>
    <t>Gold Support FIPS License (VCX5055)</t>
  </si>
  <si>
    <t>Gold Support FIPS for SteelFusion Core 1000 Virtual Edition</t>
  </si>
  <si>
    <t>Gold Support FIPS for SteelFusion Core 1500 Virtual Edition</t>
  </si>
  <si>
    <t>Gold Support FusionSync for SteelFusion Core 2000</t>
  </si>
  <si>
    <t>Gold Support FusionSync for SteelFusion Core 3000</t>
  </si>
  <si>
    <t>Gold Support FusionSync for SteelFusion Core 1000 Virtual Edition</t>
  </si>
  <si>
    <t>Gold Support FusionSync for SteelFusion Core 1500 Virtual Edition</t>
  </si>
  <si>
    <t>Gold Support FusionSync for SteelFusion Core 3500</t>
  </si>
  <si>
    <t>Gold Support FusionSync for SteelFusion Core 3500. SteelSupport Government-1</t>
  </si>
  <si>
    <t>Gold Support FusionSync for SteelFusion Core 2500 Virtual Edition</t>
  </si>
  <si>
    <t>Gold Support FusionSync for SteelFusion Core VSFC 2500</t>
  </si>
  <si>
    <t>Gold Support FusionSync for SteelFusion Core 2500 Virtual Edition. SteelSupport Government-1</t>
  </si>
  <si>
    <t>Gold Support FusionSync for SteelFusion Core VSFC 2500. SteelSupport Government-1</t>
  </si>
  <si>
    <t>Gold Support High Level Architecture Module</t>
  </si>
  <si>
    <t>Gold Support High Level Architecture Module. SteelSupport Government-1</t>
  </si>
  <si>
    <t>Gold Support High Level Architecture Module Unlimited</t>
  </si>
  <si>
    <t>Gold Support High Level Architecture Module Unlimited. SteelSupport Government-1</t>
  </si>
  <si>
    <t>Gold Support IPV6 for R&amp;D Specialized Model</t>
  </si>
  <si>
    <t>Gold Support IPV6 for R&amp;D Specialized Model. SteelSupport Government-1</t>
  </si>
  <si>
    <t>Gold Support IPV6 Planning and Operations Module</t>
  </si>
  <si>
    <t>Gold Support IT Guru Network Planner</t>
  </si>
  <si>
    <t>Gold Support OPNET nCompass Solution for Enterprises</t>
  </si>
  <si>
    <t>Gold Support OPNET nCompass for Enterprises User</t>
  </si>
  <si>
    <t>Gold Support IT NetMapper</t>
  </si>
  <si>
    <t>Gold Support IT Sentinel</t>
  </si>
  <si>
    <t>SteelCentral NetProfiler Virtual Edition Dispatcher Gold SteelSupport Government-1</t>
  </si>
  <si>
    <t>SteelCentral NetProfiler Virtual Edition Expansion Gold SteelSupport Government-1</t>
  </si>
  <si>
    <t>SteelCentral NetProfiler Virtual Edition Dispatcher Gold Support</t>
  </si>
  <si>
    <t>SteelCentral NetProfiler Virtual Edition Expansion Gold Support</t>
  </si>
  <si>
    <t>Gold Support LTE Specialized Model</t>
  </si>
  <si>
    <t>Gold Support Riverbed Modeler</t>
  </si>
  <si>
    <t>Gold Support Riverbed Modeler. SteelSupport Government-1</t>
  </si>
  <si>
    <t>Gold Support Riverbed DES Modeling &amp; Analysis Suite (Multiple Simulation)</t>
  </si>
  <si>
    <t>Gold Support for Riverbed DES Modeling &amp; Analysis suite (multiple simulation). SteelSupport Government-1</t>
  </si>
  <si>
    <t>Gold Support Riverbed DES Modeling &amp; Analysis Suite (Single Simulation)</t>
  </si>
  <si>
    <t>Gold Support for Riverbed DES Modeling &amp; Analysis suite (single simulation). SteelSupport Government-1</t>
  </si>
  <si>
    <t>Gold Support Modeler Wireless Suite</t>
  </si>
  <si>
    <t>Gold Support Modeler Wireless Suite. SteelSupport Government-1</t>
  </si>
  <si>
    <t>Gold Support Modeler Wireless Suite for Defense</t>
  </si>
  <si>
    <t>Gold Support Multi-Federate Logger for 3DNV Module</t>
  </si>
  <si>
    <t>Gold Support MPLS Specialized Model</t>
  </si>
  <si>
    <t>Gold Support MPLS Specialized Model. SteelSupport Government-1</t>
  </si>
  <si>
    <t>Gold Support CarrierAuditor</t>
  </si>
  <si>
    <t>Gold Support CarrierAuditor. SteelSupport Government-1</t>
  </si>
  <si>
    <t>Gold Support Provisioner</t>
  </si>
  <si>
    <t>Gold Support Provisioner. SteelSupport Government-1</t>
  </si>
  <si>
    <t>Gold Support NetCollector Feature 3Party EMS Adapters</t>
  </si>
  <si>
    <t>Gold Support NetCollector CFG Capacity - H</t>
  </si>
  <si>
    <t>Gold Support NetCollector CFG Capacity - H. SteelSupport Government-1</t>
  </si>
  <si>
    <t>Gold Support NetCollector CFG Capacity - M</t>
  </si>
  <si>
    <t>Gold Support NetCollector CFG Capacity - M. SteelSupport Government-1</t>
  </si>
  <si>
    <t>Gold Support NetCollector CFG Capacity - S</t>
  </si>
  <si>
    <t>Gold Support NetCollector CFG Capacity - S. SteelSupport Government-1</t>
  </si>
  <si>
    <t>Gold Support NetCollector CFG Capacity - VH</t>
  </si>
  <si>
    <t>Gold Support NetCollector CFG Capacity - VH. SteelSupport Government-1</t>
  </si>
  <si>
    <t>Gold Support NetCollector Polling - H</t>
  </si>
  <si>
    <t>Gold Support NetCollector Polling - H. SteelSupport Government-1</t>
  </si>
  <si>
    <t>Gold Support NetCollector Polling - M</t>
  </si>
  <si>
    <t>Gold Support NetCollector Polling - M. SteelSupport Government-1</t>
  </si>
  <si>
    <t>Gold Support NetCollector Polling - S</t>
  </si>
  <si>
    <t>Gold Support NetCollector Polling - S. SteelSupport Government-1</t>
  </si>
  <si>
    <t>Gold Support NetAuditor</t>
  </si>
  <si>
    <t>Gold Support NetAuditor. SteelSupport Government-1</t>
  </si>
  <si>
    <t>Gold Support NetCollector Base</t>
  </si>
  <si>
    <t>Gold Support NetCollector Base. SteelSupport Government-1</t>
  </si>
  <si>
    <t>Gold Support NetIM Base</t>
  </si>
  <si>
    <t>Gold Support NetIM Base. SteelSupport Government-1</t>
  </si>
  <si>
    <t>Gold Support 'NetIM Collection Module (10K unit packs)</t>
  </si>
  <si>
    <t>Gold Support NetIM Collection Module (10K unit packs)</t>
  </si>
  <si>
    <t>Gold Support NetIM Collection Module -High</t>
  </si>
  <si>
    <t xml:space="preserve">Gold Support NetIM Collect up to 5K devices </t>
  </si>
  <si>
    <t>Gold Support NetIM Collection Module -High. SteelSupport Government-1</t>
  </si>
  <si>
    <t>Gold Support NetIM Collect up to 5K devices. SteelSupport Government-1</t>
  </si>
  <si>
    <t xml:space="preserve">Gold Support NetIM Collection Module -Medium </t>
  </si>
  <si>
    <t xml:space="preserve">Gold Support NetIM Collect up to 3K devices </t>
  </si>
  <si>
    <t xml:space="preserve">Gold Support NetIM Collection Module -Small </t>
  </si>
  <si>
    <t>Gold Support NetIM Collection Module -Very High</t>
  </si>
  <si>
    <t xml:space="preserve">Gold Support NetIM Collect up to 10K devices </t>
  </si>
  <si>
    <t>Gold Support NetIM Collection Module -Very High. SteelSupport Government-1</t>
  </si>
  <si>
    <t>Gold Support NetIM Collect up to 10K devices. SteelSupport Government-1</t>
  </si>
  <si>
    <t>Gold Support NetIM Standard</t>
  </si>
  <si>
    <t>Gold Support NetIM Standard. SteelSupport Government-1</t>
  </si>
  <si>
    <t>Gold Support IT NetMapper 1K</t>
  </si>
  <si>
    <t>Gold Support IT NetMapper 5K</t>
  </si>
  <si>
    <t>Gold Support NetOne Bundle for Enterprises</t>
  </si>
  <si>
    <t>Gold Support NetPlanner</t>
  </si>
  <si>
    <t>Gold Support NetPlanner. SteelSupport Government-1</t>
  </si>
  <si>
    <t>Gold Support CarrierPlanner</t>
  </si>
  <si>
    <t>Gold Support CarrierPlanner. SteelSupport Government-1</t>
  </si>
  <si>
    <t>Gold Support NetMapper module for NetPlanner</t>
  </si>
  <si>
    <t>Gold Support NetMapper. SteelSupport Government-1</t>
  </si>
  <si>
    <t>Gold Support OpticalPlanner</t>
  </si>
  <si>
    <t>Gold Support NetBiz</t>
  </si>
  <si>
    <t>Gold Support NetDoctor Module</t>
  </si>
  <si>
    <t>Gold Support OPNET Development Kit Module</t>
  </si>
  <si>
    <t>Gold Support Predictor for NetOne</t>
  </si>
  <si>
    <t>Gold Support NetOne Provisioner</t>
  </si>
  <si>
    <t>Gold Support PSTN Flow Analysis Module</t>
  </si>
  <si>
    <t>Gold Support SteelCentral Transaction Analyzer Packet Trace Warehouse 500 agents</t>
  </si>
  <si>
    <t>Gold Support SteelCentral Transaction Analyzer Packet Trace Warehouse 1000 agents</t>
  </si>
  <si>
    <t>Gold Support SteelCentral Transaction Analyzer Packet Trace Warehouse 9999 agents</t>
  </si>
  <si>
    <t>Gold Support SteelCentral Transaction Analyzer Packet Trace Warehouse Unrestricted Agents</t>
  </si>
  <si>
    <t>Gold Support SteelCentral Transaction Analyzer Packet Trace Warehouse Unrestricted Agents. SteelSupport Government-1</t>
  </si>
  <si>
    <t xml:space="preserve">Gold Support Transactional Analyzer Real Application Simulation Module </t>
  </si>
  <si>
    <t>Gold Support ACE Analyst Real Application Simulation Module</t>
  </si>
  <si>
    <t>SteelCentral NetProfiler Virtual Edition Dispatcher RASP Gold Support</t>
  </si>
  <si>
    <t>SteelCentral NetProfiler Virtual Edition Expansion RASP Gold Support</t>
  </si>
  <si>
    <t>RSP License Gold Support</t>
  </si>
  <si>
    <t>Gold Support for the RSP multi-package license</t>
  </si>
  <si>
    <t>Gold Support for the RSP multi-package license. SteelSupport Government-1</t>
  </si>
  <si>
    <t>SCPS 20Mbps and Up Gold Support</t>
  </si>
  <si>
    <t>SCPS 1 and 2Mbps Gold Support</t>
  </si>
  <si>
    <t>SCPS 6 and 10Mbps Gold Support</t>
  </si>
  <si>
    <t>SteelCentral Mobile Controller Virtual Gold Support</t>
  </si>
  <si>
    <t>SteelCentral Mobile Controller Virtual Gold Support. SteelSupport Government-1</t>
  </si>
  <si>
    <t>Gold Support RSP Windows Package</t>
  </si>
  <si>
    <t>Gold Support RSP Windows Package (Standrard &amp; R2 Editions)</t>
  </si>
  <si>
    <t>SCC Appliance SH Management License 10-pack Gold Support</t>
  </si>
  <si>
    <t>SCC Appliance SH Management License 10-pack Gold Support. SteelSupport Government-1</t>
  </si>
  <si>
    <t>Gold Support SteelCentral Flow Gateway Virtual Edition, SCFG-VE-F1</t>
  </si>
  <si>
    <t>Gold Support SteelCentral Flow Gateway Virtual Edition, SCFG-VE-F1. SteelSupport Government-1</t>
  </si>
  <si>
    <t>Gold Support SteelCentral Flow Gateway Virtual Edition, SCFG-VE-F10</t>
  </si>
  <si>
    <t>Gold Support SteelCentral Flow Gateway Virtual Edition, SCFG-VE-F10. SteelSupport Government-1</t>
  </si>
  <si>
    <t>Gold Support SteelCentral Flow Gateway Virtual Edition, SCFG-VE-F11</t>
  </si>
  <si>
    <t>Gold Support SteelCentral Flow Gateway Virtual Edition, SCFG-VE-F11. SteelSupport Government-1</t>
  </si>
  <si>
    <t>Gold Support SteelCentral Flow Gateway Virtual Edition, SCFG-VE-F12</t>
  </si>
  <si>
    <t>Gold Support SteelCentral Flow Gateway Virtual Edition, SCFG-VE-F12. SteelSupport Government-1</t>
  </si>
  <si>
    <t>Gold Support SteelCentral Flow Gateway Virtual Edition, SCFG-VE-F2</t>
  </si>
  <si>
    <t>Gold Support SteelCentral Flow Gateway Virtual Edition, SCFG-VE-F3</t>
  </si>
  <si>
    <t>Gold Support SteelCentral Flow Gateway Virtual Edition, SCFG-VE-F4</t>
  </si>
  <si>
    <t>Gold Support SteelCentral Flow Gateway Virtual Edition, SCFG-VE-F5</t>
  </si>
  <si>
    <t>Gold Support SteelCentral Flow Gateway Virtual Edition, SCFG-VE-F6</t>
  </si>
  <si>
    <t>Gold Support SteelCentral Flow Gateway Virtual Edition, SCFG-VE-F7</t>
  </si>
  <si>
    <t>Gold Support SteelCentral Flow Gateway Virtual Edition, SCFG-VE-F8</t>
  </si>
  <si>
    <t>Gold Support SteelCentral Flow Gateway Virtual Edition, SCFG-VE-F8. SteelSupport Government-1</t>
  </si>
  <si>
    <t>Gold Support SteelCentral Flow Gateway Virtual Edition, SCFG-VE-F9</t>
  </si>
  <si>
    <t>Gold Support SteelCentral NetExpress Virtual Edition, 15K FPM</t>
  </si>
  <si>
    <t>Gold Support SteelCentral NetExpress Virtual Edition, 15K FPM. SteelSupport Government-1</t>
  </si>
  <si>
    <t>Gold Support SteelCentral NetExpress Virtual Edition, 30K FPM</t>
  </si>
  <si>
    <t>Gold Support SteelCentral NetExpress Virtual Edition, 30K FPM. SteelSupport Government-1</t>
  </si>
  <si>
    <t>Gold Support SteelCentral NetExpress Virtual Edition, 60K FPM</t>
  </si>
  <si>
    <t>Gold Support SteelCentral NetExpress Virtual Edition, 90K FPM</t>
  </si>
  <si>
    <t>Gold Support SteelCentral NetExpress Virtual Edition, 90K FPM. SteelSupport Government-1</t>
  </si>
  <si>
    <t>Gold Support SteelCentral NetExpress Virtual Edition, 120K FPM</t>
  </si>
  <si>
    <t>Gold Support SteelCentral NetExpress Virtual Edition, 120K FPM. SteelSupport Government-1</t>
  </si>
  <si>
    <t>Gold Support SteelCentral NetProfiler Virtual Edition, SCNP-VE-F1</t>
  </si>
  <si>
    <t>Gold Support SteelCentral NetProfiler Virtual Edition, SCNP-VE-F1. SteelSupport Government-1</t>
  </si>
  <si>
    <t>Gold Support SteelCentral NetProfiler Virtual Edition, SCNP-VE-F10</t>
  </si>
  <si>
    <t>Gold Support SteelCentral NetProfiler Virtual Edition, SCNP-VE-F10. SteelSupport Government-1</t>
  </si>
  <si>
    <t>Gold Support SteelCentral NetProfiler Virtual Edition, SCNP-VE-F11</t>
  </si>
  <si>
    <t>Gold Support SteelCentral NetProfiler Virtual Edition, SCNP-VE-F11. SteelSupport Government-1</t>
  </si>
  <si>
    <t>Gold Support SteelCentral NetProfiler Virtual Edition, SCNP-VE-F2</t>
  </si>
  <si>
    <t>Gold Support SteelCentral NetProfiler Virtual Edition, SCNP-VE-F3</t>
  </si>
  <si>
    <t>Gold Support SteelCentral NetProfiler Virtual Edition, SCNP-VE-F4</t>
  </si>
  <si>
    <t>Gold Support SteelCentral NetProfiler Virtual Edition, SCNP-VE-F5</t>
  </si>
  <si>
    <t>Gold Support SteelCentral NetProfiler Virtual Edition, SCNP-VE-F5. SteelSupport Government-1</t>
  </si>
  <si>
    <t>Gold Support SteelCentral NetProfiler Virtual Edition, SCNP-VE-F6</t>
  </si>
  <si>
    <t>Gold Support SteelCentral NetProfiler Virtual Edition, SCNP-VE-F7</t>
  </si>
  <si>
    <t>Gold Support SteelCentral NetProfiler Virtual Edition, SCNP-VE-F8</t>
  </si>
  <si>
    <t>Gold Support SteelCentral NetProfiler Virtual Edition, SCNP-VE-F8. SteelSupport Government-1</t>
  </si>
  <si>
    <t>Gold Support SteelCentral NetProfiler Virtual Edition, SCNP-VE-F9</t>
  </si>
  <si>
    <t>SteelCentral Portal Gold Support</t>
  </si>
  <si>
    <t>SteelCentral Portal Gold Support. SteelSupport Government-1</t>
  </si>
  <si>
    <t>Gold Support SCPS on SteelHead 255 virtual appliance series</t>
  </si>
  <si>
    <t>Gold Support SCPS Protocol License on SteelHead 255 virtual appliance series</t>
  </si>
  <si>
    <t>Gold Support SCPS on SteelHead 255 virtual appliance series. SteelSupport Government-1</t>
  </si>
  <si>
    <t>Gold Support SCPS Protocol License on SteelHead 255 virtual appliance series. SteelSupport Government-1</t>
  </si>
  <si>
    <t>Gold Support SCPS on SteelHead 555 virtual appliance series</t>
  </si>
  <si>
    <t>Gold Support SCPS Protocol License on SteelHead 555 virtual appliance series</t>
  </si>
  <si>
    <t>Gold Support SCPS on SteelHead 755 virtual appliance series</t>
  </si>
  <si>
    <t>Gold Support SCPS Protocol License on SteelHead 755 virtual appliance series</t>
  </si>
  <si>
    <t>Gold Support SCPS on SteelHead 755 virtual appliance series. SteelSupport Government-1</t>
  </si>
  <si>
    <t>Gold Support SCPS Protocol License on SteelHead 755 virtual appliance series. SteelSupport Government-1</t>
  </si>
  <si>
    <t>Gold Support SCPS on SteelHead 1555 virtual appliance series</t>
  </si>
  <si>
    <t>Gold Support SCPS Protocol License on SteelHead 1555 virtual appliance series</t>
  </si>
  <si>
    <t>Gold Support SCPS on SteelHead 5055 virtual appliance series</t>
  </si>
  <si>
    <t>Gold Support SCPS on SteelHead 250 virtual appliance series</t>
  </si>
  <si>
    <t>Gold Support SCPS Protocol LIcense on SteelHead 250 virtual appliance series</t>
  </si>
  <si>
    <t>Gold Support SCPS on SteelHead 550 virtual appliance series</t>
  </si>
  <si>
    <t>Gold Support SCPS Protocol LIcense on SteelHead 550 virtual appliance series</t>
  </si>
  <si>
    <t>Gold Support SCPS on SteelHead 1050 virtual appliance series</t>
  </si>
  <si>
    <t>Gold Support SCPS Protocol LIcense on SteelHead 1050 virtual appliance series</t>
  </si>
  <si>
    <t>Gold Support SCPS on SteelHead 2050 virtual appliance series</t>
  </si>
  <si>
    <t>Gold Support SCPS Protocol LIcense on SteelHead 2050 virtual appliance series</t>
  </si>
  <si>
    <t>Gold Support SCPS on SteelHead 150 virtual appliance series</t>
  </si>
  <si>
    <t>Gold Support SCPS Protocol LIcense on SteelHead 150 virtual appliance series</t>
  </si>
  <si>
    <t>Gold Support Shared Code Module</t>
  </si>
  <si>
    <t>Gold Support System-in-the-Loop Module</t>
  </si>
  <si>
    <t>Gold Support System-in-the-Loop Module. SteelSupport Government-1</t>
  </si>
  <si>
    <t>Gold Support Simulation in the Loop Unlimited</t>
  </si>
  <si>
    <t>Annual Gold Support for SteelHead Mobile Server Pack</t>
  </si>
  <si>
    <t>SteelCentral Mobile Conroller Virtual Gold Support</t>
  </si>
  <si>
    <t>SteelCentral Mobile Conroller Virtual Gold Support. SteelSupport Government-1</t>
  </si>
  <si>
    <t>Gold Support SP Guru Network Planner</t>
  </si>
  <si>
    <t>Gold Support SP Guru Network Planner. SteelSupport Government-1</t>
  </si>
  <si>
    <t>Gold Support SP Guru Transport Planner</t>
  </si>
  <si>
    <t>Gold Support OPNET nCompass Solution for Service Providers</t>
  </si>
  <si>
    <t>Gold Support OPNET nCompass for Service Providers User</t>
  </si>
  <si>
    <t>Gold Support SP NetMapper</t>
  </si>
  <si>
    <t>Gold Support SP Sentinel</t>
  </si>
  <si>
    <t>Gold Support Simulation Runtime Single License</t>
  </si>
  <si>
    <t>Gold Support Simulation Runtime Single License. SteelSupport Government-1</t>
  </si>
  <si>
    <t>Gold Support Simulation Runtime Site License</t>
  </si>
  <si>
    <t>Server Specialized Model Gold Gold Support</t>
  </si>
  <si>
    <t>Gold Support Terrain Modeling Module</t>
  </si>
  <si>
    <t>Gold Support Terrain Modeling Module. SteelSupport Government-1</t>
  </si>
  <si>
    <t>Gold Support TIREM Module</t>
  </si>
  <si>
    <t>Gold Support TIREM Module. SteelSupport Government-1</t>
  </si>
  <si>
    <t>Gold Support SteelCentral UCExpert Enterprise - Management Server (EoA)</t>
  </si>
  <si>
    <t>Support for customers who previously purchased the Plus package that charged for UCExpert management servers, now EoA.</t>
  </si>
  <si>
    <t>Gold Support SteelCentral UCExpert Enterprise - Fixed Price Phones (EoA)</t>
  </si>
  <si>
    <t>Support for SteelCentral UCExpert customers who previously purchased the Plus package using a fixed unit price for Phones, now EoA.</t>
  </si>
  <si>
    <t>SteelCentral UCExpert Enterprise Phone License Gold Support - Base Tier</t>
  </si>
  <si>
    <t>SteelCentral UCExpert Enterprise Phone License Gold Support - Base Tier. SteelSupport Government-1</t>
  </si>
  <si>
    <t xml:space="preserve">Gold Support SteelCentral UCExpert Enterprise - Telepresence Endpoints </t>
  </si>
  <si>
    <t>Gold Support for Telepresence video conferencing endpoints managed by the the SteelCentral UCExpert Enterprise package</t>
  </si>
  <si>
    <t>SteelCentral UCExpert Enterprise Phone License Gold Support - Tier 100K</t>
  </si>
  <si>
    <t>SteelCentral UCExpert Enterprise Phone License Gold Support - Tier 100K. SteelSupport Government-1</t>
  </si>
  <si>
    <t>SteelCentral UCExpert Enterprise Phone License Gold Support - Tier 10K</t>
  </si>
  <si>
    <t>SteelCentral UCExpert Enterprise Phone License Gold Support - Tier 250K</t>
  </si>
  <si>
    <t>SteelCentral UCExpert Enterprise Phone License Gold Support - Tier 250K. SteelSupport Government-1</t>
  </si>
  <si>
    <t>SteelCentral UCExpert Enterprise Phone License Gold Support - Tier 30K</t>
  </si>
  <si>
    <t>Gold Support SteelCentral UCExpert Standard - Management Server (EoA)</t>
  </si>
  <si>
    <t>Support for customers who previously purchased the Proactive Monitoring package that charged for UCExpert management servers, now EoA.</t>
  </si>
  <si>
    <t>Gold Support SteelCentral UCExpert Standard - Fixed Price Phones (EoA)</t>
  </si>
  <si>
    <t>Support for customers who previously purchased the Proactive Monitoring package using a fixed unit price for Phones, now EoA.</t>
  </si>
  <si>
    <t>SteelCentral UCExpert Standard Phone License Gold Support - Base Tier</t>
  </si>
  <si>
    <t xml:space="preserve">Gold Support SteelCentral UCExpert Standard - Telepresence Endpoints </t>
  </si>
  <si>
    <t>Gold Support for Telepresence video conferencing endpoints managed by the the SteelCentral UCExpert Standard package</t>
  </si>
  <si>
    <t>SteelCentral UCExpert Standard Phone License Gold Support - Tier 100K</t>
  </si>
  <si>
    <t>SteelCentral UCExpert Standard Phone License Gold Support - Tier 10K</t>
  </si>
  <si>
    <t>SteelCentral UCExpert Standard Phone License Gold Support - Tier 250K</t>
  </si>
  <si>
    <t>SteelCentral UCExpert Standard Phone License Gold Support - Tier 30K</t>
  </si>
  <si>
    <t>Gold Support SteelCentral UCExpert Telepresence - Management Server (EoA)</t>
  </si>
  <si>
    <t>Support for customers who previously purchased the Telepresence package that charged for UCExpert management servers, now EoA.</t>
  </si>
  <si>
    <t>Gold Support SteelCentral UCExpert Telepresence - Phones (EoA)</t>
  </si>
  <si>
    <t>Support for SteelCentral UCExpert customers who previously purchased the Telepresence package using a fixed unit price for Phones, now EoA.</t>
  </si>
  <si>
    <t>Gold Support SteelCentral UCExpert Telepresence - Telepresence Endpoints (EoA)</t>
  </si>
  <si>
    <t>Support for SteelCentral UCExpertcustomers who previously purchased the Telepresence package for Telepresence endpoints, now EoA.</t>
  </si>
  <si>
    <t>Gold Support UMTS Specialized Model</t>
  </si>
  <si>
    <t>Gold Support Urban Propagation Model</t>
  </si>
  <si>
    <t xml:space="preserve"> Virtual Steelhead VCX-10 Gold Support </t>
  </si>
  <si>
    <t>Virtual Steelhead VCX-10 (2 Mbps, 50 conn) Gold Support</t>
  </si>
  <si>
    <t xml:space="preserve"> Virtual Steelhead VCX-10 Gold Support - RASP</t>
  </si>
  <si>
    <t>Virtual Steelhead VCX-10 (2 Mbps, 50 conn) Gold Support - RASP</t>
  </si>
  <si>
    <t xml:space="preserve"> Virtual Steelhead VCX-20 Gold Support </t>
  </si>
  <si>
    <t>Virtual Steelhead VCX-20 (5Mbps, 200 conn) Gold Support</t>
  </si>
  <si>
    <t xml:space="preserve"> Virtual Steelhead VCX-20 Gold Support - RASP</t>
  </si>
  <si>
    <t>Virtual Steelhead VCX-20 (5 Mbps, 200 conn) Gold Support - RASP</t>
  </si>
  <si>
    <t xml:space="preserve"> Virtual Steelhead VCX-30 Gold Support </t>
  </si>
  <si>
    <t>Virtual Steelhead VCX-30 (10 Mbps, 500 conn) Gold Support</t>
  </si>
  <si>
    <t xml:space="preserve"> Virtual Steelhead VCX-30 Gold Support - RASP</t>
  </si>
  <si>
    <t>Virtual Steelhead VCX-30 (10 Mbps, 500 conn) Gold Support - RASP</t>
  </si>
  <si>
    <t xml:space="preserve"> Virtual Steelhead VCX-40 Gold Support </t>
  </si>
  <si>
    <t>Virtual Steelhead VCX-40 (20 Mbps, 1000 conn) Gold Support</t>
  </si>
  <si>
    <t xml:space="preserve"> Virtual Steelhead VCX-40 Gold Support - RASP</t>
  </si>
  <si>
    <t>Virtual Steelhead VCX-40 (20 Mbps, 1000 conn) Gold Support - RASP</t>
  </si>
  <si>
    <t xml:space="preserve"> Virtual Steelhead VCX-60 Gold Support </t>
  </si>
  <si>
    <t>Virtual Steelhead VCX-60 (100 Mbps, 5K conn) Gold Support</t>
  </si>
  <si>
    <t xml:space="preserve"> Virtual Steelhead VCX-60 Gold Support - RASP</t>
  </si>
  <si>
    <t>Virtual Steelhead VCX-60 (100 Mbps, 5K conn) Gold Support - RASP</t>
  </si>
  <si>
    <t xml:space="preserve"> Virtual Steelhead VCX-80 Gold Support </t>
  </si>
  <si>
    <t>Virtual Steelhead VCX-80 (500 Mbps, 50K conn) Gold Support</t>
  </si>
  <si>
    <t xml:space="preserve"> Virtual Steelhead VCX-80 Gold Support - RASP</t>
  </si>
  <si>
    <t>Virtual Steelhead VCX-80 (500 Mbps, 50K conn) Gold Support - RASP</t>
  </si>
  <si>
    <t xml:space="preserve"> Virtual Steelhead VCX-90 Gold Support </t>
  </si>
  <si>
    <t>Virtual Steelhead VCX-90 (1 Gbps, 100K conn) Gold Support</t>
  </si>
  <si>
    <t xml:space="preserve"> Virtual Steelhead VCX-90 Gold Support - RASP</t>
  </si>
  <si>
    <t>Virtual Steelhead VCX-90 (1 Gbps, 100K conn) Gold Support - RASP</t>
  </si>
  <si>
    <t>Virtual Steelhead VCX-100 Gold Support</t>
  </si>
  <si>
    <t xml:space="preserve"> Virtual Steelhead VCX-100 Gold Support. SteelSupport Government-1</t>
  </si>
  <si>
    <t>Virtual Steelhead VCX-100 (2.5 Gbps, 150K conn) Gold Support. SteelSupport Government-1</t>
  </si>
  <si>
    <t>Virtual Steelhead VCX-100 Gold Support - RASP</t>
  </si>
  <si>
    <t>Virtual Steelhead VCX-100 (2.5 Gbps, 150K conn) Gold Support - RASP</t>
  </si>
  <si>
    <t>Virtual Steelhead VCX-110 Gold Support</t>
  </si>
  <si>
    <t xml:space="preserve"> Virtual Steelhead VCX-110 Gold Support. SteelSupport Government-1</t>
  </si>
  <si>
    <t>Virtual Steelhead VCX-110 (5 Gbps, 225K conn) Gold Support. SteelSupport Government-1</t>
  </si>
  <si>
    <t>Virtual Steelhead VCX-110 Gold Support - RASP</t>
  </si>
  <si>
    <t>Virtual Steelhead VCX-110 (5 Gbps, 225K conn) Gold Support - RASP</t>
  </si>
  <si>
    <t>SteelHead 1555v Virtual Appliance Gold Support</t>
  </si>
  <si>
    <t>SteelHead 1555v Virtual Appliance Gold Support. SteelSupport Government-1</t>
  </si>
  <si>
    <t>SteelHead 255v Virtual Appliance Gold Support</t>
  </si>
  <si>
    <t>SteelHead 255v Virtual Appliance Gold Support. SteelSupport Government-1</t>
  </si>
  <si>
    <t>SteelHead 555v Virtual Appliance Gold Support</t>
  </si>
  <si>
    <t>SteelHead 555v Virtual Appliance Gold Support. SteelSupport Government-1</t>
  </si>
  <si>
    <t>SteelHead 755v Virtual Appliance Gold Support</t>
  </si>
  <si>
    <t>SteelHead 755v Virtual Appliance Gold Support. SteelSupport Government-1</t>
  </si>
  <si>
    <t>SteelFusion Core 1000 Virtual Edition Gold Support</t>
  </si>
  <si>
    <t>SteelFusion Core 1000 Virtual Edition Gold Support. SteelSupport Government-1</t>
  </si>
  <si>
    <t>SteelFusion Core 1500 Virtual Edition Gold Support</t>
  </si>
  <si>
    <t>Gold Support Virtual Network Environment Server</t>
  </si>
  <si>
    <t>Gold Support VNE Server SNMP Adapter Pack</t>
  </si>
  <si>
    <t>Gold Support VNE Server SNMP Adapter Pack. SteelSupport Government-1</t>
  </si>
  <si>
    <t>Gold Support VNE Server for Service Providers</t>
  </si>
  <si>
    <t>SteelCentral AppResponse 11 100v - 100 GB Disk Gold Support</t>
  </si>
  <si>
    <t>SteelCentral AppResponse 11 500v - 2 TB Disk Gold Support</t>
  </si>
  <si>
    <t>SteelCentral AppResponse 11 2000v - 8 TB Disk Gold Support</t>
  </si>
  <si>
    <t>SteelCentral AppResponse 11 vFLow - Flow export only Gold Support</t>
  </si>
  <si>
    <t>Gold Support Cascade Virtual Sensor for VSP</t>
  </si>
  <si>
    <t>SteelFusion Core 2500 Virtual Edition Gold Support</t>
  </si>
  <si>
    <t>SteelFusion Core 2500 Virtual Edition Gold Support. SteelSupport Government-1</t>
  </si>
  <si>
    <t>Virtual SteelFusion Edge for Hyper-V - VSFH 1100 Government Gold Support</t>
  </si>
  <si>
    <t>Virtual SteelFusion Edge for Hyper-V - VSFH 1200 Gold Support</t>
  </si>
  <si>
    <t>Virtual SteelFusion Edge for Hyper-V - VSFH 1200 Government Gold Support</t>
  </si>
  <si>
    <t>SteelCentral NetShark 50v Gold Support</t>
  </si>
  <si>
    <t>SteelCentral NetShark 50v Gold Support. SteelSupport Government-1</t>
  </si>
  <si>
    <t>SteelCentral NetShark 200v Gold Support</t>
  </si>
  <si>
    <t>SteelCentral NetShark 400v Gold Support</t>
  </si>
  <si>
    <t>SteelCentral NetShark 400v Gold Support. SteelSupport Government-1</t>
  </si>
  <si>
    <t>SteelCentral Mobile Controller VSMC-VSP Gold Support</t>
  </si>
  <si>
    <t>Gold Support Wireless Module</t>
  </si>
  <si>
    <t>Gold Support Wireless Module. SteelSupport Government-1</t>
  </si>
  <si>
    <t>Gold Support eXpress Data Import</t>
  </si>
  <si>
    <t>Subscription based SteelCentral CarrierAuditor, inc Gold support - RASP</t>
  </si>
  <si>
    <t>Monthly Subscription and Gold support for SteelCentral Carrier Module for NetAuditor</t>
  </si>
  <si>
    <t>Subscription based SteelCentral CarrierAuditor, inc Gold support</t>
  </si>
  <si>
    <t>Subscription based SteelCentral NetAuditor, inc Gold support - RASP</t>
  </si>
  <si>
    <t>Monthly Subscription and Gold support for SteelCentral NetAuditor</t>
  </si>
  <si>
    <t>Subscription based SteelCentral NetAuditor, inc Gold support</t>
  </si>
  <si>
    <t>Subscription Based SteelCentral NetIM Base, inc Gold support - RASP</t>
  </si>
  <si>
    <t>Monthly Subscription and Gold support for SteelCentral NetIM Base functionality license.</t>
  </si>
  <si>
    <t>Subscription Based SteelCentral NetIM Base, inc Gold support</t>
  </si>
  <si>
    <t xml:space="preserve">Monthly Subscription and Gold support for SteelCentral NetIM Base functionality license. </t>
  </si>
  <si>
    <t>Subscription Based SteelCentral NetIM Standard, inc Gold support - RASP</t>
  </si>
  <si>
    <t xml:space="preserve">Monthly Subscription and Gold support for SteelCentral NetIM Standard functionality license. </t>
  </si>
  <si>
    <t>Subscription Based SteelCentral NetIM Standard, inc Gold support</t>
  </si>
  <si>
    <t>Subscription based SteelCentral NetPlanner, inc Gold support - RASP</t>
  </si>
  <si>
    <t>Monthly Subscription and Gold support for SteelCentral Network Planner</t>
  </si>
  <si>
    <t>Subscription based SteelCentral NetPlanner, inc Gold support</t>
  </si>
  <si>
    <t>Subscription based SteelCentral CarrierPlanner, inc Gold support - RASP</t>
  </si>
  <si>
    <t>Monthly Subscription and Gold support for SteelCentral Carrier Module for NetPlanner</t>
  </si>
  <si>
    <t>Subscription based SteelCentral CarrierPlanner, inc Gold support</t>
  </si>
  <si>
    <t>Subscription based SteelCentral NetMapper Module for NetPlanner, inc Gold support - RASP</t>
  </si>
  <si>
    <t>Monthly Subscription and Gold support for NetMapper Module for NetPlanner</t>
  </si>
  <si>
    <t>Subscription based SteelCentral NetMapper Module for NetPlanner, inc Gold support</t>
  </si>
  <si>
    <t>Subscription based SteelCentral OpticalPlanner, inc Gold support - RASP</t>
  </si>
  <si>
    <t>Monthly Subscription and Gold support for Optical Module for NetPlanner</t>
  </si>
  <si>
    <t>Subscription based SteelCentral OpticalPlanner, inc Gold support</t>
  </si>
  <si>
    <t>Subscription based SteelCentral Packet Analyzer Plus 1 user license, inc Gold support - RASP</t>
  </si>
  <si>
    <t>Monthly Subscription and Gold support for SteelCentral Packet Analyzer Plus 1 user license.</t>
  </si>
  <si>
    <t>Subscription based SteelCentral Packet Analyzer Plus 1 user license, inc Gold support</t>
  </si>
  <si>
    <t>SteelCentral AppResponse Model 8180 Subscription Plus, incl. RASP Gold Support</t>
  </si>
  <si>
    <t>SteelCentral AppResponse Model 8180 Subscription Plus, incl. Gold Support</t>
  </si>
  <si>
    <t>Subscription based SteelCentral AppResponse 11 Application Stream Analysis Module, large appliances, inc Gold support - RASP</t>
  </si>
  <si>
    <t>Monthly Subscription and Gold support for SteelCentral AppResponse 11 Application Stream Analysis Module, for 6170.</t>
  </si>
  <si>
    <t>Subscription based SteelCentral AppResponse 11 Application Stream Analysis Module, medium appliances, inc Gold support - RASP</t>
  </si>
  <si>
    <t>Monthly Subscription and Gold support for SteelCentral AppResponse 11 Application Stream Analysis Module, for 4170, 4180.</t>
  </si>
  <si>
    <t>Subscription based SteelCentral AppResponse 11 Application Stream Analysis Module, small appliances, inc Gold support - RASP</t>
  </si>
  <si>
    <t>Monthly Subscription and Gold support for SteelCentral AppResponse 11 Application Stream Analysis Module, for 2000v, 2170, 2180.</t>
  </si>
  <si>
    <t>Subscription based SteelCentral AppResponse 11 Application Stream Analysis Module, small virtual appliances, inc Gold support - RASP</t>
  </si>
  <si>
    <t>Monthly Subscription and Gold support for SteelCentral AppResponse 11 Application Stream Analysis Module, for 100v, 500v.</t>
  </si>
  <si>
    <t>Subscription based SteelCentral AppResponse 11 Application Stream Analysis Module, extra-large appliances, inc Gold support - RASP</t>
  </si>
  <si>
    <t>Monthly Subscription and Gold support for SteelCentral AppResponse 11 Application Stream Analysis Module, for 8170, 8180.</t>
  </si>
  <si>
    <t>Subscription based SteelCentral AppResponse 11 Application Stream Analysis Module, large appliances, inc Gold support</t>
  </si>
  <si>
    <t>Subscription based SteelCentral AppResponse 11 Application Stream Analysis Module, medium appliances, inc Gold support</t>
  </si>
  <si>
    <t>Subscription based SteelCentral AppResponse 11 Application Stream Analysis Module, small appliances, inc Gold support</t>
  </si>
  <si>
    <t>Subscription based SteelCentral AppResponse 11 Application Stream Analysis Module, small virtual appliances, inc Gold support</t>
  </si>
  <si>
    <t>Subscription based SteelCentral AppResponse 11 Application Stream Analysis Module, extra-large appliances, inc Gold support</t>
  </si>
  <si>
    <t xml:space="preserve">** ASA REQUIRED** Subscription based SteelCentral AppResponse 11 Citrix Analysis Module, large appliances, inc RASP Gold support  </t>
  </si>
  <si>
    <t xml:space="preserve">** ASA REQUIRED** Subscription based SteelCentral AppResponse 11 Citrix Analysis Module, medium appliances, inc RASP Gold support  </t>
  </si>
  <si>
    <t xml:space="preserve">** ASA REQUIRED** Subscription based SteelCentral AppResponse 11 Citrix Analysis Module, small appliances, inc RASP Gold support  </t>
  </si>
  <si>
    <t xml:space="preserve">** ASA REQUIRED** Subscription based SteelCentral AppResponse 11 Citrix Analysis Module, extra-large appliances, inc RASP Gold support  </t>
  </si>
  <si>
    <t xml:space="preserve">** ASA REQUIRED** Subscription based SteelCentral AppResponse 11 Citrix Analysis Module, large appliances, inc Gold support  </t>
  </si>
  <si>
    <t xml:space="preserve">** ASA REQUIRED** Subscription based SteelCentral AppResponse 11 Citrix Analysis Module, medium appliances, inc Gold support  </t>
  </si>
  <si>
    <t xml:space="preserve">** ASA REQUIRED** Subscription based SteelCentral AppResponse 11 Citrix Analysis Module, small appliances, inc Gold support  </t>
  </si>
  <si>
    <t xml:space="preserve">** ASA REQUIRED** Subscription based SteelCentral AppResponse 11 Citrix Analysis Module, extra-large appliances, inc Gold support  </t>
  </si>
  <si>
    <t>** ASA REQUIRED** Subscription based SteelCentral AppResponse 11 Database Analysis Module, large appliances, inc Gold support - RASP</t>
  </si>
  <si>
    <t>Monthly Subscription and Gold support for SteelCentral AppResponse 11 Database Analysis Module, for 6170. ASA module required.</t>
  </si>
  <si>
    <t>** ASA REQUIRED** Subscription based SteelCentral AppResponse 11 Database Analysis Module, medium appliances, inc Gold support - RASP</t>
  </si>
  <si>
    <t>Monthly Subscription and Gold support for SteelCentral AppResponse 11 Database Analysis Module, for 4170, 4180. ASA module required.</t>
  </si>
  <si>
    <t>** ASA REQUIRED** Subscription based SteelCentral AppResponse 11 Database Analysis Module, small appliances, inc Gold support - RASP</t>
  </si>
  <si>
    <t>Monthly Subscription and Gold support for SteelCentral AppResponse 11 Database Analysis Module, for 2000v., 2170, 2180. ASA module required.</t>
  </si>
  <si>
    <t>** ASA REQUIRED** Subscription based SteelCentral AppResponse 11 Database Analysis Module, small virtual appliances, inc Gold support - RAsP</t>
  </si>
  <si>
    <t>Monthly Subscription and Gold support for SteelCentral AppResponse 11 Database Analysis Module, for 100v, 500v. ASA module required.</t>
  </si>
  <si>
    <t>** ASA REQUIRED** Subscription based SteelCentral AppResponse 11 Database Analysis Module, extra-large appliances, inc Gold support - RASP</t>
  </si>
  <si>
    <t>Monthly Subscription and Gold support for SteelCentral AppResponse 11 Database Analysis Module, for 8170, 8180. ASA module required.</t>
  </si>
  <si>
    <t>** ASA REQUIRED** Subscription based SteelCentral AppResponse 11 Database Analysis Module, large appliances, inc Gold support</t>
  </si>
  <si>
    <t>** ASA REQUIRED** Subscription based SteelCentral AppResponse 11 Database Analysis Module, medium appliances, inc Gold support</t>
  </si>
  <si>
    <t>** ASA REQUIRED** Subscription based SteelCentral AppResponse 11 Database Analysis Module, small appliances, inc Gold support</t>
  </si>
  <si>
    <t>** ASA REQUIRED** Subscription based SteelCentral AppResponse 11 Database Analysis Module, small virtual appliances, inc Gold support</t>
  </si>
  <si>
    <t>** ASA REQUIRED** Subscription based SteelCentral AppResponse 11 Database Analysis Module, extra-large appliances, inc Gold support</t>
  </si>
  <si>
    <t>** ASA REQUIRED** Subscription based SteelCentral AppResponse 11 VoIP/Video Unified Communications Analysis Module, large appliances, inc Gold support - RASP</t>
  </si>
  <si>
    <t>Monthly Subscription and Gold support for SteelCentral AppResponse 11 VoIP/Video Unified Communications Analysis Module, for 6170. ASA module required.</t>
  </si>
  <si>
    <t>** ASA REQUIRED** Subscription based SteelCentral AppResponse 11 VoIP/Video Unified Communications Analysis Module, medium appliances, inc Gold support - RASP</t>
  </si>
  <si>
    <t>Monthly Subscription and Gold support for SteelCentral AppResponse 11 VoIP/Video Unified Communications Analysis Module, for 4170, 4180. ASA module required.</t>
  </si>
  <si>
    <t>** ASA REQUIRED** Subscription based SteelCentral AppResponse 11 VoIP/Video Unified Communications Analysis Module, small appliances, inc Gold support - RASP</t>
  </si>
  <si>
    <t>Monthly Subscription and Gold support for SteelCentral AppResponse 11 VoIP/Video Unified Communications Analysis Module, for 2000v, 2170, 2180. ASA module required.</t>
  </si>
  <si>
    <t>** ASA REQUIRED** Subscription based SteelCentral AppResponse 11 VoIP/Video Unified Communications Analysis Module, small virtual appliances, inc Gold support - RASP</t>
  </si>
  <si>
    <t>Monthly Subscription and Gold support for SteelCentral AppResponse 11 VoIP/Video Unified Communications Analysis Module, for 100v, 500v. ASA module required.</t>
  </si>
  <si>
    <t>** ASA REQUIRED** Subscription based SteelCentral AppResponse 11 VoIP/Video Unified Communications Analysis Module, extra-large appliances, inc Gold support - RASP</t>
  </si>
  <si>
    <t>Monthly Subscription and Gold support for SteelCentral AppResponse 11 VoIP/Video Unified Communications Analysis Module, for 8170, 8180. ASA module required.</t>
  </si>
  <si>
    <t>** ASA REQUIRED** Subscription based SteelCentral AppResponse 11 VoIP/Video Unified Communications Analysis Module, large appliances, inc Gold support</t>
  </si>
  <si>
    <t>** ASA REQUIRED** Subscription based SteelCentral AppResponse 11 VoIP/Video Unified Communications Analysis Module, medium appliances, inc Gold support</t>
  </si>
  <si>
    <t>** ASA REQUIRED** Subscription based SteelCentral AppResponse 11 VoIP/Video Unified Communications Analysis Module, small appliances, inc Gold support</t>
  </si>
  <si>
    <t>** ASA REQUIRED** Subscription based SteelCentral AppResponse 11 VoIP/Video Unified Communications Analysis Module, small virtual appliances, inc Gold support</t>
  </si>
  <si>
    <t>** ASA REQUIRED** Subscription based SteelCentral AppResponse 11 VoIP/Video Unified Communications Analysis Module, extra-large appliances, inc Gold support</t>
  </si>
  <si>
    <t>** ASA REQUIRED**'Subscription based SteelCentral AppResponse 11 Web Transaction Analysis Module, large appliances, inc Gold support - RASP</t>
  </si>
  <si>
    <t>Monthly Subscription and Gold support for SteelCentral AppResponse 11 Web Transaction Analysis Module, for 6170. ASA module required.</t>
  </si>
  <si>
    <t>** ASA REQUIRED** Subscription based SteelCentral AppResponse 11 Web Transaction Analysis Module, medium appliances, inc Gold support - RASP</t>
  </si>
  <si>
    <t>Monthly Subscription and Gold support for SteelCentral AppResponse 11 Web Transaction Analysis Module, for 4170, 4180. ASA module required.</t>
  </si>
  <si>
    <t>** ASA REQUIRED** Subscription based SteelCentral AppResponse 11 Web Transaction Analysis Module, small appliances, inc Gold support - RASP</t>
  </si>
  <si>
    <t>Monthly Subscription and Gold support for SteelCentral AppResponse 11 Web Transaction Analysis Module, for 2000v, 2170, 2180. ASA module required.</t>
  </si>
  <si>
    <t>** ASA REQUIRED** Subscription based SteelCentral AppResponse 11 Web Transaction Analysis Module, small virtual appliances, inc Gold support - RASP</t>
  </si>
  <si>
    <t>** ASA REQUIRED** Subscription based SteelCentral AppResponse 11 Web Transaction Analysis Module, extra-large appliances, inc Gold support - RASP</t>
  </si>
  <si>
    <t>Monthly Subscription and Gold support for SteelCentral AppResponse 11 Web Transaction Analysis Module, for 8170, 8180. ASA module required.</t>
  </si>
  <si>
    <t>** ASA REQUIRED** Subscription based SteelCentral AppResponse 11 Web Transaction Analysis Module, large appliances, inc Gold support</t>
  </si>
  <si>
    <t>** ASA REQUIRED** Subscription based SteelCentral AppResponse 11 Web Transaction Analysis Module, medium appliances, inc Gold support</t>
  </si>
  <si>
    <t>** ASA REQUIRED** Subscription based SteelCentral AppResponse 11 Web Transaction Analysis Module, small appliances, inc Gold support</t>
  </si>
  <si>
    <t>** ASA REQUIRED** Subscription based SteelCentral AppResponse 11 Web Transaction Analysis Module, small virtual appliances, inc Gold support</t>
  </si>
  <si>
    <t>Monthly Subscription and Gold support for SteelCentral AppResponse 11 Web Transaction Analysis Module, for 100v, 500v.</t>
  </si>
  <si>
    <t>** ASA REQUIRED** Subscription based SteelCentral AppResponse 11 Web Transaction Analysis Module, extra-large appliances, inc Gold support</t>
  </si>
  <si>
    <t>SteelCentral Flow Gateway 2280 100K FPM Subscription, , incl. RASP Gold Support</t>
  </si>
  <si>
    <t>SteelCentral Flow Gateway 2280 100K FPM Subscription, incl. RASP Gold Support</t>
  </si>
  <si>
    <t>SteelCentral Flow Gateway 2280 100K FPM Subscription, incl. Gold Support</t>
  </si>
  <si>
    <t>SteelCentral NetProfiler 4280 100K FPM Subscription, incl. RASP Gold Support</t>
  </si>
  <si>
    <t>SteelCentral NetProfiler 4280 100K FPM Subscription, incl. Gold Support</t>
  </si>
  <si>
    <t>SteelCentral NetProfiler 4280 ASM 100K FPM Subscription, incl. RASP Gold Support</t>
  </si>
  <si>
    <t>SteelCentral NetProfiler 4280 ASM 100K FPM Subscription, incl. Gold Support</t>
  </si>
  <si>
    <t>Subscription based SteelCentral Portal, inc Gold support - RASP</t>
  </si>
  <si>
    <t>Subscription based SteelCentral Portal, inc Gold support</t>
  </si>
  <si>
    <t>Monthly Subscription and Gold support for SteelCentral Portal</t>
  </si>
  <si>
    <t>Subscription based Steelhead Essentials, includes Gold support</t>
  </si>
  <si>
    <t>Subscription based Steelhead Standard, includes Gold support</t>
  </si>
  <si>
    <t>Subscription based Steelhead Enterprise includes Gold support</t>
  </si>
  <si>
    <t>SteelCentral AppResponse Model 2180 Subscription, incl. RASP Gold Support</t>
  </si>
  <si>
    <t>SteelCentral AppResponse Model 4180 Subscription, incl. RASP Gold Support</t>
  </si>
  <si>
    <t>SteelCentral AppResponse Model 8180 Subscription, incl. RASP Gold Support</t>
  </si>
  <si>
    <t>SteelCentral NetProfiler Model 4280 Dispatch Module Subscription, incl. RASP Gold Support</t>
  </si>
  <si>
    <t>Subscription VGW - 25M Bandwidth (includes Gold Support)-RASP</t>
  </si>
  <si>
    <t>Subscription VGW - 50M Bandwidth (includes Gold Support)-RASP</t>
  </si>
  <si>
    <t>Subscription VGW - 100M Bandwidth (includes Gold Support)-RASP</t>
  </si>
  <si>
    <t>Subscription VGW - 200M Bandwidth (includes Gold Support)-RASP</t>
  </si>
  <si>
    <t>Subscription VGW - 2.5G Bandwidth (includes Gold Support)-RASP</t>
  </si>
  <si>
    <t>Subscription - SteelFusion Core VSFC-2500-C1 Virtual Edition (includes Gold Support - RASP)</t>
  </si>
  <si>
    <t>Subscription - SteelFusion Core VSFC-2500 Virtual Edition, Capacity License C1, 5TB, 20 LUNs (includes Gold Support - RASP)</t>
  </si>
  <si>
    <t>Subscription - SteelFusion Core VSFC-2500-C2 Virtual Edition (includes Gold Support - RASP)</t>
  </si>
  <si>
    <t>Subscription - SteelFusion Core VSFC-2500 Virtual Edition, Capacity License C2, 20TB, 60 LUNs (includes Gold Support - RASP)</t>
  </si>
  <si>
    <t>Subscription - SteelFusion Core VSFC-2500-C3 Virtual Edition (includes Gold Support - RASP)</t>
  </si>
  <si>
    <t>Subscription - SteelFusion Core VSFC-2500 Virtual Edition, Capacity License C3, 40TB, 160 LUNs (includes Gold Support - RASP)</t>
  </si>
  <si>
    <t>Subscription - SteelFusion Core VSFC-2500-C4 Virtual Edition (includes Gold Support - RASP)</t>
  </si>
  <si>
    <t>Subscription - SteelFusion Core VSFC-2500 Virtual Edition, Capacity License C4, 75TB, 250 LUNs (includes Gold Support - RASP)</t>
  </si>
  <si>
    <t>Subscription - SteelFusion Core VSFC-2500-C5 Virtual Edition (includes Gold Support - RASP)</t>
  </si>
  <si>
    <t>Subscription - SteelFusion Core VSFC-2500 Virtual Edition, Capacity License C5, 100TB, 300 LUNs (includes Gold Support - RASP)</t>
  </si>
  <si>
    <t>SteelCentral AppResponse Model 2180 Subscription, incl. Gold Support</t>
  </si>
  <si>
    <t>SteelCentral AppResponse Model 4180 Subscription, incl. Gold Support</t>
  </si>
  <si>
    <t>SteelCentral AppResponse Model 8180 Subscription, incl. Gold Support</t>
  </si>
  <si>
    <t>SteelCentral NetProfiler Model 4280 Dispatch Module Subscription, incl. Gold Support</t>
  </si>
  <si>
    <t>Subscription VGW - 25M Bandwidth (includes Gold Support)</t>
  </si>
  <si>
    <t>Subscription VGW - 50M Bandwidth (includes Gold Support)</t>
  </si>
  <si>
    <t>Subscription VGW - 100M Bandwidth (includes Gold Support)</t>
  </si>
  <si>
    <t>Subscription VGW - 200M Bandwidth (includes Gold Support)</t>
  </si>
  <si>
    <t>Subscription VGW - 2.5G Bandwidth (includes Gold Support)</t>
  </si>
  <si>
    <t>Subscription - SteelFusion Core VSFC-2500-C1 Virtual Edition (includes Gold Support)</t>
  </si>
  <si>
    <t>Subscription - SteelFusion Core VSFC-2500 Virtual Edition, Capacity License C1, 5TB, 20 LUNs (includes Gold Support)</t>
  </si>
  <si>
    <t>Subscription - SteelFusion Core VSFC-2500-C2 Virtual Edition (includes Gold Support)</t>
  </si>
  <si>
    <t>Subscription - SteelFusion Core VSFC-2500 Virtual Edition, Capacity License C2, 20TB, 60 LUNs (includes Gold Support)</t>
  </si>
  <si>
    <t>Subscription - SteelFusion Core VSFC-2500-C3 Virtual Edition (includes Gold Support)</t>
  </si>
  <si>
    <t>Subscription - SteelFusion Core VSFC-2500 Virtual Edition, Capacity License C3, 40TB, 160 LUNs (includes Gold Support)</t>
  </si>
  <si>
    <t>Subscription - SteelFusion Core VSFC-2500-C4 Virtual Edition (includes Gold Support)</t>
  </si>
  <si>
    <t>Subscription - SteelFusion Core VSFC-2500 Virtual Edition, Capacity License C4, 75TB, 250 LUNs (includes Gold Support)</t>
  </si>
  <si>
    <t>Subscription - SteelFusion Core VSFC-2500-C5 Virtual Edition (includes Gold Support)</t>
  </si>
  <si>
    <t>Subscription - SteelFusion Core VSFC-2500 Virtual Edition, Capacity License C5, 100TB, 300 LUNs (includes Gold Support)</t>
  </si>
  <si>
    <t>Subscription based SteelCentral Transaction Analyzer Plus 1 user license, inc Gold support -RASP</t>
  </si>
  <si>
    <t>Monthly Subscription and Gold support for SteelCentral Transaction Analyzer Plus 1 user license.</t>
  </si>
  <si>
    <t>Subscription based SteelCentral Transaction Analyzer Plus 1 user license, inc Gold support</t>
  </si>
  <si>
    <t>Monthly Subscription for Virtual Steelhead (2 Mbps, 50 conn), Gold Support included</t>
  </si>
  <si>
    <t>Monthly Subscription for Virtual Steelhead (5Mbps, 200 conn), Gold Support included</t>
  </si>
  <si>
    <t>Monthly Subscription for Virtual Steelhead (10 Mbps, 500 conn), Gold Support included</t>
  </si>
  <si>
    <t>Monthly Subscription for Virtual Steelhead (20 Mbps, 1000 conn), Gold Support included</t>
  </si>
  <si>
    <t>Monthly Subscription for Virtual Steelhead (100 Mbps, 5K conn), Gold Support included</t>
  </si>
  <si>
    <t>Monthly Subscription for Virtual Steelhead (500 Mbps, 50K conn), Gold Support included</t>
  </si>
  <si>
    <t>Monthly Subscription for Virtual Steelhead (1 Gbps, 100K conn), Gold Support included</t>
  </si>
  <si>
    <t>Monthly Subscription for Virtual Steelhead (2.5 Gbps, 150K conn), Gold Support included (ESXi 6.0 or higher and KVM only)</t>
  </si>
  <si>
    <t>Monthly Subscription for Virtual Steelhead (5 Gbps, 225K conn), Gold Support included (ESXi 6.0 or higher and KVM only)</t>
  </si>
  <si>
    <t>Subscription based SteelCentral AppResponse Cloud 010 (Azure), inc Gold support</t>
  </si>
  <si>
    <t>Monthly Subscription and Gold support for SteelCentral AppResponse Cloud 010 (Azure).</t>
  </si>
  <si>
    <t>Subscription based SteelCentral AppResponse 11 100v, 100 GB disk, inc Gold support - RASP</t>
  </si>
  <si>
    <t>Monthly Subscription and Gold support for SteelCentral AppResponse 11 100v with 100 GB disk.</t>
  </si>
  <si>
    <t>Subscription based SteelCentral AppResponse 11 500v, 2 TB disk, inc Gold support - RASP</t>
  </si>
  <si>
    <t>Monthly Subscription and Gold support for SteelCentral AppResponse 11 500v with 2 TB disk.</t>
  </si>
  <si>
    <t>Subscription based SteelCentral AppResponse 11 2000v, 8 TB disk, inc Gold support - RASP</t>
  </si>
  <si>
    <t>Monthly Subscription and Gold support for SteelCentral AppResponse 11 2000v with 8 TB disk.</t>
  </si>
  <si>
    <t>Subscription based SteelCentral AppResponse 11 vFLow - Flow export only, inc Gold support - RASP</t>
  </si>
  <si>
    <t>Monthly Subscription and Gold support for SteelCentral AppResponse 11 vFlow - Flow export only.</t>
  </si>
  <si>
    <t>Subscription based SteelCentral AppResponse 11 100v, 100 GB disk, inc Gold support</t>
  </si>
  <si>
    <t>Subscription based SteelCentral AppResponse 11 500v, 2 TB disk, inc Gold support</t>
  </si>
  <si>
    <t>Subscription based SteelCentral AppResponse 11 2000v, 8 TB disk, inc Gold support</t>
  </si>
  <si>
    <t>Subscription based SteelCentral AppResponse 11 vFLow - Flow export only, inc Gold support</t>
  </si>
  <si>
    <t>Subscription based Steelhead Essentials, includes Gold support (RASP)</t>
  </si>
  <si>
    <t>Subscription based Steelhead Enterprise, includes Gold support (RASP)</t>
  </si>
  <si>
    <t>Subscription based Steelhead Standard, includes Gold support (RASP)</t>
  </si>
  <si>
    <t>Monthly Subscription for Virtual Steelhead (50 Mbps, 2000 conn), Gold Support included</t>
  </si>
  <si>
    <t>Monthly Subscription for  Virtual Steelhead (200 Mbps, 12K conn), Gold Support included</t>
  </si>
  <si>
    <t>SCNP-VE-BASE</t>
  </si>
  <si>
    <t>SCNP-SUB-VE-BASE-ADDON-PTO</t>
  </si>
  <si>
    <t>SCFG-VE-BASE</t>
  </si>
  <si>
    <t>SCFG-SUB-VE-BASE-ADDON-PTO</t>
  </si>
  <si>
    <t>Configurator Selection for Addon</t>
  </si>
  <si>
    <t>SCNP-SUB-04280-ADDON-PTO</t>
  </si>
  <si>
    <t>SCNP-04280-PTO</t>
  </si>
  <si>
    <t>SCNP-VE-SUB-BASE</t>
  </si>
  <si>
    <t>SCNP-SUB-04280-DP-ADDON-PTO</t>
  </si>
  <si>
    <t>SCNP-04280-DP-PTO</t>
  </si>
  <si>
    <t>SCFG-SUB-02280-ADDON-PTO</t>
  </si>
  <si>
    <t>SCFG-02280-PTO</t>
  </si>
  <si>
    <t>SCFG-VE-SUB-BASE</t>
  </si>
  <si>
    <t>Subscription CXA-L26 based Steelhead (622Mbps, 60K conn) for CXA-05080-B010, inc Gold support</t>
  </si>
  <si>
    <t>Subscription CXA-L25 based Steelhead (300Mbps, 20K conn) for CXA-05080-B010, inc Gold support</t>
  </si>
  <si>
    <t>Subscription CXA-L30 based Steelhead (1000Mbps, 100k conn) for CXA-07080-B010, inc Gold support</t>
  </si>
  <si>
    <t>Subscription CXA-L31 based Steelhead (2000Mbps, 150k conn) for CXA-07080-B020, inc Gold support</t>
  </si>
  <si>
    <t>Subscription CXA-L32 based Steelhead (3000Mbps, 220k conn) for CXA-07080-B030, inc Gold support</t>
  </si>
  <si>
    <t>Subscription CXA-L25 based Steelhead (300Mbps, 20K conn) for CXA-05080-B010, inc Gold support (RASP)</t>
  </si>
  <si>
    <t>Subscription CXA-L32 based Steelhead (3000Mbps, 220k conn) for CXA-07080-B030, inc Gold support (RASP)</t>
  </si>
  <si>
    <t>Subscription CXA-L31 based Steelhead (2000Mbps, 150k conn) for CXA-07080-B020, inc Gold support (RASP)</t>
  </si>
  <si>
    <t>Subscription CXA-L30 based Steelhead (1000Mbps, 100k conn) for CXA-07080-B010, inc Gold support (RASP)</t>
  </si>
  <si>
    <t>Subscription CXA-L26 based Steelhead (622Mbps, 60K conn) for CXA-05080-B010, inc Gold support (RASP)</t>
  </si>
  <si>
    <t>Monthly Subscription for Virtual Steelhead (2 Mbps, 50 conn), Gold Support included (RASP)</t>
  </si>
  <si>
    <t>Monthly Subscription for Virtual Steelhead (5Mbps, 200 conn), Gold Support included (RASP)</t>
  </si>
  <si>
    <t>Monthly Subscription for Virtual Steelhead (10 Mbps, 500 conn), Gold Support included (RASP)</t>
  </si>
  <si>
    <t>Monthly Subscription for Virtual Steelhead (20 Mbps, 1000 conn), Gold Support included (RASP)</t>
  </si>
  <si>
    <t>Monthly Subscription for Virtual Steelhead (50 Mbps, 2000 conn), Gold Support included (RASP)</t>
  </si>
  <si>
    <t>Monthly Subscription for Virtual Steelhead (100 Mbps, 5K conn), Gold Support included (RASP)</t>
  </si>
  <si>
    <t>Monthly Subscription for  Virtual Steelhead (200 Mbps, 12K conn)), Gold Support included (RASP)</t>
  </si>
  <si>
    <t>Monthly Subscription for Virtual Steelhead (500 Mbps, 50K conn), Gold Support included (RASP)</t>
  </si>
  <si>
    <t>Monthly Subscription for Virtual Steelhead (1 Gbps, 100K conn), Gold Support included (RASP)</t>
  </si>
  <si>
    <t>Monthly Subscription for Virtual Steelhead (2.5 Gbps, 150K conn), Gold Support included (RASP) (ESXi 6.0 or higher and KVM only)</t>
  </si>
  <si>
    <t>Monthly Subscription for Virtual Steelhead (5 Gbps, 225K conn), Gold Support included (RASP) (ESXi 6.0 or higher and KVM only)</t>
  </si>
  <si>
    <t>Monthly Subscription and Gold support for NetMapper Module for NetPlanner (RASP)</t>
  </si>
  <si>
    <t>Monthly Subscription and Gold support for Optical Module for NetPlanner (RASP)</t>
  </si>
  <si>
    <t>Monthly Subscription and Gold support for SteelCentral Carrier Module for NetPlanner (RASP)</t>
  </si>
  <si>
    <t>Monthly Subscription and Gold support for SteelCentral Network Planner (RASP)</t>
  </si>
  <si>
    <t>Monthly Subscription and Gold support for SteelCentral Carrier Module for NetAuditor (RASP)</t>
  </si>
  <si>
    <t>Monthly Subscription and Gold support for SteelCentral NetAuditor (RASP)</t>
  </si>
  <si>
    <t xml:space="preserve">Monthly Subscription and Gold support for SteelCentral Carrier Module for NetAuditor </t>
  </si>
  <si>
    <t>Monthly Subscription and Gold support for SteelCentral NetIM Standard functionality license (RASP)</t>
  </si>
  <si>
    <t>Monthly Subscription and Gold support for SteelCentral Portal - RASP</t>
  </si>
  <si>
    <t>Monthly Subscription and Gold support for SteelCentral AppResponse 11 100v with 100 GB disk (RASP)</t>
  </si>
  <si>
    <t>Monthly Subscription and Gold support for SteelCentral AppResponse 11 vFlow - Flow export only (RASP)</t>
  </si>
  <si>
    <t>Monthly Subscription and Gold support for SteelCentral AppResponse 11 2000v with 8 TB disk (RASP)</t>
  </si>
  <si>
    <t>Monthly Subscription and Gold support for SteelCentral AppResponse 11 500v with 2 TB disk (RASP)</t>
  </si>
  <si>
    <t>Monthly Subscription and Gold support for SteelCentral AppResponse 11 Application Stream Analysis Module, for 100v, 500v (RASP)</t>
  </si>
  <si>
    <t>Monthly Subscription and Gold support for SteelCentral AppResponse 11 Application Stream Analysis Module, for 2000v, 2170, 2180 (RASP)</t>
  </si>
  <si>
    <t>Monthly Subscription and Gold support for SteelCentral AppResponse 11 Application Stream Analysis Module, for 4170, 4180 (RASP)</t>
  </si>
  <si>
    <t>Monthly Subscription and Gold support for SteelCentral AppResponse 11 Application Stream Analysis Module, for 6170 (RASP)</t>
  </si>
  <si>
    <t>Monthly Subscription and Gold support for SteelCentral AppResponse 11 Application Stream Analysis Module, for 8170, 8180 (RASP)</t>
  </si>
  <si>
    <t>Monthly Subscription and Gold support for SteelCentral AppResponse 11 Web Transaction Analysis Module, for 100v, 500v. ASA module required (RASP)</t>
  </si>
  <si>
    <t>Monthly Subscription and Gold support for SteelCentral AppResponse 11 Web Transaction Analysis Module, for 2000v, 2170, 2180. ASA module required (RASP)</t>
  </si>
  <si>
    <t>Monthly Subscription and Gold support for SteelCentral AppResponse 11 Web Transaction Analysis Module, for 4170, 4180. ASA module required (RASP)</t>
  </si>
  <si>
    <t>Monthly Subscription and Gold support for SteelCentral AppResponse 11 Web Transaction Analysis Module, for 6170. ASA module required (RASP)</t>
  </si>
  <si>
    <t>Monthly Subscription and Gold support for SteelCentral AppResponse 11 VoIP/Video Unified Communications Analysis Module, for 100v, 500v. ASA module required (RASP)</t>
  </si>
  <si>
    <t>Monthly Subscription and Gold support for SteelCentral AppResponse 11 VoIP/Video Unified Communications Analysis Module, for 2000v, 2170, 2180. ASA module required (RASP)</t>
  </si>
  <si>
    <t>Monthly Subscription and Gold support for SteelCentral Transaction Analyzer Plus 1 user license (RASP)</t>
  </si>
  <si>
    <t>Monthly Subscription and Gold support for SteelCentral Packet Analyzer Plus 1 user license (RASP)</t>
  </si>
  <si>
    <t>Monthly Subscription and Gold support for SteelCentral AppResponse 11 Database Analysis Module, for 8170, 8180. ASA module required (RASP)</t>
  </si>
  <si>
    <t>Monthly Subscription and Gold support for SteelCentral AppResponse 11 Database Analysis Module, for 100v, 500v. ASA module required (RASP)</t>
  </si>
  <si>
    <t>Monthly Subscription and Gold support for SteelCentral AppResponse 11 Database Analysis Module, for 2000v., 2170, 2180. ASA module required (RASP)</t>
  </si>
  <si>
    <t>Monthly Subscription and Gold support for SteelCentral AppResponse 11 Database Analysis Module, for 4170, 4180. ASA module required (RASP)</t>
  </si>
  <si>
    <t>Monthly Subscription and Gold support for SteelCentral AppResponse 11 Database Analysis Module, for 6170. ASA module required (RASP)</t>
  </si>
  <si>
    <t>Monthly Subscription and Gold support for SteelCentral AppResponse 11 VoIP/Video Unified Communications Analysis Module, for 6170. ASA module required (RASP)</t>
  </si>
  <si>
    <t>Monthly Subscription and Gold support for SteelCentral AppResponse 11 VoIP/Video Unified Communications Analysis Module, for 8170, 8180. ASA module required (RASP)</t>
  </si>
  <si>
    <t>Monthly Subscription and Gold support for SteelCentral AppResponse 11 Web Transaction Analysis Module, for 8170, 8180. ASA module required (RASP)</t>
  </si>
  <si>
    <t>Monthly Subscription and Gold support for SteelCentral AppResponse 11 Citrix Analysis Module, for 2170, 2180. ASA module required.</t>
  </si>
  <si>
    <t>Monthly Subscription and Gold support for SteelCentral AppResponse 11 Citrix Analysis Module, for 4170, 4180. ASA module required.</t>
  </si>
  <si>
    <t>Monthly Subscription and Gold support for SteelCentral AppResponse 11 Citrix Analysis Module, for 6170. ASA module required.</t>
  </si>
  <si>
    <t>Monthly Subscription and Gold support for SteelCentral AppResponse 11 Citrix Analysis Module, for 8170, 8180. ASA module required.</t>
  </si>
  <si>
    <t>Monthly Subscription and Gold support for SteelCentral AppResponse 11 Citrix Analysis Module, for 2170, 2180. ASA module required (RASP)</t>
  </si>
  <si>
    <t>Monthly Subscription and Gold support for SteelCentral AppResponse 11 Citrix Analysis Module, for 4170. ASA module required (RASP)</t>
  </si>
  <si>
    <t>Monthly Subscription and Gold support for SteelCentral AppResponse 11 Citrix Analysis Module, for 6170. ASA module required (RASP)</t>
  </si>
  <si>
    <t>Monthly Subscription and Gold support for SteelCentral AppResponse 11 Citrix Analysis Module, for 8170, 8180. ASA module required (RASP)</t>
  </si>
  <si>
    <t>Gold Support FusionSync for SteelFusion Core 3000, GCA3000</t>
  </si>
  <si>
    <t>Gold Support FusionSync for SteelFusion Core 2000, GCA2000</t>
  </si>
  <si>
    <t>Gold Support FusionSync for SteelFusion Core 1000 Virtual Edition, VGC1000</t>
  </si>
  <si>
    <t>Gold Support FusionSync for SteelFusion Core 1500 Virtual Edition, VGC1500</t>
  </si>
  <si>
    <t>Gold Support FusionSync for SteelFusion Core 3500, SFCR 3500</t>
  </si>
  <si>
    <t>SCPS Protocol Gold Support for 1Mbps and 2Mbps licenses</t>
  </si>
  <si>
    <t>SCPS Protocol Gold Support for 6Mbps and 10Mbps licenses</t>
  </si>
  <si>
    <t>SCPS Protocol Gold Support for 20Mbps and up licenses</t>
  </si>
  <si>
    <t>12456+D2512</t>
  </si>
  <si>
    <t>Annual Gold Support for 10-pack of SteelHead Management licenses for the SteelCentral Controller Appliance</t>
  </si>
  <si>
    <t>Gold Support FusionSync for SteelFusion Core 3500, SFCR 3500. SteelSupport Government-1</t>
  </si>
  <si>
    <t>Server Specialized Model Subscription Gold Support</t>
  </si>
  <si>
    <t>Support FIPS for SteelFusion Core 2000 (RASP)</t>
  </si>
  <si>
    <t>MNT-GLD-SDEX-80-HWSUB</t>
  </si>
  <si>
    <t>Branch SD-WAN Platform Hardware Subscription Gold Support</t>
  </si>
  <si>
    <t>Models: SDEX-580, SDEX-780, SDEX-3080</t>
  </si>
  <si>
    <t>SDEX-00580-B010</t>
  </si>
  <si>
    <t>MNT-GPL-SDEX-80-HWSUB</t>
  </si>
  <si>
    <t>Branch SD-WAN Platform Hardware Subscription Gold Plus Support</t>
  </si>
  <si>
    <t>MNT-PLT-SDEX-80-HWSUB</t>
  </si>
  <si>
    <t>Branch SD-WAN Platform Hardware Subscription Platinum Support</t>
  </si>
  <si>
    <t>MNT-GLD-SDEX-80-HWSUB-GOV-1</t>
  </si>
  <si>
    <t>Branch SD-WAN Platform Hardware Subscription Gold Steel Support</t>
  </si>
  <si>
    <t>MNT-GPL-SDEX-80-HWSUB-GOV-1</t>
  </si>
  <si>
    <t>Branch SD-WAN Platform Hardware Subscription Gold Plus Steel Support</t>
  </si>
  <si>
    <t>MNT-PLT-SDEX-80-HWSUB-GOV-1</t>
  </si>
  <si>
    <t>Branch SD-WAN Platform Hardware Subscription Platinum Steel Support</t>
  </si>
  <si>
    <t>SDEX-00780-B010</t>
  </si>
  <si>
    <t>SDEX-03080-B010</t>
  </si>
  <si>
    <t>SDEX-00580-B010-E</t>
  </si>
  <si>
    <t>Medium Branch SD-WAN Platform with optional Application Acceleration support</t>
  </si>
  <si>
    <t>SDEX-00780-B010-E</t>
  </si>
  <si>
    <t>Evaluation Medium Branch SD-WAN Platform with optional Application Acceleration support</t>
  </si>
  <si>
    <t>SDEX-03080-B010-E</t>
  </si>
  <si>
    <t>Director</t>
  </si>
  <si>
    <t>SEC-SDW-DIRECTOR</t>
  </si>
  <si>
    <t>Secure SDWAN Director - required for every deployment</t>
  </si>
  <si>
    <t>SEC-SDW-DIRECTOR-E</t>
  </si>
  <si>
    <t>Evaluation Secure SDWAN Director - required for every deployment</t>
  </si>
  <si>
    <t>SDWAN VNF Licenses</t>
  </si>
  <si>
    <t>SEC-SDW-ESSENTIALS-10M</t>
  </si>
  <si>
    <t>SEC-SDW-ESSENTIALS-25M</t>
  </si>
  <si>
    <t>SEC-SDW-ESSENTIALS-50M</t>
  </si>
  <si>
    <t>SEC-SDW-ESSENTIALS-100M</t>
  </si>
  <si>
    <t>SEC-SDW-ESSENTIALS-200M</t>
  </si>
  <si>
    <t>SEC-SDW-ESSENTIALS-500M</t>
  </si>
  <si>
    <t>SEC-SDW-ESSENTIALS-1G</t>
  </si>
  <si>
    <t>SEC-SDW-ESSENTIALS-2G</t>
  </si>
  <si>
    <t>SEC-SDW-ESSENTIALS-5G</t>
  </si>
  <si>
    <t>SEC-SDW-ESSENTIALS-10G</t>
  </si>
  <si>
    <t>Models: SDEX-3080. Secure SD-WAN Essentials For 10 Gbps bandwidth</t>
  </si>
  <si>
    <t>SEC-SDW-STANDARD-10M</t>
  </si>
  <si>
    <t>SEC-SDW-STANDARD-25M</t>
  </si>
  <si>
    <t>SEC-SDW-STANDARD-50M</t>
  </si>
  <si>
    <t>SEC-SDW-STANDARD-100M</t>
  </si>
  <si>
    <t>SEC-SDW-STANDARD-200M</t>
  </si>
  <si>
    <t>SEC-SDW-STANDARD-500M</t>
  </si>
  <si>
    <t>SEC-SDW-STANDARD-1G</t>
  </si>
  <si>
    <t>SEC-SDW-STANDARD-2G</t>
  </si>
  <si>
    <t>SEC-SDW-STANDARD-5G</t>
  </si>
  <si>
    <t>SEC-SDW-STANDARD-10G</t>
  </si>
  <si>
    <t>Models: SDEX-3080. Secure SD-WAN Standard For 10 Gbps bandwidth</t>
  </si>
  <si>
    <t>SEC-SDW-ADVANCED-10M</t>
  </si>
  <si>
    <t>SEC-SDW-ADVANCED-25M</t>
  </si>
  <si>
    <t>SEC-SDW-ADVANCED-50M</t>
  </si>
  <si>
    <t>SEC-SDW-ADVANCED-100M</t>
  </si>
  <si>
    <t>SEC-SDW-ADVANCED-200M</t>
  </si>
  <si>
    <t>SEC-SDW-ADVANCED-500M</t>
  </si>
  <si>
    <t>SEC-SDW-ADVANCED-1G</t>
  </si>
  <si>
    <t>SEC-SDW-ADVANCED-2G</t>
  </si>
  <si>
    <t>SEC-SDW-ADVANCED-5G</t>
  </si>
  <si>
    <t>SEC-SDW-ADVANCED-10G</t>
  </si>
  <si>
    <t>Models: SDEX-3080. Secure SD-WAN Advanced For 10 Gbps bandwidth</t>
  </si>
  <si>
    <t>SEC-SDW-ANALYTICS-S-SUB</t>
  </si>
  <si>
    <t>Subscription Analytics support for up to 250 FlexVNF instances. Includes 2 big-data database nodes. 2 nodes of DB come with built-in HA cluster</t>
  </si>
  <si>
    <t>SEC-SDW-ANALYTICS-M-SUB</t>
  </si>
  <si>
    <t>Subscription Analytics support for up to 1,000 FlexVNF instances. Includes 4 big-data database nodes. 4 nodes of DB come with built-in HA cluster</t>
  </si>
  <si>
    <t>SEC-SDW-ANALYTICS-L-SUB</t>
  </si>
  <si>
    <t>Subscription Analytics support for up to 2,500 FlexVNF instances. Includes 6 big-data database nodes. 6 nodes of DB come with built-in HA cluster</t>
  </si>
  <si>
    <t>SteelConnect-EX SD-WAN Hardware Add on BOM's</t>
  </si>
  <si>
    <t>Support SteelConnect-EX SD-WAN</t>
  </si>
  <si>
    <t xml:space="preserve">Analytics Platform </t>
  </si>
  <si>
    <t>Big Data anlysis platform for SteelConnect EX.  These SKUs are recommended for enabling analytics reporting of FlexVNF instances. FlexVNF Analytics License are inlcuded with FlexVNF and sold separate</t>
  </si>
  <si>
    <t>SteelFusion Core - Virtual</t>
  </si>
  <si>
    <t>SDEX-ADDON-SUB-LIC-PTO</t>
  </si>
  <si>
    <t>SteelConnect-EX</t>
  </si>
  <si>
    <t>Subscription based SteelCentral AppResponse Cloud 010 (AWS), inc Gold support</t>
  </si>
  <si>
    <t>Monthly Subscription and Gold support for SteelCentral AppResponse Cloud 010 (AWS).</t>
  </si>
  <si>
    <t xml:space="preserve">Small Branch SD-WAN Platform </t>
  </si>
  <si>
    <t>Small Branch SD-WAN Platform</t>
  </si>
  <si>
    <t>Evaluation Small Branch SD-WAN Platform</t>
  </si>
  <si>
    <t>SW Add on - Branch or Hub/Aggregation SD-WAN Platform with optional Application Acceleration support Pick to Order Model. Us this SKU when adding SDWAN VNF licenses to an existing Director</t>
  </si>
  <si>
    <t>SDWAN VNF Licenses - ESSENTIALS    (Note: VNF licenses not required when using software as a controller)</t>
  </si>
  <si>
    <t>SDWAN VNF Licenses - STANDARD     (Note: VNF licenses not required when using software as a controller)</t>
  </si>
  <si>
    <t>SDWAN VNF Licenses - ADVANCED     (Note: VNF licenses not required when using software as a controller)</t>
  </si>
  <si>
    <t>MNT-GPL-CXA-07070-GOV-1</t>
  </si>
  <si>
    <t>Steelhead CXA 7070 Gold Plus SteelSupport Government-1</t>
  </si>
  <si>
    <t>MNT-PLT-CXA-07070-GOV-1</t>
  </si>
  <si>
    <t>Steelhead CXA 7070 Platinum SteelSupport Government-1</t>
  </si>
  <si>
    <t>Last Order Date</t>
  </si>
  <si>
    <t>ARX-EXP300</t>
  </si>
  <si>
    <t>ARX-EXP300-B010</t>
  </si>
  <si>
    <t>SteelCentral AppResponse ARXEXP300 Expansion Chassis</t>
  </si>
  <si>
    <t>ARX-EXP300-E</t>
  </si>
  <si>
    <t>ARX-EXP300-B010-E</t>
  </si>
  <si>
    <t>Eval SteelCentral AppResponse ARXEXP300 Expansion Chassis</t>
  </si>
  <si>
    <t>AppResponse Hardware Configurable Options</t>
  </si>
  <si>
    <t>SFP-003-LR</t>
  </si>
  <si>
    <t>Long Reach 10GbE SFP+ module SteelCentral AppResponse (Add-on or Spare)</t>
  </si>
  <si>
    <t>Models: ARX5100,6000</t>
  </si>
  <si>
    <t>SFP-004-SR</t>
  </si>
  <si>
    <t>Short Reach 10GbE SFP+ module SteelCentral AppResponse (Add-on or Spare)</t>
  </si>
  <si>
    <t>SFP-005-TX</t>
  </si>
  <si>
    <t>Copper 1GbE SFP module SteelCentral AppResponse (Add-on or Spare)</t>
  </si>
  <si>
    <t>Models: ARX1200,2200,3200,3300,3700,3800,4200,4300</t>
  </si>
  <si>
    <t>SFP-006-LX</t>
  </si>
  <si>
    <t>Long haul 1GbE fiber SFP module SteelCentral AppResponse (Add-on or Spare)</t>
  </si>
  <si>
    <t>SFP-007-SX</t>
  </si>
  <si>
    <t>Short haul 1GbE fiber SFP module SteelCentral AppResponse (Add-on or Spare)</t>
  </si>
  <si>
    <t>XFP-001-LR</t>
  </si>
  <si>
    <t>Long Reach 10GbE fiber XFP module  SteelCentral AppResponse (Add-on or Spare)</t>
  </si>
  <si>
    <t>Models: ARX5000</t>
  </si>
  <si>
    <t>XFP-002-SR</t>
  </si>
  <si>
    <t>Short Reach 10GbE fiber XFP module  SteelCentral AppResponse (Add-on or Spare)</t>
  </si>
  <si>
    <t>Evaluation AppResponse Hardware Configurable Options</t>
  </si>
  <si>
    <t>SFP-003-LR-E</t>
  </si>
  <si>
    <t>Eval Long Reach 10GbE SFP+ module SteelCentral AppResponse (Add-on)</t>
  </si>
  <si>
    <t>SFP-004-SR-E</t>
  </si>
  <si>
    <t>Eval Short Reach 10GbE SFP+ module SteelCentral AppResponse (Add-on)</t>
  </si>
  <si>
    <t>SFP-005-TX-E</t>
  </si>
  <si>
    <t>Eval Copper port 1G SteelCentral AppResponse (Add-on)</t>
  </si>
  <si>
    <t>SFP-006-LX-E</t>
  </si>
  <si>
    <t>Eval Long haul fiber port 1G SteelCentral AppResponse (Add-on)</t>
  </si>
  <si>
    <t>SFP-007-SX-E</t>
  </si>
  <si>
    <t>Eval Short haul fiber port 1G SteelCentral AppResponse (Add-on)</t>
  </si>
  <si>
    <t>XFP-001-LR-E</t>
  </si>
  <si>
    <t>Eval Long Reach 10GbE fiber XFP module  SteelCentral AppResponse (Add-on)</t>
  </si>
  <si>
    <t>XFP-002-SR-E</t>
  </si>
  <si>
    <t>Eval Short Reach 10GbE fiber XFP module  SteelCentral AppResponse (Add-on)</t>
  </si>
  <si>
    <t>HDD-010</t>
  </si>
  <si>
    <t>3TB 6G Hard Drive (Spare mfi1) 4U/5U</t>
  </si>
  <si>
    <t>Models: ARXEXP300/5100</t>
  </si>
  <si>
    <t>HDD-011</t>
  </si>
  <si>
    <t>2TB 6G Hard Drive (Spare mfi1 and mfi2)</t>
  </si>
  <si>
    <t>Models: ARX5000/6000</t>
  </si>
  <si>
    <t>HDD-012</t>
  </si>
  <si>
    <t>1TB 6G Hard Drive (Spare) 2U</t>
  </si>
  <si>
    <t>Models: ARX3300 / ARXDIR300</t>
  </si>
  <si>
    <t>HDD-015</t>
  </si>
  <si>
    <t>1TB 6G Hard Drive (Spare)</t>
  </si>
  <si>
    <t>Models: ARX3200 / 3700 / DIR200 / AL3170 / 3170</t>
  </si>
  <si>
    <t>HDD-016</t>
  </si>
  <si>
    <t>Ultrastar A7K2000, 3.5"  1TB, 3G</t>
  </si>
  <si>
    <t>Models: ARX1200/2200</t>
  </si>
  <si>
    <t>HDD-017</t>
  </si>
  <si>
    <t>1TB 6G Hard Drive (Spare P0-P2)</t>
  </si>
  <si>
    <t>Models: ARX5000 1TB drives for raid 5 OS)/  ARX4200/AL410010G / AL410010X / AL41001G / AL41001X / ARX410010G / ARX410010X</t>
  </si>
  <si>
    <t>HDD-019</t>
  </si>
  <si>
    <t>2TB 6G Hard Drive (Spare) 2U</t>
  </si>
  <si>
    <t>Models: ARX3800</t>
  </si>
  <si>
    <t>HDD-020</t>
  </si>
  <si>
    <t>1TB 6G Hard Drive (Spare mfi0) 4U</t>
  </si>
  <si>
    <t>Models: ARX4300 / ARX5100 (OS only)</t>
  </si>
  <si>
    <t>HDD-021</t>
  </si>
  <si>
    <t>2TB 6G Hard Drive (Spare mfi1) 4U</t>
  </si>
  <si>
    <t>Models: ARX4300</t>
  </si>
  <si>
    <t>MEM-013</t>
  </si>
  <si>
    <t>Memory 2x2G DDR3 (Spare)</t>
  </si>
  <si>
    <t>MEM-014</t>
  </si>
  <si>
    <t>Memory, 8G (Spare)</t>
  </si>
  <si>
    <t>PWS-008</t>
  </si>
  <si>
    <t>Power Supply, 5U 420 Watt (Spare)</t>
  </si>
  <si>
    <t>Models: ARX6000,EXP300</t>
  </si>
  <si>
    <t>PWS-009</t>
  </si>
  <si>
    <t>Power Supply, 2U 750 Watt (Spare)</t>
  </si>
  <si>
    <t>Models: ARX3300,3800,DIR300</t>
  </si>
  <si>
    <t>PWS-010</t>
  </si>
  <si>
    <t>Power Supply, 4U 1350 Watt (Spare)</t>
  </si>
  <si>
    <t>Models: ARX4300,5100</t>
  </si>
  <si>
    <t>PWS-011</t>
  </si>
  <si>
    <t>Models: ARX3200,3700,DIR200</t>
  </si>
  <si>
    <t>RMK-012</t>
  </si>
  <si>
    <t>Rack kits, ARX 4U (Spare)</t>
  </si>
  <si>
    <t>Models: ARX4200/4300/5000/5100</t>
  </si>
  <si>
    <t>RMK-013</t>
  </si>
  <si>
    <t>Rack kits, ARX 5U (Spare)</t>
  </si>
  <si>
    <t>RMK-014</t>
  </si>
  <si>
    <t>Optional Sliding Rail kit (Spare)</t>
  </si>
  <si>
    <t>RMK-015</t>
  </si>
  <si>
    <t>Rack kits, ARX 1U (Spare)</t>
  </si>
  <si>
    <t>Models: ARX1200,2200</t>
  </si>
  <si>
    <t>RMK-017</t>
  </si>
  <si>
    <t>Rack kits, ARX 2U (Spare)</t>
  </si>
  <si>
    <t>SSD-005</t>
  </si>
  <si>
    <t>480GB SSD (Spare mfi0)</t>
  </si>
  <si>
    <t>NRD-HDD-008</t>
  </si>
  <si>
    <t>Non-Returned Disk charge (per system)</t>
  </si>
  <si>
    <t>NRD-HDD-009</t>
  </si>
  <si>
    <t>NRD-HDD-010</t>
  </si>
  <si>
    <t>Models: ARX3200</t>
  </si>
  <si>
    <t>NRD-HDD-011</t>
  </si>
  <si>
    <t>Models: ARX3700</t>
  </si>
  <si>
    <t>NRD-HDD-012</t>
  </si>
  <si>
    <t>Models: ARX4200</t>
  </si>
  <si>
    <t>NRD-HDD-013</t>
  </si>
  <si>
    <t>NRD-HDD-014</t>
  </si>
  <si>
    <t>NRD-HDD-015</t>
  </si>
  <si>
    <t>Models: ARXDIR200</t>
  </si>
  <si>
    <t>NRD-HDD-017</t>
  </si>
  <si>
    <t>NRD-HDD-018</t>
  </si>
  <si>
    <t>Models: ARX3300/ARX3800</t>
  </si>
  <si>
    <t>NRD-HDD-019</t>
  </si>
  <si>
    <t>Models: ARX4300/ARX5100</t>
  </si>
  <si>
    <t>NRD-HDD-020</t>
  </si>
  <si>
    <t xml:space="preserve">FIPS - VCX and VSH </t>
  </si>
  <si>
    <t>FPV-002</t>
  </si>
  <si>
    <t>FIPS License (VSH150/VSH250/VCX255)</t>
  </si>
  <si>
    <t>FPV-003</t>
  </si>
  <si>
    <t>FIPS License (VSH550/VCX555)</t>
  </si>
  <si>
    <t>FPV-004</t>
  </si>
  <si>
    <t>FIPS License (VSH1050/VCX755)</t>
  </si>
  <si>
    <t>FPV-005</t>
  </si>
  <si>
    <t>FIPS License (VSH2050/VCX1555)</t>
  </si>
  <si>
    <t>FPV-006</t>
  </si>
  <si>
    <t>FIPS License (VCX5055)</t>
  </si>
  <si>
    <t>FPV-007</t>
  </si>
  <si>
    <t>FIPS License (VCX7055)</t>
  </si>
  <si>
    <t xml:space="preserve">Evaluation FIPS - VCX and VSH </t>
  </si>
  <si>
    <t>FPV-002-E</t>
  </si>
  <si>
    <t>Evaluation FIPS License (VSH150/VHS250/VCX255)</t>
  </si>
  <si>
    <t>FPV-003-E</t>
  </si>
  <si>
    <t>Evaluation FIPS License (VSH550/VCX555)</t>
  </si>
  <si>
    <t>FPV-004-E</t>
  </si>
  <si>
    <t>Evaluation FIPS License (VSH1050/VCX755)</t>
  </si>
  <si>
    <t>FPV-005-E</t>
  </si>
  <si>
    <t>Evaluation FIPS License (VSH2050/VCX1555)</t>
  </si>
  <si>
    <t>FPV-006-E</t>
  </si>
  <si>
    <t>Evaluation FIPS License (VCX5055)</t>
  </si>
  <si>
    <t>FPV-007-E</t>
  </si>
  <si>
    <t>Evaluation FIPS License (VCX7055)</t>
  </si>
  <si>
    <t xml:space="preserve">FIPS Upgrades - VCX </t>
  </si>
  <si>
    <t>UPG-FPV-002-003</t>
  </si>
  <si>
    <t>UPG-FPV-002-004</t>
  </si>
  <si>
    <t>UPG-FPV-002-005</t>
  </si>
  <si>
    <t>UPG-FPV-003-004</t>
  </si>
  <si>
    <t>UPG-FPV-003-005</t>
  </si>
  <si>
    <t>UPG-FPV-004-005</t>
  </si>
  <si>
    <t>UPG-FPV-002-006</t>
  </si>
  <si>
    <t>Upgrade FPV-002 to FPV-006</t>
  </si>
  <si>
    <t>UPG-FPV-003-006</t>
  </si>
  <si>
    <t>Upgrade FPV-003 to FPV-006</t>
  </si>
  <si>
    <t>UPG-FPV-004-006</t>
  </si>
  <si>
    <t>Upgrade FPV-004 to FPV-006</t>
  </si>
  <si>
    <t>UPG-FPV-005-006</t>
  </si>
  <si>
    <t>Upgrade FPV-005 to FPV-006</t>
  </si>
  <si>
    <t>UPG-FPV-002-007</t>
  </si>
  <si>
    <t>Upgrade FPV-002 to FPV-007</t>
  </si>
  <si>
    <t>UPG-FPV-003-007</t>
  </si>
  <si>
    <t>Upgrade FPV-003 to FPV-007</t>
  </si>
  <si>
    <t>UPG-FPV-004-007</t>
  </si>
  <si>
    <t>Upgrade FPV-004 to FPV-007</t>
  </si>
  <si>
    <t>UPG-FPV-005-007</t>
  </si>
  <si>
    <t>Upgrade FPV-005 to FPV-007</t>
  </si>
  <si>
    <t>UPG-FPV-006-007</t>
  </si>
  <si>
    <t>Upgrade FPV-006 to FPV-007</t>
  </si>
  <si>
    <t>SCPS - VCX</t>
  </si>
  <si>
    <t>SCPS-VCX-002</t>
  </si>
  <si>
    <t>SCPS on SteelHead 255v Series Virtual Appliance</t>
  </si>
  <si>
    <t>SCPS Protocol License for SteelHead Models 255v Series Virtual Appliance</t>
  </si>
  <si>
    <t>SCPS-VCX-003</t>
  </si>
  <si>
    <t>SCPS on SteelHead 555v Series Virtual Appliance</t>
  </si>
  <si>
    <t>SCPS Protocol License for SteelHead Models 555v Seriees</t>
  </si>
  <si>
    <t>SCPS-VCX-004</t>
  </si>
  <si>
    <t>SCPS on SteelHead 755v Series Virtual Appliance</t>
  </si>
  <si>
    <t>SCPS Protocol License for SteelHead Models 755v Series Virtual Appliance</t>
  </si>
  <si>
    <t>SCPS-VCX-005</t>
  </si>
  <si>
    <t>SCPS on SteelHead 1555v Series Virtual Appliance</t>
  </si>
  <si>
    <t>SCPS Protocol License for SteelHead Models 1555v Series Virtual Appliance</t>
  </si>
  <si>
    <t>SCPS-VCX-006</t>
  </si>
  <si>
    <t>SCPS on SteelHead 5055v Virtual Appliance</t>
  </si>
  <si>
    <t>SCPS-VCX-007</t>
  </si>
  <si>
    <t>SCPS on SteelHead 7055v Virtual Appliance</t>
  </si>
  <si>
    <t>Evaluation SCPS - VCX</t>
  </si>
  <si>
    <t>SCPS-VCX-002-E</t>
  </si>
  <si>
    <t>Evaluation SCPS on SteelHead 255v Series Virtual Appliance</t>
  </si>
  <si>
    <t>Evaluation SCPS Protocol License for SteelHead Models 255v Series Virtual Appliance</t>
  </si>
  <si>
    <t>SCPS-VCX-003-E</t>
  </si>
  <si>
    <t>Evaluation SCPS on SteelHead 555v Series Virtual Appliance</t>
  </si>
  <si>
    <t>Evaluation SCPS Protocol License for SteelHead Models 555v Seriees</t>
  </si>
  <si>
    <t>SCPS-VCX-004-E</t>
  </si>
  <si>
    <t>Evaluation SCPS on SteelHead 755v Series Virtual Appliance</t>
  </si>
  <si>
    <t>Evaluation SCPS Protocol License for SteelHead Models 755v Series Virtual Appliance</t>
  </si>
  <si>
    <t>SCPS-VCX-005-E</t>
  </si>
  <si>
    <t>Evaluation SCPS on SteelHead 1555v Series Virtual Appliance</t>
  </si>
  <si>
    <t>Evaluation SCPS Protocol License for SteelHead Models 1555v Series Virtual Appliance</t>
  </si>
  <si>
    <t>SCPS-VCX-006-E</t>
  </si>
  <si>
    <t>Evaluation SCPS on SteelHead 5055v Virtual Appliance</t>
  </si>
  <si>
    <t>SCPS-VCX-007-E</t>
  </si>
  <si>
    <t>Evaluation SCPS on SteelHead 7055v Virtual Appliance</t>
  </si>
  <si>
    <t>UPG-VCX-255U-255L</t>
  </si>
  <si>
    <t>Upgrade SteelHead 255v Ultra Low to 255v Low Virtual Appliance</t>
  </si>
  <si>
    <t>UPG-VCX-255U-255M</t>
  </si>
  <si>
    <t>Upgrade SteelHead 255v Ultra Low to 255v Mid Virtual Appliance</t>
  </si>
  <si>
    <t>UPG-VCX-255U-255H</t>
  </si>
  <si>
    <t>Upgrade SteelHead 255v Ultra Low to 255v High Virtual Appliance</t>
  </si>
  <si>
    <t>UPG-VCX-255L-255M</t>
  </si>
  <si>
    <t>Upgrade SteelHead 255v Low to 255v Mid Virtual Appliance</t>
  </si>
  <si>
    <t>UPG-VCX-255L-255H</t>
  </si>
  <si>
    <t>Upgrade SteelHead 255v Low to 255v High Virtual Appliance</t>
  </si>
  <si>
    <t>UPG-VCX-255M-255H</t>
  </si>
  <si>
    <t>Upgrade SteelHead 255v Mid to 255v High Virtual Appliance</t>
  </si>
  <si>
    <t>UPG-VCX-255U-555L</t>
  </si>
  <si>
    <t>Upgrade SteelHead 255v Ultra Low to 555v Low Virtual Appliance</t>
  </si>
  <si>
    <t>UPG-VCX-255L-555L</t>
  </si>
  <si>
    <t>Upgrade SteelHead 255v Low to 555v Low Virtual Appliance</t>
  </si>
  <si>
    <t>UPG-VCX-255M-555L</t>
  </si>
  <si>
    <t>Upgrade SteelHead 255v Mid to 555v Low Virtual Appliance</t>
  </si>
  <si>
    <t>UPG-VCX-255H-555L</t>
  </si>
  <si>
    <t>Upgrade SteelHead 255v High to 555v Low Virtual Appliance</t>
  </si>
  <si>
    <t>UPG-VCX-255U-555M</t>
  </si>
  <si>
    <t>Upgrade SteelHead 255v Ultra Low to 555v Mid Virtual Appliance</t>
  </si>
  <si>
    <t>UPG-VCX-255U-555H</t>
  </si>
  <si>
    <t>Upgrade SteelHead 255v Ultra Low to 555v High Virtual Appliance</t>
  </si>
  <si>
    <t>UPG-VCX-255L-555M</t>
  </si>
  <si>
    <t>Upgrade SteelHead 255v Low to 555v Mid Virtual Appliance</t>
  </si>
  <si>
    <t>UPG-VCX-255L-555H</t>
  </si>
  <si>
    <t>Upgrade SteelHead 255v Low to 555v High Virtual Appliance</t>
  </si>
  <si>
    <t>UPG-VCX-255M-555M</t>
  </si>
  <si>
    <t>Upgrade SteelHead 255v Mid to 555v Mid Virtual Appliance</t>
  </si>
  <si>
    <t>UPG-VCX-255M-555H</t>
  </si>
  <si>
    <t>Upgrade SteelHead 255v Mid to 555v High Virtual Appliance</t>
  </si>
  <si>
    <t>UPG-VCX-255H-555M</t>
  </si>
  <si>
    <t>Upgrade SteelHead 255v High to 555v Mid Virtual Appliance</t>
  </si>
  <si>
    <t>UPG-VCX-255H-555H</t>
  </si>
  <si>
    <t>Upgrade SteelHead 255v High to 555v High Virtual Appliance</t>
  </si>
  <si>
    <t>UPG-VCX-255U-755L</t>
  </si>
  <si>
    <t>Upgrade SteelHead 255v Ultra Low to 755v Low Virtual Appliance</t>
  </si>
  <si>
    <t>UPG-VCX-255U-755M</t>
  </si>
  <si>
    <t>Upgrade SteelHead 255v Ultra Low to 755v Mid Virtual Appliance</t>
  </si>
  <si>
    <t>UPG-VCX-255U-755H</t>
  </si>
  <si>
    <t>Upgrade SteelHead 255v Ultra Low to 755v High Virtual Appliance</t>
  </si>
  <si>
    <t>UPG-VCX-255L-755L</t>
  </si>
  <si>
    <t>Upgrade SteelHead 255v Low to 755v Low Virtual Appliance</t>
  </si>
  <si>
    <t>UPG-VCX-255L-755M</t>
  </si>
  <si>
    <t>Upgrade SteelHead 255v Low to 755v Mid Virtual Appliance</t>
  </si>
  <si>
    <t>UPG-VCX-255L-755H</t>
  </si>
  <si>
    <t>Upgrade SteelHead 255v Low to 755v High Virtual Appliance</t>
  </si>
  <si>
    <t>UPG-VCX-255M-755L</t>
  </si>
  <si>
    <t>Upgrade SteelHead 255v Mid to 755v Low Virtual Appliance</t>
  </si>
  <si>
    <t>UPG-VCX-255M-755M</t>
  </si>
  <si>
    <t>Upgrade SteelHead 255v Mid to 755v Mid Virtual Appliance</t>
  </si>
  <si>
    <t>UPG-VCX-255M-755H</t>
  </si>
  <si>
    <t>Upgrade SteelHead 255v Mid to 755v High Virtual Appliance</t>
  </si>
  <si>
    <t>UPG-VCX-255H-755L</t>
  </si>
  <si>
    <t>Upgrade SteelHead 255v High to 755v Low Virtual Appliance</t>
  </si>
  <si>
    <t>UPG-VCX-255H-755M</t>
  </si>
  <si>
    <t>Upgrade SteelHead 255v High to 755v Mid Virtual Appliance</t>
  </si>
  <si>
    <t>UPG-VCX-255H-755H</t>
  </si>
  <si>
    <t>Upgrade SteelHead 255v High to 755v High Virtual Appliance</t>
  </si>
  <si>
    <t>UPG-VCX-255U-1555L</t>
  </si>
  <si>
    <t>Upgrade SteelHead 255v Ultra Low to 1555v Low Virtual Appliance</t>
  </si>
  <si>
    <t>UPG-VCX-255U-1555M</t>
  </si>
  <si>
    <t>Upgrade SteelHead 255v Ultra Low to 1555v Mid Virtual Appliance</t>
  </si>
  <si>
    <t>UPG-VCX-255U-1555H</t>
  </si>
  <si>
    <t>Upgrade SteelHead 255v Ultra Low to 1555v High Virtual Appliance</t>
  </si>
  <si>
    <t>UPG-VCX-255L-1555L</t>
  </si>
  <si>
    <t>Upgrade SteelHead 255v Low to 1555v Low Virtual Appliance</t>
  </si>
  <si>
    <t>UPG-VCX-255L-1555M</t>
  </si>
  <si>
    <t>Upgrade SteelHead 255v Low to 1555v Mid Virtual Appliance</t>
  </si>
  <si>
    <t>UPG-VCX-255L-1555H</t>
  </si>
  <si>
    <t>Upgrade SteelHead 255v Low to 1555v High Virtual Appliance</t>
  </si>
  <si>
    <t>UPG-VCX-255M-1555L</t>
  </si>
  <si>
    <t>Upgrade SteelHead 255v Mid to 1555v Low Virtual Appliance</t>
  </si>
  <si>
    <t>UPG-VCX-255M-1555M</t>
  </si>
  <si>
    <t>Upgrade SteelHead 255v Mid to 1555v Mid Virtual Appliance</t>
  </si>
  <si>
    <t>UPG-VCX-255M-1555H</t>
  </si>
  <si>
    <t>Upgrade SteelHead 255v Mid to 1555v High Virtual Appliance</t>
  </si>
  <si>
    <t>UPG-VCX-255H-1555L</t>
  </si>
  <si>
    <t>Upgrade SteelHead 255v High to 1555v Low Virtual Appliance</t>
  </si>
  <si>
    <t>UPG-VCX-255H-1555M</t>
  </si>
  <si>
    <t>Upgrade SteelHead 255v High to 1555v Mid Virtual Appliance</t>
  </si>
  <si>
    <t>UPG-VCX-255H-1555H</t>
  </si>
  <si>
    <t>Upgrade SteelHead 255v High to 1555v High Virtual Appliance</t>
  </si>
  <si>
    <t>UPG-VCX-555L-555M</t>
  </si>
  <si>
    <t>Upgrade SteelHead 555v Low to 555v Mid Virtual Appliance</t>
  </si>
  <si>
    <t>UPG-VCX-555L-555H</t>
  </si>
  <si>
    <t>Upgrade SteelHead 555v Low to 555v High Virtual Appliance</t>
  </si>
  <si>
    <t>UPG-VCX-555L-755L</t>
  </si>
  <si>
    <t>Upgrade SteelHead 555v Low to 755v Low Virtual Appliance</t>
  </si>
  <si>
    <t>UPG-VCX-555L-755M</t>
  </si>
  <si>
    <t>Upgrade SteelHead 555v Low to 755v Mid Virtual Appliance</t>
  </si>
  <si>
    <t>UPG-VCX-555L-755H</t>
  </si>
  <si>
    <t>Upgrade SteelHead 555v Low to 755v High Virtual Appliance</t>
  </si>
  <si>
    <t>UPG-VCX-555L-1555L</t>
  </si>
  <si>
    <t>Upgrade SteelHead 555v Low to 1555v Low Virtual Appliance</t>
  </si>
  <si>
    <t>UPG-VCX-555L-1555M</t>
  </si>
  <si>
    <t>Upgrade SteelHead 555v Low to 1555v Mid Virtual Appliance</t>
  </si>
  <si>
    <t>UPG-VCX-555L-1555H</t>
  </si>
  <si>
    <t>Upgrade SteelHead 555v Low to 1555v High Virtual Appliance</t>
  </si>
  <si>
    <t>UPG-VCX-555M-555H</t>
  </si>
  <si>
    <t>Upgrade SteelHead 555v Mid to 555v High Virtual Appliance</t>
  </si>
  <si>
    <t>UPG-VCX-555M-755L</t>
  </si>
  <si>
    <t>Upgrade SteelHead 555v Mid to 755v Low Virtual Appliance</t>
  </si>
  <si>
    <t>UPG-VCX-555M-755M</t>
  </si>
  <si>
    <t>Upgrade SteelHead 555v Mid to 755v Mid Virtual Appliance</t>
  </si>
  <si>
    <t>UPG-VCX-555M-755H</t>
  </si>
  <si>
    <t>Upgrade SteelHead 555v Mid to 755v High Virtual Appliance</t>
  </si>
  <si>
    <t>UPG-VCX-555M-1555L</t>
  </si>
  <si>
    <t>Upgrade SteelHead 555v Mid to 1555v Low Virtual Appliance</t>
  </si>
  <si>
    <t>UPG-VCX-555M-1555M</t>
  </si>
  <si>
    <t>Upgrade SteelHead 555v Mid to 1555v Mid Virtual Appliance</t>
  </si>
  <si>
    <t>UPG-VCX-555M-1555H</t>
  </si>
  <si>
    <t>Upgrade SteelHead 555v Mid to 1555v High Virtual Appliance</t>
  </si>
  <si>
    <t>UPG-VCX-555H-755L</t>
  </si>
  <si>
    <t>Upgrade SteelHead 555v High to 755v Low Virtual Appliance</t>
  </si>
  <si>
    <t>UPG-VCX-555H-755M</t>
  </si>
  <si>
    <t>Upgrade SteelHead 555v High to 755v Mid Virtual Appliance</t>
  </si>
  <si>
    <t>UPG-VCX-555H-755H</t>
  </si>
  <si>
    <t>Upgrade SteelHead 555v High to 755v High Virtual Appliance</t>
  </si>
  <si>
    <t>UPG-VCX-555H-1555L</t>
  </si>
  <si>
    <t>Upgrade SteelHead 555v High to 1555v Low Virtual Appliance</t>
  </si>
  <si>
    <t>UPG-VCX-555H-1555M</t>
  </si>
  <si>
    <t>Upgrade SteelHead 555v High to 1555v Mid Virtual Appliance</t>
  </si>
  <si>
    <t>UPG-VCX-555H-1555H</t>
  </si>
  <si>
    <t>Upgrade SteelHead 555v High to 1555v High Virtual Appliance</t>
  </si>
  <si>
    <t>UPG-VCX-755L-755M</t>
  </si>
  <si>
    <t>Upgrade SteelHead 755v Low to 755v Mid Virtual Appliance</t>
  </si>
  <si>
    <t>UPG-VCX-755L-755H</t>
  </si>
  <si>
    <t>Upgrade SteelHead 755v Low to 755v High Virtual Appliance</t>
  </si>
  <si>
    <t>UPG-VCX-755L-1555L</t>
  </si>
  <si>
    <t>Upgrade SteelHead 755v Low to 1555vv Low Virtual Appliance</t>
  </si>
  <si>
    <t>UPG-VCX-755L-1555M</t>
  </si>
  <si>
    <t>Upgrade SteelHead 755v Low to 1555vv Mid Virtual Appliance</t>
  </si>
  <si>
    <t>UPG-VCX-755L-1555H</t>
  </si>
  <si>
    <t>Upgrade SteelHead 755v Low to 1555vv High Virtual Appliance</t>
  </si>
  <si>
    <t>UPG-VCX-755M-755H</t>
  </si>
  <si>
    <t>Upgrade SteelHead 755v Mid to 755v High Virtual Appliance</t>
  </si>
  <si>
    <t>UPG-VCX-755M-1555L</t>
  </si>
  <si>
    <t>Upgrade SteelHead 755v Mid to 1555vv Low Virtual Appliance</t>
  </si>
  <si>
    <t>UPG-VCX-755M-1555M</t>
  </si>
  <si>
    <t>Upgrade SteelHead 755v Mid to 1555vv Mid Virtual Appliance</t>
  </si>
  <si>
    <t>UPG-VCX-755M-1555H</t>
  </si>
  <si>
    <t>Upgrade SteelHead 755v Mid to 1555vv High Virtual Appliance</t>
  </si>
  <si>
    <t>UPG-VCX-755H-1555L</t>
  </si>
  <si>
    <t>Upgrade SteelHead 755v High to 1555vv Low Virtual Appliance</t>
  </si>
  <si>
    <t>UPG-VCX-755H-1555M</t>
  </si>
  <si>
    <t>Upgrade SteelHead 755v High to 1555vv Mid Virtual Appliance</t>
  </si>
  <si>
    <t>UPG-VCX-755H-1555H</t>
  </si>
  <si>
    <t>Upgrade SteelHead 755v High to 1555vv High Virtual Appliance</t>
  </si>
  <si>
    <t>UPG-VCX-1555L-1555M</t>
  </si>
  <si>
    <t>Upgrade SteelHead 1555v Low to 1555v Mid Virtual Appliance</t>
  </si>
  <si>
    <t>UPG-VCX-1555L-1555H</t>
  </si>
  <si>
    <t>Upgrade SteelHead 1555v Low to 1555v High Virtual Appliance</t>
  </si>
  <si>
    <t>UPG-VCX-1555M-1555H</t>
  </si>
  <si>
    <t>Upgrade SteelHead 1555v Mid to 1555v High Virtual Appliance</t>
  </si>
  <si>
    <t>UPG-VCX-255U-5055M</t>
  </si>
  <si>
    <t>Upgrade SteelHead 255v Ultra Low to 5055v Mid Virtual Appliance</t>
  </si>
  <si>
    <t>UPG-VCX-255U-5055H</t>
  </si>
  <si>
    <t>Upgrade SteelHead 255v Ultra Low to 5055v High Virtual Appliance</t>
  </si>
  <si>
    <t>UPG-VCX-255U-7055L</t>
  </si>
  <si>
    <t>Upgrade SteelHead 255v Ultra Low to 7055v Low Virtual Appliance</t>
  </si>
  <si>
    <t>UPG-VCX-255U-7055M</t>
  </si>
  <si>
    <t>Upgrade SteelHead 255v Ultra Low to 7055v Mid Virtual Appliance</t>
  </si>
  <si>
    <t>UPG-VCX-255L-5055M</t>
  </si>
  <si>
    <t>Upgrade SteelHead 255v Low to 5055v Mid Virtual Appliance</t>
  </si>
  <si>
    <t>UPG-VCX-255L-5055H</t>
  </si>
  <si>
    <t>Upgrade SteelHead 255v Low to 5055v High Virtual Appliance</t>
  </si>
  <si>
    <t>UPG-VCX-255L-7055L</t>
  </si>
  <si>
    <t>Upgrade SteelHead 255v Low to 7055v Low Virtual Appliance</t>
  </si>
  <si>
    <t>UPG-VCX-255L-7055M</t>
  </si>
  <si>
    <t>Upgrade SteelHead 255v Low to 7055v Mid Virtual Appliance</t>
  </si>
  <si>
    <t>UPG-VCX-255M-5055M</t>
  </si>
  <si>
    <t>Upgrade SteelHead 255v Mid to 5055v Mid Virtual Appliance</t>
  </si>
  <si>
    <t>UPG-VCX-255M-5055H</t>
  </si>
  <si>
    <t>Upgrade SteelHead 255v Mid to 5055v High Virtual Appliance</t>
  </si>
  <si>
    <t>UPG-VCX-255M-7055L</t>
  </si>
  <si>
    <t>Upgrade SteelHead 255v Mid to 7055v Low Virtual Appliance</t>
  </si>
  <si>
    <t>UPG-VCX-255M-7055M</t>
  </si>
  <si>
    <t>Upgrade SteelHead 255v Mid to 7055v Mid Virtual Appliance</t>
  </si>
  <si>
    <t>UPG-VCX-255H-5055M</t>
  </si>
  <si>
    <t>Upgrade SteelHead 255v High to 5055v Mid Virtual Appliance</t>
  </si>
  <si>
    <t>UPG-VCX-255H-5055H</t>
  </si>
  <si>
    <t>Upgrade SteelHead 255v High to 5055v High Virtual Appliance</t>
  </si>
  <si>
    <t>UPG-VCX-255H-7055L</t>
  </si>
  <si>
    <t>Upgrade SteelHead 255v High to 7055v Low Virtual Appliance</t>
  </si>
  <si>
    <t>UPG-VCX-255H-7055M</t>
  </si>
  <si>
    <t>Upgrade SteelHead 255v High to 7055v Mid Virtual Appliance</t>
  </si>
  <si>
    <t>UPG-VCX-555L-5055M</t>
  </si>
  <si>
    <t>Upgrade SteelHead 555v Low to 5055v Mid Virtual Appliance</t>
  </si>
  <si>
    <t>UPG-VCX-555L-5055H</t>
  </si>
  <si>
    <t>Upgrade SteelHead 555v Low to 5055v High Virtual Appliance</t>
  </si>
  <si>
    <t>UPG-VCX-555L-7055L</t>
  </si>
  <si>
    <t>Upgrade SteelHead 555v Low to 7055v Low Virtual Appliance</t>
  </si>
  <si>
    <t>UPG-VCX-555L-7055M</t>
  </si>
  <si>
    <t>Upgrade SteelHead 555v Low to 7055v Mid Virtual Appliance</t>
  </si>
  <si>
    <t>UPG-VCX-555M-5055M</t>
  </si>
  <si>
    <t>Upgrade SteelHead 555v Mid to 5055v Mid Virtual Appliance</t>
  </si>
  <si>
    <t>UPG-VCX-555M-5055H</t>
  </si>
  <si>
    <t>Upgrade SteelHead 555v Mid to 5055v High Virtual Appliance</t>
  </si>
  <si>
    <t>UPG-VCX-555M-7055L</t>
  </si>
  <si>
    <t>Upgrade SteelHead 555v Mid to 7055v Low Virtual Appliance</t>
  </si>
  <si>
    <t>UPG-VCX-555M-7055M</t>
  </si>
  <si>
    <t>Upgrade SteelHead 555v Mid to 7055v Mid Virtual Appliance</t>
  </si>
  <si>
    <t>UPG-VCX-555H-5055M</t>
  </si>
  <si>
    <t>Upgrade SteelHead 555v High to 5055v Mid Virtual Appliance</t>
  </si>
  <si>
    <t>UPG-VCX-555H-5055H</t>
  </si>
  <si>
    <t>Upgrade SteelHead 555v High to 5055v High Virtual Appliance</t>
  </si>
  <si>
    <t>UPG-VCX-555H-7055L</t>
  </si>
  <si>
    <t>Upgrade SteelHead 555v High to 7055v Low Virtual Appliance</t>
  </si>
  <si>
    <t>UPG-VCX-555H-7055M</t>
  </si>
  <si>
    <t>Upgrade SteelHead 555v High to 7055v Mid Virtual Appliance</t>
  </si>
  <si>
    <t>UPG-VCX-755L-5055M</t>
  </si>
  <si>
    <t>Upgrade SteelHead 755v Low to 5055v Mid Virtual Appliance</t>
  </si>
  <si>
    <t>UPG-VCX-755L-5055H</t>
  </si>
  <si>
    <t>Upgrade SteelHead 755v Low to 5055v High Virtual Appliance</t>
  </si>
  <si>
    <t>UPG-VCX-755L-7055L</t>
  </si>
  <si>
    <t>Upgrade SteelHead 755v Low to 7055v Low Virtual Appliance</t>
  </si>
  <si>
    <t>UPG-VCX-755L-7055M</t>
  </si>
  <si>
    <t>Upgrade SteelHead 755v Low to 7055v Mid Virtual Appliance</t>
  </si>
  <si>
    <t>UPG-VCX-755M-5055M</t>
  </si>
  <si>
    <t>Upgrade SteelHead 755v Mid to 5055v Mid Virtual Appliance</t>
  </si>
  <si>
    <t>UPG-VCX-755M-5055H</t>
  </si>
  <si>
    <t>Upgrade SteelHead 755v Mid to 5055v High Virtual Appliance</t>
  </si>
  <si>
    <t>UPG-VCX-755M-7055L</t>
  </si>
  <si>
    <t>Upgrade SteelHead 755v Mid to 7055v Low Virtual Appliance</t>
  </si>
  <si>
    <t>UPG-VCX-755M-7055M</t>
  </si>
  <si>
    <t>Upgrade SteelHead 755v Mid to 7055v Mid Virtual Appliance</t>
  </si>
  <si>
    <t>UPG-VCX-755H-5055M</t>
  </si>
  <si>
    <t>Upgrade SteelHead 755v High to 5055v Mid Virtual Appliance</t>
  </si>
  <si>
    <t>UPG-VCX-755H-5055H</t>
  </si>
  <si>
    <t>Upgrade SteelHead 755v High to 5055v High Virtual Appliance</t>
  </si>
  <si>
    <t>UPG-VCX-755H-7055L</t>
  </si>
  <si>
    <t>Upgrade SteelHead 755v High to 7055v Low Virtual Appliance</t>
  </si>
  <si>
    <t>UPG-VCX-755H-7055M</t>
  </si>
  <si>
    <t>Upgrade SteelHead 755v High to 7055v Mid Virtual Appliance</t>
  </si>
  <si>
    <t>UPG-VCX-1555L-5055M</t>
  </si>
  <si>
    <t>Upgrade SteelHead 1555v Low to 5055v Mid Virtual Appliance</t>
  </si>
  <si>
    <t>UPG-VCX-1555L-5055H</t>
  </si>
  <si>
    <t>Upgrade SteelHead 1555v Low to 5055v High Virtual Appliance</t>
  </si>
  <si>
    <t>UPG-VCX-1555L-7055L</t>
  </si>
  <si>
    <t>Upgrade SteelHead 1555v Low to 7055v Low Virtual Appliance</t>
  </si>
  <si>
    <t>UPG-VCX-1555L-7055M</t>
  </si>
  <si>
    <t>Upgrade SteelHead 1555v Low to 7055v Mid Virtual Appliance</t>
  </si>
  <si>
    <t>UPG-VCX-1555M-5055M</t>
  </si>
  <si>
    <t>Upgrade SteelHead 1555v Mid to 5055v Mid Virtual Appliance</t>
  </si>
  <si>
    <t>UPG-VCX-1555M-5055H</t>
  </si>
  <si>
    <t>Upgrade SteelHead 1555v Mid to 5055v High Virtual Appliance</t>
  </si>
  <si>
    <t>UPG-VCX-1555M-7055L</t>
  </si>
  <si>
    <t>Upgrade SteelHead 1555v Mid to 7055v Low Virtual Appliance</t>
  </si>
  <si>
    <t>UPG-VCX-1555M-7055M</t>
  </si>
  <si>
    <t>Upgrade SteelHead 1555v Mid to 7055v Mid Virtual Appliance</t>
  </si>
  <si>
    <t>UPG-VCX-1555H-5055M</t>
  </si>
  <si>
    <t>Upgrade SteelHead 1555v High to 5055v Mid Virtual Appliance</t>
  </si>
  <si>
    <t>UPG-VCX-1555H-5055H</t>
  </si>
  <si>
    <t>Upgrade SteelHead 1555v High to 5055v High Virtual Appliance</t>
  </si>
  <si>
    <t>UPG-VCX-1555H-7055L</t>
  </si>
  <si>
    <t>Upgrade SteelHead 1555v High to 7055v Low Virtual Appliance</t>
  </si>
  <si>
    <t>UPG-VCX-1555H-7055M</t>
  </si>
  <si>
    <t>Upgrade SteelHead 1555v High to 7055v Mid Virtual Appliance</t>
  </si>
  <si>
    <t>UPG-VCX-5055M-5055H</t>
  </si>
  <si>
    <t>Upgrade SteelHead 5055v Mid to 5055v High Virtual Appliance</t>
  </si>
  <si>
    <t>UPG-VCX-5055M-7055L</t>
  </si>
  <si>
    <t>Upgrade SteelHead 5055v Mid to 7055v Low Virtual Appliance</t>
  </si>
  <si>
    <t>UPG-VCX-5055M-7055M</t>
  </si>
  <si>
    <t>Upgrade SteelHead 5055v Mid to 7055v Mid Virtual Appliance</t>
  </si>
  <si>
    <t>UPG-VCX-5055H-7055L</t>
  </si>
  <si>
    <t>Upgrade SteelHead 5055v High to 7055v Low Virtual Appliance</t>
  </si>
  <si>
    <t>UPG-VCX-5055H-7055M</t>
  </si>
  <si>
    <t>Upgrade SteelHead 5055v High to 7055v Mid Virtual Appliance</t>
  </si>
  <si>
    <t>UPG-VCX-7055L-7055M</t>
  </si>
  <si>
    <t>Upgrade SteelHead 7055v Low to 7055v Mid Virtual Appliance</t>
  </si>
  <si>
    <t xml:space="preserve">Virtual VGC-1000 Model </t>
  </si>
  <si>
    <t>UPG-VGC-1000-U-L</t>
  </si>
  <si>
    <t>Upgrade VGC-1000U to VGC-1000L</t>
  </si>
  <si>
    <t>UPG-VGC-1000-U-M</t>
  </si>
  <si>
    <t>Upgrade VGC-1000U to VGC-1000M</t>
  </si>
  <si>
    <t>UPG-VGC-1000-L-M</t>
  </si>
  <si>
    <t>Upgrade VGC-1000L to VGC-1000M</t>
  </si>
  <si>
    <t xml:space="preserve">Virtual VGC-1500 Model </t>
  </si>
  <si>
    <t>UPG-VGC-1500-L-M</t>
  </si>
  <si>
    <t>Upgrade VGC-1500L to VGC-1500M</t>
  </si>
  <si>
    <t>SVC-TRA-EXAM-P-VCH</t>
  </si>
  <si>
    <t>RCPE Professional Exam Voucher, good for 1 RCPE Professional exam from PearsonVUE</t>
  </si>
  <si>
    <t>RCPE - Professional Exam Voucher</t>
  </si>
  <si>
    <t>SEC-SDW-DIRECTOR-LIC-PTO</t>
  </si>
  <si>
    <t>SEC-SDW-ANALYTICS-S</t>
  </si>
  <si>
    <t>SEC-SDW-ANALYTICS-M</t>
  </si>
  <si>
    <t>SEC-SDW-ANALYTICS-L</t>
  </si>
  <si>
    <t>SteelConnect-EX SD-WAN Hardware (Licenses are ordered through Director BOM)</t>
  </si>
  <si>
    <t>Models: CXA-03080, SDEX-03080</t>
  </si>
  <si>
    <t>Models - SFCR3500, SFED2100,2200,3100,3200,5100, SDI-S12, SDI-24, SDI-S48, SDI-2030, SDI-5030, SDEX-0580, SDEX-0780, SDEX-03080</t>
  </si>
  <si>
    <t>Models - SCNE-00470,SCAN-02170,SCAN-04170,SCAN-06170,SCAN-08170, SCAN-02180, SCAN-04180, SCAN-08180, SFCR3500, SFED2100,2200,3100,3200,5100, SDI-S12, SDI-24, SDI-S48, SDI-2030, SDI-5030, SDEX-0580, SDEX-0780, SDEX-03080</t>
  </si>
  <si>
    <t>Models - SCNE-00470,SCAN-02170,SCAN-04170,SCAN-06170,SCAN-08170,SCAN-02180,SCAN-04180,SCAN-08180, SFCR3500, SFED2100,2200,3100,3200,5100, SDI-S12, SDI-24, SDI-S48, SDI-2030, SDI-5030, SDEX-0580, SDEX-0780, SDEX-03080</t>
  </si>
  <si>
    <t>Models - SCNE-00470, SCNP-04280-DP, SCFG-02280, SCAN-02170,SCAN-04170,SCAN-06170,SCAN-08170, SCAN-02180, SCAN-04180, SCAN-08180, SFCR3500, SFED2100,2200,3100,3200,5100, SDI-S24, SDI-S48, SDI-1030, SDI-2030, SDI-5030, SDEX-0580, SDEX-0780, SDEX-03080</t>
  </si>
  <si>
    <t>Models - SCNE-00470, SCNP-04280-DP, SCFG-02280, SCAN-02170,SCAN-04170,SCAN-06170,SCAN-08170, SCAN-02180, SCAN-04180, SCAN-08180, SDI-S24, SDI-S48, SFED2100,2200,3100,3200,5100, SDI-1030, SDI-2030, SDI-5030, SDEX-0580, SDEX-0780, SDEX-03080</t>
  </si>
  <si>
    <t>Models: CXA-00580,CXA-00780, SDEX-00580, SDEX-00780</t>
  </si>
  <si>
    <t>Large Branch or Hub/Aggregation SD-WAN Platform with optional Application Acceleration support - Can also be used to run the FlexVNF software configured as a controller for up to 500 CPEs and 100 Tenants</t>
  </si>
  <si>
    <t>Evaluation Large Branch or Hub/Aggregation SD-WAN Platform with optional Application Acceleration support - Can also be used to run the FlexVNF software configured as a controller for up to 500 CPEs and 100 Tenants</t>
  </si>
  <si>
    <t>Virtual SteelFusion Edge for Hyper-V - VSFH 1100 Gold Support</t>
  </si>
  <si>
    <r>
      <t xml:space="preserve">For additional information regarding this change, please contact Elyse Iovino at </t>
    </r>
    <r>
      <rPr>
        <u/>
        <sz val="11"/>
        <color rgb="FF0000FF"/>
        <rFont val="Arial"/>
        <family val="2"/>
      </rPr>
      <t>Elyse.Iovino@riverbed.com</t>
    </r>
  </si>
  <si>
    <t>NETIMBASE2-E</t>
  </si>
  <si>
    <t>For NetIM2.x Evals</t>
  </si>
  <si>
    <t>Includes NETIMBASE-E, NETIMSTD-E, (10) NETIMCOLLECT-E, NETIMREPORT-E</t>
  </si>
  <si>
    <t>Eval NetProfiler Virtual Edition Includes 1.5M FPM of LIC-SCNP-VE-100K-E and LIC-SCNP-VE-ASM-100K-E for 90 days evaluation</t>
  </si>
  <si>
    <t>Eval Flow Gateway Virtual Edition Includes 1.5M FPM of LIC-SCFG-VE-100K-E for 90 days evaluation</t>
  </si>
  <si>
    <t>Virtual SteelFusion Edge for Hyper-V</t>
  </si>
  <si>
    <t>VSFH-1100-W0</t>
  </si>
  <si>
    <t>Virtual SteelFusion Edge for Hyper-V - VSFH-1100-W0</t>
  </si>
  <si>
    <t>Virtual SteelFusion Edge (Hyper-V) VSFH-1100-W0, 1000GB, BlockStream only license</t>
  </si>
  <si>
    <t>VSFH-1100-W1</t>
  </si>
  <si>
    <t>Virtual SteelFusion Edge for Hyper-V - VSFH-1100-W1</t>
  </si>
  <si>
    <t>Virtual SteelFusion Edge (Hyper-V) VSFH-1100-W1, 1000GB, WAN Opt (20Mbps, 3500 connections)</t>
  </si>
  <si>
    <t>VSFH-1100-W2</t>
  </si>
  <si>
    <t>Virtual SteelFusion Edge for Hyper-V - VSFH-1100-W2</t>
  </si>
  <si>
    <t>Virtual SteelFusion Edge (Hyper-V) VSFH-1100-W2, 1000GB, WAN Opt (30Mbps, 4500 connections)</t>
  </si>
  <si>
    <t>VSFH-1100-W3</t>
  </si>
  <si>
    <t>Virtual SteelFusion Edge for Hyper-V - VSFH-1100-W3</t>
  </si>
  <si>
    <t>Virtual SteelFusion Edge (Hyper-V) VSFH-1100-W3, 1000GB, WAN Opt (50Mbps, 5000 connections)</t>
  </si>
  <si>
    <t>VSFH-1200-W0</t>
  </si>
  <si>
    <t>Virtual SteelFusion Edge for Hyper-V - VSFH-1200-W0</t>
  </si>
  <si>
    <t>Virtual SteelFusion Edge (Hyper-V) VSFH-1200-W0, 5000GB, BlockStream only license</t>
  </si>
  <si>
    <t>VSFH-1200-W1</t>
  </si>
  <si>
    <t>Virtual SteelFusion Edge for Hyper-V - VSFH-1200-W1</t>
  </si>
  <si>
    <t>Virtual SteelFusion Edge (Hyper-V) VSFH-1200-W1, 5000GB, WAN Opt (30Mbps, 4500 connections)</t>
  </si>
  <si>
    <t>VSFH-1200-W2</t>
  </si>
  <si>
    <t>Virtual SteelFusion Edge for Hyper-V - VSFH-1200-W2</t>
  </si>
  <si>
    <t>Virtual SteelFusion Edge (Hyper-V) VSFH-1200-W2, 5000GB, WAN Opt (50Mbps, 6000 connections)</t>
  </si>
  <si>
    <t>VSFH-1200-W3</t>
  </si>
  <si>
    <t>Virtual SteelFusion Edge for Hyper-V - VSFH-1200-W3</t>
  </si>
  <si>
    <t>Virtual SteelFusion Edge (Hyper-V) VSFH-1200-W3, 5000GB, WAN Opt (100Mbps, 10000 connections)</t>
  </si>
  <si>
    <t>Eval Virtual SteelFusion Edge for Hyper-V -</t>
  </si>
  <si>
    <t>VSFH-1100-W0-E</t>
  </si>
  <si>
    <t>Eval Virtual SteelFusion Edge for Hyper-V - VSFH-1100-W0</t>
  </si>
  <si>
    <t>VSFH-1100-W1-E</t>
  </si>
  <si>
    <t>Eval Virtual SteelFusion Edge for Hyper-V - VSFH-1100-W1</t>
  </si>
  <si>
    <t>VSFH-1100-W2-E</t>
  </si>
  <si>
    <t>Eval Virtual SteelFusion Edge for Hyper-V - VSFH-1000-W1</t>
  </si>
  <si>
    <t>VSFH-1100-W3-E</t>
  </si>
  <si>
    <t>Eval Virtual SteelFusion Edge for Hyper-V - VSFH-1000-W3</t>
  </si>
  <si>
    <t>VSFH-1200-W0-E</t>
  </si>
  <si>
    <t>Eval Virtual SteelFusion Edge for Hyper-V - VSFH-1200-W0</t>
  </si>
  <si>
    <t>VSFH-1200-W1-E</t>
  </si>
  <si>
    <t>Eval Virtual SteelFusion Edge for Hyper-V - VSFH-1200-W1</t>
  </si>
  <si>
    <t>VSFH-1200-W2-E</t>
  </si>
  <si>
    <t>Eval Virtual SteelFusion Edge for Hyper-V - VSFH-1200-W2</t>
  </si>
  <si>
    <t>VSFH-1200-W3-E</t>
  </si>
  <si>
    <t>Eval Virtual SteelFusion Edge for Hyper-V - VSFH-1200-W3</t>
  </si>
  <si>
    <t>FSYNC for SteelFusion Core</t>
  </si>
  <si>
    <t>FSYNC-001</t>
  </si>
  <si>
    <t xml:space="preserve">FusionSync for SteelFusion Core 2000 </t>
  </si>
  <si>
    <t>FusionSync for SteelFusion Core 2000, GCA2000</t>
  </si>
  <si>
    <t>FSYNC-002</t>
  </si>
  <si>
    <t>FusionSync for SteelFusion Core 3000</t>
  </si>
  <si>
    <t>FusionSync for SteelFusion Core 3000, GCA3000</t>
  </si>
  <si>
    <t>FSYNC-005</t>
  </si>
  <si>
    <t>FusionSync for SteelFusion Core 3500</t>
  </si>
  <si>
    <t>FusionSync for SteelFusion Core 3000, SFCR 3500</t>
  </si>
  <si>
    <t>FSYNC-006</t>
  </si>
  <si>
    <t>FusionSync for SteelFusion Core 2500</t>
  </si>
  <si>
    <t>FusionSync for SteelFusion Core VSFC-2500</t>
  </si>
  <si>
    <t>FSYNC-001-E</t>
  </si>
  <si>
    <t>Evaluation FusionSync for SteelFusion Core 2000 Appliance</t>
  </si>
  <si>
    <t>Evaluation FusionSync for SteelFusion Core 2000, GCA2000</t>
  </si>
  <si>
    <t>FSYNC-002-E</t>
  </si>
  <si>
    <t>Evaluation FusionSync for SteelFusion Core 3000</t>
  </si>
  <si>
    <t>Evaluation FusionSync for SteelFusion Core 3000, GCA3000</t>
  </si>
  <si>
    <t>FSYNC-005-E</t>
  </si>
  <si>
    <t>Evaluation FusionSync for SteelFusion Core 3500</t>
  </si>
  <si>
    <t>Evaluation FusionSync for SteelFusion Core 3500, SFCR3500</t>
  </si>
  <si>
    <t>FSYNC-006-E</t>
  </si>
  <si>
    <t>Evaluation FusionSync for SteelFusion Core 2500</t>
  </si>
  <si>
    <t>Evaluation FusionSync for SteelFusion Core VSFC-2500</t>
  </si>
  <si>
    <t>Hyper-V for SteelFusion - Requires OS-HYPERV or OS-HYPERV-CUSTOM - All Hyper-V Edges must be connect to Hyper-V enabled Core</t>
  </si>
  <si>
    <t>LIC-HyperV</t>
  </si>
  <si>
    <t>SteelFusion NFS License SUPPORT included in HW</t>
  </si>
  <si>
    <t>LIC-HyperV-E</t>
  </si>
  <si>
    <t>Eval SteelFusion NFS License SUPPORT included in HW</t>
  </si>
  <si>
    <t>FSYNC-003</t>
  </si>
  <si>
    <t>FusionSync for SteelFusion Core 1000 Virtual Edition</t>
  </si>
  <si>
    <t>FusionSync for SteelFusion Core 1000 Virtual Edition, VGC1000</t>
  </si>
  <si>
    <t>FSYNC-004</t>
  </si>
  <si>
    <t>FusionSync for SteelFusion Core 1500 Virtual Edition</t>
  </si>
  <si>
    <t>FusionSync for SteelFusion Core 1500 Virtual Edition, VGC1500</t>
  </si>
  <si>
    <t>FSYNC-003-E</t>
  </si>
  <si>
    <t>Evaluation FusionSync for SteelFusion Core 1000 Virtual Edition</t>
  </si>
  <si>
    <t>Evaluation FusionSync for SteelFusion Core 1000 Virtual Edition, VGC1000</t>
  </si>
  <si>
    <t>FSYNC-004-E</t>
  </si>
  <si>
    <t>Evaluation FusionSync for SteelFusion Core 1500 Virtual Edition</t>
  </si>
  <si>
    <t>Evaluation FusionSync for SteelFusion Core 1500 Virtual Edition, VGC1500</t>
  </si>
  <si>
    <t>Global Customer Success (GCS) Credits may be applied to any applicable GCS Credit offering. See riverbed.com/gcs-credits for full description and menu of credit offerings.</t>
  </si>
  <si>
    <t>Duration Start</t>
  </si>
  <si>
    <t>Duration End</t>
  </si>
  <si>
    <t>SteelConnect CX Starter Implementation Service</t>
  </si>
  <si>
    <t>SteelConnect CX solution enablement for up to 3 branches with up to 2 gateways per branch and up to 1 data center with up to 2 gateways. Service includes SD-WAN transition planning for up to 3 branches and up to 1 data center only, design, configuration, validation, documentation and knowledge transfer. Product rack and stack not included. Excludes T&amp;E. See Professional Services literature for full scope, applicable products, and deliverables.</t>
  </si>
  <si>
    <t>SDEX-00385-B040</t>
  </si>
  <si>
    <t>SDEX-00485-B010</t>
  </si>
  <si>
    <t>SDEX-00485-B030</t>
  </si>
  <si>
    <t>SDEX-00485-B040</t>
  </si>
  <si>
    <t>SDEX-00685-B010</t>
  </si>
  <si>
    <t>SDEX-00685-B030</t>
  </si>
  <si>
    <t>SDEX-00685-B040</t>
  </si>
  <si>
    <t>Models: SDEX-580, SDEX-780, SDEX-3080, SDEX-385, SDEX-485, SDEX-685</t>
  </si>
  <si>
    <t>SDEX-00385-B010</t>
  </si>
  <si>
    <t>Small Branch Base Model</t>
  </si>
  <si>
    <t xml:space="preserve">Small Branch SD-WAN Platform Base Model </t>
  </si>
  <si>
    <t>SDEX-00385-B010-E</t>
  </si>
  <si>
    <t xml:space="preserve">Evaluation Small Branch Base Model </t>
  </si>
  <si>
    <t xml:space="preserve">Evaluation Small Branch SD-WAN Platform Base Model </t>
  </si>
  <si>
    <t>SDEX-00385-B030</t>
  </si>
  <si>
    <t>AMER/EMEA Small Branch w/LTE, WiFi AP</t>
  </si>
  <si>
    <t xml:space="preserve">AMER/EMEA Small Branch SD-WAN Platform Base Model with LTE, WiFi AP </t>
  </si>
  <si>
    <t>SDEX-00385-B030-E</t>
  </si>
  <si>
    <t>Evaluation AMER/EMEA Small Branch w/LTE, WiFi AP</t>
  </si>
  <si>
    <t>Evaluation AMER/EMEA Small Branch SD-WAN Platform Base Model with LTE, WiFi AP</t>
  </si>
  <si>
    <t>APAC Small Branch w/LTE, WiFi AP</t>
  </si>
  <si>
    <t xml:space="preserve">APAC Small Branch SD-WAN Platform Base Model with LTE, WiFi AP </t>
  </si>
  <si>
    <t>SDEX-00385-B040-E</t>
  </si>
  <si>
    <t>Evaluation APAC Small Branch w/LTE, WiFi AP</t>
  </si>
  <si>
    <t>Evaluation APAC Small Branch SD-WAN Platform Base Model with LTE, WiFi AP</t>
  </si>
  <si>
    <t>Medium Branch Base Model</t>
  </si>
  <si>
    <t xml:space="preserve">Medium Branch SD-WAN Platform Base Model Base Model </t>
  </si>
  <si>
    <t>SDEX-00485-B010-E</t>
  </si>
  <si>
    <t>Evaluation Medium Branch Base Model</t>
  </si>
  <si>
    <t xml:space="preserve">Evaluation Medium Branch SD-WAN Platform Base Model Base Model </t>
  </si>
  <si>
    <t>AMER/EMEA Medium Branch w/LTE, WiFi AP</t>
  </si>
  <si>
    <t xml:space="preserve">AMER/EMEA Medium Branch SD-WAN Platform Base Model with LTE, WiFi AP </t>
  </si>
  <si>
    <t>SDEX-00485-B030-E</t>
  </si>
  <si>
    <t>Evaluation AMER/EMEA Medium Branch w/LTE, WiFi AP</t>
  </si>
  <si>
    <t xml:space="preserve">Evaluation AMER/EMEA Medium Branch SD-WAN Platform Base Model with LTE, WiFi AP </t>
  </si>
  <si>
    <t>APAC Medium Branch w/LTE, WiFi AP</t>
  </si>
  <si>
    <t>APAC Medium SD-WAN Platform Base Model with LTE, WiFi AP</t>
  </si>
  <si>
    <t>SDEX-00485-B040-E</t>
  </si>
  <si>
    <t>Evaluation APAC Medium Branch w/LTE, WiFi AP</t>
  </si>
  <si>
    <t>Evaluation APAC Medium SD-WAN Platform Base Model with LTE, WiFi AP</t>
  </si>
  <si>
    <t>Large Branch Base Model</t>
  </si>
  <si>
    <t>Large Branch SD-WAN Platform Base Model</t>
  </si>
  <si>
    <t>SDEX-00685-B010-E</t>
  </si>
  <si>
    <t>Evaluation Large Branch Base Model</t>
  </si>
  <si>
    <t xml:space="preserve">Evaluation Large Branch SD-WAN Platform Base Model </t>
  </si>
  <si>
    <t xml:space="preserve">AMER/EMEA Large Branch w/LTE, WiFi AP </t>
  </si>
  <si>
    <t>AMER/EMEA Large Branch SD-WAN Platform Base Model with LTE, WiFi AP</t>
  </si>
  <si>
    <t>SDEX-00685-B030-E</t>
  </si>
  <si>
    <t xml:space="preserve">Evaluation AMER/EMEA Large Branch w/LTE, WiFi AP </t>
  </si>
  <si>
    <t>Evaluation AMER/EMEA Large Branch SD-WAN Platform Base Model with LTE, WiFi AP</t>
  </si>
  <si>
    <t>APAC Large Branch w/LTE, WiFi AP</t>
  </si>
  <si>
    <t xml:space="preserve">APAC Large Branch SD-WAN Platform Base Model with LTE, WiFi AP </t>
  </si>
  <si>
    <t>SDEX-00685-B040-E</t>
  </si>
  <si>
    <t>Evaluation APAC Large Branch w/LTE, WiFi AP</t>
  </si>
  <si>
    <t>Evaluation APAC Large Branch SD-WAN Platform Base Model with LTE, WiFi AP</t>
  </si>
  <si>
    <t>SteelCentral AppResponse 11 2170 license</t>
  </si>
  <si>
    <t>SteelCentral AppResponse 11 4170 license</t>
  </si>
  <si>
    <t>SteelCentral AppResponse 11 6170 license</t>
  </si>
  <si>
    <t>PROMOs</t>
  </si>
  <si>
    <t>SCAN-08170   (Configured systems only.   Requires additional NIC options. See "Configurable Options" tab)</t>
  </si>
  <si>
    <t>License Options for SCAN-08170-B010 - It is mandatory to select one of the following</t>
  </si>
  <si>
    <t>Hardware and associated licenses must be ordered together for the promotional discount to be applied to initiate the Promo discounts.</t>
  </si>
  <si>
    <r>
      <t>·</t>
    </r>
    <r>
      <rPr>
        <sz val="7"/>
        <rFont val="Times New Roman"/>
        <family val="1"/>
      </rPr>
      <t xml:space="preserve">         </t>
    </r>
    <r>
      <rPr>
        <b/>
        <sz val="11"/>
        <rFont val="Arial"/>
        <family val="2"/>
      </rPr>
      <t>PROMO-1037:  SteelCentral NPM XX70</t>
    </r>
  </si>
  <si>
    <t>SteelCentral NetProfiler Additional License options - Not Mandatory</t>
  </si>
  <si>
    <t>SteelCentral SCNP-04270 Enterprise NetProfiler Additional License options - Not Mandatory</t>
  </si>
  <si>
    <t>     (start date 3-3-2020 End date “until supplies last”)</t>
  </si>
  <si>
    <r>
      <t>·</t>
    </r>
    <r>
      <rPr>
        <sz val="7"/>
        <rFont val="Times New Roman"/>
        <family val="1"/>
      </rPr>
      <t xml:space="preserve">         </t>
    </r>
    <r>
      <rPr>
        <b/>
        <sz val="11"/>
        <rFont val="Arial"/>
        <family val="2"/>
      </rPr>
      <t>PROMO-1038:  SteelCentral NPM XX70</t>
    </r>
  </si>
  <si>
    <t>SteelCentral NetProfiler Virtual Edition, NetProfiler Cloud 10K FPM Subscription, incl. Gold Support</t>
  </si>
  <si>
    <t xml:space="preserve">SteelCentral NetProfiler Virtual Edition, NetProfiler Cloud 10K - Subscriptions - Price is per month  (12, 36 or 60 Month contracts) </t>
  </si>
  <si>
    <t xml:space="preserve">RASP SteelCentral NetProfiler Virtual Edition, NetProfiler Cloud 10K - Subscriptions - Price is per month  (12, 36 or 60 Month contracts) </t>
  </si>
  <si>
    <t>SteelCentral NetProfiler Virtual Edition, NetProfiler Cloud 10K FPM Subscription, incl. RASP Gold Support</t>
  </si>
  <si>
    <t xml:space="preserve">SteelCentral NetProfiler Virtual Edition, NetProfiler Cloud 100K - Subscriptions - Price is per month  (12, 36 or 60 Month contracts) </t>
  </si>
  <si>
    <t>SteelCentral NetProfiler Virtual Edition, NetProfiler Cloud 100K FPM Subscription, incl. Gold Support</t>
  </si>
  <si>
    <t xml:space="preserve">RASP SteelCentral NetProfiler Virtual Edition, NetProfiler Cloud 100K - Subscriptions - Price is per month  (12, 36 or 60 Month contracts) </t>
  </si>
  <si>
    <t>SteelCentral NetProfiler Virtual Edition, NetProfiler Cloud 100K FPM Subscription, incl. RASP Gold Support</t>
  </si>
  <si>
    <t xml:space="preserve">SteelCentral NetProfiler Virtual Edition, NetProfiler Cloud  10K ASM - Subscriptions - Price is per month  (12, 36 or 60 Month contracts) </t>
  </si>
  <si>
    <t>SteelCentral NetProfiler Virtual Edition, NetProfiler Cloud ASM 10K FPM Subscription, incl. Gold Support</t>
  </si>
  <si>
    <t xml:space="preserve">RASP SteelCentral NetProfiler Virtual Edition, NetProfiler Cloud  10K ASM - Subscriptions - Price is per month  (12, 36 or 60 Month contracts) </t>
  </si>
  <si>
    <t>SteelCentral NetProfiler Virtual Edition, NetProfiler Cloud ASM 10K FPM Subscription, incl. RASP Gold Support</t>
  </si>
  <si>
    <t xml:space="preserve">SteelCentral NetProfiler Virtual Edition, NetProfiler Cloud 100K ASM - Subscriptions - Price is per month  (12, 36 or 60 Month contracts) </t>
  </si>
  <si>
    <t>SteelCentral NetProfiler Virtual Edition, NetProfiler Cloud ASM 100K FPM Subscription, incl. Gold Support</t>
  </si>
  <si>
    <t xml:space="preserve">RASP SteelCentral NetProfiler Virtual Edition, NetProfiler Cloud 100K ASM - Subscriptions - Price is per month  (12, 36 or 60 Month contracts) </t>
  </si>
  <si>
    <t>SteelCentral NetProfiler Virtual Edition, NetProfiler Cloud ASM 100K FPM Subscription, incl. RASP Gold Support</t>
  </si>
  <si>
    <t xml:space="preserve">SteelCentral NetProfiler Virtual Edition, NetProfiler Cloud- EXP - Subscriptions - Price is per month  (12, 36 or 60 Month contracts) </t>
  </si>
  <si>
    <t>NetProfiler Virtual Edition, NetProfiler Cloud Expansion Module Subscription, incl. Gold Support</t>
  </si>
  <si>
    <t xml:space="preserve">SteelCentral NetProfiler Virtual Edition, NetProfiler Cloud- DP - Subscriptions - Price is per month  (12, 36 or 60 Month contracts) </t>
  </si>
  <si>
    <t>NetProfiler Virtual Edition, NetProfiler Cloud Dispatch Module Subscription, incl. Gold Support</t>
  </si>
  <si>
    <t xml:space="preserve">SteelCentral Flow Gateway Virtual Edition, Flow Gateway Cloud 10K - Subscriptions - Price is per month  (12, 36 or 60 Month contracts) </t>
  </si>
  <si>
    <t>SteelCentral Flow Gateway Virtual Edition, Flow Gateway Cloud  10K FPM Subscription, incl. Gold Support</t>
  </si>
  <si>
    <t xml:space="preserve">RASP SteelCentral Flow Gateway Virtual Edition, Flow Gateway Cloud 10K - Subscriptions - Price is per month  (12, 36 or 60 Month contracts) </t>
  </si>
  <si>
    <t>SteelCentral Flow Gateway Virtual Edition, Flow Gateway Cloud  10K FPM Subscription, , incl. RASP Gold Support</t>
  </si>
  <si>
    <t>SteelCentral Flow Gateway Virtual Edition, Flow Gateway Cloud  10K FPM Subscription, incl. RASP Gold Support</t>
  </si>
  <si>
    <t xml:space="preserve">SteelCentral Flow Gateway Virtual Edition, Flow Gateway Cloud 100K - Subscriptions - Price is per month  (12, 36 or 60 Month contracts) </t>
  </si>
  <si>
    <t>SteelCentral Flow Gateway Virtual Edition, Flow Gateway Cloud  100K FPM Subscription, incl. Gold Support</t>
  </si>
  <si>
    <t xml:space="preserve">RASP SteelCentral Flow Gateway Virtual Edition, Flow Gateway Cloud 100K - Subscriptions - Price is per month  (12, 36 or 60 Month contracts) </t>
  </si>
  <si>
    <t>SteelCentral Flow Gateway Virtual Edition, Flow Gateway Cloud  100K FPM Subscription, , incl. RASP Gold Support</t>
  </si>
  <si>
    <t>SteelCentral Flow Gateway Virtual Edition, Flow Gateway Cloud  100K FPM Subscription, incl. RASP Gold Support</t>
  </si>
  <si>
    <t xml:space="preserve">RASP SteelCentral NetProfiler Virtual Edition, NetProfiler Cloud- DP - Subscriptions - Price is per month  (12, 36 or 60 Month contracts) </t>
  </si>
  <si>
    <t>NetProfiler Virtual Edition, NetProfiler Cloud Dispatch Module Subscription, incl. RASP Gold Support</t>
  </si>
  <si>
    <t>SVC-TRA-ENET-P-KIT</t>
  </si>
  <si>
    <t>RCPE Professional: SD-WAN Enhanced Network Configuration - ATP Training Kit. For Authorized Training Partners ONLY.</t>
  </si>
  <si>
    <t>RCPE Professional: SD-WAN Enhanced Network Configuration – ATP Training Kit provides online access to the RCPE Professional: SD-WAN Enhanced Network Configuration course materials for 1 student. Course materials include the lectures and page notes in one eBook. For Authorized Training Partners ONLY.</t>
  </si>
  <si>
    <t>SVC-TRA-EOPT-P-KIT</t>
  </si>
  <si>
    <t>RCPE Professional: Enterprise WAN Optimization - ATP Training Kit. For Authorized Training Partners ONLY.</t>
  </si>
  <si>
    <t>RCPE Professional: Enterprise WAN Optimization – ATP Training Kit provides online access to the RCPE Professional: Enterprise WAN Optimization course materials for 1 student. Course materials include the lectures and page notes in one eBook. For Authorized Training Partners ONLY.</t>
  </si>
  <si>
    <t>SVC-TRA-IOPT-P-KIT</t>
  </si>
  <si>
    <t>RCPE Professional: Implement WAN Optimization - ATP Training Kit. For Authorized Training Partners ONLY.</t>
  </si>
  <si>
    <t>RCPE Professional: Implement WAN Optimization – ATP Training Kit provides online access to the RCPE Professional: Implement WAN Optimization course materials for 1 student. Course materials include the lectures and page notes in one eBook. For Authorized Training Partners ONLY.</t>
  </si>
  <si>
    <t>Riverbed Professional Services is adding Authorized Training Partner Kits for new RCPE courses for SD-WAN Enhanced Network Configuration, Enterprise WAN Optimization, and Implement WAN Optimization</t>
  </si>
  <si>
    <t>Models: SDEX-385, SDEX-485, SDEX-685, SDEX-580</t>
  </si>
  <si>
    <t>Models: SDEX-385, SDEX-485, SDEX-685, SDEX-580, SDEX-780</t>
  </si>
  <si>
    <t>Models: SDEX-485, SDEX-685, SDEX-580, SDEX-780</t>
  </si>
  <si>
    <t>Models: SDEX-485, SDEX-685, SDEX-580, SDEX-780, SDEX-3080</t>
  </si>
  <si>
    <t>Models: SDEX-685, SDEX-580, SDEX-780, SDEX-3080</t>
  </si>
  <si>
    <t>Models: SDEX-780, SDEX-3080</t>
  </si>
  <si>
    <t>Models: SDEX-3080</t>
  </si>
  <si>
    <t>Models: SDEX-385, SDEX-485, SDEX-685, SDEX-580. Secure SD-WAN Essentials For 10 Mbps bandwidth</t>
  </si>
  <si>
    <t>Models: SDEX-385, SDEX-485, SDEX-685, SDEX-580. Secure SD-WAN Essentials For 25 Mbps bandwidth</t>
  </si>
  <si>
    <t>Models: SDEX-385, SDEX-485, SDEX-685, SDEX-580. Secure SD-WAN Essentials For 50 Mbps bandwidth</t>
  </si>
  <si>
    <t>Models: SDEX-385, SDEX-485, SDEX-685, SDEX-580. Secure SD-WAN Essentials For 100 Mbps bandwidth</t>
  </si>
  <si>
    <t>Models: SDEX-385, SDEX-485, SDEX-685, SDEX-580, SDEX-780. Secure SD-WAN Essentials For 200 Mbps bandwidth</t>
  </si>
  <si>
    <t>Models: SDEX-485, SDEX-685, SDEX-580, SDEX-780. Secure SD-WAN Essentials For 500 Mbps bandwidth</t>
  </si>
  <si>
    <t>Models: SDEX-485, SDEX-685, SDEX-580, SDEX-780, SDEX-3080. Secure SD-WAN Essentials For 1 Gbps bandwidth</t>
  </si>
  <si>
    <t>Models: SDEX-685, SDEX-580, SDEX-780, SDEX-3080. Secure SD-WAN Essentials For 2 Gbps bandwidth</t>
  </si>
  <si>
    <t>Models: SDEX-780, SDEX-3080. Secure SD-WAN Essentials For 5 Gbps bandwidth</t>
  </si>
  <si>
    <t>Models: SDEX-385, SDEX-485, SDEX-685, SDEX-580. Secure SD-WAN Standard For 10 Mbps bandwidth</t>
  </si>
  <si>
    <t>Models: SDEX-385, SDEX-485, SDEX-685, SDEX-580. Secure SD-WAN Standard For 25 Mbps bandwidth</t>
  </si>
  <si>
    <t>Models: SDEX-385, SDEX-485, SDEX-685, SDEX-580. Secure SD-WAN Standard For 50 Mbps bandwidth</t>
  </si>
  <si>
    <t>Models: SDEX-385, SDEX-485, SDEX-685, SDEX-580. Secure SD-WAN Standard For 100 Mbps bandwidth</t>
  </si>
  <si>
    <t>Models: SDEX-385, SDEX-485, SDEX-685, SDEX-580, SDEX-780. Secure SD-WAN Standard For 200 Mbps bandwidth</t>
  </si>
  <si>
    <t>Models: SDEX-485, SDEX-685, SDEX-580, SDEX-780. Secure SD-WAN Standard For 500 Mbps bandwidth</t>
  </si>
  <si>
    <t>Models: SDEX-685, SDEX-580, SDEX-780, SDEX-3080. Secure SD-WAN Standard For 2 Gbps bandwidth</t>
  </si>
  <si>
    <t>Models: SDEX-485, SDEX-685, SDEX-580, SDEX-780, SDEX-3080. Secure SD-WAN Standard For 1 Gbps bandwidth</t>
  </si>
  <si>
    <t>Models: SDEX-780, SDEX-3080. Secure SD-WAN Standard For 5 Gbps bandwidth</t>
  </si>
  <si>
    <t>Models: SDEX-385, SDEX-485, SDEX-685, SDEX-580. Secure SD-WAN Advanced For 10 Mbps bandwidth</t>
  </si>
  <si>
    <t>Models: SDEX-385, SDEX-485, SDEX-685, SDEX-580. Secure SD-WAN Advanced For 25 Mbps bandwidth</t>
  </si>
  <si>
    <t>Models: SDEX-385, SDEX-485, SDEX-685, SDEX-580. Secure SD-WAN Advanced For 50 Mbps bandwidth</t>
  </si>
  <si>
    <t>Models: SDEX-385, SDEX-485, SDEX-685, SDEX-580. Secure SD-WAN Advanced For 100 Mbps bandwidth</t>
  </si>
  <si>
    <t>Models: SDEX-780, SDEX-3080. Secure SD-WAN Advanced For 5 Gbps bandwidth</t>
  </si>
  <si>
    <t>Models: SDEX-685, SDEX-580, SDEX-780, SDEX-3080. Secure SD-WAN Advanced For 2 Gbps bandwidth</t>
  </si>
  <si>
    <t>Models: SDEX-485, SDEX-685, SDEX-580, SDEX-780, SDEX-3080. Secure SD-WAN Advanced For 1 Gbps bandwidth</t>
  </si>
  <si>
    <t>Models: SDEX-485, SDEX-685, SDEX-580, SDEX-780. Secure SD-WAN Advanced For 500 Mbps bandwidth</t>
  </si>
  <si>
    <t>Models: SDEX-385, SDEX-485, SDEX-685, SDEX-580, SDEX-780. Secure SD-WAN Advanced For 200 Mbps bandwidth</t>
  </si>
  <si>
    <t>Eval SteelCentral Mobile Controller Virtual Edition with 500 default concurrent users (VMware ESX and EX v2)</t>
  </si>
  <si>
    <t>Eval SteelCentral Mobile Controller Virtual edition with 500 default concurrent users (VMware ESX and EX v2)</t>
  </si>
  <si>
    <t>Evaluation SaaS Accelerator: optimization of SaaS Applications as a Service by Riverbed (Office 365 (Exchange Online, Sharepoint Online, OneDrive, Office Web Apps, User Identity), Box, SFDC, Veeva, ServiceNow. Includes 5000 AppUnits and 4800 GiB of egress data (6GiB per user for sizing help) for 30 days evaluation</t>
  </si>
  <si>
    <t>Eval SaaS Accelerator: optimization of SaaS Applications as a Service by Riverbed (Office 365 (Exchange Online, Sharepoint Online, OneDrive, Office Web Apps, User Identity), Box, SFDC, Veeva, ServiceNow</t>
  </si>
  <si>
    <r>
      <t>May 5</t>
    </r>
    <r>
      <rPr>
        <b/>
        <vertAlign val="superscript"/>
        <sz val="12"/>
        <color theme="1"/>
        <rFont val="Arial"/>
        <family val="2"/>
      </rPr>
      <t>th</t>
    </r>
    <r>
      <rPr>
        <b/>
        <sz val="12"/>
        <color theme="1"/>
        <rFont val="Arial"/>
        <family val="2"/>
      </rPr>
      <t>, 2020</t>
    </r>
  </si>
  <si>
    <r>
      <t>1.</t>
    </r>
    <r>
      <rPr>
        <b/>
        <sz val="7"/>
        <color theme="1"/>
        <rFont val="Times New Roman"/>
        <family val="1"/>
      </rPr>
      <t xml:space="preserve">     </t>
    </r>
    <r>
      <rPr>
        <b/>
        <sz val="11"/>
        <color theme="1"/>
        <rFont val="Arial"/>
        <family val="2"/>
      </rPr>
      <t>Announcement Summary</t>
    </r>
  </si>
  <si>
    <t>End of Availability</t>
  </si>
  <si>
    <r>
      <t>·</t>
    </r>
    <r>
      <rPr>
        <sz val="7"/>
        <color theme="1"/>
        <rFont val="Times New Roman"/>
        <family val="1"/>
      </rPr>
      <t xml:space="preserve">        </t>
    </r>
    <r>
      <rPr>
        <sz val="10"/>
        <color theme="1"/>
        <rFont val="Arial"/>
        <family val="2"/>
      </rPr>
      <t>Riverbed Technology hereby announces the End-of-Availability of the following Professional Services Training product.</t>
    </r>
  </si>
  <si>
    <t>Description Updates</t>
  </si>
  <si>
    <r>
      <t>·</t>
    </r>
    <r>
      <rPr>
        <sz val="7"/>
        <color theme="1"/>
        <rFont val="Times New Roman"/>
        <family val="1"/>
      </rPr>
      <t xml:space="preserve">        </t>
    </r>
    <r>
      <rPr>
        <b/>
        <sz val="10"/>
        <color theme="1"/>
        <rFont val="Arial"/>
        <family val="2"/>
      </rPr>
      <t xml:space="preserve">SaaS ACC: </t>
    </r>
    <r>
      <rPr>
        <sz val="10"/>
        <color rgb="FF000000"/>
        <rFont val="Arial"/>
        <family val="2"/>
      </rPr>
      <t>SHSAASACC-E</t>
    </r>
  </si>
  <si>
    <r>
      <t>2.</t>
    </r>
    <r>
      <rPr>
        <b/>
        <sz val="7"/>
        <color theme="1"/>
        <rFont val="Times New Roman"/>
        <family val="1"/>
      </rPr>
      <t xml:space="preserve">      </t>
    </r>
    <r>
      <rPr>
        <b/>
        <sz val="11"/>
        <color theme="1"/>
        <rFont val="Arial"/>
        <family val="2"/>
      </rPr>
      <t>End of Availability</t>
    </r>
  </si>
  <si>
    <t xml:space="preserve">US LIST PRICE </t>
  </si>
  <si>
    <t xml:space="preserve">DISC CAT </t>
  </si>
  <si>
    <t xml:space="preserve"> Last Order Date </t>
  </si>
  <si>
    <t xml:space="preserve"> E </t>
  </si>
  <si>
    <t xml:space="preserve"> M </t>
  </si>
  <si>
    <t xml:space="preserve"> APM-NPM-EE </t>
  </si>
  <si>
    <t xml:space="preserve"> SDW </t>
  </si>
  <si>
    <t xml:space="preserve"> NPM </t>
  </si>
  <si>
    <r>
      <t>3.</t>
    </r>
    <r>
      <rPr>
        <b/>
        <sz val="7"/>
        <color theme="1"/>
        <rFont val="Times New Roman"/>
        <family val="1"/>
      </rPr>
      <t xml:space="preserve">     </t>
    </r>
    <r>
      <rPr>
        <b/>
        <sz val="11"/>
        <color theme="1"/>
        <rFont val="Arial"/>
        <family val="2"/>
      </rPr>
      <t>Additional Information</t>
    </r>
  </si>
  <si>
    <t>SteelCentral Mobile Subscription Licenses - Subscription licenses can be applied to a perpetual license to accommodate a temporary increase in number of end points requiring acceleration</t>
  </si>
  <si>
    <t>RASP - SteelCentral Mobile Subscription Licenses - Subscription licenses can be applied to a perpetual license to accommodate a temporary increase in number of end points requiring acceleration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</si>
</sst>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quot;$&quot;#,##0_);\(&quot;$&quot;#,##0\)"/>
    <numFmt numFmtId="177" formatCode="&quot;$&quot;#,##0_);[Red]\(&quot;$&quot;#,##0\)"/>
    <numFmt numFmtId="178" formatCode="&quot;$&quot;#,##0.00_);[Red]\(&quot;$&quot;#,##0.00\)"/>
    <numFmt numFmtId="179" formatCode="_(&quot;$&quot;* #,##0_);_(&quot;$&quot;* \(#,##0\);_(&quot;$&quot;* &quot;-&quot;_);_(@_)"/>
    <numFmt numFmtId="180" formatCode="_(&quot;$&quot;* #,##0.00_);_(&quot;$&quot;* \(#,##0.00\);_(&quot;$&quot;* &quot;-&quot;??_);_(@_)"/>
    <numFmt numFmtId="181" formatCode="_(* #,##0.00_);_(* \(#,##0.00\);_(* &quot;-&quot;??_);_(@_)"/>
    <numFmt numFmtId="182" formatCode="_(&quot;$&quot;* #,##0_);_(&quot;$&quot;* \(#,##0\);_(&quot;$&quot;* &quot;-&quot;??_);_(@_)"/>
    <numFmt numFmtId="183" formatCode="&quot;$&quot;#,##0"/>
    <numFmt numFmtId="184" formatCode="&quot;$&quot;#,##0.00"/>
    <numFmt numFmtId="185" formatCode="_([$€-2]* #,##0.00_);_([$€-2]* \(#,##0.00\);_([$€-2]* &quot;-&quot;??_)"/>
    <numFmt numFmtId="186" formatCode="&quot;$&quot;#,##0;[Red]&quot;$&quot;#,##0"/>
    <numFmt numFmtId="187" formatCode="[$-409]d\-mmm\-yy;@"/>
  </numFmts>
  <fonts count="124">
    <font>
      <sz val="11"/>
      <color theme="1"/>
      <name val="宋体"/>
      <family val="2"/>
      <scheme val="minor"/>
    </font>
    <font>
      <sz val="10"/>
      <name val="Arial"/>
      <family val="2"/>
    </font>
    <font>
      <b/>
      <sz val="14"/>
      <name val="Arial"/>
      <family val="2"/>
    </font>
    <font>
      <sz val="10"/>
      <name val="Arial"/>
      <family val="2"/>
    </font>
    <font>
      <sz val="9"/>
      <name val="Arial"/>
      <family val="2"/>
    </font>
    <font>
      <b/>
      <sz val="12"/>
      <name val="Arial"/>
      <family val="2"/>
    </font>
    <font>
      <b/>
      <sz val="9"/>
      <color indexed="9"/>
      <name val="Arial"/>
      <family val="2"/>
    </font>
    <font>
      <sz val="9"/>
      <color indexed="8"/>
      <name val="Arial"/>
      <family val="2"/>
    </font>
    <font>
      <b/>
      <i/>
      <sz val="9"/>
      <name val="Arial"/>
      <family val="2"/>
    </font>
    <font>
      <sz val="10"/>
      <color indexed="8"/>
      <name val="Arial"/>
      <family val="2"/>
    </font>
    <font>
      <b/>
      <sz val="11"/>
      <color indexed="8"/>
      <name val="Arial"/>
      <family val="2"/>
    </font>
    <font>
      <b/>
      <u/>
      <sz val="11"/>
      <color indexed="8"/>
      <name val="Arial"/>
      <family val="2"/>
    </font>
    <font>
      <b/>
      <sz val="10"/>
      <name val="Arial"/>
      <family val="2"/>
    </font>
    <font>
      <b/>
      <sz val="14"/>
      <color indexed="8"/>
      <name val="Arial"/>
      <family val="2"/>
    </font>
    <font>
      <b/>
      <sz val="9"/>
      <name val="Arial"/>
      <family val="2"/>
    </font>
    <font>
      <b/>
      <sz val="9"/>
      <color indexed="8"/>
      <name val="Arial"/>
      <family val="2"/>
    </font>
    <font>
      <b/>
      <i/>
      <sz val="16"/>
      <name val="Arial"/>
      <family val="2"/>
    </font>
    <font>
      <b/>
      <i/>
      <sz val="12"/>
      <color indexed="12"/>
      <name val="Arial"/>
      <family val="2"/>
    </font>
    <font>
      <u/>
      <sz val="10"/>
      <color indexed="12"/>
      <name val="Arial"/>
      <family val="2"/>
    </font>
    <font>
      <b/>
      <u/>
      <sz val="11"/>
      <color indexed="12"/>
      <name val="Arial"/>
      <family val="2"/>
    </font>
    <font>
      <b/>
      <sz val="10"/>
      <color indexed="9"/>
      <name val="Arial"/>
      <family val="2"/>
    </font>
    <font>
      <sz val="11"/>
      <color theme="1"/>
      <name val="宋体"/>
      <family val="2"/>
      <scheme val="minor"/>
    </font>
    <font>
      <sz val="9"/>
      <color theme="1"/>
      <name val="Arial"/>
      <family val="2"/>
    </font>
    <font>
      <b/>
      <sz val="9"/>
      <color theme="0"/>
      <name val="Arial"/>
      <family val="2"/>
    </font>
    <font>
      <b/>
      <sz val="9"/>
      <color rgb="FF0000FF"/>
      <name val="Arial"/>
      <family val="2"/>
    </font>
    <font>
      <sz val="10"/>
      <name val="Arial"/>
      <family val="2"/>
    </font>
    <font>
      <sz val="10"/>
      <color indexed="8"/>
      <name val="Arial"/>
      <family val="2"/>
    </font>
    <font>
      <sz val="12"/>
      <color theme="1"/>
      <name val="宋体"/>
      <family val="2"/>
      <scheme val="minor"/>
    </font>
    <font>
      <b/>
      <sz val="18"/>
      <color theme="3"/>
      <name val="宋体"/>
      <family val="2"/>
      <scheme val="major"/>
    </font>
    <font>
      <b/>
      <sz val="15"/>
      <color theme="3"/>
      <name val="宋体"/>
      <family val="2"/>
      <scheme val="minor"/>
    </font>
    <font>
      <b/>
      <sz val="13"/>
      <color theme="3"/>
      <name val="宋体"/>
      <family val="2"/>
      <scheme val="minor"/>
    </font>
    <font>
      <b/>
      <sz val="11"/>
      <color theme="3"/>
      <name val="宋体"/>
      <family val="2"/>
      <scheme val="minor"/>
    </font>
    <font>
      <sz val="11"/>
      <color rgb="FF006100"/>
      <name val="宋体"/>
      <family val="2"/>
      <scheme val="minor"/>
    </font>
    <font>
      <sz val="11"/>
      <color rgb="FF9C0006"/>
      <name val="宋体"/>
      <family val="2"/>
      <scheme val="minor"/>
    </font>
    <font>
      <sz val="11"/>
      <color rgb="FF9C6500"/>
      <name val="宋体"/>
      <family val="2"/>
      <scheme val="minor"/>
    </font>
    <font>
      <sz val="11"/>
      <color rgb="FF3F3F76"/>
      <name val="宋体"/>
      <family val="2"/>
      <scheme val="minor"/>
    </font>
    <font>
      <b/>
      <sz val="11"/>
      <color rgb="FF3F3F3F"/>
      <name val="宋体"/>
      <family val="2"/>
      <scheme val="minor"/>
    </font>
    <font>
      <b/>
      <sz val="11"/>
      <color rgb="FFFA7D00"/>
      <name val="宋体"/>
      <family val="2"/>
      <scheme val="minor"/>
    </font>
    <font>
      <sz val="11"/>
      <color rgb="FFFA7D00"/>
      <name val="宋体"/>
      <family val="2"/>
      <scheme val="minor"/>
    </font>
    <font>
      <b/>
      <sz val="11"/>
      <color theme="0"/>
      <name val="宋体"/>
      <family val="2"/>
      <scheme val="minor"/>
    </font>
    <font>
      <sz val="11"/>
      <color rgb="FFFF0000"/>
      <name val="宋体"/>
      <family val="2"/>
      <scheme val="minor"/>
    </font>
    <font>
      <i/>
      <sz val="11"/>
      <color rgb="FF7F7F7F"/>
      <name val="宋体"/>
      <family val="2"/>
      <scheme val="minor"/>
    </font>
    <font>
      <b/>
      <sz val="11"/>
      <color theme="1"/>
      <name val="宋体"/>
      <family val="2"/>
      <scheme val="minor"/>
    </font>
    <font>
      <sz val="11"/>
      <color theme="0"/>
      <name val="宋体"/>
      <family val="2"/>
      <scheme val="minor"/>
    </font>
    <font>
      <i/>
      <sz val="9"/>
      <color theme="1"/>
      <name val="Arial"/>
      <family val="2"/>
    </font>
    <font>
      <b/>
      <sz val="14"/>
      <color theme="1"/>
      <name val="Arial"/>
      <family val="2"/>
    </font>
    <font>
      <sz val="10"/>
      <color indexed="8"/>
      <name val="Arial"/>
      <family val="2"/>
    </font>
    <font>
      <sz val="10"/>
      <name val="Arial"/>
      <family val="2"/>
    </font>
    <font>
      <sz val="10"/>
      <color indexed="8"/>
      <name val="Arial"/>
      <family val="2"/>
    </font>
    <font>
      <sz val="10"/>
      <name val="Arial"/>
      <family val="2"/>
    </font>
    <font>
      <b/>
      <sz val="11"/>
      <name val="Arial"/>
      <family val="2"/>
    </font>
    <font>
      <sz val="10"/>
      <name val="Arial"/>
      <family val="2"/>
    </font>
    <font>
      <sz val="10"/>
      <color indexed="8"/>
      <name val="Arial"/>
      <family val="2"/>
    </font>
    <font>
      <b/>
      <sz val="9"/>
      <color rgb="FFFFFFFF"/>
      <name val="Arial"/>
      <family val="2"/>
    </font>
    <font>
      <sz val="10"/>
      <name val="Arial"/>
      <family val="2"/>
    </font>
    <font>
      <sz val="10"/>
      <name val="Arial"/>
      <family val="2"/>
    </font>
    <font>
      <sz val="12"/>
      <color theme="1"/>
      <name val="Times New Roman"/>
      <family val="1"/>
    </font>
    <font>
      <b/>
      <sz val="14"/>
      <color rgb="FFFF6600"/>
      <name val="Arial"/>
      <family val="2"/>
    </font>
    <font>
      <sz val="10"/>
      <name val="Arial"/>
      <family val="2"/>
    </font>
    <font>
      <sz val="10"/>
      <color indexed="8"/>
      <name val="Arial"/>
      <family val="2"/>
    </font>
    <font>
      <sz val="10"/>
      <name val="맑은 고딕"/>
      <family val="3"/>
      <charset val="129"/>
    </font>
    <font>
      <sz val="10"/>
      <name val="Arial"/>
      <family val="2"/>
    </font>
    <font>
      <b/>
      <sz val="8"/>
      <color theme="0"/>
      <name val="Arial"/>
      <family val="2"/>
    </font>
    <font>
      <b/>
      <sz val="14"/>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rgb="FF0000FF"/>
      <name val="Arial"/>
      <family val="2"/>
    </font>
    <font>
      <u/>
      <sz val="9"/>
      <name val="Arial"/>
      <family val="2"/>
    </font>
    <font>
      <b/>
      <sz val="11"/>
      <color rgb="FF0000FF"/>
      <name val="宋体"/>
      <family val="2"/>
      <scheme val="minor"/>
    </font>
    <font>
      <sz val="10"/>
      <color theme="1"/>
      <name val="Arial"/>
      <family val="2"/>
    </font>
    <font>
      <b/>
      <sz val="12"/>
      <color theme="1"/>
      <name val="Arial"/>
      <family val="2"/>
    </font>
    <font>
      <b/>
      <sz val="10"/>
      <color rgb="FF0000FF"/>
      <name val="Arial"/>
      <family val="2"/>
    </font>
    <font>
      <sz val="10"/>
      <color theme="1"/>
      <name val="Times New Roman"/>
      <family val="1"/>
    </font>
    <font>
      <sz val="10"/>
      <color rgb="FF0000FF"/>
      <name val="Times New Roman"/>
      <family val="1"/>
    </font>
    <font>
      <b/>
      <sz val="11"/>
      <color rgb="FFFF0000"/>
      <name val="Arial"/>
      <family val="2"/>
    </font>
    <font>
      <b/>
      <sz val="9"/>
      <color rgb="FFFF0000"/>
      <name val="Arial"/>
      <family val="2"/>
    </font>
    <font>
      <b/>
      <sz val="12"/>
      <color rgb="FFFF0000"/>
      <name val="Arial"/>
      <family val="2"/>
    </font>
    <font>
      <b/>
      <sz val="10"/>
      <name val="Times New Roman"/>
      <family val="1"/>
    </font>
    <font>
      <sz val="11"/>
      <name val="宋体"/>
      <family val="2"/>
      <scheme val="minor"/>
    </font>
    <font>
      <b/>
      <sz val="12"/>
      <color indexed="9"/>
      <name val="Arial"/>
      <family val="2"/>
    </font>
    <font>
      <b/>
      <sz val="11"/>
      <name val="宋体"/>
      <family val="2"/>
      <scheme val="minor"/>
    </font>
    <font>
      <b/>
      <sz val="16"/>
      <color theme="1"/>
      <name val="Arial"/>
      <family val="2"/>
    </font>
    <font>
      <b/>
      <sz val="16"/>
      <color rgb="FFFF0000"/>
      <name val="Arial"/>
      <family val="2"/>
    </font>
    <font>
      <b/>
      <sz val="11"/>
      <color rgb="FFFFFFFF"/>
      <name val="Arial"/>
      <family val="2"/>
    </font>
    <font>
      <sz val="10.5"/>
      <color rgb="FF000000"/>
      <name val="Arial"/>
      <family val="2"/>
    </font>
    <font>
      <sz val="10.5"/>
      <name val="Arial"/>
      <family val="2"/>
    </font>
    <font>
      <sz val="10"/>
      <name val="Arial"/>
      <family val="2"/>
    </font>
    <font>
      <b/>
      <sz val="9"/>
      <color rgb="FF0066FF"/>
      <name val="Arial"/>
      <family val="2"/>
    </font>
    <font>
      <b/>
      <sz val="10"/>
      <color rgb="FFFFFFFF"/>
      <name val="Arial"/>
      <family val="2"/>
    </font>
    <font>
      <sz val="14"/>
      <color theme="1"/>
      <name val="宋体"/>
      <family val="2"/>
      <scheme val="minor"/>
    </font>
    <font>
      <u/>
      <sz val="14"/>
      <color indexed="12"/>
      <name val="Arial"/>
      <family val="2"/>
    </font>
    <font>
      <sz val="8"/>
      <color rgb="FF000000"/>
      <name val="Arial"/>
      <family val="2"/>
    </font>
    <font>
      <b/>
      <u/>
      <sz val="11"/>
      <color rgb="FF0000FF"/>
      <name val="Arial"/>
      <family val="2"/>
    </font>
    <font>
      <b/>
      <vertAlign val="superscript"/>
      <sz val="12"/>
      <color theme="1"/>
      <name val="Arial"/>
      <family val="2"/>
    </font>
    <font>
      <b/>
      <sz val="11"/>
      <color theme="1"/>
      <name val="Arial"/>
      <family val="2"/>
    </font>
    <font>
      <b/>
      <sz val="7"/>
      <color theme="1"/>
      <name val="Times New Roman"/>
      <family val="1"/>
    </font>
    <font>
      <sz val="11"/>
      <color theme="1"/>
      <name val="Arial"/>
      <family val="2"/>
    </font>
    <font>
      <u/>
      <sz val="11"/>
      <color rgb="FF0000FF"/>
      <name val="Arial"/>
      <family val="2"/>
    </font>
    <font>
      <sz val="11"/>
      <name val="Symbol"/>
      <family val="1"/>
      <charset val="2"/>
    </font>
    <font>
      <sz val="7"/>
      <name val="Times New Roman"/>
      <family val="1"/>
    </font>
    <font>
      <sz val="9"/>
      <color rgb="FF000000"/>
      <name val="宋体"/>
      <family val="2"/>
      <scheme val="minor"/>
    </font>
    <font>
      <b/>
      <sz val="10"/>
      <color theme="1"/>
      <name val="Arial"/>
      <family val="2"/>
    </font>
    <font>
      <b/>
      <sz val="10"/>
      <color rgb="FF000000"/>
      <name val="Arial"/>
      <family val="2"/>
    </font>
    <font>
      <sz val="10"/>
      <color theme="1"/>
      <name val="Symbol"/>
      <family val="1"/>
      <charset val="2"/>
    </font>
    <font>
      <sz val="7"/>
      <color theme="1"/>
      <name val="Times New Roman"/>
      <family val="1"/>
    </font>
    <font>
      <sz val="11"/>
      <color theme="1"/>
      <name val="Symbol"/>
      <family val="1"/>
      <charset val="2"/>
    </font>
    <font>
      <sz val="10"/>
      <color rgb="FF000000"/>
      <name val="Arial"/>
      <family val="2"/>
    </font>
    <font>
      <sz val="9"/>
      <color rgb="FF000000"/>
      <name val="Arial"/>
      <family val="2"/>
    </font>
    <font>
      <sz val="9"/>
      <name val="宋体"/>
      <family val="3"/>
      <charset val="134"/>
      <scheme val="minor"/>
    </font>
  </fonts>
  <fills count="73">
    <fill>
      <patternFill patternType="none"/>
    </fill>
    <fill>
      <patternFill patternType="gray125"/>
    </fill>
    <fill>
      <patternFill patternType="solid">
        <fgColor indexed="63"/>
        <bgColor indexed="64"/>
      </patternFill>
    </fill>
    <fill>
      <patternFill patternType="solid">
        <fgColor indexed="53"/>
        <bgColor indexed="64"/>
      </patternFill>
    </fill>
    <fill>
      <patternFill patternType="solid">
        <fgColor indexed="22"/>
        <bgColor indexed="64"/>
      </patternFill>
    </fill>
    <fill>
      <patternFill patternType="solid">
        <fgColor indexed="47"/>
        <bgColor indexed="64"/>
      </patternFill>
    </fill>
    <fill>
      <patternFill patternType="solid">
        <fgColor rgb="FFFF6600"/>
        <bgColor indexed="64"/>
      </patternFill>
    </fill>
    <fill>
      <patternFill patternType="solid">
        <fgColor rgb="FFFF66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333333"/>
        <bgColor indexed="64"/>
      </patternFill>
    </fill>
    <fill>
      <patternFill patternType="solid">
        <fgColor theme="0"/>
        <bgColor indexed="64"/>
      </patternFill>
    </fill>
    <fill>
      <patternFill patternType="solid">
        <fgColor rgb="FFFF6600"/>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4" tint="0.59999389629810485"/>
      </patternFill>
    </fill>
    <fill>
      <patternFill patternType="solid">
        <fgColor theme="0"/>
        <bgColor theme="4" tint="0.79998168889431442"/>
      </patternFill>
    </fill>
    <fill>
      <patternFill patternType="solid">
        <fgColor rgb="FF00FF00"/>
        <bgColor indexed="64"/>
      </patternFill>
    </fill>
    <fill>
      <patternFill patternType="solid">
        <fgColor rgb="FFFB4E16"/>
        <bgColor indexed="64"/>
      </patternFill>
    </fill>
    <fill>
      <patternFill patternType="solid">
        <fgColor rgb="FFFDD0CC"/>
        <bgColor indexed="64"/>
      </patternFill>
    </fill>
    <fill>
      <patternFill patternType="solid">
        <fgColor rgb="FFFEE9E7"/>
        <bgColor indexed="64"/>
      </patternFill>
    </fill>
    <fill>
      <patternFill patternType="solid">
        <fgColor indexed="8"/>
        <bgColor indexed="64"/>
      </patternFill>
    </fill>
    <fill>
      <patternFill patternType="solid">
        <fgColor theme="2" tint="-0.749992370372631"/>
        <bgColor indexed="64"/>
      </patternFill>
    </fill>
  </fills>
  <borders count="12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style="thin">
        <color auto="1"/>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30"/>
      </bottom>
      <diagonal/>
    </border>
    <border>
      <left/>
      <right/>
      <top/>
      <bottom style="medium">
        <color indexed="30"/>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bottom style="medium">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medium">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s>
  <cellStyleXfs count="47160">
    <xf numFmtId="0" fontId="0" fillId="0" borderId="0"/>
    <xf numFmtId="0" fontId="9" fillId="0" borderId="0"/>
    <xf numFmtId="0" fontId="9" fillId="0" borderId="0"/>
    <xf numFmtId="0" fontId="9" fillId="0" borderId="0"/>
    <xf numFmtId="181" fontId="3" fillId="0" borderId="0" applyFont="0" applyFill="0" applyBorder="0" applyAlignment="0" applyProtection="0"/>
    <xf numFmtId="180" fontId="1"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1"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1"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1" fillId="0" borderId="0" applyFont="0" applyFill="0" applyBorder="0" applyAlignment="0" applyProtection="0"/>
    <xf numFmtId="0" fontId="18" fillId="0" borderId="0" applyNumberFormat="0" applyFill="0" applyBorder="0" applyAlignment="0" applyProtection="0">
      <alignment vertical="top"/>
      <protection locked="0"/>
    </xf>
    <xf numFmtId="0" fontId="1" fillId="0" borderId="0"/>
    <xf numFmtId="0" fontId="3" fillId="0" borderId="0"/>
    <xf numFmtId="0" fontId="3" fillId="0" borderId="0"/>
    <xf numFmtId="0" fontId="21" fillId="0" borderId="0"/>
    <xf numFmtId="0" fontId="9"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180" fontId="25" fillId="0" borderId="0" applyFont="0" applyFill="0" applyBorder="0" applyAlignment="0" applyProtection="0"/>
    <xf numFmtId="180" fontId="1" fillId="0" borderId="0" applyFont="0" applyFill="0" applyBorder="0" applyAlignment="0" applyProtection="0"/>
    <xf numFmtId="0" fontId="26" fillId="0" borderId="0"/>
    <xf numFmtId="9" fontId="1" fillId="0" borderId="0" applyFont="0" applyFill="0" applyBorder="0" applyAlignment="0" applyProtection="0"/>
    <xf numFmtId="18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27" fillId="0" borderId="0" applyFont="0" applyFill="0" applyBorder="0" applyAlignment="0" applyProtection="0"/>
    <xf numFmtId="0" fontId="1" fillId="0" borderId="0"/>
    <xf numFmtId="0" fontId="21" fillId="0" borderId="0"/>
    <xf numFmtId="0" fontId="21" fillId="0" borderId="0"/>
    <xf numFmtId="0" fontId="21" fillId="0" borderId="0"/>
    <xf numFmtId="0" fontId="21" fillId="0" borderId="0"/>
    <xf numFmtId="0" fontId="21" fillId="0" borderId="0"/>
    <xf numFmtId="0" fontId="2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27" fillId="0" borderId="0" applyFont="0" applyFill="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43" fillId="38" borderId="0" applyNumberFormat="0" applyBorder="0" applyAlignment="0" applyProtection="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33" fillId="9" borderId="0" applyNumberFormat="0" applyBorder="0" applyAlignment="0" applyProtection="0"/>
    <xf numFmtId="0" fontId="37" fillId="12" borderId="24" applyNumberFormat="0" applyAlignment="0" applyProtection="0"/>
    <xf numFmtId="0" fontId="39" fillId="13" borderId="27" applyNumberFormat="0" applyAlignment="0" applyProtection="0"/>
    <xf numFmtId="0" fontId="41" fillId="0" borderId="0" applyNumberFormat="0" applyFill="0" applyBorder="0" applyAlignment="0" applyProtection="0"/>
    <xf numFmtId="0" fontId="32" fillId="8" borderId="0" applyNumberFormat="0" applyBorder="0" applyAlignment="0" applyProtection="0"/>
    <xf numFmtId="0" fontId="29" fillId="0" borderId="21" applyNumberFormat="0" applyFill="0" applyAlignment="0" applyProtection="0"/>
    <xf numFmtId="0" fontId="30" fillId="0" borderId="22" applyNumberFormat="0" applyFill="0" applyAlignment="0" applyProtection="0"/>
    <xf numFmtId="0" fontId="31" fillId="0" borderId="23" applyNumberFormat="0" applyFill="0" applyAlignment="0" applyProtection="0"/>
    <xf numFmtId="0" fontId="31" fillId="0" borderId="0" applyNumberFormat="0" applyFill="0" applyBorder="0" applyAlignment="0" applyProtection="0"/>
    <xf numFmtId="0" fontId="35" fillId="11" borderId="24" applyNumberFormat="0" applyAlignment="0" applyProtection="0"/>
    <xf numFmtId="0" fontId="38" fillId="0" borderId="26" applyNumberFormat="0" applyFill="0" applyAlignment="0" applyProtection="0"/>
    <xf numFmtId="0" fontId="34" fillId="10" borderId="0" applyNumberFormat="0" applyBorder="0" applyAlignment="0" applyProtection="0"/>
    <xf numFmtId="0" fontId="1" fillId="0" borderId="0"/>
    <xf numFmtId="0" fontId="21" fillId="14" borderId="28" applyNumberFormat="0" applyFont="0" applyAlignment="0" applyProtection="0"/>
    <xf numFmtId="0" fontId="36" fillId="12" borderId="25" applyNumberFormat="0" applyAlignment="0" applyProtection="0"/>
    <xf numFmtId="0" fontId="28" fillId="0" borderId="0" applyNumberFormat="0" applyFill="0" applyBorder="0" applyAlignment="0" applyProtection="0"/>
    <xf numFmtId="0" fontId="42" fillId="0" borderId="29" applyNumberFormat="0" applyFill="0" applyAlignment="0" applyProtection="0"/>
    <xf numFmtId="0" fontId="40" fillId="0" borderId="0" applyNumberFormat="0" applyFill="0" applyBorder="0" applyAlignment="0" applyProtection="0"/>
    <xf numFmtId="0" fontId="46" fillId="0" borderId="0"/>
    <xf numFmtId="0" fontId="27" fillId="0" borderId="0"/>
    <xf numFmtId="0" fontId="47" fillId="0" borderId="0"/>
    <xf numFmtId="0" fontId="48" fillId="0" borderId="0"/>
    <xf numFmtId="0" fontId="49" fillId="0" borderId="0"/>
    <xf numFmtId="0" fontId="51" fillId="0" borderId="0"/>
    <xf numFmtId="0" fontId="9" fillId="0" borderId="0"/>
    <xf numFmtId="0" fontId="52" fillId="0" borderId="0"/>
    <xf numFmtId="0" fontId="54" fillId="0" borderId="0"/>
    <xf numFmtId="0" fontId="55" fillId="0" borderId="0"/>
    <xf numFmtId="0" fontId="58" fillId="0" borderId="0"/>
    <xf numFmtId="0" fontId="59" fillId="0" borderId="0"/>
    <xf numFmtId="0" fontId="1" fillId="0" borderId="0"/>
    <xf numFmtId="180" fontId="1" fillId="0" borderId="0" applyFont="0" applyFill="0" applyBorder="0" applyAlignment="0" applyProtection="0"/>
    <xf numFmtId="185"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60" fillId="0" borderId="0">
      <alignment vertical="center"/>
    </xf>
    <xf numFmtId="0" fontId="1" fillId="0" borderId="0"/>
    <xf numFmtId="0" fontId="61" fillId="0" borderId="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46" borderId="0" applyNumberFormat="0" applyBorder="0" applyAlignment="0" applyProtection="0"/>
    <xf numFmtId="0" fontId="64" fillId="49" borderId="0" applyNumberFormat="0" applyBorder="0" applyAlignment="0" applyProtection="0"/>
    <xf numFmtId="0" fontId="64" fillId="52" borderId="0" applyNumberFormat="0" applyBorder="0" applyAlignment="0" applyProtection="0"/>
    <xf numFmtId="0" fontId="65" fillId="53"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9"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60" borderId="0" applyNumberFormat="0" applyBorder="0" applyAlignment="0" applyProtection="0"/>
    <xf numFmtId="0" fontId="66" fillId="44" borderId="0" applyNumberFormat="0" applyBorder="0" applyAlignment="0" applyProtection="0"/>
    <xf numFmtId="0" fontId="67" fillId="61" borderId="43" applyNumberFormat="0" applyAlignment="0" applyProtection="0"/>
    <xf numFmtId="0" fontId="68" fillId="62" borderId="44" applyNumberFormat="0" applyAlignment="0" applyProtection="0"/>
    <xf numFmtId="0" fontId="69" fillId="0" borderId="0" applyNumberFormat="0" applyFill="0" applyBorder="0" applyAlignment="0" applyProtection="0"/>
    <xf numFmtId="0" fontId="70" fillId="45" borderId="0" applyNumberFormat="0" applyBorder="0" applyAlignment="0" applyProtection="0"/>
    <xf numFmtId="0" fontId="71" fillId="0" borderId="45" applyNumberFormat="0" applyFill="0" applyAlignment="0" applyProtection="0"/>
    <xf numFmtId="0" fontId="72" fillId="0" borderId="46" applyNumberFormat="0" applyFill="0" applyAlignment="0" applyProtection="0"/>
    <xf numFmtId="0" fontId="73" fillId="0" borderId="47" applyNumberFormat="0" applyFill="0" applyAlignment="0" applyProtection="0"/>
    <xf numFmtId="0" fontId="73" fillId="0" borderId="0" applyNumberFormat="0" applyFill="0" applyBorder="0" applyAlignment="0" applyProtection="0"/>
    <xf numFmtId="0" fontId="74" fillId="48" borderId="43" applyNumberFormat="0" applyAlignment="0" applyProtection="0"/>
    <xf numFmtId="0" fontId="75" fillId="0" borderId="48" applyNumberFormat="0" applyFill="0" applyAlignment="0" applyProtection="0"/>
    <xf numFmtId="0" fontId="76" fillId="63" borderId="0" applyNumberFormat="0" applyBorder="0" applyAlignment="0" applyProtection="0"/>
    <xf numFmtId="0" fontId="1" fillId="64" borderId="49" applyNumberFormat="0" applyFont="0" applyAlignment="0" applyProtection="0"/>
    <xf numFmtId="0" fontId="77" fillId="61" borderId="50" applyNumberFormat="0" applyAlignment="0" applyProtection="0"/>
    <xf numFmtId="0" fontId="78" fillId="0" borderId="0" applyNumberFormat="0" applyFill="0" applyBorder="0" applyAlignment="0" applyProtection="0"/>
    <xf numFmtId="0" fontId="79" fillId="0" borderId="51" applyNumberFormat="0" applyFill="0" applyAlignment="0" applyProtection="0"/>
    <xf numFmtId="0" fontId="80" fillId="0" borderId="0" applyNumberFormat="0" applyFill="0" applyBorder="0" applyAlignment="0" applyProtection="0"/>
    <xf numFmtId="0" fontId="21" fillId="0" borderId="0"/>
    <xf numFmtId="0" fontId="21" fillId="0" borderId="0"/>
    <xf numFmtId="0" fontId="21" fillId="0" borderId="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0" borderId="0"/>
    <xf numFmtId="0" fontId="21" fillId="0" borderId="0"/>
    <xf numFmtId="0" fontId="21" fillId="0" borderId="0"/>
    <xf numFmtId="0" fontId="21" fillId="14" borderId="28" applyNumberFormat="0" applyFont="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4" borderId="28" applyNumberFormat="0" applyFont="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1" fillId="64" borderId="49"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14" borderId="28" applyNumberFormat="0" applyFont="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4" borderId="28" applyNumberFormat="0" applyFont="0" applyAlignment="0" applyProtection="0"/>
    <xf numFmtId="0" fontId="21" fillId="14" borderId="28" applyNumberFormat="0" applyFont="0" applyAlignment="0" applyProtection="0"/>
    <xf numFmtId="0" fontId="21" fillId="14" borderId="28" applyNumberFormat="0" applyFont="0" applyAlignment="0" applyProtection="0"/>
    <xf numFmtId="0" fontId="21" fillId="14" borderId="28" applyNumberFormat="0" applyFont="0" applyAlignment="0" applyProtection="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73" fillId="0" borderId="56" applyNumberFormat="0" applyFill="0" applyAlignment="0" applyProtection="0"/>
    <xf numFmtId="0" fontId="1" fillId="64" borderId="49" applyNumberFormat="0" applyFont="0" applyAlignment="0" applyProtection="0"/>
    <xf numFmtId="0" fontId="73" fillId="0" borderId="57"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73" fillId="0" borderId="56"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3" fillId="0" borderId="57" applyNumberFormat="0" applyFill="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3" fillId="0" borderId="56"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73" fillId="0" borderId="56" applyNumberFormat="0" applyFill="0" applyAlignment="0" applyProtection="0"/>
    <xf numFmtId="0" fontId="1" fillId="64" borderId="49" applyNumberFormat="0" applyFont="0" applyAlignment="0" applyProtection="0"/>
    <xf numFmtId="0" fontId="1" fillId="0" borderId="0"/>
    <xf numFmtId="180" fontId="1" fillId="0" borderId="0" applyFont="0" applyFill="0" applyBorder="0" applyAlignment="0" applyProtection="0"/>
    <xf numFmtId="0" fontId="67" fillId="61" borderId="59" applyNumberFormat="0" applyAlignment="0" applyProtection="0"/>
    <xf numFmtId="0" fontId="74" fillId="48" borderId="59" applyNumberFormat="0" applyAlignment="0" applyProtection="0"/>
    <xf numFmtId="0" fontId="1" fillId="64" borderId="60" applyNumberFormat="0" applyFont="0" applyAlignment="0" applyProtection="0"/>
    <xf numFmtId="0" fontId="77" fillId="61" borderId="61" applyNumberFormat="0" applyAlignment="0" applyProtection="0"/>
    <xf numFmtId="0" fontId="79" fillId="0" borderId="62" applyNumberFormat="0" applyFill="0" applyAlignment="0" applyProtection="0"/>
    <xf numFmtId="0" fontId="1" fillId="64" borderId="60" applyNumberFormat="0" applyFont="0" applyAlignment="0" applyProtection="0"/>
    <xf numFmtId="0" fontId="73" fillId="0" borderId="57" applyNumberFormat="0" applyFill="0" applyAlignment="0" applyProtection="0"/>
    <xf numFmtId="0" fontId="1" fillId="64" borderId="60" applyNumberFormat="0" applyFont="0" applyAlignment="0" applyProtection="0"/>
    <xf numFmtId="0" fontId="1" fillId="64" borderId="60" applyNumberFormat="0" applyFont="0" applyAlignment="0" applyProtection="0"/>
    <xf numFmtId="0" fontId="1" fillId="64" borderId="60" applyNumberFormat="0" applyFont="0" applyAlignment="0" applyProtection="0"/>
    <xf numFmtId="0" fontId="79" fillId="0" borderId="62" applyNumberFormat="0" applyFill="0" applyAlignment="0" applyProtection="0"/>
    <xf numFmtId="0" fontId="77" fillId="61" borderId="61" applyNumberFormat="0" applyAlignment="0" applyProtection="0"/>
    <xf numFmtId="0" fontId="74" fillId="48" borderId="59" applyNumberFormat="0" applyAlignment="0" applyProtection="0"/>
    <xf numFmtId="0" fontId="73" fillId="0" borderId="57" applyNumberFormat="0" applyFill="0" applyAlignment="0" applyProtection="0"/>
    <xf numFmtId="0" fontId="67" fillId="61" borderId="59" applyNumberFormat="0" applyAlignment="0" applyProtection="0"/>
    <xf numFmtId="0" fontId="1" fillId="64" borderId="60" applyNumberFormat="0" applyFont="0" applyAlignment="0" applyProtection="0"/>
    <xf numFmtId="0" fontId="74" fillId="48" borderId="59" applyNumberFormat="0" applyAlignment="0" applyProtection="0"/>
    <xf numFmtId="0" fontId="77" fillId="61" borderId="61" applyNumberFormat="0" applyAlignment="0" applyProtection="0"/>
    <xf numFmtId="0" fontId="79" fillId="0" borderId="62" applyNumberFormat="0" applyFill="0" applyAlignment="0" applyProtection="0"/>
    <xf numFmtId="0" fontId="74" fillId="48" borderId="59" applyNumberFormat="0" applyAlignment="0" applyProtection="0"/>
    <xf numFmtId="0" fontId="74" fillId="48" borderId="59" applyNumberFormat="0" applyAlignment="0" applyProtection="0"/>
    <xf numFmtId="0" fontId="77" fillId="61" borderId="61" applyNumberFormat="0" applyAlignment="0" applyProtection="0"/>
    <xf numFmtId="0" fontId="79" fillId="0" borderId="62" applyNumberFormat="0" applyFill="0" applyAlignment="0" applyProtection="0"/>
    <xf numFmtId="0" fontId="1" fillId="64" borderId="60" applyNumberFormat="0" applyFont="0" applyAlignment="0" applyProtection="0"/>
    <xf numFmtId="0" fontId="67" fillId="61" borderId="59" applyNumberFormat="0" applyAlignment="0" applyProtection="0"/>
    <xf numFmtId="0" fontId="1" fillId="64" borderId="60" applyNumberFormat="0" applyFont="0" applyAlignment="0" applyProtection="0"/>
    <xf numFmtId="0" fontId="67" fillId="61" borderId="59" applyNumberFormat="0" applyAlignment="0" applyProtection="0"/>
    <xf numFmtId="0" fontId="67" fillId="61" borderId="59" applyNumberFormat="0" applyAlignment="0" applyProtection="0"/>
    <xf numFmtId="0" fontId="73" fillId="0" borderId="57" applyNumberFormat="0" applyFill="0" applyAlignment="0" applyProtection="0"/>
    <xf numFmtId="0" fontId="74" fillId="48" borderId="59" applyNumberFormat="0" applyAlignment="0" applyProtection="0"/>
    <xf numFmtId="0" fontId="1" fillId="64" borderId="60" applyNumberFormat="0" applyFont="0" applyAlignment="0" applyProtection="0"/>
    <xf numFmtId="0" fontId="77" fillId="61" borderId="61" applyNumberFormat="0" applyAlignment="0" applyProtection="0"/>
    <xf numFmtId="0" fontId="79" fillId="0" borderId="62" applyNumberFormat="0" applyFill="0" applyAlignment="0" applyProtection="0"/>
    <xf numFmtId="0" fontId="79" fillId="0" borderId="62" applyNumberFormat="0" applyFill="0" applyAlignment="0" applyProtection="0"/>
    <xf numFmtId="0" fontId="77" fillId="61" borderId="61" applyNumberFormat="0" applyAlignment="0" applyProtection="0"/>
    <xf numFmtId="0" fontId="1" fillId="64" borderId="60" applyNumberFormat="0" applyFont="0" applyAlignment="0" applyProtection="0"/>
    <xf numFmtId="0" fontId="67" fillId="61" borderId="59" applyNumberFormat="0" applyAlignment="0" applyProtection="0"/>
    <xf numFmtId="0" fontId="1" fillId="64" borderId="60" applyNumberFormat="0" applyFont="0" applyAlignment="0" applyProtection="0"/>
    <xf numFmtId="0" fontId="73" fillId="0" borderId="57" applyNumberFormat="0" applyFill="0" applyAlignment="0" applyProtection="0"/>
    <xf numFmtId="0" fontId="1" fillId="64" borderId="60" applyNumberFormat="0" applyFont="0" applyAlignment="0" applyProtection="0"/>
    <xf numFmtId="0" fontId="67" fillId="61" borderId="68"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71" applyNumberFormat="0" applyFill="0" applyAlignment="0" applyProtection="0"/>
    <xf numFmtId="0" fontId="79" fillId="0" borderId="71" applyNumberFormat="0" applyFill="0" applyAlignment="0" applyProtection="0"/>
    <xf numFmtId="0" fontId="77" fillId="61" borderId="70" applyNumberFormat="0" applyAlignment="0" applyProtection="0"/>
    <xf numFmtId="0" fontId="77" fillId="61" borderId="70" applyNumberFormat="0" applyAlignment="0" applyProtection="0"/>
    <xf numFmtId="0" fontId="1" fillId="64" borderId="69" applyNumberFormat="0" applyFont="0" applyAlignment="0" applyProtection="0"/>
    <xf numFmtId="0" fontId="77" fillId="61" borderId="70" applyNumberFormat="0" applyAlignment="0" applyProtection="0"/>
    <xf numFmtId="0" fontId="73" fillId="0" borderId="57" applyNumberFormat="0" applyFill="0" applyAlignment="0" applyProtection="0"/>
    <xf numFmtId="0" fontId="79" fillId="0" borderId="71" applyNumberFormat="0" applyFill="0" applyAlignment="0" applyProtection="0"/>
    <xf numFmtId="0" fontId="1" fillId="64" borderId="69" applyNumberFormat="0" applyFont="0" applyAlignment="0" applyProtection="0"/>
    <xf numFmtId="0" fontId="77" fillId="61" borderId="70" applyNumberFormat="0" applyAlignment="0" applyProtection="0"/>
    <xf numFmtId="0" fontId="79" fillId="0" borderId="71" applyNumberFormat="0" applyFill="0" applyAlignment="0" applyProtection="0"/>
    <xf numFmtId="0" fontId="67" fillId="61" borderId="68" applyNumberFormat="0" applyAlignment="0" applyProtection="0"/>
    <xf numFmtId="0" fontId="73" fillId="0" borderId="57" applyNumberFormat="0" applyFill="0" applyAlignment="0" applyProtection="0"/>
    <xf numFmtId="0" fontId="1" fillId="64" borderId="69" applyNumberFormat="0" applyFont="0" applyAlignment="0" applyProtection="0"/>
    <xf numFmtId="0" fontId="73" fillId="0" borderId="57" applyNumberFormat="0" applyFill="0" applyAlignment="0" applyProtection="0"/>
    <xf numFmtId="0" fontId="74" fillId="48" borderId="68" applyNumberFormat="0" applyAlignment="0" applyProtection="0"/>
    <xf numFmtId="0" fontId="74" fillId="48" borderId="68" applyNumberFormat="0" applyAlignment="0" applyProtection="0"/>
    <xf numFmtId="0" fontId="74" fillId="48" borderId="68" applyNumberFormat="0" applyAlignment="0" applyProtection="0"/>
    <xf numFmtId="0" fontId="67" fillId="61" borderId="68" applyNumberFormat="0" applyAlignment="0" applyProtection="0"/>
    <xf numFmtId="0" fontId="74" fillId="48" borderId="68" applyNumberFormat="0" applyAlignment="0" applyProtection="0"/>
    <xf numFmtId="0" fontId="79" fillId="0" borderId="71" applyNumberFormat="0" applyFill="0" applyAlignment="0" applyProtection="0"/>
    <xf numFmtId="0" fontId="1" fillId="64" borderId="69" applyNumberFormat="0" applyFont="0" applyAlignment="0" applyProtection="0"/>
    <xf numFmtId="0" fontId="77" fillId="61" borderId="70" applyNumberFormat="0" applyAlignment="0" applyProtection="0"/>
    <xf numFmtId="0" fontId="1" fillId="64" borderId="69" applyNumberFormat="0" applyFont="0" applyAlignment="0" applyProtection="0"/>
    <xf numFmtId="0" fontId="1" fillId="64" borderId="69" applyNumberFormat="0" applyFont="0" applyAlignment="0" applyProtection="0"/>
    <xf numFmtId="0" fontId="73" fillId="0" borderId="57" applyNumberFormat="0" applyFill="0" applyAlignment="0" applyProtection="0"/>
    <xf numFmtId="0" fontId="67" fillId="61" borderId="68" applyNumberFormat="0" applyAlignment="0" applyProtection="0"/>
    <xf numFmtId="0" fontId="67" fillId="61" borderId="68" applyNumberFormat="0" applyAlignment="0" applyProtection="0"/>
    <xf numFmtId="0" fontId="1" fillId="64" borderId="69" applyNumberFormat="0" applyFont="0" applyAlignment="0" applyProtection="0"/>
    <xf numFmtId="0" fontId="73" fillId="0" borderId="57" applyNumberFormat="0" applyFill="0" applyAlignment="0" applyProtection="0"/>
    <xf numFmtId="0" fontId="79" fillId="0" borderId="71" applyNumberFormat="0" applyFill="0" applyAlignment="0" applyProtection="0"/>
    <xf numFmtId="0" fontId="74" fillId="48" borderId="68" applyNumberFormat="0" applyAlignment="0" applyProtection="0"/>
    <xf numFmtId="0" fontId="1" fillId="64" borderId="69" applyNumberFormat="0" applyFont="0" applyAlignment="0" applyProtection="0"/>
    <xf numFmtId="0" fontId="77" fillId="61" borderId="70" applyNumberFormat="0" applyAlignment="0" applyProtection="0"/>
    <xf numFmtId="0" fontId="1" fillId="64" borderId="69"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68"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64" applyNumberFormat="0" applyAlignment="0" applyProtection="0"/>
    <xf numFmtId="0" fontId="74" fillId="48" borderId="64" applyNumberFormat="0" applyAlignment="0" applyProtection="0"/>
    <xf numFmtId="0" fontId="1" fillId="64" borderId="65" applyNumberFormat="0" applyFont="0" applyAlignment="0" applyProtection="0"/>
    <xf numFmtId="0" fontId="77" fillId="61" borderId="66" applyNumberFormat="0" applyAlignment="0" applyProtection="0"/>
    <xf numFmtId="0" fontId="79" fillId="0" borderId="67" applyNumberFormat="0" applyFill="0" applyAlignment="0" applyProtection="0"/>
    <xf numFmtId="0" fontId="1" fillId="64" borderId="65" applyNumberFormat="0" applyFont="0" applyAlignment="0" applyProtection="0"/>
    <xf numFmtId="0" fontId="73" fillId="0" borderId="57" applyNumberFormat="0" applyFill="0" applyAlignment="0" applyProtection="0"/>
    <xf numFmtId="0" fontId="1" fillId="64" borderId="65" applyNumberFormat="0" applyFont="0" applyAlignment="0" applyProtection="0"/>
    <xf numFmtId="0" fontId="1" fillId="64" borderId="65" applyNumberFormat="0" applyFont="0" applyAlignment="0" applyProtection="0"/>
    <xf numFmtId="0" fontId="1" fillId="64" borderId="65" applyNumberFormat="0" applyFont="0" applyAlignment="0" applyProtection="0"/>
    <xf numFmtId="0" fontId="79" fillId="0" borderId="67" applyNumberFormat="0" applyFill="0" applyAlignment="0" applyProtection="0"/>
    <xf numFmtId="0" fontId="77" fillId="61" borderId="66" applyNumberFormat="0" applyAlignment="0" applyProtection="0"/>
    <xf numFmtId="0" fontId="74" fillId="48" borderId="64" applyNumberFormat="0" applyAlignment="0" applyProtection="0"/>
    <xf numFmtId="0" fontId="73" fillId="0" borderId="57" applyNumberFormat="0" applyFill="0" applyAlignment="0" applyProtection="0"/>
    <xf numFmtId="0" fontId="67" fillId="61" borderId="64" applyNumberFormat="0" applyAlignment="0" applyProtection="0"/>
    <xf numFmtId="0" fontId="1" fillId="64" borderId="65" applyNumberFormat="0" applyFont="0" applyAlignment="0" applyProtection="0"/>
    <xf numFmtId="0" fontId="74" fillId="48" borderId="64" applyNumberFormat="0" applyAlignment="0" applyProtection="0"/>
    <xf numFmtId="0" fontId="77" fillId="61" borderId="66" applyNumberFormat="0" applyAlignment="0" applyProtection="0"/>
    <xf numFmtId="0" fontId="79" fillId="0" borderId="67" applyNumberFormat="0" applyFill="0" applyAlignment="0" applyProtection="0"/>
    <xf numFmtId="0" fontId="74" fillId="48" borderId="64" applyNumberFormat="0" applyAlignment="0" applyProtection="0"/>
    <xf numFmtId="0" fontId="74" fillId="48" borderId="64" applyNumberFormat="0" applyAlignment="0" applyProtection="0"/>
    <xf numFmtId="0" fontId="77" fillId="61" borderId="66" applyNumberFormat="0" applyAlignment="0" applyProtection="0"/>
    <xf numFmtId="0" fontId="79" fillId="0" borderId="67" applyNumberFormat="0" applyFill="0" applyAlignment="0" applyProtection="0"/>
    <xf numFmtId="0" fontId="1" fillId="64" borderId="65" applyNumberFormat="0" applyFont="0" applyAlignment="0" applyProtection="0"/>
    <xf numFmtId="0" fontId="67" fillId="61" borderId="64" applyNumberFormat="0" applyAlignment="0" applyProtection="0"/>
    <xf numFmtId="0" fontId="1" fillId="64" borderId="65" applyNumberFormat="0" applyFont="0" applyAlignment="0" applyProtection="0"/>
    <xf numFmtId="0" fontId="67" fillId="61" borderId="64" applyNumberFormat="0" applyAlignment="0" applyProtection="0"/>
    <xf numFmtId="0" fontId="67" fillId="61" borderId="64" applyNumberFormat="0" applyAlignment="0" applyProtection="0"/>
    <xf numFmtId="0" fontId="73" fillId="0" borderId="57" applyNumberFormat="0" applyFill="0" applyAlignment="0" applyProtection="0"/>
    <xf numFmtId="0" fontId="74" fillId="48" borderId="64" applyNumberFormat="0" applyAlignment="0" applyProtection="0"/>
    <xf numFmtId="0" fontId="1" fillId="64" borderId="65" applyNumberFormat="0" applyFont="0" applyAlignment="0" applyProtection="0"/>
    <xf numFmtId="0" fontId="77" fillId="61" borderId="66" applyNumberFormat="0" applyAlignment="0" applyProtection="0"/>
    <xf numFmtId="0" fontId="79" fillId="0" borderId="67" applyNumberFormat="0" applyFill="0" applyAlignment="0" applyProtection="0"/>
    <xf numFmtId="0" fontId="79" fillId="0" borderId="67" applyNumberFormat="0" applyFill="0" applyAlignment="0" applyProtection="0"/>
    <xf numFmtId="0" fontId="77" fillId="61" borderId="66" applyNumberFormat="0" applyAlignment="0" applyProtection="0"/>
    <xf numFmtId="0" fontId="1" fillId="64" borderId="65" applyNumberFormat="0" applyFont="0" applyAlignment="0" applyProtection="0"/>
    <xf numFmtId="0" fontId="67" fillId="61" borderId="64" applyNumberFormat="0" applyAlignment="0" applyProtection="0"/>
    <xf numFmtId="0" fontId="1" fillId="64" borderId="65" applyNumberFormat="0" applyFont="0" applyAlignment="0" applyProtection="0"/>
    <xf numFmtId="0" fontId="73" fillId="0" borderId="57" applyNumberFormat="0" applyFill="0" applyAlignment="0" applyProtection="0"/>
    <xf numFmtId="0" fontId="1" fillId="64" borderId="65" applyNumberFormat="0" applyFont="0" applyAlignment="0" applyProtection="0"/>
    <xf numFmtId="0" fontId="1" fillId="64" borderId="69" applyNumberFormat="0" applyFont="0" applyAlignment="0" applyProtection="0"/>
    <xf numFmtId="0" fontId="67" fillId="61" borderId="68" applyNumberFormat="0" applyAlignment="0" applyProtection="0"/>
    <xf numFmtId="0" fontId="1" fillId="64" borderId="69" applyNumberFormat="0" applyFont="0" applyAlignment="0" applyProtection="0"/>
    <xf numFmtId="0" fontId="73" fillId="0" borderId="57" applyNumberFormat="0" applyFill="0" applyAlignment="0" applyProtection="0"/>
    <xf numFmtId="0" fontId="1" fillId="64" borderId="69" applyNumberFormat="0" applyFont="0" applyAlignment="0" applyProtection="0"/>
    <xf numFmtId="0" fontId="67" fillId="61" borderId="68" applyNumberFormat="0" applyAlignment="0" applyProtection="0"/>
    <xf numFmtId="0" fontId="74" fillId="48" borderId="68" applyNumberFormat="0" applyAlignment="0" applyProtection="0"/>
    <xf numFmtId="0" fontId="1" fillId="64" borderId="69" applyNumberFormat="0" applyFont="0" applyAlignment="0" applyProtection="0"/>
    <xf numFmtId="0" fontId="77" fillId="61" borderId="70" applyNumberFormat="0" applyAlignment="0" applyProtection="0"/>
    <xf numFmtId="0" fontId="79" fillId="0" borderId="71" applyNumberFormat="0" applyFill="0" applyAlignment="0" applyProtection="0"/>
    <xf numFmtId="0" fontId="1" fillId="64" borderId="69" applyNumberFormat="0" applyFont="0" applyAlignment="0" applyProtection="0"/>
    <xf numFmtId="0" fontId="73" fillId="0" borderId="57" applyNumberFormat="0" applyFill="0" applyAlignment="0" applyProtection="0"/>
    <xf numFmtId="0" fontId="1" fillId="64" borderId="69" applyNumberFormat="0" applyFont="0" applyAlignment="0" applyProtection="0"/>
    <xf numFmtId="0" fontId="1" fillId="64" borderId="69" applyNumberFormat="0" applyFont="0" applyAlignment="0" applyProtection="0"/>
    <xf numFmtId="0" fontId="1" fillId="64" borderId="69" applyNumberFormat="0" applyFont="0" applyAlignment="0" applyProtection="0"/>
    <xf numFmtId="0" fontId="79" fillId="0" borderId="71" applyNumberFormat="0" applyFill="0" applyAlignment="0" applyProtection="0"/>
    <xf numFmtId="0" fontId="77" fillId="61" borderId="70" applyNumberFormat="0" applyAlignment="0" applyProtection="0"/>
    <xf numFmtId="0" fontId="74" fillId="48" borderId="68" applyNumberFormat="0" applyAlignment="0" applyProtection="0"/>
    <xf numFmtId="0" fontId="73" fillId="0" borderId="57" applyNumberFormat="0" applyFill="0" applyAlignment="0" applyProtection="0"/>
    <xf numFmtId="0" fontId="67" fillId="61" borderId="68" applyNumberFormat="0" applyAlignment="0" applyProtection="0"/>
    <xf numFmtId="0" fontId="1" fillId="64" borderId="69" applyNumberFormat="0" applyFont="0" applyAlignment="0" applyProtection="0"/>
    <xf numFmtId="0" fontId="74" fillId="48" borderId="68" applyNumberFormat="0" applyAlignment="0" applyProtection="0"/>
    <xf numFmtId="0" fontId="77" fillId="61" borderId="70" applyNumberFormat="0" applyAlignment="0" applyProtection="0"/>
    <xf numFmtId="0" fontId="79" fillId="0" borderId="71" applyNumberFormat="0" applyFill="0" applyAlignment="0" applyProtection="0"/>
    <xf numFmtId="0" fontId="74" fillId="48" borderId="68" applyNumberFormat="0" applyAlignment="0" applyProtection="0"/>
    <xf numFmtId="0" fontId="74" fillId="48" borderId="68" applyNumberFormat="0" applyAlignment="0" applyProtection="0"/>
    <xf numFmtId="0" fontId="77" fillId="61" borderId="70" applyNumberFormat="0" applyAlignment="0" applyProtection="0"/>
    <xf numFmtId="0" fontId="79" fillId="0" borderId="71" applyNumberFormat="0" applyFill="0" applyAlignment="0" applyProtection="0"/>
    <xf numFmtId="0" fontId="1" fillId="64" borderId="69" applyNumberFormat="0" applyFont="0" applyAlignment="0" applyProtection="0"/>
    <xf numFmtId="0" fontId="67" fillId="61" borderId="68" applyNumberFormat="0" applyAlignment="0" applyProtection="0"/>
    <xf numFmtId="0" fontId="1" fillId="64" borderId="69" applyNumberFormat="0" applyFont="0" applyAlignment="0" applyProtection="0"/>
    <xf numFmtId="0" fontId="67" fillId="61" borderId="68" applyNumberFormat="0" applyAlignment="0" applyProtection="0"/>
    <xf numFmtId="0" fontId="67" fillId="61" borderId="68" applyNumberFormat="0" applyAlignment="0" applyProtection="0"/>
    <xf numFmtId="0" fontId="73" fillId="0" borderId="57" applyNumberFormat="0" applyFill="0" applyAlignment="0" applyProtection="0"/>
    <xf numFmtId="0" fontId="74" fillId="48" borderId="68" applyNumberFormat="0" applyAlignment="0" applyProtection="0"/>
    <xf numFmtId="0" fontId="1" fillId="64" borderId="69" applyNumberFormat="0" applyFont="0" applyAlignment="0" applyProtection="0"/>
    <xf numFmtId="0" fontId="77" fillId="61" borderId="70" applyNumberFormat="0" applyAlignment="0" applyProtection="0"/>
    <xf numFmtId="0" fontId="79" fillId="0" borderId="71" applyNumberFormat="0" applyFill="0" applyAlignment="0" applyProtection="0"/>
    <xf numFmtId="0" fontId="79" fillId="0" borderId="71" applyNumberFormat="0" applyFill="0" applyAlignment="0" applyProtection="0"/>
    <xf numFmtId="0" fontId="77" fillId="61" borderId="70" applyNumberFormat="0" applyAlignment="0" applyProtection="0"/>
    <xf numFmtId="0" fontId="1" fillId="64" borderId="69" applyNumberFormat="0" applyFont="0" applyAlignment="0" applyProtection="0"/>
    <xf numFmtId="0" fontId="67" fillId="61" borderId="68" applyNumberFormat="0" applyAlignment="0" applyProtection="0"/>
    <xf numFmtId="0" fontId="1" fillId="64" borderId="69" applyNumberFormat="0" applyFont="0" applyAlignment="0" applyProtection="0"/>
    <xf numFmtId="0" fontId="73" fillId="0" borderId="57" applyNumberFormat="0" applyFill="0" applyAlignment="0" applyProtection="0"/>
    <xf numFmtId="0" fontId="1" fillId="64" borderId="69"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4" fillId="48"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7" fillId="61" borderId="76" applyNumberFormat="0" applyAlignment="0" applyProtection="0"/>
    <xf numFmtId="0" fontId="77" fillId="61" borderId="76" applyNumberFormat="0" applyAlignment="0" applyProtection="0"/>
    <xf numFmtId="0" fontId="73" fillId="0" borderId="57" applyNumberFormat="0" applyFill="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67" fillId="61" borderId="74" applyNumberFormat="0" applyAlignment="0" applyProtection="0"/>
    <xf numFmtId="0" fontId="67" fillId="61" borderId="74" applyNumberFormat="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7" fillId="61" borderId="76" applyNumberFormat="0" applyAlignment="0" applyProtection="0"/>
    <xf numFmtId="0" fontId="77" fillId="61" borderId="76" applyNumberFormat="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67" fillId="61" borderId="74"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77" fillId="61" borderId="76"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4" fillId="48" borderId="74" applyNumberFormat="0" applyAlignment="0" applyProtection="0"/>
    <xf numFmtId="0" fontId="67" fillId="61" borderId="74"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77" fillId="61" borderId="76" applyNumberFormat="0" applyAlignment="0" applyProtection="0"/>
    <xf numFmtId="0" fontId="79" fillId="0" borderId="7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4" fillId="48"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67" fillId="61" borderId="74" applyNumberFormat="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7" fillId="61" borderId="76" applyNumberFormat="0" applyAlignment="0" applyProtection="0"/>
    <xf numFmtId="0" fontId="77" fillId="61" borderId="76" applyNumberForma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7" fillId="61" borderId="76"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77" fillId="61" borderId="76"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7" fillId="61" borderId="76" applyNumberFormat="0" applyAlignment="0" applyProtection="0"/>
    <xf numFmtId="0" fontId="67" fillId="61" borderId="74" applyNumberFormat="0" applyAlignment="0" applyProtection="0"/>
    <xf numFmtId="0" fontId="79" fillId="0" borderId="7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7" fillId="61" borderId="76"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7" fillId="61" borderId="76"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4" fillId="48"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9" fillId="0" borderId="77" applyNumberFormat="0" applyFill="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4" fillId="48"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74" fillId="48" borderId="74"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77" fillId="61" borderId="76" applyNumberFormat="0" applyAlignment="0" applyProtection="0"/>
    <xf numFmtId="0" fontId="1" fillId="64" borderId="75" applyNumberFormat="0" applyFont="0" applyAlignment="0" applyProtection="0"/>
    <xf numFmtId="0" fontId="77" fillId="61" borderId="76" applyNumberFormat="0" applyAlignment="0" applyProtection="0"/>
    <xf numFmtId="0" fontId="73" fillId="0" borderId="57" applyNumberFormat="0" applyFill="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67" fillId="61" borderId="74" applyNumberForma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4" fillId="48" borderId="74" applyNumberFormat="0" applyAlignment="0" applyProtection="0"/>
    <xf numFmtId="0" fontId="74" fillId="48" borderId="74" applyNumberFormat="0" applyAlignment="0" applyProtection="0"/>
    <xf numFmtId="0" fontId="74" fillId="48" borderId="74" applyNumberFormat="0" applyAlignment="0" applyProtection="0"/>
    <xf numFmtId="0" fontId="67" fillId="61" borderId="74" applyNumberFormat="0" applyAlignment="0" applyProtection="0"/>
    <xf numFmtId="0" fontId="74" fillId="48" borderId="74"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1" fillId="64" borderId="75" applyNumberFormat="0" applyFont="0" applyAlignment="0" applyProtection="0"/>
    <xf numFmtId="0" fontId="73" fillId="0" borderId="57" applyNumberFormat="0" applyFill="0" applyAlignment="0" applyProtection="0"/>
    <xf numFmtId="0" fontId="67" fillId="61" borderId="74" applyNumberForma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9" fillId="0" borderId="7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4" fillId="48" borderId="74" applyNumberForma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0" fontId="1" fillId="64" borderId="75" applyNumberFormat="0" applyFont="0" applyAlignment="0" applyProtection="0"/>
    <xf numFmtId="0" fontId="1" fillId="64" borderId="75" applyNumberFormat="0" applyFont="0" applyAlignment="0" applyProtection="0"/>
    <xf numFmtId="0" fontId="79" fillId="0" borderId="77" applyNumberFormat="0" applyFill="0" applyAlignment="0" applyProtection="0"/>
    <xf numFmtId="0" fontId="77" fillId="61" borderId="76" applyNumberFormat="0" applyAlignment="0" applyProtection="0"/>
    <xf numFmtId="0" fontId="74" fillId="48" borderId="74" applyNumberFormat="0" applyAlignment="0" applyProtection="0"/>
    <xf numFmtId="0" fontId="73" fillId="0" borderId="57" applyNumberFormat="0" applyFill="0" applyAlignment="0" applyProtection="0"/>
    <xf numFmtId="0" fontId="67" fillId="61" borderId="74" applyNumberFormat="0" applyAlignment="0" applyProtection="0"/>
    <xf numFmtId="0" fontId="1" fillId="64" borderId="75" applyNumberFormat="0" applyFon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74" fillId="48" borderId="74" applyNumberFormat="0" applyAlignment="0" applyProtection="0"/>
    <xf numFmtId="0" fontId="74" fillId="48" borderId="74" applyNumberFormat="0" applyAlignment="0" applyProtection="0"/>
    <xf numFmtId="0" fontId="77" fillId="61" borderId="76" applyNumberFormat="0" applyAlignment="0" applyProtection="0"/>
    <xf numFmtId="0" fontId="79" fillId="0" borderId="77" applyNumberFormat="0" applyFill="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67" fillId="61" borderId="74" applyNumberFormat="0" applyAlignment="0" applyProtection="0"/>
    <xf numFmtId="0" fontId="67" fillId="61" borderId="74" applyNumberFormat="0" applyAlignment="0" applyProtection="0"/>
    <xf numFmtId="0" fontId="73" fillId="0" borderId="57" applyNumberFormat="0" applyFill="0" applyAlignment="0" applyProtection="0"/>
    <xf numFmtId="0" fontId="74" fillId="48" borderId="74" applyNumberFormat="0" applyAlignment="0" applyProtection="0"/>
    <xf numFmtId="0" fontId="1" fillId="64" borderId="75" applyNumberFormat="0" applyFont="0" applyAlignment="0" applyProtection="0"/>
    <xf numFmtId="0" fontId="77" fillId="61" borderId="76" applyNumberFormat="0" applyAlignment="0" applyProtection="0"/>
    <xf numFmtId="0" fontId="79" fillId="0" borderId="77" applyNumberFormat="0" applyFill="0" applyAlignment="0" applyProtection="0"/>
    <xf numFmtId="0" fontId="79" fillId="0" borderId="77" applyNumberFormat="0" applyFill="0" applyAlignment="0" applyProtection="0"/>
    <xf numFmtId="0" fontId="77" fillId="61" borderId="76" applyNumberFormat="0" applyAlignment="0" applyProtection="0"/>
    <xf numFmtId="0" fontId="1" fillId="64" borderId="75" applyNumberFormat="0" applyFont="0" applyAlignment="0" applyProtection="0"/>
    <xf numFmtId="0" fontId="67" fillId="61" borderId="74" applyNumberFormat="0" applyAlignment="0" applyProtection="0"/>
    <xf numFmtId="0" fontId="1" fillId="64" borderId="75" applyNumberFormat="0" applyFont="0" applyAlignment="0" applyProtection="0"/>
    <xf numFmtId="0" fontId="73" fillId="0" borderId="57" applyNumberFormat="0" applyFill="0" applyAlignment="0" applyProtection="0"/>
    <xf numFmtId="0" fontId="1" fillId="64" borderId="75" applyNumberFormat="0" applyFont="0" applyAlignment="0" applyProtection="0"/>
    <xf numFmtId="180" fontId="1" fillId="0" borderId="0" applyFont="0" applyFill="0" applyBorder="0" applyAlignment="0" applyProtection="0"/>
    <xf numFmtId="0" fontId="67" fillId="61" borderId="43"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67" fillId="61" borderId="43" applyNumberFormat="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67" fillId="61"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7" fillId="61" borderId="50" applyNumberFormat="0" applyAlignment="0" applyProtection="0"/>
    <xf numFmtId="0" fontId="77" fillId="61" borderId="50" applyNumberFormat="0" applyAlignment="0" applyProtection="0"/>
    <xf numFmtId="0" fontId="74" fillId="48" borderId="43" applyNumberFormat="0" applyAlignment="0" applyProtection="0"/>
    <xf numFmtId="0" fontId="77" fillId="61" borderId="50" applyNumberFormat="0" applyAlignment="0" applyProtection="0"/>
    <xf numFmtId="0" fontId="67" fillId="61" borderId="43"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4" fillId="48"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67" fillId="61" borderId="43" applyNumberFormat="0" applyAlignment="0" applyProtection="0"/>
    <xf numFmtId="0" fontId="74" fillId="48" borderId="43" applyNumberFormat="0" applyAlignment="0" applyProtection="0"/>
    <xf numFmtId="0" fontId="77" fillId="61" borderId="50" applyNumberFormat="0" applyAlignment="0" applyProtection="0"/>
    <xf numFmtId="0" fontId="77" fillId="61" borderId="50" applyNumberFormat="0" applyAlignment="0" applyProtection="0"/>
    <xf numFmtId="0" fontId="77" fillId="61" borderId="50" applyNumberFormat="0" applyAlignment="0" applyProtection="0"/>
    <xf numFmtId="0" fontId="77" fillId="61" borderId="50" applyNumberForma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4" fillId="48"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4" fillId="48"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67" fillId="61" borderId="43" applyNumberForma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67" fillId="61" borderId="43" applyNumberForma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7" fillId="61" borderId="50" applyNumberFormat="0" applyAlignment="0" applyProtection="0"/>
    <xf numFmtId="0" fontId="77" fillId="61" borderId="50" applyNumberFormat="0" applyAlignment="0" applyProtection="0"/>
    <xf numFmtId="0" fontId="74" fillId="48" borderId="43" applyNumberFormat="0" applyAlignment="0" applyProtection="0"/>
    <xf numFmtId="0" fontId="77" fillId="61" borderId="50" applyNumberFormat="0" applyAlignment="0" applyProtection="0"/>
    <xf numFmtId="0" fontId="74" fillId="48" borderId="43" applyNumberFormat="0" applyAlignment="0" applyProtection="0"/>
    <xf numFmtId="0" fontId="79" fillId="0" borderId="51" applyNumberFormat="0" applyFill="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77" fillId="61" borderId="50"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4" fillId="48" borderId="43" applyNumberForma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9" fillId="0" borderId="51" applyNumberFormat="0" applyFill="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1" fillId="64" borderId="49" applyNumberFormat="0" applyFont="0" applyAlignment="0" applyProtection="0"/>
    <xf numFmtId="0" fontId="74" fillId="48"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1" fillId="64" borderId="49" applyNumberFormat="0" applyFont="0" applyAlignment="0" applyProtection="0"/>
    <xf numFmtId="0" fontId="79" fillId="0" borderId="51" applyNumberFormat="0" applyFill="0" applyAlignment="0" applyProtection="0"/>
    <xf numFmtId="0" fontId="77" fillId="61" borderId="50" applyNumberFormat="0" applyAlignment="0" applyProtection="0"/>
    <xf numFmtId="0" fontId="74" fillId="48" borderId="43" applyNumberFormat="0" applyAlignment="0" applyProtection="0"/>
    <xf numFmtId="0" fontId="67" fillId="61" borderId="43" applyNumberFormat="0" applyAlignment="0" applyProtection="0"/>
    <xf numFmtId="0" fontId="1" fillId="64" borderId="49" applyNumberFormat="0" applyFon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74" fillId="48" borderId="43" applyNumberFormat="0" applyAlignment="0" applyProtection="0"/>
    <xf numFmtId="0" fontId="74" fillId="48" borderId="43" applyNumberFormat="0" applyAlignment="0" applyProtection="0"/>
    <xf numFmtId="0" fontId="77" fillId="61" borderId="50" applyNumberFormat="0" applyAlignment="0" applyProtection="0"/>
    <xf numFmtId="0" fontId="79" fillId="0" borderId="51" applyNumberFormat="0" applyFill="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67" fillId="61" borderId="43" applyNumberFormat="0" applyAlignment="0" applyProtection="0"/>
    <xf numFmtId="0" fontId="67" fillId="61" borderId="43" applyNumberFormat="0" applyAlignment="0" applyProtection="0"/>
    <xf numFmtId="0" fontId="74" fillId="48" borderId="43" applyNumberFormat="0" applyAlignment="0" applyProtection="0"/>
    <xf numFmtId="0" fontId="1" fillId="64" borderId="49" applyNumberFormat="0" applyFont="0" applyAlignment="0" applyProtection="0"/>
    <xf numFmtId="0" fontId="77" fillId="61" borderId="50" applyNumberFormat="0" applyAlignment="0" applyProtection="0"/>
    <xf numFmtId="0" fontId="79" fillId="0" borderId="51" applyNumberFormat="0" applyFill="0" applyAlignment="0" applyProtection="0"/>
    <xf numFmtId="0" fontId="79" fillId="0" borderId="51" applyNumberFormat="0" applyFill="0" applyAlignment="0" applyProtection="0"/>
    <xf numFmtId="0" fontId="77" fillId="61" borderId="50" applyNumberFormat="0" applyAlignment="0" applyProtection="0"/>
    <xf numFmtId="0" fontId="1" fillId="64" borderId="49" applyNumberFormat="0" applyFont="0" applyAlignment="0" applyProtection="0"/>
    <xf numFmtId="0" fontId="67" fillId="61" borderId="43" applyNumberFormat="0" applyAlignment="0" applyProtection="0"/>
    <xf numFmtId="0" fontId="1" fillId="64" borderId="49" applyNumberFormat="0" applyFont="0" applyAlignment="0" applyProtection="0"/>
    <xf numFmtId="0" fontId="1" fillId="64" borderId="49"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3" fillId="0" borderId="85"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3" fillId="0" borderId="85"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4" fillId="48" borderId="84" applyNumberForma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73" fillId="0" borderId="85"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73" fillId="0" borderId="85"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3" fillId="0" borderId="85"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3" fillId="0" borderId="85"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4" fillId="48"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67" fillId="61" borderId="84" applyNumberForma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67" fillId="61" borderId="84" applyNumberForma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7" fillId="61" borderId="87" applyNumberFormat="0" applyAlignment="0" applyProtection="0"/>
    <xf numFmtId="0" fontId="77" fillId="61" borderId="87" applyNumberFormat="0" applyAlignment="0" applyProtection="0"/>
    <xf numFmtId="0" fontId="74" fillId="48" borderId="84" applyNumberFormat="0" applyAlignment="0" applyProtection="0"/>
    <xf numFmtId="0" fontId="77" fillId="61" borderId="87" applyNumberFormat="0" applyAlignment="0" applyProtection="0"/>
    <xf numFmtId="0" fontId="74" fillId="48" borderId="84" applyNumberForma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77" fillId="61" borderId="87"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4" fillId="48" borderId="84" applyNumberForma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9" fillId="0" borderId="88" applyNumberFormat="0" applyFill="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1" fillId="64" borderId="86" applyNumberFormat="0" applyFont="0" applyAlignment="0" applyProtection="0"/>
    <xf numFmtId="0" fontId="74" fillId="48"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1" fillId="64" borderId="86" applyNumberFormat="0" applyFont="0" applyAlignment="0" applyProtection="0"/>
    <xf numFmtId="0" fontId="79" fillId="0" borderId="88" applyNumberFormat="0" applyFill="0" applyAlignment="0" applyProtection="0"/>
    <xf numFmtId="0" fontId="77" fillId="61" borderId="87" applyNumberFormat="0" applyAlignment="0" applyProtection="0"/>
    <xf numFmtId="0" fontId="74" fillId="48" borderId="84" applyNumberFormat="0" applyAlignment="0" applyProtection="0"/>
    <xf numFmtId="0" fontId="67" fillId="61" borderId="84" applyNumberFormat="0" applyAlignment="0" applyProtection="0"/>
    <xf numFmtId="0" fontId="1" fillId="64" borderId="86" applyNumberFormat="0" applyFon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74" fillId="48" borderId="84" applyNumberFormat="0" applyAlignment="0" applyProtection="0"/>
    <xf numFmtId="0" fontId="74" fillId="48" borderId="84" applyNumberFormat="0" applyAlignment="0" applyProtection="0"/>
    <xf numFmtId="0" fontId="77" fillId="61" borderId="87" applyNumberFormat="0" applyAlignment="0" applyProtection="0"/>
    <xf numFmtId="0" fontId="79" fillId="0" borderId="88" applyNumberFormat="0" applyFill="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67" fillId="61" borderId="84" applyNumberFormat="0" applyAlignment="0" applyProtection="0"/>
    <xf numFmtId="0" fontId="67" fillId="61" borderId="84" applyNumberFormat="0" applyAlignment="0" applyProtection="0"/>
    <xf numFmtId="0" fontId="74" fillId="48" borderId="84" applyNumberFormat="0" applyAlignment="0" applyProtection="0"/>
    <xf numFmtId="0" fontId="1" fillId="64" borderId="86" applyNumberFormat="0" applyFont="0" applyAlignment="0" applyProtection="0"/>
    <xf numFmtId="0" fontId="77" fillId="61"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7" fillId="61" borderId="87" applyNumberFormat="0" applyAlignment="0" applyProtection="0"/>
    <xf numFmtId="0" fontId="1" fillId="64" borderId="86" applyNumberFormat="0" applyFont="0" applyAlignment="0" applyProtection="0"/>
    <xf numFmtId="0" fontId="67" fillId="61" borderId="84" applyNumberFormat="0" applyAlignment="0" applyProtection="0"/>
    <xf numFmtId="0" fontId="1" fillId="64" borderId="86" applyNumberFormat="0" applyFont="0" applyAlignment="0" applyProtection="0"/>
    <xf numFmtId="0" fontId="1" fillId="64" borderId="86" applyNumberFormat="0" applyFont="0" applyAlignment="0" applyProtection="0"/>
    <xf numFmtId="0" fontId="21" fillId="0" borderId="0"/>
    <xf numFmtId="0" fontId="67" fillId="61" borderId="98" applyNumberFormat="0" applyAlignment="0" applyProtection="0"/>
    <xf numFmtId="0" fontId="74" fillId="48" borderId="98" applyNumberFormat="0" applyAlignment="0" applyProtection="0"/>
    <xf numFmtId="0" fontId="1" fillId="64" borderId="99" applyNumberFormat="0" applyFont="0" applyAlignment="0" applyProtection="0"/>
    <xf numFmtId="0" fontId="77" fillId="61" borderId="100" applyNumberFormat="0" applyAlignment="0" applyProtection="0"/>
    <xf numFmtId="0" fontId="79" fillId="0" borderId="101" applyNumberFormat="0" applyFill="0" applyAlignment="0" applyProtection="0"/>
    <xf numFmtId="0" fontId="1" fillId="64" borderId="99" applyNumberFormat="0" applyFont="0" applyAlignment="0" applyProtection="0"/>
    <xf numFmtId="9" fontId="1" fillId="0" borderId="0" applyFont="0" applyFill="0" applyBorder="0" applyAlignment="0" applyProtection="0"/>
    <xf numFmtId="0" fontId="1" fillId="0" borderId="0"/>
    <xf numFmtId="0" fontId="9" fillId="0" borderId="0"/>
    <xf numFmtId="0" fontId="9" fillId="0" borderId="0"/>
    <xf numFmtId="0" fontId="101" fillId="0" borderId="0"/>
    <xf numFmtId="0" fontId="67" fillId="61" borderId="110" applyNumberFormat="0" applyAlignment="0" applyProtection="0"/>
    <xf numFmtId="0" fontId="74" fillId="48" borderId="110" applyNumberFormat="0" applyAlignment="0" applyProtection="0"/>
    <xf numFmtId="0" fontId="1" fillId="64" borderId="111" applyNumberFormat="0" applyFont="0" applyAlignment="0" applyProtection="0"/>
    <xf numFmtId="0" fontId="77" fillId="61" borderId="112" applyNumberFormat="0" applyAlignment="0" applyProtection="0"/>
    <xf numFmtId="0" fontId="79" fillId="0" borderId="113" applyNumberFormat="0" applyFill="0" applyAlignment="0" applyProtection="0"/>
  </cellStyleXfs>
  <cellXfs count="1291">
    <xf numFmtId="0" fontId="0" fillId="0" borderId="0" xfId="0"/>
    <xf numFmtId="0" fontId="2" fillId="0" borderId="0" xfId="16" quotePrefix="1" applyFont="1" applyFill="1" applyAlignment="1">
      <alignment horizontal="left" vertical="top"/>
    </xf>
    <xf numFmtId="0" fontId="3" fillId="0" borderId="0" xfId="16" applyFont="1" applyAlignment="1">
      <alignment horizontal="left" vertical="top" wrapText="1"/>
    </xf>
    <xf numFmtId="0" fontId="4" fillId="0" borderId="0" xfId="16" applyFont="1" applyAlignment="1">
      <alignment vertical="top"/>
    </xf>
    <xf numFmtId="0" fontId="5" fillId="0" borderId="0" xfId="16" quotePrefix="1" applyFont="1" applyFill="1" applyAlignment="1">
      <alignment horizontal="left" vertical="top"/>
    </xf>
    <xf numFmtId="0" fontId="1" fillId="0" borderId="0" xfId="16"/>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9" fontId="6" fillId="2" borderId="2" xfId="5" applyNumberFormat="1" applyFont="1" applyFill="1" applyBorder="1" applyAlignment="1">
      <alignment vertical="top" wrapText="1"/>
    </xf>
    <xf numFmtId="182" fontId="6" fillId="3" borderId="4" xfId="12" applyNumberFormat="1" applyFont="1" applyFill="1" applyBorder="1" applyAlignment="1">
      <alignment vertical="top"/>
    </xf>
    <xf numFmtId="0" fontId="22" fillId="0" borderId="5" xfId="17" applyFont="1" applyFill="1" applyBorder="1" applyAlignment="1">
      <alignment vertical="top" wrapText="1"/>
    </xf>
    <xf numFmtId="0" fontId="22" fillId="0" borderId="5" xfId="17" quotePrefix="1" applyFont="1" applyFill="1" applyBorder="1" applyAlignment="1">
      <alignment horizontal="left" vertical="top" wrapText="1"/>
    </xf>
    <xf numFmtId="183" fontId="22" fillId="0" borderId="5" xfId="5" applyNumberFormat="1" applyFont="1" applyFill="1" applyBorder="1" applyAlignment="1">
      <alignment horizontal="center" vertical="top"/>
    </xf>
    <xf numFmtId="182" fontId="22" fillId="0" borderId="5" xfId="5" applyNumberFormat="1" applyFont="1" applyFill="1" applyBorder="1" applyAlignment="1">
      <alignment horizontal="center" vertical="top"/>
    </xf>
    <xf numFmtId="0" fontId="4" fillId="0" borderId="0" xfId="16" quotePrefix="1" applyFont="1" applyAlignment="1">
      <alignment horizontal="left" vertical="top"/>
    </xf>
    <xf numFmtId="0" fontId="8" fillId="4" borderId="5" xfId="16" quotePrefix="1" applyFont="1" applyFill="1" applyBorder="1" applyAlignment="1">
      <alignment horizontal="left" vertical="center"/>
    </xf>
    <xf numFmtId="0" fontId="8" fillId="4" borderId="5" xfId="16" applyFont="1" applyFill="1" applyBorder="1" applyAlignment="1">
      <alignment horizontal="left" vertical="center" indent="1"/>
    </xf>
    <xf numFmtId="0" fontId="22" fillId="0" borderId="0" xfId="17" applyFont="1" applyFill="1" applyBorder="1" applyAlignment="1">
      <alignment vertical="top" wrapText="1"/>
    </xf>
    <xf numFmtId="183" fontId="22" fillId="0" borderId="0" xfId="5" applyNumberFormat="1" applyFont="1" applyFill="1" applyBorder="1" applyAlignment="1">
      <alignment horizontal="center" vertical="top"/>
    </xf>
    <xf numFmtId="182" fontId="22" fillId="0" borderId="0" xfId="5" applyNumberFormat="1" applyFont="1" applyFill="1" applyBorder="1" applyAlignment="1">
      <alignment horizontal="center" vertical="top"/>
    </xf>
    <xf numFmtId="0" fontId="22" fillId="0" borderId="6" xfId="17" quotePrefix="1" applyFont="1" applyFill="1" applyBorder="1" applyAlignment="1">
      <alignment horizontal="left" vertical="top"/>
    </xf>
    <xf numFmtId="0" fontId="22" fillId="0" borderId="0" xfId="17" quotePrefix="1" applyFont="1" applyFill="1" applyBorder="1" applyAlignment="1">
      <alignment horizontal="left" vertical="top" wrapText="1"/>
    </xf>
    <xf numFmtId="0" fontId="22" fillId="0" borderId="6" xfId="17" applyFont="1" applyFill="1" applyBorder="1" applyAlignment="1">
      <alignment vertical="top"/>
    </xf>
    <xf numFmtId="0" fontId="4" fillId="0" borderId="0" xfId="16" applyFont="1" applyAlignment="1">
      <alignment vertical="top" wrapText="1"/>
    </xf>
    <xf numFmtId="0" fontId="4" fillId="0" borderId="0" xfId="16" applyFont="1" applyAlignment="1">
      <alignment horizontal="center" vertical="top"/>
    </xf>
    <xf numFmtId="0" fontId="4" fillId="0" borderId="0" xfId="17" applyFont="1" applyAlignment="1">
      <alignment horizontal="center" vertical="top"/>
    </xf>
    <xf numFmtId="0" fontId="4" fillId="0" borderId="0" xfId="17" applyFont="1" applyAlignment="1">
      <alignment vertical="top"/>
    </xf>
    <xf numFmtId="0" fontId="6" fillId="2" borderId="1" xfId="17" quotePrefix="1" applyFont="1" applyFill="1" applyBorder="1" applyAlignment="1">
      <alignment horizontal="left" vertical="top"/>
    </xf>
    <xf numFmtId="0" fontId="6" fillId="2" borderId="2" xfId="17" quotePrefix="1" applyFont="1" applyFill="1" applyBorder="1" applyAlignment="1">
      <alignment horizontal="left" vertical="top" wrapText="1"/>
    </xf>
    <xf numFmtId="0" fontId="3" fillId="0" borderId="0" xfId="17"/>
    <xf numFmtId="0" fontId="7" fillId="0" borderId="5" xfId="17" quotePrefix="1" applyFont="1" applyFill="1" applyBorder="1" applyAlignment="1">
      <alignment horizontal="left" vertical="top"/>
    </xf>
    <xf numFmtId="183" fontId="7" fillId="0" borderId="5" xfId="6" applyNumberFormat="1" applyFont="1" applyFill="1" applyBorder="1" applyAlignment="1">
      <alignment horizontal="center" vertical="top"/>
    </xf>
    <xf numFmtId="0" fontId="7" fillId="0" borderId="5" xfId="17" quotePrefix="1" applyFont="1" applyFill="1" applyBorder="1" applyAlignment="1">
      <alignment horizontal="left" vertical="top" wrapText="1"/>
    </xf>
    <xf numFmtId="182" fontId="7" fillId="0" borderId="5" xfId="6" applyNumberFormat="1" applyFont="1" applyFill="1" applyBorder="1" applyAlignment="1">
      <alignment horizontal="center" vertical="top"/>
    </xf>
    <xf numFmtId="183" fontId="4" fillId="0" borderId="5" xfId="6" applyNumberFormat="1" applyFont="1" applyFill="1" applyBorder="1" applyAlignment="1">
      <alignment horizontal="center" vertical="top"/>
    </xf>
    <xf numFmtId="0" fontId="4" fillId="0" borderId="0" xfId="17" applyFont="1" applyFill="1" applyAlignment="1">
      <alignment vertical="top"/>
    </xf>
    <xf numFmtId="0" fontId="4" fillId="0" borderId="0" xfId="17" applyFont="1" applyAlignment="1">
      <alignment vertical="top" wrapText="1"/>
    </xf>
    <xf numFmtId="0" fontId="22" fillId="0" borderId="5" xfId="17" quotePrefix="1" applyFont="1" applyFill="1" applyBorder="1" applyAlignment="1">
      <alignment horizontal="left" vertical="top"/>
    </xf>
    <xf numFmtId="183" fontId="22" fillId="0" borderId="5" xfId="6" applyNumberFormat="1" applyFont="1" applyFill="1" applyBorder="1" applyAlignment="1">
      <alignment horizontal="center" vertical="top"/>
    </xf>
    <xf numFmtId="182" fontId="22" fillId="0" borderId="5" xfId="6" applyNumberFormat="1" applyFont="1" applyFill="1" applyBorder="1" applyAlignment="1">
      <alignment horizontal="center" vertical="top"/>
    </xf>
    <xf numFmtId="0" fontId="4" fillId="0" borderId="5" xfId="17" quotePrefix="1" applyFont="1" applyFill="1" applyBorder="1" applyAlignment="1">
      <alignment horizontal="left" vertical="top" wrapText="1"/>
    </xf>
    <xf numFmtId="182" fontId="4" fillId="0" borderId="5" xfId="6" applyNumberFormat="1" applyFont="1" applyFill="1" applyBorder="1" applyAlignment="1">
      <alignment horizontal="center" vertical="top"/>
    </xf>
    <xf numFmtId="3" fontId="7" fillId="0" borderId="5" xfId="17" quotePrefix="1" applyNumberFormat="1" applyFont="1" applyBorder="1" applyAlignment="1">
      <alignment horizontal="left" vertical="top" wrapText="1"/>
    </xf>
    <xf numFmtId="0" fontId="2" fillId="0" borderId="0" xfId="17" quotePrefix="1" applyFont="1" applyFill="1" applyAlignment="1">
      <alignment horizontal="left" vertical="top"/>
    </xf>
    <xf numFmtId="0" fontId="5" fillId="0" borderId="0" xfId="17" quotePrefix="1" applyFont="1" applyFill="1" applyAlignment="1">
      <alignment horizontal="left" vertical="top"/>
    </xf>
    <xf numFmtId="0" fontId="6" fillId="6" borderId="1" xfId="17" quotePrefix="1" applyFont="1" applyFill="1" applyBorder="1" applyAlignment="1">
      <alignment horizontal="left" vertical="top" wrapText="1"/>
    </xf>
    <xf numFmtId="0" fontId="4" fillId="0" borderId="0" xfId="16" applyFont="1" applyFill="1" applyAlignment="1">
      <alignment vertical="top"/>
    </xf>
    <xf numFmtId="0" fontId="8" fillId="0" borderId="0" xfId="16" applyFont="1" applyAlignment="1">
      <alignment vertical="top"/>
    </xf>
    <xf numFmtId="0" fontId="6" fillId="3" borderId="4" xfId="16" applyFont="1" applyFill="1" applyBorder="1" applyAlignment="1">
      <alignment vertical="top"/>
    </xf>
    <xf numFmtId="0" fontId="7" fillId="0" borderId="5" xfId="16" quotePrefix="1" applyFont="1" applyFill="1" applyBorder="1" applyAlignment="1">
      <alignment horizontal="left"/>
    </xf>
    <xf numFmtId="183" fontId="7" fillId="0" borderId="5" xfId="5" applyNumberFormat="1" applyFont="1" applyFill="1" applyBorder="1" applyAlignment="1">
      <alignment horizontal="center" vertical="top"/>
    </xf>
    <xf numFmtId="0" fontId="6" fillId="3" borderId="3" xfId="16" applyFont="1" applyFill="1" applyBorder="1" applyAlignment="1">
      <alignment vertical="top"/>
    </xf>
    <xf numFmtId="183" fontId="4" fillId="0" borderId="5" xfId="5" applyNumberFormat="1" applyFont="1" applyFill="1" applyBorder="1" applyAlignment="1">
      <alignment horizontal="center" vertical="top"/>
    </xf>
    <xf numFmtId="0" fontId="4" fillId="0" borderId="5" xfId="16" applyFont="1" applyBorder="1" applyAlignment="1">
      <alignment vertical="top"/>
    </xf>
    <xf numFmtId="0" fontId="4" fillId="0" borderId="0" xfId="16" applyFont="1" applyBorder="1" applyAlignment="1">
      <alignment vertical="top"/>
    </xf>
    <xf numFmtId="0" fontId="7" fillId="0" borderId="5" xfId="16" quotePrefix="1" applyFont="1" applyFill="1" applyBorder="1" applyAlignment="1">
      <alignment horizontal="left" wrapText="1"/>
    </xf>
    <xf numFmtId="0" fontId="22" fillId="0" borderId="5" xfId="16" applyFont="1" applyBorder="1" applyAlignment="1">
      <alignment vertical="top"/>
    </xf>
    <xf numFmtId="183" fontId="22" fillId="0" borderId="5" xfId="8" applyNumberFormat="1" applyFont="1" applyFill="1" applyBorder="1" applyAlignment="1">
      <alignment horizontal="center" vertical="top"/>
    </xf>
    <xf numFmtId="0" fontId="14" fillId="0" borderId="8" xfId="16" applyFont="1" applyFill="1" applyBorder="1" applyAlignment="1">
      <alignment vertical="top"/>
    </xf>
    <xf numFmtId="0" fontId="14" fillId="0" borderId="8" xfId="16" quotePrefix="1" applyFont="1" applyFill="1" applyBorder="1" applyAlignment="1">
      <alignment horizontal="left" vertical="top"/>
    </xf>
    <xf numFmtId="0" fontId="6" fillId="3" borderId="0" xfId="16" applyFont="1" applyFill="1" applyBorder="1" applyAlignment="1">
      <alignment vertical="top"/>
    </xf>
    <xf numFmtId="179" fontId="6" fillId="2" borderId="2" xfId="5" applyNumberFormat="1" applyFont="1" applyFill="1" applyBorder="1" applyAlignment="1">
      <alignment horizontal="center" vertical="top" wrapText="1"/>
    </xf>
    <xf numFmtId="0" fontId="7" fillId="0" borderId="5" xfId="16" applyFont="1" applyFill="1" applyBorder="1"/>
    <xf numFmtId="0" fontId="6" fillId="3" borderId="3" xfId="16" quotePrefix="1" applyFont="1" applyFill="1" applyBorder="1" applyAlignment="1">
      <alignment vertical="top"/>
    </xf>
    <xf numFmtId="182" fontId="6" fillId="3" borderId="4" xfId="14" applyNumberFormat="1" applyFont="1" applyFill="1" applyBorder="1" applyAlignment="1">
      <alignment vertical="top"/>
    </xf>
    <xf numFmtId="0" fontId="22" fillId="0" borderId="6" xfId="16" applyFont="1" applyFill="1" applyBorder="1" applyAlignment="1">
      <alignment vertical="top"/>
    </xf>
    <xf numFmtId="0" fontId="22" fillId="0" borderId="5" xfId="16" applyFont="1" applyFill="1" applyBorder="1" applyAlignment="1">
      <alignment vertical="top" wrapText="1"/>
    </xf>
    <xf numFmtId="182" fontId="22" fillId="0" borderId="5" xfId="8" applyNumberFormat="1" applyFont="1" applyFill="1" applyBorder="1" applyAlignment="1">
      <alignment horizontal="center" vertical="top"/>
    </xf>
    <xf numFmtId="0" fontId="22" fillId="0" borderId="5" xfId="16" quotePrefix="1" applyFont="1" applyFill="1" applyBorder="1" applyAlignment="1">
      <alignment horizontal="left" vertical="top" wrapText="1"/>
    </xf>
    <xf numFmtId="0" fontId="7" fillId="0" borderId="0" xfId="16" applyFont="1" applyBorder="1" applyAlignment="1">
      <alignment horizontal="center" vertical="top"/>
    </xf>
    <xf numFmtId="0" fontId="7" fillId="0" borderId="0" xfId="16" applyFont="1" applyBorder="1"/>
    <xf numFmtId="183" fontId="7" fillId="0" borderId="0" xfId="16" applyNumberFormat="1" applyFont="1" applyBorder="1" applyAlignment="1">
      <alignment horizontal="center"/>
    </xf>
    <xf numFmtId="0" fontId="4" fillId="0" borderId="5" xfId="16" quotePrefix="1" applyFont="1" applyFill="1" applyBorder="1" applyAlignment="1">
      <alignment horizontal="left"/>
    </xf>
    <xf numFmtId="182" fontId="4" fillId="0" borderId="5" xfId="5" applyNumberFormat="1" applyFont="1" applyFill="1" applyBorder="1" applyAlignment="1">
      <alignment horizontal="center" vertical="top"/>
    </xf>
    <xf numFmtId="0" fontId="22" fillId="0" borderId="5" xfId="16" applyFont="1" applyFill="1" applyBorder="1" applyAlignment="1">
      <alignment vertical="top"/>
    </xf>
    <xf numFmtId="0" fontId="4" fillId="0" borderId="0" xfId="16" applyFont="1" applyFill="1" applyBorder="1" applyAlignment="1">
      <alignment vertical="top"/>
    </xf>
    <xf numFmtId="0" fontId="22" fillId="0" borderId="5" xfId="16" quotePrefix="1" applyFont="1" applyFill="1" applyBorder="1" applyAlignment="1">
      <alignment horizontal="left" vertical="top"/>
    </xf>
    <xf numFmtId="0" fontId="1" fillId="0" borderId="0" xfId="16" applyBorder="1"/>
    <xf numFmtId="0" fontId="4" fillId="0" borderId="5" xfId="16" applyFont="1" applyFill="1" applyBorder="1" applyAlignment="1">
      <alignment vertical="top"/>
    </xf>
    <xf numFmtId="0" fontId="7" fillId="0" borderId="5" xfId="16" applyFont="1" applyFill="1" applyBorder="1" applyAlignment="1">
      <alignment wrapText="1"/>
    </xf>
    <xf numFmtId="0" fontId="19" fillId="0" borderId="0" xfId="15" quotePrefix="1" applyFont="1" applyAlignment="1" applyProtection="1">
      <alignment horizontal="left" vertical="center"/>
    </xf>
    <xf numFmtId="0" fontId="22" fillId="0" borderId="5" xfId="16" quotePrefix="1" applyFont="1" applyFill="1" applyBorder="1" applyAlignment="1">
      <alignment horizontal="left"/>
    </xf>
    <xf numFmtId="0" fontId="22" fillId="0" borderId="5" xfId="16" quotePrefix="1" applyFont="1" applyFill="1" applyBorder="1" applyAlignment="1">
      <alignment horizontal="left" wrapText="1"/>
    </xf>
    <xf numFmtId="0" fontId="6" fillId="3" borderId="8" xfId="16" applyFont="1" applyFill="1" applyBorder="1" applyAlignment="1">
      <alignment vertical="top"/>
    </xf>
    <xf numFmtId="0" fontId="22" fillId="0" borderId="5" xfId="16" applyFont="1" applyFill="1" applyBorder="1" applyAlignment="1">
      <alignment horizontal="center" vertical="top"/>
    </xf>
    <xf numFmtId="0" fontId="14" fillId="0" borderId="0" xfId="16" applyFont="1" applyFill="1" applyBorder="1" applyAlignment="1">
      <alignment vertical="top"/>
    </xf>
    <xf numFmtId="0" fontId="14" fillId="0" borderId="0" xfId="16" quotePrefix="1" applyFont="1" applyFill="1" applyBorder="1" applyAlignment="1">
      <alignment horizontal="left" vertical="top"/>
    </xf>
    <xf numFmtId="0" fontId="22" fillId="0" borderId="5" xfId="16" applyNumberFormat="1" applyFont="1" applyFill="1" applyBorder="1" applyAlignment="1">
      <alignment horizontal="right" vertical="top"/>
    </xf>
    <xf numFmtId="1" fontId="22" fillId="0" borderId="5" xfId="16" applyNumberFormat="1" applyFont="1" applyFill="1" applyBorder="1" applyAlignment="1">
      <alignment vertical="top"/>
    </xf>
    <xf numFmtId="183" fontId="22" fillId="0" borderId="7" xfId="5" applyNumberFormat="1" applyFont="1" applyFill="1" applyBorder="1" applyAlignment="1">
      <alignment horizontal="center" vertical="top"/>
    </xf>
    <xf numFmtId="182" fontId="22" fillId="0" borderId="5" xfId="5" applyNumberFormat="1" applyFont="1" applyFill="1" applyBorder="1" applyAlignment="1">
      <alignment horizontal="center" vertical="top" wrapText="1"/>
    </xf>
    <xf numFmtId="183" fontId="22" fillId="0" borderId="5" xfId="5" applyNumberFormat="1" applyFont="1" applyFill="1" applyBorder="1" applyAlignment="1">
      <alignment horizontal="center" vertical="top" wrapText="1"/>
    </xf>
    <xf numFmtId="0" fontId="22" fillId="0" borderId="5" xfId="16" applyFont="1" applyFill="1" applyBorder="1" applyAlignment="1">
      <alignment horizontal="center" vertical="top" wrapText="1"/>
    </xf>
    <xf numFmtId="0" fontId="6" fillId="3" borderId="3" xfId="17" quotePrefix="1" applyFont="1" applyFill="1" applyBorder="1" applyAlignment="1">
      <alignment vertical="top"/>
    </xf>
    <xf numFmtId="0" fontId="6" fillId="3" borderId="8" xfId="16" quotePrefix="1" applyFont="1" applyFill="1" applyBorder="1" applyAlignment="1">
      <alignment horizontal="left" vertical="top"/>
    </xf>
    <xf numFmtId="0" fontId="13" fillId="0" borderId="0" xfId="17" applyFont="1" applyFill="1" applyAlignment="1">
      <alignment horizontal="left" vertical="top" wrapText="1"/>
    </xf>
    <xf numFmtId="0" fontId="6" fillId="3" borderId="4" xfId="17" applyFont="1" applyFill="1" applyBorder="1" applyAlignment="1">
      <alignment vertical="top"/>
    </xf>
    <xf numFmtId="0" fontId="6" fillId="3" borderId="9" xfId="17" applyFont="1" applyFill="1" applyBorder="1" applyAlignment="1">
      <alignment vertical="top"/>
    </xf>
    <xf numFmtId="0" fontId="22" fillId="0" borderId="5" xfId="16" quotePrefix="1" applyNumberFormat="1" applyFont="1" applyFill="1" applyBorder="1" applyAlignment="1">
      <alignment horizontal="left" vertical="top" wrapText="1"/>
    </xf>
    <xf numFmtId="0" fontId="4" fillId="0" borderId="0" xfId="26" applyFont="1" applyAlignment="1">
      <alignment vertical="top"/>
    </xf>
    <xf numFmtId="0" fontId="4" fillId="0" borderId="0" xfId="26" applyFont="1" applyFill="1" applyAlignment="1">
      <alignment vertical="top"/>
    </xf>
    <xf numFmtId="0" fontId="6" fillId="2" borderId="1" xfId="26" quotePrefix="1" applyFont="1" applyFill="1" applyBorder="1" applyAlignment="1">
      <alignment horizontal="left" vertical="top"/>
    </xf>
    <xf numFmtId="0" fontId="6" fillId="2" borderId="2" xfId="26" quotePrefix="1" applyFont="1" applyFill="1" applyBorder="1" applyAlignment="1">
      <alignment horizontal="left" vertical="top"/>
    </xf>
    <xf numFmtId="0" fontId="6" fillId="2" borderId="2" xfId="26" quotePrefix="1" applyFont="1" applyFill="1" applyBorder="1" applyAlignment="1">
      <alignment horizontal="left" vertical="top" wrapText="1"/>
    </xf>
    <xf numFmtId="0" fontId="22" fillId="0" borderId="0" xfId="26" quotePrefix="1" applyFont="1" applyFill="1" applyBorder="1" applyAlignment="1">
      <alignment horizontal="left" vertical="top"/>
    </xf>
    <xf numFmtId="0" fontId="4" fillId="0" borderId="0" xfId="26" applyFont="1" applyAlignment="1">
      <alignment vertical="top" wrapText="1"/>
    </xf>
    <xf numFmtId="0" fontId="6" fillId="3" borderId="9" xfId="17" applyFont="1" applyFill="1" applyBorder="1" applyAlignment="1">
      <alignment vertical="top"/>
    </xf>
    <xf numFmtId="0" fontId="4" fillId="0" borderId="6" xfId="17" quotePrefix="1" applyFont="1" applyFill="1" applyBorder="1" applyAlignment="1">
      <alignment horizontal="left" vertical="top"/>
    </xf>
    <xf numFmtId="0" fontId="4" fillId="0" borderId="5" xfId="26" applyFont="1" applyFill="1" applyBorder="1" applyAlignment="1">
      <alignment vertical="top" wrapText="1"/>
    </xf>
    <xf numFmtId="0" fontId="4" fillId="0" borderId="5" xfId="26" quotePrefix="1" applyFont="1" applyFill="1" applyBorder="1" applyAlignment="1">
      <alignment horizontal="left" vertical="top"/>
    </xf>
    <xf numFmtId="0" fontId="6" fillId="2" borderId="5" xfId="16" quotePrefix="1" applyFont="1" applyFill="1" applyBorder="1" applyAlignment="1">
      <alignment horizontal="left" vertical="top"/>
    </xf>
    <xf numFmtId="0" fontId="6" fillId="2" borderId="5" xfId="16" quotePrefix="1" applyFont="1" applyFill="1" applyBorder="1" applyAlignment="1">
      <alignment horizontal="left" vertical="top" wrapText="1"/>
    </xf>
    <xf numFmtId="0" fontId="22" fillId="0" borderId="5" xfId="26" quotePrefix="1" applyFont="1" applyFill="1" applyBorder="1" applyAlignment="1">
      <alignment horizontal="left" vertical="top"/>
    </xf>
    <xf numFmtId="0" fontId="22" fillId="0" borderId="5" xfId="26" quotePrefix="1" applyFont="1" applyFill="1" applyBorder="1" applyAlignment="1">
      <alignment horizontal="left" vertical="top" wrapText="1"/>
    </xf>
    <xf numFmtId="0" fontId="22" fillId="0" borderId="5" xfId="0" applyFont="1" applyFill="1" applyBorder="1" applyAlignment="1">
      <alignment vertical="top"/>
    </xf>
    <xf numFmtId="0" fontId="6" fillId="3" borderId="3" xfId="17" quotePrefix="1" applyFont="1" applyFill="1" applyBorder="1" applyAlignment="1">
      <alignment horizontal="left" vertical="top"/>
    </xf>
    <xf numFmtId="0" fontId="6" fillId="3" borderId="4" xfId="17" applyFont="1" applyFill="1" applyBorder="1" applyAlignment="1">
      <alignment vertical="top"/>
    </xf>
    <xf numFmtId="0" fontId="22" fillId="0" borderId="5" xfId="16" quotePrefix="1" applyFont="1" applyBorder="1" applyAlignment="1">
      <alignment horizontal="left" vertical="top"/>
    </xf>
    <xf numFmtId="183" fontId="22" fillId="0" borderId="6" xfId="5" applyNumberFormat="1" applyFont="1" applyFill="1" applyBorder="1" applyAlignment="1">
      <alignment horizontal="center" vertical="top"/>
    </xf>
    <xf numFmtId="0" fontId="22" fillId="0" borderId="6" xfId="26" quotePrefix="1" applyFont="1" applyFill="1" applyBorder="1" applyAlignment="1">
      <alignment horizontal="left" vertical="top"/>
    </xf>
    <xf numFmtId="0" fontId="22" fillId="0" borderId="6" xfId="26" applyFont="1" applyFill="1" applyBorder="1" applyAlignment="1">
      <alignment vertical="top"/>
    </xf>
    <xf numFmtId="0" fontId="22" fillId="0" borderId="5" xfId="26" applyFont="1" applyFill="1" applyBorder="1" applyAlignment="1">
      <alignment vertical="top" wrapText="1"/>
    </xf>
    <xf numFmtId="0" fontId="22" fillId="0" borderId="5" xfId="26" applyFont="1" applyFill="1" applyBorder="1" applyAlignment="1">
      <alignment vertical="top"/>
    </xf>
    <xf numFmtId="0" fontId="6" fillId="3" borderId="8" xfId="16" applyFont="1" applyFill="1" applyBorder="1" applyAlignment="1">
      <alignment vertical="top"/>
    </xf>
    <xf numFmtId="0" fontId="22" fillId="0" borderId="5" xfId="0" quotePrefix="1" applyFont="1" applyFill="1" applyBorder="1" applyAlignment="1">
      <alignment horizontal="left" vertical="top"/>
    </xf>
    <xf numFmtId="0" fontId="24" fillId="0" borderId="0" xfId="17" quotePrefix="1" applyFont="1" applyFill="1" applyBorder="1" applyAlignment="1">
      <alignment horizontal="left" vertical="top" wrapText="1"/>
    </xf>
    <xf numFmtId="183" fontId="24" fillId="0" borderId="0" xfId="5" applyNumberFormat="1" applyFont="1" applyFill="1" applyBorder="1" applyAlignment="1">
      <alignment horizontal="center" vertical="top"/>
    </xf>
    <xf numFmtId="182" fontId="24" fillId="0" borderId="0" xfId="5" applyNumberFormat="1" applyFont="1" applyFill="1" applyBorder="1" applyAlignment="1">
      <alignment horizontal="center" vertical="top"/>
    </xf>
    <xf numFmtId="0" fontId="2" fillId="0" borderId="0" xfId="16" applyFont="1" applyAlignment="1">
      <alignment vertical="top"/>
    </xf>
    <xf numFmtId="0" fontId="22" fillId="0" borderId="0" xfId="26" quotePrefix="1" applyFont="1" applyFill="1" applyBorder="1" applyAlignment="1">
      <alignment horizontal="left" vertical="top" wrapText="1"/>
    </xf>
    <xf numFmtId="183" fontId="22" fillId="0" borderId="5" xfId="29" applyNumberFormat="1" applyFont="1" applyFill="1" applyBorder="1" applyAlignment="1">
      <alignment horizontal="center" vertical="top"/>
    </xf>
    <xf numFmtId="0" fontId="6" fillId="3" borderId="2" xfId="16" applyFont="1" applyFill="1" applyBorder="1" applyAlignment="1">
      <alignment vertical="top"/>
    </xf>
    <xf numFmtId="0" fontId="2" fillId="0" borderId="0" xfId="16" applyFont="1" applyFill="1" applyAlignment="1">
      <alignment horizontal="left" vertical="top" wrapText="1"/>
    </xf>
    <xf numFmtId="0" fontId="22" fillId="7" borderId="5" xfId="16" applyFont="1" applyFill="1" applyBorder="1" applyAlignment="1">
      <alignment vertical="top"/>
    </xf>
    <xf numFmtId="0" fontId="2" fillId="0" borderId="0" xfId="16" quotePrefix="1" applyFont="1" applyAlignment="1">
      <alignment horizontal="left" vertical="top"/>
    </xf>
    <xf numFmtId="0" fontId="10" fillId="0" borderId="0" xfId="16" applyFont="1" applyBorder="1" applyAlignment="1">
      <alignment horizontal="left"/>
    </xf>
    <xf numFmtId="0" fontId="6" fillId="3" borderId="3" xfId="16" quotePrefix="1" applyFont="1" applyFill="1" applyBorder="1" applyAlignment="1">
      <alignment horizontal="left" vertical="top"/>
    </xf>
    <xf numFmtId="0" fontId="6" fillId="3" borderId="2" xfId="26" applyFont="1" applyFill="1" applyBorder="1" applyAlignment="1">
      <alignment vertical="top"/>
    </xf>
    <xf numFmtId="184" fontId="22" fillId="0" borderId="5" xfId="29" applyNumberFormat="1" applyFont="1" applyFill="1" applyBorder="1" applyAlignment="1">
      <alignment horizontal="center" vertical="top"/>
    </xf>
    <xf numFmtId="182" fontId="22" fillId="0" borderId="5" xfId="29" applyNumberFormat="1" applyFont="1" applyFill="1" applyBorder="1" applyAlignment="1">
      <alignment horizontal="center"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0" fontId="6" fillId="3" borderId="4" xfId="16" applyFont="1" applyFill="1" applyBorder="1" applyAlignment="1">
      <alignment vertical="top"/>
    </xf>
    <xf numFmtId="0" fontId="6" fillId="3" borderId="9" xfId="16" applyFont="1" applyFill="1" applyBorder="1" applyAlignment="1">
      <alignment vertical="top"/>
    </xf>
    <xf numFmtId="0" fontId="2" fillId="0" borderId="0" xfId="16" applyFont="1" applyFill="1" applyAlignment="1">
      <alignment vertical="top"/>
    </xf>
    <xf numFmtId="183" fontId="22" fillId="0" borderId="0" xfId="29" applyNumberFormat="1" applyFont="1" applyFill="1" applyBorder="1" applyAlignment="1">
      <alignment horizontal="center" vertical="top"/>
    </xf>
    <xf numFmtId="0" fontId="44" fillId="0" borderId="0" xfId="16" applyFont="1" applyAlignment="1">
      <alignment vertical="top"/>
    </xf>
    <xf numFmtId="0" fontId="24" fillId="0" borderId="0" xfId="16" applyFont="1" applyFill="1" applyBorder="1" applyAlignment="1">
      <alignment vertical="top"/>
    </xf>
    <xf numFmtId="0" fontId="24" fillId="0" borderId="0" xfId="16" applyFont="1" applyFill="1" applyBorder="1" applyAlignment="1">
      <alignment vertical="top" wrapText="1"/>
    </xf>
    <xf numFmtId="0" fontId="24" fillId="0" borderId="0" xfId="16" applyNumberFormat="1" applyFont="1" applyFill="1" applyBorder="1" applyAlignment="1">
      <alignment horizontal="right" vertical="top"/>
    </xf>
    <xf numFmtId="1" fontId="24" fillId="0" borderId="0" xfId="16" applyNumberFormat="1" applyFont="1" applyFill="1" applyBorder="1" applyAlignment="1">
      <alignment vertical="top"/>
    </xf>
    <xf numFmtId="0" fontId="22" fillId="0" borderId="0" xfId="16" applyFont="1" applyAlignment="1">
      <alignment vertical="top"/>
    </xf>
    <xf numFmtId="0" fontId="6" fillId="6" borderId="3" xfId="17" quotePrefix="1" applyFont="1" applyFill="1" applyBorder="1" applyAlignment="1">
      <alignment horizontal="left" vertical="top"/>
    </xf>
    <xf numFmtId="0" fontId="6" fillId="6" borderId="4" xfId="17" applyFont="1" applyFill="1" applyBorder="1" applyAlignment="1">
      <alignment vertical="top"/>
    </xf>
    <xf numFmtId="0" fontId="44" fillId="0" borderId="0" xfId="16" quotePrefix="1" applyFont="1" applyAlignment="1">
      <alignment horizontal="left" vertical="top"/>
    </xf>
    <xf numFmtId="0" fontId="4" fillId="0" borderId="0" xfId="16" applyFont="1" applyBorder="1" applyAlignment="1">
      <alignment vertical="top" wrapText="1"/>
    </xf>
    <xf numFmtId="0" fontId="2" fillId="0" borderId="0" xfId="16" quotePrefix="1" applyFont="1" applyFill="1" applyBorder="1" applyAlignment="1">
      <alignment horizontal="left" vertical="top"/>
    </xf>
    <xf numFmtId="0" fontId="0" fillId="0" borderId="0" xfId="0" applyBorder="1"/>
    <xf numFmtId="0" fontId="22" fillId="0" borderId="0" xfId="26" applyFont="1" applyFill="1" applyBorder="1" applyAlignment="1">
      <alignment vertical="top"/>
    </xf>
    <xf numFmtId="0" fontId="6" fillId="3" borderId="0" xfId="16" quotePrefix="1" applyFont="1" applyFill="1" applyBorder="1" applyAlignment="1">
      <alignment horizontal="left"/>
    </xf>
    <xf numFmtId="0" fontId="6" fillId="6" borderId="6" xfId="26" quotePrefix="1" applyFont="1" applyFill="1" applyBorder="1" applyAlignment="1">
      <alignment horizontal="left" vertical="top"/>
    </xf>
    <xf numFmtId="0" fontId="6" fillId="6" borderId="3" xfId="26" quotePrefix="1" applyFont="1" applyFill="1" applyBorder="1" applyAlignment="1">
      <alignment horizontal="left" vertical="top"/>
    </xf>
    <xf numFmtId="0" fontId="6" fillId="6" borderId="3" xfId="16" quotePrefix="1" applyFont="1" applyFill="1" applyBorder="1" applyAlignment="1">
      <alignment horizontal="left" vertical="top"/>
    </xf>
    <xf numFmtId="0" fontId="6" fillId="6" borderId="14" xfId="16" quotePrefix="1" applyFont="1" applyFill="1" applyBorder="1" applyAlignment="1">
      <alignment horizontal="left" vertical="top"/>
    </xf>
    <xf numFmtId="0" fontId="3" fillId="0" borderId="0" xfId="17" applyFill="1"/>
    <xf numFmtId="0" fontId="22" fillId="0" borderId="5" xfId="0" applyFont="1" applyFill="1" applyBorder="1" applyAlignment="1">
      <alignment wrapText="1"/>
    </xf>
    <xf numFmtId="0" fontId="22" fillId="0" borderId="5" xfId="0" quotePrefix="1" applyFont="1" applyFill="1" applyBorder="1" applyAlignment="1">
      <alignment horizontal="left" wrapText="1"/>
    </xf>
    <xf numFmtId="49" fontId="7" fillId="0" borderId="5" xfId="16" applyNumberFormat="1" applyFont="1" applyFill="1" applyBorder="1" applyAlignment="1">
      <alignment vertical="top" wrapText="1"/>
    </xf>
    <xf numFmtId="179" fontId="6" fillId="2" borderId="2" xfId="5" quotePrefix="1" applyNumberFormat="1" applyFont="1" applyFill="1" applyBorder="1" applyAlignment="1">
      <alignment horizontal="left" vertical="top" wrapText="1"/>
    </xf>
    <xf numFmtId="0" fontId="22" fillId="0" borderId="5" xfId="16" applyFont="1" applyFill="1" applyBorder="1"/>
    <xf numFmtId="37" fontId="22" fillId="0" borderId="5" xfId="5" applyNumberFormat="1" applyFont="1" applyBorder="1" applyAlignment="1">
      <alignment horizontal="right"/>
    </xf>
    <xf numFmtId="0" fontId="22" fillId="0" borderId="6" xfId="16" quotePrefix="1" applyFont="1" applyFill="1" applyBorder="1" applyAlignment="1">
      <alignment horizontal="left"/>
    </xf>
    <xf numFmtId="0" fontId="22" fillId="0" borderId="6" xfId="16" applyNumberFormat="1" applyFont="1" applyFill="1" applyBorder="1" applyAlignment="1">
      <alignment vertical="top" wrapText="1"/>
    </xf>
    <xf numFmtId="0" fontId="16" fillId="0" borderId="0" xfId="16" quotePrefix="1" applyFont="1" applyFill="1" applyBorder="1" applyAlignment="1">
      <alignment vertical="top"/>
    </xf>
    <xf numFmtId="0" fontId="16" fillId="0" borderId="0" xfId="16" applyFont="1" applyFill="1" applyBorder="1" applyAlignment="1">
      <alignment vertical="top"/>
    </xf>
    <xf numFmtId="0" fontId="22" fillId="0" borderId="0" xfId="0" applyFont="1" applyAlignment="1">
      <alignment vertical="center" wrapText="1"/>
    </xf>
    <xf numFmtId="0" fontId="5" fillId="0" borderId="8" xfId="16" quotePrefix="1" applyFont="1" applyFill="1" applyBorder="1" applyAlignment="1">
      <alignment horizontal="left" vertical="top"/>
    </xf>
    <xf numFmtId="0" fontId="6" fillId="3" borderId="5" xfId="16" applyFont="1" applyFill="1" applyBorder="1" applyAlignment="1">
      <alignment vertical="top"/>
    </xf>
    <xf numFmtId="0" fontId="6" fillId="3" borderId="6" xfId="16" applyFont="1" applyFill="1" applyBorder="1" applyAlignment="1">
      <alignment vertical="top"/>
    </xf>
    <xf numFmtId="0" fontId="6" fillId="3" borderId="6" xfId="16" quotePrefix="1" applyFont="1" applyFill="1" applyBorder="1" applyAlignment="1">
      <alignment vertical="top"/>
    </xf>
    <xf numFmtId="0" fontId="6" fillId="6" borderId="6" xfId="16" quotePrefix="1" applyFont="1" applyFill="1" applyBorder="1" applyAlignment="1">
      <alignment horizontal="left" vertical="top"/>
    </xf>
    <xf numFmtId="0" fontId="6" fillId="3" borderId="6" xfId="16" quotePrefix="1" applyFont="1" applyFill="1" applyBorder="1" applyAlignment="1">
      <alignment horizontal="left" vertical="top"/>
    </xf>
    <xf numFmtId="0" fontId="6" fillId="2" borderId="0" xfId="16" quotePrefix="1" applyFont="1" applyFill="1" applyBorder="1" applyAlignment="1">
      <alignment horizontal="left" vertical="top" wrapText="1"/>
    </xf>
    <xf numFmtId="0" fontId="22" fillId="0" borderId="6" xfId="16" applyFont="1" applyBorder="1" applyAlignment="1">
      <alignment vertical="top"/>
    </xf>
    <xf numFmtId="0" fontId="22" fillId="0" borderId="6" xfId="16" applyFont="1" applyFill="1" applyBorder="1" applyAlignment="1">
      <alignment vertical="top" wrapText="1"/>
    </xf>
    <xf numFmtId="49" fontId="22" fillId="0" borderId="5" xfId="16" applyNumberFormat="1" applyFont="1" applyFill="1" applyBorder="1" applyAlignment="1">
      <alignment vertical="top" wrapText="1"/>
    </xf>
    <xf numFmtId="182" fontId="22" fillId="0" borderId="6" xfId="5" applyNumberFormat="1" applyFont="1" applyBorder="1" applyAlignment="1">
      <alignment horizontal="center" vertical="top"/>
    </xf>
    <xf numFmtId="0" fontId="22" fillId="0" borderId="19" xfId="16" quotePrefix="1" applyFont="1" applyFill="1" applyBorder="1" applyAlignment="1">
      <alignment horizontal="left" vertical="top"/>
    </xf>
    <xf numFmtId="182" fontId="22" fillId="0" borderId="6" xfId="5" applyNumberFormat="1" applyFont="1" applyFill="1" applyBorder="1" applyAlignment="1">
      <alignment horizontal="center" vertical="top"/>
    </xf>
    <xf numFmtId="0" fontId="6" fillId="2" borderId="6" xfId="16" quotePrefix="1" applyFont="1" applyFill="1" applyBorder="1" applyAlignment="1">
      <alignment horizontal="left" vertical="top"/>
    </xf>
    <xf numFmtId="0" fontId="5" fillId="0" borderId="0" xfId="16" quotePrefix="1" applyFont="1" applyFill="1" applyBorder="1" applyAlignment="1">
      <alignment horizontal="left" vertical="top"/>
    </xf>
    <xf numFmtId="0" fontId="6" fillId="6" borderId="6" xfId="16" applyFont="1" applyFill="1" applyBorder="1" applyAlignment="1">
      <alignment vertical="top"/>
    </xf>
    <xf numFmtId="182" fontId="22" fillId="0" borderId="19" xfId="5" applyNumberFormat="1" applyFont="1" applyFill="1" applyBorder="1" applyAlignment="1">
      <alignment horizontal="center" vertical="top"/>
    </xf>
    <xf numFmtId="0" fontId="4" fillId="0" borderId="0" xfId="16" quotePrefix="1" applyFont="1" applyAlignment="1">
      <alignment horizontal="left" vertical="top" wrapText="1"/>
    </xf>
    <xf numFmtId="0" fontId="1" fillId="0" borderId="0" xfId="16" applyFont="1" applyAlignment="1">
      <alignment horizontal="left" vertical="top" wrapText="1"/>
    </xf>
    <xf numFmtId="0" fontId="22" fillId="0" borderId="5" xfId="26" quotePrefix="1" applyFont="1" applyFill="1" applyBorder="1" applyAlignment="1">
      <alignment horizontal="right" vertical="top" wrapText="1"/>
    </xf>
    <xf numFmtId="0" fontId="1" fillId="0" borderId="0" xfId="16" applyFont="1" applyAlignment="1">
      <alignment horizontal="left" vertical="top" wrapText="1"/>
    </xf>
    <xf numFmtId="0" fontId="1" fillId="0" borderId="0" xfId="16" applyFont="1" applyAlignment="1">
      <alignment horizontal="left" vertical="top" wrapText="1"/>
    </xf>
    <xf numFmtId="0" fontId="24" fillId="0" borderId="0" xfId="26" quotePrefix="1" applyFont="1" applyFill="1" applyBorder="1" applyAlignment="1">
      <alignment horizontal="left" vertical="top"/>
    </xf>
    <xf numFmtId="0" fontId="24" fillId="0" borderId="0" xfId="26" applyFont="1" applyFill="1" applyBorder="1" applyAlignment="1">
      <alignment vertical="top" wrapText="1"/>
    </xf>
    <xf numFmtId="0" fontId="24" fillId="0" borderId="0" xfId="26" quotePrefix="1" applyFont="1" applyFill="1" applyBorder="1" applyAlignment="1">
      <alignment horizontal="left" vertical="top" wrapText="1"/>
    </xf>
    <xf numFmtId="0" fontId="50" fillId="0" borderId="8" xfId="16" quotePrefix="1" applyFont="1" applyFill="1" applyBorder="1" applyAlignment="1">
      <alignment horizontal="left" vertical="top"/>
    </xf>
    <xf numFmtId="0" fontId="22" fillId="0" borderId="6" xfId="26" quotePrefix="1" applyFont="1" applyFill="1" applyBorder="1" applyAlignment="1">
      <alignment horizontal="left" vertical="top" wrapText="1"/>
    </xf>
    <xf numFmtId="0" fontId="24" fillId="0" borderId="0" xfId="16" applyFont="1" applyFill="1" applyAlignment="1">
      <alignment vertical="top"/>
    </xf>
    <xf numFmtId="0" fontId="1" fillId="0" borderId="0" xfId="16" applyFont="1" applyAlignment="1">
      <alignment horizontal="left" vertical="top" wrapText="1"/>
    </xf>
    <xf numFmtId="182" fontId="22" fillId="0" borderId="16" xfId="8" applyNumberFormat="1" applyFont="1" applyFill="1" applyBorder="1" applyAlignment="1">
      <alignment horizontal="center" vertical="top"/>
    </xf>
    <xf numFmtId="0" fontId="22" fillId="0" borderId="7" xfId="26" applyFont="1" applyFill="1" applyBorder="1" applyAlignment="1">
      <alignment vertical="top"/>
    </xf>
    <xf numFmtId="0" fontId="22" fillId="0" borderId="7" xfId="26" applyFont="1" applyFill="1" applyBorder="1" applyAlignment="1">
      <alignment vertical="top" wrapText="1"/>
    </xf>
    <xf numFmtId="0" fontId="24" fillId="0" borderId="0" xfId="26" applyFont="1" applyFill="1" applyBorder="1" applyAlignment="1">
      <alignment vertical="top"/>
    </xf>
    <xf numFmtId="0" fontId="22" fillId="0" borderId="0" xfId="26" applyFont="1" applyFill="1" applyBorder="1" applyAlignment="1">
      <alignment vertical="top" wrapText="1"/>
    </xf>
    <xf numFmtId="0" fontId="3" fillId="0" borderId="0" xfId="17" applyBorder="1"/>
    <xf numFmtId="0" fontId="5" fillId="0" borderId="0" xfId="17" quotePrefix="1" applyFont="1" applyFill="1" applyBorder="1" applyAlignment="1">
      <alignment horizontal="left" vertical="top"/>
    </xf>
    <xf numFmtId="0" fontId="1" fillId="0" borderId="0" xfId="16" applyFill="1"/>
    <xf numFmtId="0" fontId="1" fillId="0" borderId="0" xfId="16" applyFont="1" applyFill="1" applyAlignment="1">
      <alignment horizontal="left" vertical="top" wrapText="1"/>
    </xf>
    <xf numFmtId="0" fontId="4" fillId="41" borderId="0" xfId="26" applyFont="1" applyFill="1" applyAlignment="1">
      <alignment vertical="top"/>
    </xf>
    <xf numFmtId="0" fontId="4" fillId="0" borderId="5" xfId="26" quotePrefix="1" applyFont="1" applyFill="1" applyBorder="1" applyAlignment="1">
      <alignment horizontal="left" vertical="top" wrapText="1"/>
    </xf>
    <xf numFmtId="0" fontId="4" fillId="0" borderId="0" xfId="26" applyFont="1" applyBorder="1" applyAlignment="1">
      <alignment vertical="top"/>
    </xf>
    <xf numFmtId="0" fontId="4" fillId="0" borderId="0" xfId="26" applyFont="1" applyFill="1" applyBorder="1" applyAlignment="1">
      <alignment vertical="top"/>
    </xf>
    <xf numFmtId="0" fontId="22" fillId="0" borderId="6" xfId="26" applyFont="1" applyFill="1" applyBorder="1" applyAlignment="1">
      <alignment vertical="top" wrapText="1"/>
    </xf>
    <xf numFmtId="0" fontId="8" fillId="4" borderId="18" xfId="16" applyFont="1" applyFill="1" applyBorder="1" applyAlignment="1">
      <alignment horizontal="left" vertical="center" indent="1"/>
    </xf>
    <xf numFmtId="0" fontId="8" fillId="4" borderId="17" xfId="16" applyFont="1" applyFill="1" applyBorder="1" applyAlignment="1">
      <alignment horizontal="left" vertical="center" indent="1"/>
    </xf>
    <xf numFmtId="0" fontId="8" fillId="4" borderId="16" xfId="16" quotePrefix="1" applyFont="1" applyFill="1" applyBorder="1" applyAlignment="1">
      <alignment horizontal="left" vertical="center"/>
    </xf>
    <xf numFmtId="183" fontId="22" fillId="0" borderId="6" xfId="5" applyNumberFormat="1" applyFont="1" applyFill="1" applyBorder="1" applyAlignment="1">
      <alignment horizontal="center" vertical="top" wrapText="1"/>
    </xf>
    <xf numFmtId="0" fontId="22" fillId="0" borderId="6" xfId="16" applyFont="1" applyFill="1" applyBorder="1" applyAlignment="1">
      <alignment horizontal="center" vertical="top" wrapText="1"/>
    </xf>
    <xf numFmtId="0" fontId="8" fillId="4" borderId="20" xfId="16" applyFont="1" applyFill="1" applyBorder="1" applyAlignment="1">
      <alignment horizontal="left" vertical="center" indent="1"/>
    </xf>
    <xf numFmtId="0" fontId="8" fillId="4" borderId="35" xfId="16" quotePrefix="1" applyFont="1" applyFill="1" applyBorder="1" applyAlignment="1">
      <alignment horizontal="left" vertical="center"/>
    </xf>
    <xf numFmtId="182" fontId="6" fillId="3" borderId="4" xfId="14" applyNumberFormat="1" applyFont="1" applyFill="1" applyBorder="1" applyAlignment="1">
      <alignment vertical="center"/>
    </xf>
    <xf numFmtId="182" fontId="6" fillId="3" borderId="2" xfId="14" applyNumberFormat="1" applyFont="1" applyFill="1" applyBorder="1" applyAlignment="1">
      <alignment vertical="center"/>
    </xf>
    <xf numFmtId="0" fontId="6" fillId="3" borderId="1" xfId="16" quotePrefix="1" applyFont="1" applyFill="1" applyBorder="1" applyAlignment="1">
      <alignment horizontal="left" vertical="center"/>
    </xf>
    <xf numFmtId="0" fontId="22" fillId="0" borderId="6" xfId="16" quotePrefix="1" applyFont="1" applyFill="1" applyBorder="1" applyAlignment="1">
      <alignment horizontal="left" vertical="top" wrapText="1"/>
    </xf>
    <xf numFmtId="176" fontId="22" fillId="0" borderId="6" xfId="5" applyNumberFormat="1" applyFont="1" applyFill="1" applyBorder="1" applyAlignment="1">
      <alignment horizontal="center" vertical="top" wrapText="1"/>
    </xf>
    <xf numFmtId="176" fontId="22" fillId="0" borderId="5" xfId="5" applyNumberFormat="1" applyFont="1" applyFill="1" applyBorder="1" applyAlignment="1">
      <alignment horizontal="center" vertical="top" wrapText="1"/>
    </xf>
    <xf numFmtId="0" fontId="6" fillId="3" borderId="6" xfId="26" quotePrefix="1" applyFont="1" applyFill="1" applyBorder="1" applyAlignment="1">
      <alignment horizontal="left" vertical="top"/>
    </xf>
    <xf numFmtId="0" fontId="22" fillId="0" borderId="19" xfId="26" applyFont="1" applyFill="1" applyBorder="1" applyAlignment="1">
      <alignment vertical="top" wrapText="1"/>
    </xf>
    <xf numFmtId="183" fontId="22" fillId="0" borderId="6" xfId="8" applyNumberFormat="1" applyFont="1" applyFill="1" applyBorder="1" applyAlignment="1">
      <alignment horizontal="center" vertical="top"/>
    </xf>
    <xf numFmtId="0" fontId="56" fillId="0" borderId="0" xfId="0" applyFont="1" applyAlignment="1">
      <alignment vertical="center"/>
    </xf>
    <xf numFmtId="0" fontId="57" fillId="0" borderId="0" xfId="0" applyFont="1" applyAlignment="1">
      <alignment vertical="center"/>
    </xf>
    <xf numFmtId="0" fontId="23" fillId="6" borderId="3" xfId="0" applyFont="1" applyFill="1" applyBorder="1"/>
    <xf numFmtId="0" fontId="23" fillId="6" borderId="4" xfId="0" applyFont="1" applyFill="1" applyBorder="1"/>
    <xf numFmtId="0" fontId="1" fillId="0" borderId="0" xfId="16" applyFont="1" applyAlignment="1">
      <alignment horizontal="left" vertical="top" wrapText="1"/>
    </xf>
    <xf numFmtId="0" fontId="53" fillId="42" borderId="3" xfId="26" quotePrefix="1" applyFont="1" applyFill="1" applyBorder="1" applyAlignment="1">
      <alignment horizontal="left" vertical="center"/>
    </xf>
    <xf numFmtId="0" fontId="6" fillId="3" borderId="39" xfId="16" applyFont="1" applyFill="1" applyBorder="1" applyAlignment="1">
      <alignment vertical="top"/>
    </xf>
    <xf numFmtId="0" fontId="6" fillId="6" borderId="3" xfId="26" quotePrefix="1" applyFont="1" applyFill="1" applyBorder="1" applyAlignment="1">
      <alignment horizontal="left" vertical="center"/>
    </xf>
    <xf numFmtId="0" fontId="45" fillId="0" borderId="0" xfId="0" applyFont="1"/>
    <xf numFmtId="0" fontId="0" fillId="0" borderId="0" xfId="0" applyFill="1"/>
    <xf numFmtId="0" fontId="22" fillId="0" borderId="6" xfId="0" applyFont="1" applyBorder="1" applyAlignment="1">
      <alignment vertical="top" wrapText="1"/>
    </xf>
    <xf numFmtId="0" fontId="6" fillId="6" borderId="3" xfId="26" quotePrefix="1" applyFont="1" applyFill="1" applyBorder="1" applyAlignment="1" applyProtection="1">
      <alignment horizontal="left" vertical="top"/>
      <protection locked="0"/>
    </xf>
    <xf numFmtId="0" fontId="6" fillId="3" borderId="4" xfId="26" applyFont="1" applyFill="1" applyBorder="1" applyAlignment="1" applyProtection="1">
      <alignment vertical="top"/>
      <protection locked="0"/>
    </xf>
    <xf numFmtId="0" fontId="6" fillId="3" borderId="4" xfId="26" applyFont="1" applyFill="1" applyBorder="1" applyAlignment="1" applyProtection="1">
      <protection locked="0"/>
    </xf>
    <xf numFmtId="0" fontId="2" fillId="0" borderId="0" xfId="26" quotePrefix="1" applyFont="1" applyFill="1" applyBorder="1" applyAlignment="1">
      <alignment horizontal="left" vertical="top"/>
    </xf>
    <xf numFmtId="0" fontId="22" fillId="0" borderId="0" xfId="16" quotePrefix="1" applyFont="1" applyFill="1" applyBorder="1" applyAlignment="1">
      <alignment horizontal="left"/>
    </xf>
    <xf numFmtId="0" fontId="22" fillId="0" borderId="0" xfId="16" quotePrefix="1" applyFont="1" applyFill="1" applyBorder="1" applyAlignment="1">
      <alignment horizontal="left" wrapText="1"/>
    </xf>
    <xf numFmtId="1" fontId="22" fillId="0" borderId="0" xfId="16" applyNumberFormat="1" applyFont="1" applyFill="1" applyBorder="1" applyAlignment="1">
      <alignment vertical="top"/>
    </xf>
    <xf numFmtId="0" fontId="53" fillId="40" borderId="2" xfId="0" applyFont="1" applyFill="1" applyBorder="1" applyAlignment="1">
      <alignment vertical="center" wrapText="1"/>
    </xf>
    <xf numFmtId="0" fontId="1" fillId="0" borderId="0" xfId="16" applyFont="1" applyAlignment="1">
      <alignment horizontal="left" vertical="top" wrapText="1"/>
    </xf>
    <xf numFmtId="0" fontId="53" fillId="40" borderId="2" xfId="0" applyFont="1" applyFill="1" applyBorder="1" applyAlignment="1">
      <alignment vertical="center" wrapText="1"/>
    </xf>
    <xf numFmtId="182" fontId="22" fillId="0" borderId="2" xfId="8" applyNumberFormat="1" applyFont="1" applyFill="1" applyBorder="1" applyAlignment="1">
      <alignment horizontal="center" vertical="top"/>
    </xf>
    <xf numFmtId="177" fontId="22" fillId="0" borderId="5" xfId="0" applyNumberFormat="1" applyFont="1" applyBorder="1" applyAlignment="1">
      <alignment horizontal="center" vertical="center"/>
    </xf>
    <xf numFmtId="0" fontId="22" fillId="0" borderId="6" xfId="0" quotePrefix="1" applyFont="1" applyBorder="1" applyAlignment="1">
      <alignment horizontal="left" vertical="top" wrapText="1"/>
    </xf>
    <xf numFmtId="182" fontId="6" fillId="3" borderId="9" xfId="14" applyNumberFormat="1" applyFont="1" applyFill="1" applyBorder="1" applyAlignment="1">
      <alignment vertical="top"/>
    </xf>
    <xf numFmtId="0" fontId="6" fillId="3" borderId="9" xfId="26" applyFont="1" applyFill="1" applyBorder="1" applyAlignment="1" applyProtection="1">
      <protection locked="0"/>
    </xf>
    <xf numFmtId="0" fontId="6" fillId="3" borderId="41" xfId="16" applyFont="1" applyFill="1" applyBorder="1" applyAlignment="1">
      <alignment vertical="top"/>
    </xf>
    <xf numFmtId="0" fontId="53" fillId="40" borderId="5" xfId="0" applyFont="1" applyFill="1" applyBorder="1" applyAlignment="1">
      <alignment vertical="center" wrapText="1"/>
    </xf>
    <xf numFmtId="0" fontId="4" fillId="0" borderId="0" xfId="26" applyFont="1" applyBorder="1" applyAlignment="1">
      <alignment vertical="top" wrapText="1"/>
    </xf>
    <xf numFmtId="179" fontId="62" fillId="39" borderId="2" xfId="5" quotePrefix="1" applyNumberFormat="1" applyFont="1" applyFill="1" applyBorder="1" applyAlignment="1">
      <alignment horizontal="left" vertical="top" wrapText="1"/>
    </xf>
    <xf numFmtId="0" fontId="8" fillId="4" borderId="42" xfId="16" applyFont="1" applyFill="1" applyBorder="1" applyAlignment="1">
      <alignment horizontal="left" vertical="center" indent="1"/>
    </xf>
    <xf numFmtId="0" fontId="63" fillId="0" borderId="0" xfId="16" applyFont="1" applyFill="1" applyAlignment="1">
      <alignment horizontal="left" vertical="top" wrapText="1"/>
    </xf>
    <xf numFmtId="0" fontId="4" fillId="0" borderId="0" xfId="26" applyFont="1" applyFill="1" applyBorder="1" applyAlignment="1">
      <alignment vertical="top" wrapText="1"/>
    </xf>
    <xf numFmtId="0" fontId="4" fillId="0" borderId="0" xfId="26" quotePrefix="1" applyFont="1" applyFill="1" applyBorder="1" applyAlignment="1">
      <alignment horizontal="left" vertical="top" wrapText="1"/>
    </xf>
    <xf numFmtId="177" fontId="24" fillId="0" borderId="0" xfId="0" applyNumberFormat="1" applyFont="1" applyBorder="1" applyAlignment="1">
      <alignment horizontal="center" vertical="center"/>
    </xf>
    <xf numFmtId="10" fontId="22" fillId="0" borderId="0" xfId="16" applyNumberFormat="1" applyFont="1" applyBorder="1"/>
    <xf numFmtId="10" fontId="22" fillId="0" borderId="0" xfId="16" applyNumberFormat="1" applyFont="1" applyFill="1" applyBorder="1" applyAlignment="1">
      <alignment wrapText="1"/>
    </xf>
    <xf numFmtId="183" fontId="22" fillId="0" borderId="0" xfId="5" applyNumberFormat="1" applyFont="1" applyFill="1" applyBorder="1" applyAlignment="1">
      <alignment horizontal="center"/>
    </xf>
    <xf numFmtId="0" fontId="22" fillId="0" borderId="0" xfId="16" applyFont="1" applyFill="1" applyBorder="1" applyAlignment="1">
      <alignment horizontal="center" vertical="top"/>
    </xf>
    <xf numFmtId="0" fontId="22" fillId="0" borderId="0" xfId="16" applyFont="1" applyBorder="1" applyAlignment="1">
      <alignment horizontal="center" vertical="top"/>
    </xf>
    <xf numFmtId="0" fontId="22" fillId="0" borderId="52" xfId="26" applyFont="1" applyFill="1" applyBorder="1" applyAlignment="1">
      <alignment vertical="top" wrapText="1"/>
    </xf>
    <xf numFmtId="183" fontId="22" fillId="0" borderId="52" xfId="5" applyNumberFormat="1" applyFont="1" applyFill="1" applyBorder="1" applyAlignment="1">
      <alignment horizontal="center" vertical="top"/>
    </xf>
    <xf numFmtId="0" fontId="4" fillId="0" borderId="5" xfId="16" quotePrefix="1" applyFont="1" applyFill="1" applyBorder="1" applyAlignment="1">
      <alignment horizontal="left" vertical="top"/>
    </xf>
    <xf numFmtId="182" fontId="4" fillId="0" borderId="52" xfId="5" applyNumberFormat="1" applyFont="1" applyFill="1" applyBorder="1" applyAlignment="1">
      <alignment horizontal="center" vertical="top"/>
    </xf>
    <xf numFmtId="0" fontId="4" fillId="0" borderId="6" xfId="26" quotePrefix="1" applyFont="1" applyFill="1" applyBorder="1" applyAlignment="1">
      <alignment horizontal="left" vertical="top"/>
    </xf>
    <xf numFmtId="183" fontId="4" fillId="0" borderId="52" xfId="29" applyNumberFormat="1" applyFont="1" applyFill="1" applyBorder="1" applyAlignment="1">
      <alignment horizontal="center" vertical="top"/>
    </xf>
    <xf numFmtId="0" fontId="22" fillId="0" borderId="0" xfId="26" applyFont="1" applyFill="1" applyBorder="1" applyAlignment="1" applyProtection="1">
      <alignment horizontal="left"/>
      <protection locked="0"/>
    </xf>
    <xf numFmtId="0" fontId="22" fillId="0" borderId="0" xfId="26" applyFont="1" applyFill="1" applyBorder="1" applyProtection="1">
      <protection locked="0"/>
    </xf>
    <xf numFmtId="0" fontId="22" fillId="0" borderId="52" xfId="26" quotePrefix="1" applyFont="1" applyFill="1" applyBorder="1" applyAlignment="1">
      <alignment horizontal="left" vertical="top"/>
    </xf>
    <xf numFmtId="182" fontId="22" fillId="0" borderId="52" xfId="5" applyNumberFormat="1" applyFont="1" applyFill="1" applyBorder="1" applyAlignment="1">
      <alignment horizontal="center" vertical="top"/>
    </xf>
    <xf numFmtId="1" fontId="4" fillId="0" borderId="52" xfId="16" applyNumberFormat="1" applyFont="1" applyFill="1" applyBorder="1" applyAlignment="1">
      <alignment vertical="top"/>
    </xf>
    <xf numFmtId="0" fontId="20" fillId="3" borderId="53" xfId="16" quotePrefix="1" applyFont="1" applyFill="1" applyBorder="1" applyAlignment="1">
      <alignment horizontal="left" vertical="top"/>
    </xf>
    <xf numFmtId="0" fontId="20" fillId="3" borderId="54" xfId="16" applyFont="1" applyFill="1" applyBorder="1" applyAlignment="1">
      <alignment vertical="top"/>
    </xf>
    <xf numFmtId="0" fontId="20" fillId="3" borderId="55" xfId="16" applyFont="1" applyFill="1" applyBorder="1" applyAlignment="1">
      <alignment vertical="top"/>
    </xf>
    <xf numFmtId="1" fontId="22" fillId="0" borderId="0" xfId="16" applyNumberFormat="1" applyFont="1" applyFill="1" applyBorder="1" applyAlignment="1">
      <alignment horizontal="left" vertical="top"/>
    </xf>
    <xf numFmtId="0" fontId="8" fillId="4" borderId="54" xfId="16" applyFont="1" applyFill="1" applyBorder="1" applyAlignment="1">
      <alignment horizontal="left" vertical="center" indent="1"/>
    </xf>
    <xf numFmtId="0" fontId="6" fillId="6" borderId="4" xfId="26" applyFont="1" applyFill="1" applyBorder="1" applyAlignment="1">
      <alignment vertical="top"/>
    </xf>
    <xf numFmtId="182" fontId="6" fillId="3" borderId="4" xfId="14" applyNumberFormat="1" applyFont="1" applyFill="1" applyBorder="1" applyAlignment="1"/>
    <xf numFmtId="0" fontId="4" fillId="0" borderId="0" xfId="0" applyFont="1" applyFill="1"/>
    <xf numFmtId="0" fontId="4" fillId="0" borderId="5" xfId="16" quotePrefix="1" applyFont="1" applyFill="1" applyBorder="1" applyAlignment="1">
      <alignment horizontal="left" wrapText="1"/>
    </xf>
    <xf numFmtId="0" fontId="4" fillId="0" borderId="52" xfId="26" quotePrefix="1" applyFont="1" applyFill="1" applyBorder="1" applyAlignment="1">
      <alignment horizontal="left" vertical="top" wrapText="1"/>
    </xf>
    <xf numFmtId="0" fontId="4" fillId="0" borderId="52" xfId="26" quotePrefix="1" applyFont="1" applyFill="1" applyBorder="1" applyAlignment="1">
      <alignment horizontal="center" vertical="top" wrapText="1"/>
    </xf>
    <xf numFmtId="0" fontId="4" fillId="0" borderId="5" xfId="16" applyNumberFormat="1" applyFont="1" applyFill="1" applyBorder="1" applyAlignment="1">
      <alignment horizontal="right" vertical="top"/>
    </xf>
    <xf numFmtId="0" fontId="82" fillId="0" borderId="0" xfId="16" applyFont="1" applyAlignment="1">
      <alignment vertical="top" wrapText="1"/>
    </xf>
    <xf numFmtId="0" fontId="22" fillId="0" borderId="0" xfId="16" applyFont="1" applyFill="1" applyBorder="1" applyAlignment="1">
      <alignment vertical="top"/>
    </xf>
    <xf numFmtId="0" fontId="22" fillId="0" borderId="0" xfId="16" applyFont="1" applyFill="1" applyBorder="1" applyAlignment="1">
      <alignment vertical="top" wrapText="1"/>
    </xf>
    <xf numFmtId="0" fontId="6" fillId="3" borderId="2" xfId="16" applyFont="1" applyFill="1" applyBorder="1" applyAlignment="1">
      <alignment vertical="center"/>
    </xf>
    <xf numFmtId="0" fontId="4" fillId="0" borderId="52" xfId="26" applyFont="1" applyFill="1" applyBorder="1" applyAlignment="1">
      <alignment vertical="top" wrapText="1"/>
    </xf>
    <xf numFmtId="183" fontId="4" fillId="0" borderId="52" xfId="5" applyNumberFormat="1" applyFont="1" applyFill="1" applyBorder="1" applyAlignment="1">
      <alignment horizontal="center" vertical="top"/>
    </xf>
    <xf numFmtId="1" fontId="4" fillId="0" borderId="5" xfId="16" applyNumberFormat="1" applyFont="1" applyFill="1" applyBorder="1" applyAlignment="1">
      <alignment vertical="top"/>
    </xf>
    <xf numFmtId="0" fontId="15" fillId="5" borderId="3" xfId="16" quotePrefix="1" applyFont="1" applyFill="1" applyBorder="1" applyAlignment="1">
      <alignment horizontal="left" vertical="top"/>
    </xf>
    <xf numFmtId="0" fontId="15" fillId="5" borderId="4" xfId="16" quotePrefix="1" applyFont="1" applyFill="1" applyBorder="1" applyAlignment="1">
      <alignment vertical="top"/>
    </xf>
    <xf numFmtId="0" fontId="15" fillId="5" borderId="9" xfId="16" quotePrefix="1" applyFont="1" applyFill="1" applyBorder="1" applyAlignment="1">
      <alignment vertical="top"/>
    </xf>
    <xf numFmtId="0" fontId="0" fillId="0" borderId="0" xfId="0"/>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9" fontId="6" fillId="2" borderId="2" xfId="5" applyNumberFormat="1" applyFont="1" applyFill="1" applyBorder="1" applyAlignment="1">
      <alignment vertical="top" wrapText="1"/>
    </xf>
    <xf numFmtId="182" fontId="6" fillId="3" borderId="4" xfId="14" applyNumberFormat="1" applyFont="1" applyFill="1" applyBorder="1" applyAlignment="1">
      <alignment vertical="top"/>
    </xf>
    <xf numFmtId="179" fontId="6" fillId="2" borderId="2" xfId="5" quotePrefix="1" applyNumberFormat="1" applyFont="1" applyFill="1" applyBorder="1" applyAlignment="1">
      <alignment horizontal="left" vertical="top" wrapText="1"/>
    </xf>
    <xf numFmtId="0" fontId="53" fillId="40" borderId="2" xfId="0" applyFont="1" applyFill="1" applyBorder="1" applyAlignment="1">
      <alignment vertical="center" wrapText="1"/>
    </xf>
    <xf numFmtId="179" fontId="62" fillId="39" borderId="2" xfId="5" quotePrefix="1" applyNumberFormat="1" applyFont="1" applyFill="1" applyBorder="1" applyAlignment="1">
      <alignment horizontal="left" vertical="top" wrapText="1"/>
    </xf>
    <xf numFmtId="0" fontId="6" fillId="3" borderId="3" xfId="16" quotePrefix="1" applyFont="1" applyFill="1" applyBorder="1" applyAlignment="1">
      <alignment horizontal="left" vertical="center"/>
    </xf>
    <xf numFmtId="0" fontId="6" fillId="3" borderId="4" xfId="16" applyFont="1" applyFill="1" applyBorder="1" applyAlignment="1">
      <alignment vertical="center"/>
    </xf>
    <xf numFmtId="0" fontId="6" fillId="3" borderId="4" xfId="16" applyFont="1" applyFill="1" applyBorder="1" applyAlignment="1">
      <alignment vertical="top" wrapText="1"/>
    </xf>
    <xf numFmtId="0" fontId="4" fillId="0" borderId="0" xfId="16" applyFont="1" applyAlignment="1">
      <alignment vertical="top"/>
    </xf>
    <xf numFmtId="0" fontId="4" fillId="0" borderId="0" xfId="16" quotePrefix="1" applyFont="1" applyAlignment="1">
      <alignment horizontal="left" vertical="top"/>
    </xf>
    <xf numFmtId="0" fontId="4" fillId="0" borderId="52" xfId="16" quotePrefix="1" applyFont="1" applyFill="1" applyBorder="1" applyAlignment="1">
      <alignment horizontal="left" wrapText="1"/>
    </xf>
    <xf numFmtId="0" fontId="22" fillId="0" borderId="52" xfId="26" quotePrefix="1" applyFont="1" applyFill="1" applyBorder="1" applyAlignment="1">
      <alignment horizontal="left" vertical="top" wrapText="1"/>
    </xf>
    <xf numFmtId="0" fontId="83" fillId="0" borderId="0" xfId="0" applyFont="1"/>
    <xf numFmtId="1" fontId="4" fillId="0" borderId="0" xfId="16" applyNumberFormat="1" applyFont="1" applyFill="1" applyBorder="1" applyAlignment="1">
      <alignment horizontal="left" vertical="top"/>
    </xf>
    <xf numFmtId="0" fontId="4" fillId="0" borderId="52" xfId="16" applyFont="1" applyFill="1" applyBorder="1" applyAlignment="1">
      <alignment vertical="top"/>
    </xf>
    <xf numFmtId="183" fontId="4" fillId="0" borderId="5" xfId="16" applyNumberFormat="1" applyFont="1" applyFill="1" applyBorder="1" applyAlignment="1">
      <alignment horizontal="center" vertical="top" wrapText="1"/>
    </xf>
    <xf numFmtId="0" fontId="2" fillId="0" borderId="0" xfId="111" applyFont="1" applyFill="1" applyAlignment="1">
      <alignment horizontal="left" vertical="top" wrapText="1"/>
    </xf>
    <xf numFmtId="0" fontId="1" fillId="0" borderId="0" xfId="111" applyFont="1" applyAlignment="1">
      <alignment horizontal="left" vertical="top" wrapText="1"/>
    </xf>
    <xf numFmtId="0" fontId="4" fillId="0" borderId="0" xfId="111" applyFont="1" applyAlignment="1">
      <alignment vertical="top"/>
    </xf>
    <xf numFmtId="0" fontId="5" fillId="0" borderId="0" xfId="111" quotePrefix="1" applyFont="1" applyFill="1" applyAlignment="1">
      <alignment horizontal="left" vertical="top"/>
    </xf>
    <xf numFmtId="0" fontId="1" fillId="0" borderId="0" xfId="111"/>
    <xf numFmtId="0" fontId="21" fillId="0" borderId="0" xfId="110"/>
    <xf numFmtId="0" fontId="6" fillId="2" borderId="1" xfId="111" quotePrefix="1" applyFont="1" applyFill="1" applyBorder="1" applyAlignment="1">
      <alignment horizontal="left" vertical="top"/>
    </xf>
    <xf numFmtId="0" fontId="6" fillId="2" borderId="2" xfId="111" quotePrefix="1" applyFont="1" applyFill="1" applyBorder="1" applyAlignment="1">
      <alignment horizontal="left" vertical="top" wrapText="1"/>
    </xf>
    <xf numFmtId="0" fontId="6" fillId="3" borderId="3" xfId="111" quotePrefix="1" applyFont="1" applyFill="1" applyBorder="1" applyAlignment="1">
      <alignment horizontal="left" vertical="top"/>
    </xf>
    <xf numFmtId="0" fontId="5" fillId="0" borderId="58" xfId="111" quotePrefix="1" applyFont="1" applyFill="1" applyBorder="1" applyAlignment="1">
      <alignment horizontal="left" vertical="top"/>
    </xf>
    <xf numFmtId="0" fontId="6" fillId="2" borderId="0" xfId="111" quotePrefix="1" applyFont="1" applyFill="1" applyBorder="1" applyAlignment="1">
      <alignment horizontal="left" vertical="top"/>
    </xf>
    <xf numFmtId="0" fontId="6" fillId="2" borderId="0" xfId="111" quotePrefix="1" applyFont="1" applyFill="1" applyBorder="1" applyAlignment="1">
      <alignment horizontal="left" vertical="top" wrapText="1"/>
    </xf>
    <xf numFmtId="179" fontId="6" fillId="2" borderId="0" xfId="5" applyNumberFormat="1" applyFont="1" applyFill="1" applyBorder="1" applyAlignment="1">
      <alignment vertical="top" wrapText="1"/>
    </xf>
    <xf numFmtId="179" fontId="6" fillId="2" borderId="0" xfId="5" applyNumberFormat="1" applyFont="1" applyFill="1" applyBorder="1" applyAlignment="1">
      <alignment horizontal="center" vertical="top" wrapText="1"/>
    </xf>
    <xf numFmtId="0" fontId="6" fillId="3" borderId="0" xfId="111" applyFont="1" applyFill="1" applyBorder="1" applyAlignment="1">
      <alignment vertical="top"/>
    </xf>
    <xf numFmtId="0" fontId="4" fillId="0" borderId="0" xfId="111" applyFont="1" applyAlignment="1">
      <alignment vertical="top" wrapText="1"/>
    </xf>
    <xf numFmtId="0" fontId="6" fillId="2" borderId="52" xfId="111" quotePrefix="1" applyFont="1" applyFill="1" applyBorder="1" applyAlignment="1">
      <alignment horizontal="left" vertical="top"/>
    </xf>
    <xf numFmtId="0" fontId="6" fillId="2" borderId="52" xfId="111" quotePrefix="1" applyFont="1" applyFill="1" applyBorder="1" applyAlignment="1">
      <alignment horizontal="left" vertical="top" wrapText="1"/>
    </xf>
    <xf numFmtId="0" fontId="21" fillId="0" borderId="0" xfId="110" applyBorder="1"/>
    <xf numFmtId="0" fontId="14" fillId="0" borderId="58" xfId="111" applyFont="1" applyFill="1" applyBorder="1" applyAlignment="1">
      <alignment vertical="top"/>
    </xf>
    <xf numFmtId="0" fontId="1" fillId="0" borderId="0" xfId="111" applyBorder="1"/>
    <xf numFmtId="0" fontId="6" fillId="6" borderId="3" xfId="111" quotePrefix="1" applyFont="1" applyFill="1" applyBorder="1" applyAlignment="1">
      <alignment horizontal="left" vertical="top"/>
    </xf>
    <xf numFmtId="0" fontId="6" fillId="3" borderId="4" xfId="111" applyFont="1" applyFill="1" applyBorder="1" applyAlignment="1">
      <alignment vertical="top"/>
    </xf>
    <xf numFmtId="0" fontId="6" fillId="6" borderId="6" xfId="111" quotePrefix="1" applyFont="1" applyFill="1" applyBorder="1" applyAlignment="1">
      <alignment horizontal="left" vertical="top"/>
    </xf>
    <xf numFmtId="0" fontId="27" fillId="0" borderId="0" xfId="92"/>
    <xf numFmtId="182" fontId="6" fillId="3" borderId="4" xfId="104" applyNumberFormat="1" applyFont="1" applyFill="1" applyBorder="1" applyAlignment="1">
      <alignment vertical="top"/>
    </xf>
    <xf numFmtId="0" fontId="1" fillId="0" borderId="0" xfId="16" applyFont="1" applyAlignment="1">
      <alignment horizontal="left" vertical="top" wrapText="1"/>
    </xf>
    <xf numFmtId="0" fontId="22" fillId="0" borderId="52" xfId="16" applyFont="1" applyFill="1" applyBorder="1" applyAlignment="1">
      <alignment horizontal="center" vertical="top"/>
    </xf>
    <xf numFmtId="0" fontId="22" fillId="0" borderId="52" xfId="16" applyFont="1" applyBorder="1" applyAlignment="1">
      <alignment horizontal="center" vertical="top"/>
    </xf>
    <xf numFmtId="0" fontId="8" fillId="4" borderId="52" xfId="16" quotePrefix="1" applyFont="1" applyFill="1" applyBorder="1" applyAlignment="1">
      <alignment horizontal="left" vertical="center"/>
    </xf>
    <xf numFmtId="0" fontId="8" fillId="4" borderId="52" xfId="16" applyFont="1" applyFill="1" applyBorder="1" applyAlignment="1">
      <alignment horizontal="left" vertical="center" wrapText="1"/>
    </xf>
    <xf numFmtId="0" fontId="8" fillId="4" borderId="52" xfId="16" applyFont="1" applyFill="1" applyBorder="1" applyAlignment="1">
      <alignment horizontal="left" vertical="center" indent="1"/>
    </xf>
    <xf numFmtId="0" fontId="4" fillId="0" borderId="52" xfId="16" quotePrefix="1" applyFont="1" applyFill="1" applyBorder="1" applyAlignment="1">
      <alignment horizontal="left"/>
    </xf>
    <xf numFmtId="183" fontId="22" fillId="0" borderId="52" xfId="29" applyNumberFormat="1" applyFont="1" applyFill="1" applyBorder="1" applyAlignment="1">
      <alignment horizontal="center" vertical="top"/>
    </xf>
    <xf numFmtId="0" fontId="8" fillId="4" borderId="55" xfId="16" applyFont="1" applyFill="1" applyBorder="1" applyAlignment="1">
      <alignment horizontal="left" vertical="center" indent="1"/>
    </xf>
    <xf numFmtId="0" fontId="22" fillId="0" borderId="52" xfId="26" applyFont="1" applyFill="1" applyBorder="1" applyAlignment="1">
      <alignment vertical="top"/>
    </xf>
    <xf numFmtId="182" fontId="22" fillId="0" borderId="52" xfId="5" applyNumberFormat="1" applyFont="1" applyBorder="1" applyAlignment="1">
      <alignment horizontal="center"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182" fontId="6" fillId="3" borderId="4" xfId="14" applyNumberFormat="1" applyFont="1" applyFill="1" applyBorder="1" applyAlignment="1">
      <alignment vertical="top"/>
    </xf>
    <xf numFmtId="0" fontId="2" fillId="0" borderId="0" xfId="16" applyFont="1" applyFill="1" applyAlignment="1">
      <alignment vertical="top" wrapText="1"/>
    </xf>
    <xf numFmtId="0" fontId="6" fillId="2" borderId="0" xfId="16" quotePrefix="1" applyFont="1" applyFill="1" applyBorder="1" applyAlignment="1">
      <alignment horizontal="left" vertical="top"/>
    </xf>
    <xf numFmtId="0" fontId="4" fillId="0" borderId="0" xfId="111" quotePrefix="1" applyFont="1" applyFill="1" applyBorder="1" applyAlignment="1">
      <alignment horizontal="left"/>
    </xf>
    <xf numFmtId="0" fontId="4" fillId="0" borderId="0" xfId="111" quotePrefix="1" applyFont="1" applyFill="1" applyBorder="1" applyAlignment="1">
      <alignment horizontal="left" wrapText="1"/>
    </xf>
    <xf numFmtId="186" fontId="0" fillId="0" borderId="0" xfId="0" applyNumberFormat="1" applyBorder="1" applyAlignment="1">
      <alignment horizontal="center" vertical="center"/>
    </xf>
    <xf numFmtId="0" fontId="0" fillId="0" borderId="0" xfId="0" applyBorder="1" applyAlignment="1">
      <alignment horizontal="center" vertical="center"/>
    </xf>
    <xf numFmtId="0" fontId="6" fillId="6" borderId="4" xfId="111" applyFont="1" applyFill="1" applyBorder="1" applyAlignment="1">
      <alignment vertical="top"/>
    </xf>
    <xf numFmtId="0" fontId="0" fillId="0" borderId="0" xfId="0" applyBorder="1" applyAlignment="1">
      <alignment horizontal="center" vertical="center" wrapText="1"/>
    </xf>
    <xf numFmtId="0" fontId="85" fillId="0" borderId="0" xfId="0" applyFont="1" applyAlignment="1">
      <alignment vertical="center"/>
    </xf>
    <xf numFmtId="0" fontId="2" fillId="0" borderId="0" xfId="111" quotePrefix="1" applyFont="1" applyFill="1" applyAlignment="1">
      <alignment horizontal="left" vertical="top"/>
    </xf>
    <xf numFmtId="0" fontId="6" fillId="3" borderId="3" xfId="26" quotePrefix="1" applyFont="1" applyFill="1" applyBorder="1" applyAlignment="1">
      <alignment horizontal="left" vertical="top"/>
    </xf>
    <xf numFmtId="0" fontId="4" fillId="0" borderId="0" xfId="0" applyFont="1"/>
    <xf numFmtId="0" fontId="6" fillId="3" borderId="73" xfId="16" applyFont="1" applyFill="1" applyBorder="1" applyAlignment="1">
      <alignment vertical="top"/>
    </xf>
    <xf numFmtId="0" fontId="4" fillId="0" borderId="0" xfId="16" applyFont="1" applyAlignment="1">
      <alignment vertical="top"/>
    </xf>
    <xf numFmtId="0" fontId="4" fillId="0" borderId="0" xfId="16" quotePrefix="1" applyFont="1" applyAlignment="1">
      <alignment horizontal="left" vertical="top"/>
    </xf>
    <xf numFmtId="0" fontId="4" fillId="0" borderId="0" xfId="16" applyFont="1" applyAlignment="1">
      <alignment vertical="top" wrapText="1"/>
    </xf>
    <xf numFmtId="0" fontId="4" fillId="0" borderId="0" xfId="16" applyFont="1" applyAlignment="1">
      <alignment horizontal="center" vertical="top"/>
    </xf>
    <xf numFmtId="0" fontId="4" fillId="0" borderId="0" xfId="26" applyFont="1" applyAlignment="1">
      <alignment vertical="top" wrapText="1"/>
    </xf>
    <xf numFmtId="0" fontId="22" fillId="0" borderId="0" xfId="0" applyFont="1" applyAlignment="1">
      <alignment vertical="center"/>
    </xf>
    <xf numFmtId="0" fontId="4" fillId="0" borderId="0" xfId="26" quotePrefix="1" applyFont="1" applyAlignment="1">
      <alignment horizontal="left" vertical="top"/>
    </xf>
    <xf numFmtId="0" fontId="6" fillId="3" borderId="4" xfId="16" applyFont="1" applyFill="1" applyBorder="1" applyAlignment="1">
      <alignment vertical="top"/>
    </xf>
    <xf numFmtId="182" fontId="6" fillId="3" borderId="4" xfId="14" applyNumberFormat="1" applyFont="1" applyFill="1" applyBorder="1" applyAlignment="1">
      <alignment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0" fontId="6" fillId="3" borderId="9" xfId="16" applyFont="1" applyFill="1" applyBorder="1" applyAlignment="1">
      <alignment vertical="top"/>
    </xf>
    <xf numFmtId="0" fontId="6" fillId="6" borderId="3" xfId="16" quotePrefix="1" applyFont="1" applyFill="1" applyBorder="1" applyAlignment="1">
      <alignment horizontal="left" vertical="top"/>
    </xf>
    <xf numFmtId="182" fontId="6" fillId="3" borderId="9" xfId="14" applyNumberFormat="1" applyFont="1" applyFill="1" applyBorder="1" applyAlignment="1">
      <alignment vertical="top"/>
    </xf>
    <xf numFmtId="0" fontId="0" fillId="0" borderId="0" xfId="0"/>
    <xf numFmtId="182" fontId="22" fillId="0" borderId="78" xfId="8" applyNumberFormat="1" applyFont="1" applyFill="1" applyBorder="1" applyAlignment="1">
      <alignment horizontal="center" vertical="top"/>
    </xf>
    <xf numFmtId="182" fontId="22" fillId="0" borderId="19" xfId="8" applyNumberFormat="1" applyFont="1" applyFill="1" applyBorder="1" applyAlignment="1">
      <alignment horizontal="center" vertical="top"/>
    </xf>
    <xf numFmtId="183" fontId="4" fillId="41" borderId="5" xfId="5" applyNumberFormat="1" applyFont="1" applyFill="1" applyBorder="1" applyAlignment="1">
      <alignment horizontal="center" vertical="top"/>
    </xf>
    <xf numFmtId="0" fontId="22" fillId="41" borderId="78" xfId="26" quotePrefix="1" applyFont="1" applyFill="1" applyBorder="1" applyAlignment="1">
      <alignment horizontal="left" vertical="top" wrapText="1"/>
    </xf>
    <xf numFmtId="0" fontId="22" fillId="41" borderId="72" xfId="26" quotePrefix="1" applyFont="1" applyFill="1" applyBorder="1" applyAlignment="1">
      <alignment horizontal="left" vertical="top"/>
    </xf>
    <xf numFmtId="0" fontId="22" fillId="41" borderId="72" xfId="26" applyFont="1" applyFill="1" applyBorder="1" applyAlignment="1">
      <alignment vertical="top" wrapText="1"/>
    </xf>
    <xf numFmtId="0" fontId="22" fillId="41" borderId="72" xfId="26" quotePrefix="1" applyFont="1" applyFill="1" applyBorder="1" applyAlignment="1">
      <alignment horizontal="left" vertical="top" wrapText="1"/>
    </xf>
    <xf numFmtId="183" fontId="22" fillId="41" borderId="72" xfId="5" applyNumberFormat="1" applyFont="1" applyFill="1" applyBorder="1" applyAlignment="1">
      <alignment horizontal="center" vertical="top"/>
    </xf>
    <xf numFmtId="182" fontId="22" fillId="41" borderId="72" xfId="5" applyNumberFormat="1" applyFont="1" applyFill="1" applyBorder="1" applyAlignment="1">
      <alignment horizontal="center" vertical="top"/>
    </xf>
    <xf numFmtId="183" fontId="22" fillId="41" borderId="63" xfId="5" applyNumberFormat="1" applyFont="1" applyFill="1" applyBorder="1" applyAlignment="1">
      <alignment horizontal="center" vertical="top"/>
    </xf>
    <xf numFmtId="183" fontId="22" fillId="41" borderId="72" xfId="29" applyNumberFormat="1" applyFont="1" applyFill="1" applyBorder="1" applyAlignment="1">
      <alignment horizontal="center" vertical="top"/>
    </xf>
    <xf numFmtId="0" fontId="22" fillId="41" borderId="5" xfId="26" quotePrefix="1" applyFont="1" applyFill="1" applyBorder="1" applyAlignment="1">
      <alignment horizontal="left" vertical="top"/>
    </xf>
    <xf numFmtId="0" fontId="22" fillId="41" borderId="5" xfId="26" applyFont="1" applyFill="1" applyBorder="1" applyAlignment="1">
      <alignment vertical="top" wrapText="1"/>
    </xf>
    <xf numFmtId="0" fontId="22" fillId="41" borderId="5" xfId="26" quotePrefix="1" applyFont="1" applyFill="1" applyBorder="1" applyAlignment="1">
      <alignment horizontal="left" vertical="top" wrapText="1"/>
    </xf>
    <xf numFmtId="183" fontId="22" fillId="41" borderId="5" xfId="5" applyNumberFormat="1" applyFont="1" applyFill="1" applyBorder="1" applyAlignment="1">
      <alignment horizontal="center" vertical="top"/>
    </xf>
    <xf numFmtId="182" fontId="22" fillId="41" borderId="5" xfId="5" applyNumberFormat="1" applyFont="1" applyFill="1" applyBorder="1" applyAlignment="1">
      <alignment horizontal="center" vertical="top"/>
    </xf>
    <xf numFmtId="0" fontId="22" fillId="41" borderId="6" xfId="26" quotePrefix="1" applyFont="1" applyFill="1" applyBorder="1" applyAlignment="1">
      <alignment horizontal="left" vertical="top"/>
    </xf>
    <xf numFmtId="183" fontId="22" fillId="41" borderId="5" xfId="29" applyNumberFormat="1" applyFont="1" applyFill="1" applyBorder="1" applyAlignment="1">
      <alignment horizontal="center" vertical="top"/>
    </xf>
    <xf numFmtId="37" fontId="22" fillId="41" borderId="5" xfId="5" applyNumberFormat="1" applyFont="1" applyFill="1" applyBorder="1" applyAlignment="1">
      <alignment horizontal="center" vertical="top"/>
    </xf>
    <xf numFmtId="0" fontId="22" fillId="41" borderId="5" xfId="111" quotePrefix="1" applyFont="1" applyFill="1" applyBorder="1" applyAlignment="1">
      <alignment horizontal="left"/>
    </xf>
    <xf numFmtId="0" fontId="22" fillId="41" borderId="5" xfId="111" quotePrefix="1" applyFont="1" applyFill="1" applyBorder="1" applyAlignment="1">
      <alignment horizontal="left" wrapText="1"/>
    </xf>
    <xf numFmtId="0" fontId="22" fillId="41" borderId="5" xfId="16" applyFont="1" applyFill="1" applyBorder="1" applyAlignment="1">
      <alignment vertical="top" wrapText="1"/>
    </xf>
    <xf numFmtId="186" fontId="0" fillId="41" borderId="5" xfId="0" applyNumberFormat="1" applyFont="1" applyFill="1" applyBorder="1" applyAlignment="1">
      <alignment horizontal="center" vertical="center"/>
    </xf>
    <xf numFmtId="182" fontId="22" fillId="41" borderId="5" xfId="8" applyNumberFormat="1" applyFont="1" applyFill="1" applyBorder="1" applyAlignment="1">
      <alignment horizontal="center" vertical="top"/>
    </xf>
    <xf numFmtId="0" fontId="4" fillId="41" borderId="5" xfId="26" applyFont="1" applyFill="1" applyBorder="1" applyAlignment="1">
      <alignment vertical="top" wrapText="1"/>
    </xf>
    <xf numFmtId="0" fontId="4" fillId="41" borderId="5" xfId="26" quotePrefix="1" applyFont="1" applyFill="1" applyBorder="1" applyAlignment="1">
      <alignment horizontal="left" vertical="top" wrapText="1"/>
    </xf>
    <xf numFmtId="182" fontId="4" fillId="41" borderId="5" xfId="5" applyNumberFormat="1" applyFont="1" applyFill="1" applyBorder="1" applyAlignment="1">
      <alignment horizontal="center" vertical="top"/>
    </xf>
    <xf numFmtId="183" fontId="22" fillId="41" borderId="6" xfId="5" applyNumberFormat="1" applyFont="1" applyFill="1" applyBorder="1" applyAlignment="1">
      <alignment horizontal="center" vertical="top"/>
    </xf>
    <xf numFmtId="182" fontId="7" fillId="41" borderId="6" xfId="5" applyNumberFormat="1" applyFont="1" applyFill="1" applyBorder="1" applyAlignment="1">
      <alignment horizontal="center" vertical="top" wrapText="1"/>
    </xf>
    <xf numFmtId="0" fontId="53" fillId="40" borderId="2" xfId="0" applyFont="1" applyFill="1" applyBorder="1" applyAlignment="1">
      <alignment horizontal="center" vertical="center" wrapText="1"/>
    </xf>
    <xf numFmtId="0" fontId="53" fillId="40" borderId="2" xfId="0" applyFont="1" applyFill="1" applyBorder="1" applyAlignment="1">
      <alignment vertical="center" wrapText="1"/>
    </xf>
    <xf numFmtId="183" fontId="22" fillId="0" borderId="78" xfId="5" applyNumberFormat="1" applyFont="1" applyFill="1" applyBorder="1" applyAlignment="1">
      <alignment horizontal="center" vertical="top"/>
    </xf>
    <xf numFmtId="0" fontId="22" fillId="0" borderId="0" xfId="111" quotePrefix="1" applyFont="1" applyFill="1" applyBorder="1" applyAlignment="1">
      <alignment horizontal="left"/>
    </xf>
    <xf numFmtId="0" fontId="22" fillId="0" borderId="0" xfId="111" quotePrefix="1" applyFont="1" applyFill="1" applyBorder="1" applyAlignment="1">
      <alignment horizontal="left" wrapText="1"/>
    </xf>
    <xf numFmtId="1" fontId="22" fillId="0" borderId="0" xfId="111" applyNumberFormat="1" applyFont="1" applyFill="1" applyBorder="1" applyAlignment="1">
      <alignment vertical="top"/>
    </xf>
    <xf numFmtId="0" fontId="6" fillId="2" borderId="2" xfId="111" quotePrefix="1" applyFont="1" applyFill="1" applyBorder="1" applyAlignment="1">
      <alignment horizontal="left" vertical="top"/>
    </xf>
    <xf numFmtId="0" fontId="53" fillId="40" borderId="2" xfId="110" applyFont="1" applyFill="1" applyBorder="1" applyAlignment="1">
      <alignment vertical="center" wrapText="1"/>
    </xf>
    <xf numFmtId="182" fontId="6" fillId="3" borderId="4" xfId="6810" applyNumberFormat="1" applyFont="1" applyFill="1" applyBorder="1" applyAlignment="1">
      <alignment vertical="top"/>
    </xf>
    <xf numFmtId="182" fontId="6" fillId="3" borderId="9" xfId="6810" applyNumberFormat="1" applyFont="1" applyFill="1" applyBorder="1" applyAlignment="1">
      <alignment vertical="top"/>
    </xf>
    <xf numFmtId="182" fontId="22" fillId="0" borderId="78" xfId="29" applyNumberFormat="1" applyFont="1" applyFill="1" applyBorder="1" applyAlignment="1">
      <alignment horizontal="center" vertical="top"/>
    </xf>
    <xf numFmtId="0" fontId="4" fillId="0" borderId="0" xfId="111" applyFont="1" applyBorder="1" applyAlignment="1">
      <alignment vertical="top"/>
    </xf>
    <xf numFmtId="0" fontId="24" fillId="0" borderId="0" xfId="111" applyFont="1" applyFill="1" applyBorder="1" applyAlignment="1">
      <alignment vertical="top" wrapText="1"/>
    </xf>
    <xf numFmtId="0" fontId="4" fillId="0" borderId="0" xfId="111" applyFont="1" applyBorder="1" applyAlignment="1">
      <alignment vertical="top" wrapText="1"/>
    </xf>
    <xf numFmtId="182" fontId="6" fillId="3" borderId="2" xfId="6810" applyNumberFormat="1" applyFont="1" applyFill="1" applyBorder="1" applyAlignment="1">
      <alignment vertical="top"/>
    </xf>
    <xf numFmtId="0" fontId="22" fillId="0" borderId="6" xfId="111" quotePrefix="1" applyFont="1" applyFill="1" applyBorder="1" applyAlignment="1">
      <alignment horizontal="left" vertical="top"/>
    </xf>
    <xf numFmtId="0" fontId="4" fillId="0" borderId="0" xfId="111" quotePrefix="1" applyFont="1" applyAlignment="1">
      <alignment horizontal="left" vertical="top"/>
    </xf>
    <xf numFmtId="182" fontId="22" fillId="0" borderId="78" xfId="5" applyNumberFormat="1" applyFont="1" applyFill="1" applyBorder="1" applyAlignment="1">
      <alignment horizontal="center" vertical="top"/>
    </xf>
    <xf numFmtId="183" fontId="22" fillId="0" borderId="0" xfId="11" applyNumberFormat="1" applyFont="1" applyFill="1" applyBorder="1" applyAlignment="1">
      <alignment horizontal="center" vertical="top"/>
    </xf>
    <xf numFmtId="182" fontId="22" fillId="0" borderId="0" xfId="29" applyNumberFormat="1" applyFont="1" applyFill="1" applyBorder="1" applyAlignment="1">
      <alignment horizontal="center" vertical="top"/>
    </xf>
    <xf numFmtId="183" fontId="4" fillId="0" borderId="0" xfId="5" applyNumberFormat="1" applyFont="1" applyFill="1" applyBorder="1" applyAlignment="1">
      <alignment horizontal="center" vertical="top"/>
    </xf>
    <xf numFmtId="182" fontId="4" fillId="0" borderId="0" xfId="5" applyNumberFormat="1" applyFont="1" applyFill="1" applyBorder="1" applyAlignment="1">
      <alignment horizontal="center" vertical="top" wrapText="1"/>
    </xf>
    <xf numFmtId="0" fontId="4" fillId="0" borderId="0" xfId="26" applyFont="1" applyFill="1" applyBorder="1" applyAlignment="1">
      <alignment horizontal="center" vertical="top"/>
    </xf>
    <xf numFmtId="182" fontId="4" fillId="0" borderId="78" xfId="5" applyNumberFormat="1" applyFont="1" applyFill="1" applyBorder="1" applyAlignment="1">
      <alignment horizontal="center" vertical="top"/>
    </xf>
    <xf numFmtId="0" fontId="22" fillId="0" borderId="5" xfId="16" quotePrefix="1" applyFont="1" applyFill="1" applyBorder="1" applyAlignment="1">
      <alignment vertical="top" wrapText="1"/>
    </xf>
    <xf numFmtId="182" fontId="6" fillId="3" borderId="80" xfId="104" applyNumberFormat="1" applyFont="1" applyFill="1" applyBorder="1" applyAlignment="1">
      <alignment vertical="top"/>
    </xf>
    <xf numFmtId="182" fontId="6" fillId="3" borderId="79" xfId="104" applyNumberFormat="1" applyFont="1" applyFill="1" applyBorder="1" applyAlignment="1">
      <alignment vertical="top"/>
    </xf>
    <xf numFmtId="182" fontId="6" fillId="3" borderId="81" xfId="104" applyNumberFormat="1" applyFont="1" applyFill="1" applyBorder="1" applyAlignment="1">
      <alignment vertical="top"/>
    </xf>
    <xf numFmtId="183" fontId="22" fillId="0" borderId="6" xfId="405" applyNumberFormat="1" applyFont="1" applyFill="1" applyBorder="1" applyAlignment="1">
      <alignment horizontal="center" vertical="top"/>
    </xf>
    <xf numFmtId="1" fontId="22" fillId="0" borderId="78" xfId="111" applyNumberFormat="1" applyFont="1" applyFill="1" applyBorder="1" applyAlignment="1">
      <alignment vertical="top"/>
    </xf>
    <xf numFmtId="0" fontId="22" fillId="0" borderId="0" xfId="111" applyFont="1" applyFill="1" applyBorder="1" applyAlignment="1">
      <alignment vertical="top"/>
    </xf>
    <xf numFmtId="0" fontId="22" fillId="0" borderId="0" xfId="111" quotePrefix="1" applyFont="1" applyFill="1" applyBorder="1" applyAlignment="1">
      <alignment horizontal="left" vertical="top"/>
    </xf>
    <xf numFmtId="0" fontId="1" fillId="0" borderId="0" xfId="85"/>
    <xf numFmtId="0" fontId="84" fillId="0" borderId="0" xfId="85" applyFont="1" applyFill="1" applyBorder="1"/>
    <xf numFmtId="0" fontId="1" fillId="0" borderId="0" xfId="85" applyBorder="1"/>
    <xf numFmtId="0" fontId="4" fillId="0" borderId="6" xfId="111" quotePrefix="1" applyFont="1" applyFill="1" applyBorder="1" applyAlignment="1">
      <alignment horizontal="left" vertical="top"/>
    </xf>
    <xf numFmtId="0" fontId="4" fillId="0" borderId="78" xfId="111" quotePrefix="1" applyFont="1" applyFill="1" applyBorder="1" applyAlignment="1">
      <alignment horizontal="left" vertical="top" wrapText="1"/>
    </xf>
    <xf numFmtId="0" fontId="22" fillId="0" borderId="0" xfId="111" quotePrefix="1" applyFont="1" applyFill="1" applyBorder="1" applyAlignment="1">
      <alignment horizontal="left" vertical="top" wrapText="1"/>
    </xf>
    <xf numFmtId="183" fontId="22" fillId="0" borderId="0" xfId="405" applyNumberFormat="1" applyFont="1" applyFill="1" applyBorder="1" applyAlignment="1">
      <alignment horizontal="center" vertical="top"/>
    </xf>
    <xf numFmtId="0" fontId="22" fillId="41" borderId="6" xfId="111" quotePrefix="1" applyFont="1" applyFill="1" applyBorder="1" applyAlignment="1">
      <alignment horizontal="left" vertical="top"/>
    </xf>
    <xf numFmtId="0" fontId="4" fillId="0" borderId="0" xfId="111" applyFont="1" applyAlignment="1">
      <alignment horizontal="center" vertical="top"/>
    </xf>
    <xf numFmtId="0" fontId="2" fillId="0" borderId="0" xfId="26" quotePrefix="1" applyFont="1" applyFill="1" applyAlignment="1">
      <alignment horizontal="left" vertical="top"/>
    </xf>
    <xf numFmtId="0" fontId="6" fillId="3" borderId="1" xfId="26" quotePrefix="1" applyFont="1" applyFill="1" applyBorder="1" applyAlignment="1">
      <alignment horizontal="left" vertical="top"/>
    </xf>
    <xf numFmtId="182" fontId="6" fillId="3" borderId="2" xfId="14" applyNumberFormat="1" applyFont="1" applyFill="1" applyBorder="1" applyAlignment="1">
      <alignment vertical="top"/>
    </xf>
    <xf numFmtId="0" fontId="6" fillId="3" borderId="33" xfId="26" quotePrefix="1" applyFont="1" applyFill="1" applyBorder="1" applyAlignment="1">
      <alignment horizontal="left" vertical="top"/>
    </xf>
    <xf numFmtId="0" fontId="6" fillId="3" borderId="0" xfId="26" applyFont="1" applyFill="1" applyBorder="1" applyAlignment="1">
      <alignment vertical="top"/>
    </xf>
    <xf numFmtId="182" fontId="6" fillId="3" borderId="0" xfId="14" applyNumberFormat="1" applyFont="1" applyFill="1" applyBorder="1" applyAlignment="1">
      <alignment vertical="top"/>
    </xf>
    <xf numFmtId="0" fontId="6" fillId="3" borderId="11" xfId="26" quotePrefix="1" applyFont="1" applyFill="1" applyBorder="1" applyAlignment="1">
      <alignment horizontal="left" vertical="top"/>
    </xf>
    <xf numFmtId="49" fontId="4" fillId="0" borderId="0" xfId="26" applyNumberFormat="1" applyFont="1" applyAlignment="1">
      <alignment vertical="top"/>
    </xf>
    <xf numFmtId="0" fontId="6" fillId="3" borderId="52" xfId="26" quotePrefix="1" applyFont="1" applyFill="1" applyBorder="1" applyAlignment="1">
      <alignment horizontal="left" vertical="top"/>
    </xf>
    <xf numFmtId="0" fontId="1" fillId="0" borderId="0" xfId="0" quotePrefix="1" applyFont="1" applyFill="1" applyAlignment="1">
      <alignment horizontal="left" indent="3"/>
    </xf>
    <xf numFmtId="0" fontId="0" fillId="0" borderId="0" xfId="0" applyAlignment="1">
      <alignment horizontal="left" indent="3"/>
    </xf>
    <xf numFmtId="0" fontId="22" fillId="0" borderId="0" xfId="0" quotePrefix="1" applyFont="1" applyAlignment="1">
      <alignment horizontal="left"/>
    </xf>
    <xf numFmtId="0" fontId="86" fillId="0" borderId="0" xfId="0" quotePrefix="1" applyFont="1" applyAlignment="1">
      <alignment horizontal="left"/>
    </xf>
    <xf numFmtId="0" fontId="1" fillId="0" borderId="0" xfId="0" quotePrefix="1" applyFont="1" applyAlignment="1">
      <alignment horizontal="left" indent="3"/>
    </xf>
    <xf numFmtId="0" fontId="1" fillId="0" borderId="0" xfId="0" applyFont="1" applyAlignment="1">
      <alignment horizontal="left" indent="3"/>
    </xf>
    <xf numFmtId="0" fontId="6" fillId="3" borderId="52" xfId="26" applyFont="1" applyFill="1" applyBorder="1" applyAlignment="1">
      <alignment vertical="top"/>
    </xf>
    <xf numFmtId="0" fontId="0" fillId="0" borderId="38" xfId="0" applyBorder="1"/>
    <xf numFmtId="0" fontId="22" fillId="0" borderId="52" xfId="26" quotePrefix="1" applyFont="1" applyFill="1" applyBorder="1" applyAlignment="1">
      <alignment horizontal="left"/>
    </xf>
    <xf numFmtId="0" fontId="22" fillId="0" borderId="52" xfId="26" quotePrefix="1" applyFont="1" applyFill="1" applyBorder="1" applyAlignment="1">
      <alignment horizontal="left" wrapText="1"/>
    </xf>
    <xf numFmtId="183" fontId="22" fillId="0" borderId="6" xfId="29" applyNumberFormat="1" applyFont="1" applyFill="1" applyBorder="1" applyAlignment="1">
      <alignment horizontal="center" vertical="top"/>
    </xf>
    <xf numFmtId="182" fontId="22" fillId="0" borderId="6" xfId="29" applyNumberFormat="1" applyFont="1" applyFill="1" applyBorder="1" applyAlignment="1">
      <alignment horizontal="center" vertical="top"/>
    </xf>
    <xf numFmtId="0" fontId="22" fillId="0" borderId="52" xfId="26" quotePrefix="1" applyNumberFormat="1" applyFont="1" applyFill="1" applyBorder="1" applyAlignment="1">
      <alignment horizontal="left" vertical="top" wrapText="1"/>
    </xf>
    <xf numFmtId="183" fontId="22" fillId="0" borderId="82" xfId="29" applyNumberFormat="1" applyFont="1" applyFill="1" applyBorder="1" applyAlignment="1">
      <alignment horizontal="center" vertical="top"/>
    </xf>
    <xf numFmtId="182" fontId="22" fillId="0" borderId="82" xfId="29" applyNumberFormat="1" applyFont="1" applyFill="1" applyBorder="1" applyAlignment="1">
      <alignment horizontal="center" vertical="top"/>
    </xf>
    <xf numFmtId="183" fontId="22" fillId="0" borderId="52" xfId="26" applyNumberFormat="1" applyFont="1" applyBorder="1" applyAlignment="1">
      <alignment horizontal="center" vertical="top" wrapText="1"/>
    </xf>
    <xf numFmtId="182" fontId="22" fillId="0" borderId="52" xfId="29" applyNumberFormat="1" applyFont="1" applyFill="1" applyBorder="1" applyAlignment="1">
      <alignment horizontal="center" vertical="top"/>
    </xf>
    <xf numFmtId="10" fontId="22" fillId="0" borderId="52" xfId="26" quotePrefix="1" applyNumberFormat="1" applyFont="1" applyBorder="1" applyAlignment="1">
      <alignment horizontal="left"/>
    </xf>
    <xf numFmtId="10" fontId="22" fillId="0" borderId="52" xfId="26" quotePrefix="1" applyNumberFormat="1" applyFont="1" applyFill="1" applyBorder="1" applyAlignment="1">
      <alignment horizontal="left" wrapText="1"/>
    </xf>
    <xf numFmtId="183" fontId="22" fillId="0" borderId="6" xfId="29" applyNumberFormat="1" applyFont="1" applyFill="1" applyBorder="1" applyAlignment="1">
      <alignment horizontal="center"/>
    </xf>
    <xf numFmtId="0" fontId="4" fillId="0" borderId="0" xfId="26" applyFont="1" applyAlignment="1">
      <alignment horizontal="center" vertical="top"/>
    </xf>
    <xf numFmtId="0" fontId="22" fillId="41" borderId="78" xfId="111" quotePrefix="1" applyFont="1" applyFill="1" applyBorder="1" applyAlignment="1">
      <alignment horizontal="left" vertical="top" wrapText="1"/>
    </xf>
    <xf numFmtId="183" fontId="4" fillId="0" borderId="78" xfId="29" applyNumberFormat="1" applyFont="1" applyFill="1" applyBorder="1" applyAlignment="1">
      <alignment horizontal="center" vertical="top"/>
    </xf>
    <xf numFmtId="177" fontId="4" fillId="0" borderId="78" xfId="0" applyNumberFormat="1" applyFont="1" applyFill="1" applyBorder="1" applyAlignment="1">
      <alignment horizontal="center" vertical="center"/>
    </xf>
    <xf numFmtId="0" fontId="6" fillId="3" borderId="4" xfId="26" applyFont="1" applyFill="1" applyBorder="1" applyAlignment="1">
      <alignment vertical="top" wrapText="1"/>
    </xf>
    <xf numFmtId="182" fontId="6" fillId="3" borderId="36" xfId="14" applyNumberFormat="1" applyFont="1" applyFill="1" applyBorder="1" applyAlignment="1">
      <alignment vertical="top"/>
    </xf>
    <xf numFmtId="0" fontId="6" fillId="3" borderId="83" xfId="16" applyFont="1" applyFill="1" applyBorder="1" applyAlignment="1">
      <alignment vertical="top"/>
    </xf>
    <xf numFmtId="0" fontId="22" fillId="0" borderId="82" xfId="16" applyFont="1" applyFill="1" applyBorder="1" applyAlignment="1">
      <alignment vertical="top" wrapText="1"/>
    </xf>
    <xf numFmtId="0" fontId="22" fillId="0" borderId="82" xfId="26" applyFont="1" applyFill="1" applyBorder="1" applyAlignment="1">
      <alignment vertical="top" wrapText="1"/>
    </xf>
    <xf numFmtId="183" fontId="22" fillId="0" borderId="82" xfId="5" applyNumberFormat="1" applyFont="1" applyFill="1" applyBorder="1" applyAlignment="1">
      <alignment horizontal="center" vertical="top" wrapText="1"/>
    </xf>
    <xf numFmtId="0" fontId="22" fillId="0" borderId="82" xfId="16" applyFont="1" applyFill="1" applyBorder="1" applyAlignment="1">
      <alignment horizontal="center" vertical="top" wrapText="1"/>
    </xf>
    <xf numFmtId="0" fontId="8" fillId="4" borderId="17" xfId="16" applyFont="1" applyFill="1" applyBorder="1" applyAlignment="1">
      <alignment horizontal="left" vertical="top"/>
    </xf>
    <xf numFmtId="0" fontId="8" fillId="4" borderId="18" xfId="16" applyFont="1" applyFill="1" applyBorder="1" applyAlignment="1">
      <alignment horizontal="left" vertical="top"/>
    </xf>
    <xf numFmtId="0" fontId="6" fillId="3" borderId="36" xfId="16" applyFont="1" applyFill="1" applyBorder="1" applyAlignment="1">
      <alignment vertical="top"/>
    </xf>
    <xf numFmtId="0" fontId="8" fillId="4" borderId="20" xfId="16" applyFont="1" applyFill="1" applyBorder="1" applyAlignment="1">
      <alignment horizontal="left" vertical="top"/>
    </xf>
    <xf numFmtId="0" fontId="8" fillId="4" borderId="34" xfId="16" applyFont="1" applyFill="1" applyBorder="1" applyAlignment="1">
      <alignment horizontal="left" vertical="top"/>
    </xf>
    <xf numFmtId="183" fontId="22" fillId="0" borderId="82" xfId="5" applyNumberFormat="1" applyFont="1" applyFill="1" applyBorder="1" applyAlignment="1">
      <alignment horizontal="center" vertical="top"/>
    </xf>
    <xf numFmtId="0" fontId="22" fillId="0" borderId="82" xfId="16" quotePrefix="1" applyFont="1" applyFill="1" applyBorder="1" applyAlignment="1">
      <alignment horizontal="left" vertical="top" wrapText="1"/>
    </xf>
    <xf numFmtId="176" fontId="22" fillId="0" borderId="82" xfId="5" applyNumberFormat="1" applyFont="1" applyFill="1" applyBorder="1" applyAlignment="1">
      <alignment horizontal="center" vertical="top" wrapText="1"/>
    </xf>
    <xf numFmtId="0" fontId="23" fillId="6" borderId="4" xfId="0" applyFont="1" applyFill="1" applyBorder="1" applyAlignment="1">
      <alignment vertical="top"/>
    </xf>
    <xf numFmtId="177" fontId="22" fillId="0" borderId="6" xfId="0" applyNumberFormat="1" applyFont="1" applyBorder="1" applyAlignment="1">
      <alignment horizontal="center" vertical="top" wrapText="1"/>
    </xf>
    <xf numFmtId="0" fontId="8" fillId="4" borderId="5" xfId="16" applyFont="1" applyFill="1" applyBorder="1" applyAlignment="1">
      <alignment horizontal="left" vertical="top"/>
    </xf>
    <xf numFmtId="182" fontId="6" fillId="3" borderId="37" xfId="14" applyNumberFormat="1" applyFont="1" applyFill="1" applyBorder="1" applyAlignment="1">
      <alignment vertical="top"/>
    </xf>
    <xf numFmtId="0" fontId="4" fillId="0" borderId="5" xfId="16" quotePrefix="1" applyFont="1" applyFill="1" applyBorder="1" applyAlignment="1">
      <alignment horizontal="left" vertical="top" wrapText="1"/>
    </xf>
    <xf numFmtId="0" fontId="22" fillId="0" borderId="6" xfId="0" applyFont="1" applyBorder="1" applyAlignment="1">
      <alignment horizontal="center" vertical="top" wrapText="1"/>
    </xf>
    <xf numFmtId="0" fontId="22" fillId="0" borderId="5" xfId="0" applyFont="1" applyBorder="1" applyAlignment="1">
      <alignment horizontal="center" vertical="top" wrapText="1"/>
    </xf>
    <xf numFmtId="0" fontId="22" fillId="0" borderId="82" xfId="0" applyFont="1" applyBorder="1" applyAlignment="1">
      <alignment vertical="center" wrapText="1"/>
    </xf>
    <xf numFmtId="0" fontId="22" fillId="0" borderId="82" xfId="0" applyFont="1" applyBorder="1" applyAlignment="1">
      <alignment vertical="top" wrapText="1"/>
    </xf>
    <xf numFmtId="177" fontId="22" fillId="0" borderId="82" xfId="0" applyNumberFormat="1" applyFont="1" applyBorder="1" applyAlignment="1">
      <alignment horizontal="center" vertical="top" wrapText="1"/>
    </xf>
    <xf numFmtId="0" fontId="22" fillId="0" borderId="82" xfId="0" applyFont="1" applyBorder="1" applyAlignment="1">
      <alignment horizontal="center" vertical="top" wrapText="1"/>
    </xf>
    <xf numFmtId="0" fontId="23" fillId="6" borderId="0" xfId="0" applyFont="1" applyFill="1" applyBorder="1" applyAlignment="1">
      <alignment vertical="top"/>
    </xf>
    <xf numFmtId="0" fontId="22" fillId="0" borderId="5" xfId="0" applyFont="1" applyBorder="1" applyAlignment="1">
      <alignment vertical="top" wrapText="1"/>
    </xf>
    <xf numFmtId="177" fontId="22" fillId="0" borderId="5" xfId="0" applyNumberFormat="1" applyFont="1" applyBorder="1" applyAlignment="1">
      <alignment horizontal="center" vertical="top" wrapText="1"/>
    </xf>
    <xf numFmtId="0" fontId="22" fillId="41" borderId="5" xfId="16" quotePrefix="1" applyFont="1" applyFill="1" applyBorder="1" applyAlignment="1">
      <alignment horizontal="left" vertical="top" wrapText="1"/>
    </xf>
    <xf numFmtId="183" fontId="22" fillId="41" borderId="82" xfId="5" applyNumberFormat="1" applyFont="1" applyFill="1" applyBorder="1" applyAlignment="1">
      <alignment horizontal="center" vertical="top"/>
    </xf>
    <xf numFmtId="0" fontId="22" fillId="41" borderId="82" xfId="16" applyFont="1" applyFill="1" applyBorder="1" applyAlignment="1">
      <alignment vertical="top" wrapText="1"/>
    </xf>
    <xf numFmtId="183" fontId="22" fillId="41" borderId="82" xfId="5" applyNumberFormat="1" applyFont="1" applyFill="1" applyBorder="1" applyAlignment="1">
      <alignment horizontal="center" vertical="top" wrapText="1"/>
    </xf>
    <xf numFmtId="0" fontId="22" fillId="65" borderId="5" xfId="0" applyFont="1" applyFill="1" applyBorder="1" applyAlignment="1">
      <alignment vertical="top" wrapText="1"/>
    </xf>
    <xf numFmtId="0" fontId="22" fillId="66" borderId="5" xfId="0" applyFont="1" applyFill="1" applyBorder="1" applyAlignment="1">
      <alignment vertical="top" wrapText="1"/>
    </xf>
    <xf numFmtId="0" fontId="22" fillId="41" borderId="5" xfId="0" applyFont="1" applyFill="1" applyBorder="1" applyAlignment="1">
      <alignment vertical="top" wrapText="1"/>
    </xf>
    <xf numFmtId="0" fontId="22" fillId="41" borderId="5" xfId="16" applyFont="1" applyFill="1" applyBorder="1" applyAlignment="1">
      <alignment horizontal="center" vertical="top" wrapText="1"/>
    </xf>
    <xf numFmtId="0" fontId="22" fillId="41" borderId="6" xfId="16" applyFont="1" applyFill="1" applyBorder="1" applyAlignment="1">
      <alignment vertical="top"/>
    </xf>
    <xf numFmtId="0" fontId="22" fillId="41" borderId="6" xfId="16" applyFont="1" applyFill="1" applyBorder="1" applyAlignment="1">
      <alignment vertical="top" wrapText="1"/>
    </xf>
    <xf numFmtId="176" fontId="22" fillId="41" borderId="6" xfId="5" applyNumberFormat="1" applyFont="1" applyFill="1" applyBorder="1" applyAlignment="1">
      <alignment horizontal="center" vertical="top" wrapText="1"/>
    </xf>
    <xf numFmtId="0" fontId="22" fillId="66" borderId="5" xfId="0" applyFont="1" applyFill="1" applyBorder="1" applyAlignment="1">
      <alignment horizontal="left" vertical="top" wrapText="1"/>
    </xf>
    <xf numFmtId="0" fontId="22" fillId="41" borderId="82" xfId="26" quotePrefix="1" applyFont="1" applyFill="1" applyBorder="1" applyAlignment="1">
      <alignment horizontal="left" vertical="top"/>
    </xf>
    <xf numFmtId="0" fontId="22" fillId="41" borderId="82" xfId="26" applyFont="1" applyFill="1" applyBorder="1" applyAlignment="1">
      <alignment vertical="top" wrapText="1"/>
    </xf>
    <xf numFmtId="0" fontId="84" fillId="41" borderId="5" xfId="85" applyFont="1" applyFill="1" applyBorder="1" applyAlignment="1">
      <alignment horizontal="center" vertical="top"/>
    </xf>
    <xf numFmtId="0" fontId="22" fillId="41" borderId="82" xfId="26" applyFont="1" applyFill="1" applyBorder="1" applyAlignment="1">
      <alignment horizontal="left" vertical="top" wrapText="1"/>
    </xf>
    <xf numFmtId="182" fontId="22" fillId="41" borderId="82" xfId="5" applyNumberFormat="1" applyFont="1" applyFill="1" applyBorder="1" applyAlignment="1">
      <alignment horizontal="center" vertical="top"/>
    </xf>
    <xf numFmtId="0" fontId="22" fillId="41" borderId="30" xfId="26" quotePrefix="1" applyFont="1" applyFill="1" applyBorder="1" applyAlignment="1">
      <alignment horizontal="left" vertical="top" wrapText="1"/>
    </xf>
    <xf numFmtId="183" fontId="22" fillId="41" borderId="19" xfId="5" applyNumberFormat="1" applyFont="1" applyFill="1" applyBorder="1" applyAlignment="1">
      <alignment horizontal="center" vertical="top"/>
    </xf>
    <xf numFmtId="182" fontId="22" fillId="41" borderId="19" xfId="5" applyNumberFormat="1" applyFont="1" applyFill="1" applyBorder="1" applyAlignment="1">
      <alignment horizontal="center" vertical="top"/>
    </xf>
    <xf numFmtId="0" fontId="22" fillId="41" borderId="82" xfId="26" quotePrefix="1" applyFont="1" applyFill="1" applyBorder="1" applyAlignment="1">
      <alignment horizontal="left" vertical="top" wrapText="1"/>
    </xf>
    <xf numFmtId="183" fontId="22" fillId="41" borderId="82" xfId="29" applyNumberFormat="1" applyFont="1" applyFill="1" applyBorder="1" applyAlignment="1">
      <alignment horizontal="center" vertical="top"/>
    </xf>
    <xf numFmtId="0" fontId="22" fillId="41" borderId="52" xfId="26" applyFont="1" applyFill="1" applyBorder="1" applyAlignment="1">
      <alignment vertical="top" wrapText="1"/>
    </xf>
    <xf numFmtId="0" fontId="4" fillId="41" borderId="52" xfId="26" quotePrefix="1" applyFont="1" applyFill="1" applyBorder="1" applyAlignment="1">
      <alignment horizontal="left" vertical="top" wrapText="1"/>
    </xf>
    <xf numFmtId="177" fontId="22" fillId="0" borderId="0" xfId="0" applyNumberFormat="1" applyFont="1" applyBorder="1" applyAlignment="1">
      <alignment horizontal="center" vertical="center"/>
    </xf>
    <xf numFmtId="182" fontId="6" fillId="3" borderId="16" xfId="104" applyNumberFormat="1" applyFont="1" applyFill="1" applyBorder="1" applyAlignment="1">
      <alignment vertical="top"/>
    </xf>
    <xf numFmtId="182" fontId="6" fillId="3" borderId="17" xfId="104" applyNumberFormat="1" applyFont="1" applyFill="1" applyBorder="1" applyAlignment="1">
      <alignment vertical="top"/>
    </xf>
    <xf numFmtId="182" fontId="6" fillId="3" borderId="18" xfId="104" applyNumberFormat="1" applyFont="1" applyFill="1" applyBorder="1" applyAlignment="1">
      <alignment vertical="top"/>
    </xf>
    <xf numFmtId="0" fontId="22" fillId="41" borderId="5" xfId="111" quotePrefix="1" applyFont="1" applyFill="1" applyBorder="1" applyAlignment="1">
      <alignment horizontal="left" vertical="top" wrapText="1"/>
    </xf>
    <xf numFmtId="182" fontId="6" fillId="3" borderId="17" xfId="104" applyNumberFormat="1" applyFont="1" applyFill="1" applyBorder="1" applyAlignment="1">
      <alignment horizontal="center" vertical="top"/>
    </xf>
    <xf numFmtId="0" fontId="53" fillId="40" borderId="2" xfId="0" applyFont="1" applyFill="1" applyBorder="1" applyAlignment="1">
      <alignment vertical="center" wrapText="1"/>
    </xf>
    <xf numFmtId="0" fontId="22" fillId="0" borderId="0" xfId="16" applyFont="1" applyFill="1" applyBorder="1"/>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9" fontId="6" fillId="2" borderId="2" xfId="5" applyNumberFormat="1" applyFont="1" applyFill="1" applyBorder="1" applyAlignment="1">
      <alignment vertical="top" wrapText="1"/>
    </xf>
    <xf numFmtId="179" fontId="6" fillId="2" borderId="2" xfId="5" quotePrefix="1" applyNumberFormat="1" applyFont="1" applyFill="1" applyBorder="1" applyAlignment="1">
      <alignment horizontal="left" vertical="top" wrapText="1"/>
    </xf>
    <xf numFmtId="183" fontId="22" fillId="41" borderId="5" xfId="5" applyNumberFormat="1" applyFont="1" applyFill="1" applyBorder="1" applyAlignment="1">
      <alignment horizontal="center" vertical="top"/>
    </xf>
    <xf numFmtId="182" fontId="22" fillId="41" borderId="5" xfId="5" applyNumberFormat="1" applyFont="1" applyFill="1" applyBorder="1" applyAlignment="1">
      <alignment horizontal="center" vertical="top"/>
    </xf>
    <xf numFmtId="1" fontId="22" fillId="41" borderId="5" xfId="16" applyNumberFormat="1" applyFont="1" applyFill="1" applyBorder="1" applyAlignment="1">
      <alignment horizontal="left" vertical="top"/>
    </xf>
    <xf numFmtId="0" fontId="4" fillId="0" borderId="0" xfId="111" applyFont="1" applyFill="1" applyBorder="1" applyAlignment="1">
      <alignment vertical="top"/>
    </xf>
    <xf numFmtId="0" fontId="4" fillId="0" borderId="0" xfId="111" applyFont="1" applyFill="1" applyAlignment="1">
      <alignment vertical="top"/>
    </xf>
    <xf numFmtId="0" fontId="22" fillId="41" borderId="5" xfId="16" applyFont="1" applyFill="1" applyBorder="1"/>
    <xf numFmtId="183" fontId="22" fillId="41" borderId="52" xfId="5" applyNumberFormat="1" applyFont="1" applyFill="1" applyBorder="1" applyAlignment="1">
      <alignment horizontal="center" vertical="top"/>
    </xf>
    <xf numFmtId="176" fontId="4" fillId="0" borderId="89" xfId="5" applyNumberFormat="1" applyFont="1" applyFill="1" applyBorder="1" applyAlignment="1">
      <alignment horizontal="center" vertical="top"/>
    </xf>
    <xf numFmtId="0" fontId="0" fillId="0" borderId="0" xfId="0"/>
    <xf numFmtId="183" fontId="22" fillId="0" borderId="89" xfId="5" applyNumberFormat="1" applyFont="1" applyFill="1" applyBorder="1" applyAlignment="1">
      <alignment horizontal="center" vertical="top"/>
    </xf>
    <xf numFmtId="182" fontId="22" fillId="0" borderId="89" xfId="5" applyNumberFormat="1" applyFont="1" applyFill="1" applyBorder="1" applyAlignment="1">
      <alignment horizontal="center" vertical="top"/>
    </xf>
    <xf numFmtId="0" fontId="6" fillId="3" borderId="9" xfId="26" quotePrefix="1" applyFont="1" applyFill="1" applyBorder="1" applyAlignment="1">
      <alignment vertical="top"/>
    </xf>
    <xf numFmtId="0" fontId="22" fillId="0" borderId="89" xfId="16" quotePrefix="1" applyFont="1" applyFill="1" applyBorder="1" applyAlignment="1">
      <alignment horizontal="left" wrapText="1"/>
    </xf>
    <xf numFmtId="0" fontId="22" fillId="0" borderId="89" xfId="26" quotePrefix="1" applyFont="1" applyFill="1" applyBorder="1" applyAlignment="1">
      <alignment horizontal="left" vertical="top"/>
    </xf>
    <xf numFmtId="1" fontId="4" fillId="0" borderId="0" xfId="16" applyNumberFormat="1" applyFont="1" applyFill="1" applyBorder="1" applyAlignment="1">
      <alignment vertical="top"/>
    </xf>
    <xf numFmtId="183" fontId="4" fillId="0" borderId="89" xfId="5" applyNumberFormat="1" applyFont="1" applyFill="1" applyBorder="1" applyAlignment="1">
      <alignment horizontal="center" vertical="top"/>
    </xf>
    <xf numFmtId="182" fontId="4" fillId="0" borderId="89" xfId="5" applyNumberFormat="1" applyFont="1" applyFill="1" applyBorder="1" applyAlignment="1">
      <alignment horizontal="center" vertical="top"/>
    </xf>
    <xf numFmtId="0" fontId="4" fillId="0" borderId="89" xfId="26" quotePrefix="1" applyFont="1" applyFill="1" applyBorder="1" applyAlignment="1">
      <alignment horizontal="left" vertical="top" wrapText="1"/>
    </xf>
    <xf numFmtId="0" fontId="53" fillId="40" borderId="2" xfId="0" applyFont="1" applyFill="1" applyBorder="1" applyAlignment="1">
      <alignment horizontal="center" vertical="top" wrapText="1"/>
    </xf>
    <xf numFmtId="0" fontId="4" fillId="0" borderId="0" xfId="16" quotePrefix="1" applyFont="1" applyFill="1" applyAlignment="1">
      <alignment horizontal="left" vertical="top"/>
    </xf>
    <xf numFmtId="0" fontId="22" fillId="41" borderId="52" xfId="111" quotePrefix="1" applyFont="1" applyFill="1" applyBorder="1" applyAlignment="1">
      <alignment horizontal="left" vertical="top" wrapText="1"/>
    </xf>
    <xf numFmtId="0" fontId="4" fillId="41" borderId="6" xfId="26" quotePrefix="1" applyFont="1" applyFill="1" applyBorder="1" applyAlignment="1">
      <alignment horizontal="left" vertical="top"/>
    </xf>
    <xf numFmtId="0" fontId="4" fillId="41" borderId="89" xfId="26" applyFont="1" applyFill="1" applyBorder="1" applyAlignment="1">
      <alignment vertical="top" wrapText="1"/>
    </xf>
    <xf numFmtId="0" fontId="4" fillId="41" borderId="5" xfId="16" quotePrefix="1" applyFont="1" applyFill="1" applyBorder="1" applyAlignment="1">
      <alignment horizontal="left" vertical="top" wrapText="1"/>
    </xf>
    <xf numFmtId="176" fontId="4" fillId="41" borderId="89" xfId="5" applyNumberFormat="1" applyFont="1" applyFill="1" applyBorder="1" applyAlignment="1">
      <alignment horizontal="center" vertical="top"/>
    </xf>
    <xf numFmtId="0" fontId="22" fillId="41" borderId="89" xfId="16" quotePrefix="1" applyFont="1" applyFill="1" applyBorder="1" applyAlignment="1">
      <alignment horizontal="left"/>
    </xf>
    <xf numFmtId="0" fontId="22" fillId="41" borderId="89" xfId="16" quotePrefix="1" applyFont="1" applyFill="1" applyBorder="1" applyAlignment="1">
      <alignment horizontal="left" wrapText="1"/>
    </xf>
    <xf numFmtId="182" fontId="22" fillId="41" borderId="89" xfId="5" applyNumberFormat="1" applyFont="1" applyFill="1" applyBorder="1" applyAlignment="1">
      <alignment horizontal="center" vertical="top"/>
    </xf>
    <xf numFmtId="0" fontId="53" fillId="40" borderId="2" xfId="0" applyFont="1" applyFill="1" applyBorder="1" applyAlignment="1">
      <alignment vertical="center" wrapText="1"/>
    </xf>
    <xf numFmtId="182" fontId="4" fillId="41" borderId="78" xfId="8" applyNumberFormat="1" applyFont="1" applyFill="1" applyBorder="1" applyAlignment="1">
      <alignment horizontal="center" vertical="top"/>
    </xf>
    <xf numFmtId="0" fontId="85" fillId="3" borderId="4" xfId="16" applyFont="1" applyFill="1" applyBorder="1" applyAlignment="1">
      <alignment vertical="top"/>
    </xf>
    <xf numFmtId="0" fontId="85" fillId="0" borderId="0" xfId="26" applyFont="1" applyFill="1" applyBorder="1" applyAlignment="1">
      <alignment vertical="top" wrapText="1"/>
    </xf>
    <xf numFmtId="0" fontId="6" fillId="3" borderId="3" xfId="26" quotePrefix="1" applyFont="1" applyFill="1" applyBorder="1" applyAlignment="1">
      <alignment horizontal="left" vertical="top"/>
    </xf>
    <xf numFmtId="0" fontId="88" fillId="0" borderId="0" xfId="0" applyFont="1"/>
    <xf numFmtId="0" fontId="22" fillId="0" borderId="89" xfId="111" quotePrefix="1" applyFont="1" applyFill="1" applyBorder="1" applyAlignment="1">
      <alignment horizontal="left" vertical="top"/>
    </xf>
    <xf numFmtId="0" fontId="22" fillId="0" borderId="89" xfId="111" applyFont="1" applyFill="1" applyBorder="1" applyAlignment="1">
      <alignment vertical="top" wrapText="1"/>
    </xf>
    <xf numFmtId="0" fontId="22" fillId="0" borderId="89" xfId="111" quotePrefix="1" applyFont="1" applyFill="1" applyBorder="1" applyAlignment="1">
      <alignment horizontal="left" vertical="top" wrapText="1"/>
    </xf>
    <xf numFmtId="0" fontId="8" fillId="4" borderId="92" xfId="111" applyFont="1" applyFill="1" applyBorder="1" applyAlignment="1">
      <alignment horizontal="left" vertical="center" indent="1"/>
    </xf>
    <xf numFmtId="0" fontId="8" fillId="4" borderId="93" xfId="111" applyFont="1" applyFill="1" applyBorder="1" applyAlignment="1">
      <alignment horizontal="left" vertical="center" indent="1"/>
    </xf>
    <xf numFmtId="0" fontId="8" fillId="4" borderId="91" xfId="111" quotePrefix="1" applyFont="1" applyFill="1" applyBorder="1" applyAlignment="1">
      <alignment horizontal="left" vertical="center"/>
    </xf>
    <xf numFmtId="0" fontId="22" fillId="0" borderId="89" xfId="111" applyFont="1" applyFill="1" applyBorder="1" applyAlignment="1">
      <alignment vertical="top"/>
    </xf>
    <xf numFmtId="182" fontId="22" fillId="0" borderId="94" xfId="5" applyNumberFormat="1" applyFont="1" applyFill="1" applyBorder="1" applyAlignment="1">
      <alignment horizontal="center" vertical="top"/>
    </xf>
    <xf numFmtId="0" fontId="90" fillId="0" borderId="0" xfId="111" quotePrefix="1" applyFont="1" applyBorder="1" applyAlignment="1">
      <alignment horizontal="left" vertical="top"/>
    </xf>
    <xf numFmtId="0" fontId="22" fillId="0" borderId="0" xfId="111" applyFont="1" applyFill="1" applyBorder="1" applyAlignment="1">
      <alignment vertical="top" wrapText="1"/>
    </xf>
    <xf numFmtId="0" fontId="91" fillId="0" borderId="0" xfId="111" quotePrefix="1" applyFont="1" applyBorder="1" applyAlignment="1">
      <alignment horizontal="left" vertical="top"/>
    </xf>
    <xf numFmtId="0" fontId="5" fillId="0" borderId="90" xfId="111" quotePrefix="1" applyFont="1" applyFill="1" applyBorder="1" applyAlignment="1">
      <alignment horizontal="left" vertical="top"/>
    </xf>
    <xf numFmtId="0" fontId="89" fillId="0" borderId="0" xfId="111" quotePrefix="1" applyFont="1" applyAlignment="1">
      <alignment horizontal="left" vertical="top"/>
    </xf>
    <xf numFmtId="1" fontId="90" fillId="0" borderId="0" xfId="111" quotePrefix="1" applyNumberFormat="1" applyFont="1" applyFill="1" applyBorder="1" applyAlignment="1">
      <alignment horizontal="left" vertical="top"/>
    </xf>
    <xf numFmtId="0" fontId="2" fillId="0" borderId="0" xfId="111" quotePrefix="1" applyFont="1" applyFill="1" applyBorder="1" applyAlignment="1">
      <alignment horizontal="left" vertical="top"/>
    </xf>
    <xf numFmtId="0" fontId="22" fillId="0" borderId="6" xfId="111" applyFont="1" applyFill="1" applyBorder="1" applyAlignment="1">
      <alignment vertical="top"/>
    </xf>
    <xf numFmtId="0" fontId="22" fillId="0" borderId="0" xfId="16" quotePrefix="1" applyFont="1" applyFill="1" applyBorder="1" applyAlignment="1">
      <alignment horizontal="left" vertical="top"/>
    </xf>
    <xf numFmtId="0" fontId="22" fillId="0" borderId="0" xfId="16" applyNumberFormat="1" applyFont="1" applyFill="1" applyBorder="1" applyAlignment="1">
      <alignment horizontal="right" vertical="top"/>
    </xf>
    <xf numFmtId="0" fontId="6" fillId="3" borderId="90" xfId="16" quotePrefix="1" applyFont="1" applyFill="1" applyBorder="1" applyAlignment="1">
      <alignment horizontal="left" vertical="top"/>
    </xf>
    <xf numFmtId="0" fontId="6" fillId="3" borderId="90" xfId="16" applyFont="1" applyFill="1" applyBorder="1" applyAlignment="1">
      <alignment vertical="top"/>
    </xf>
    <xf numFmtId="0" fontId="92" fillId="0" borderId="0" xfId="0" applyFont="1" applyAlignment="1">
      <alignment horizontal="center"/>
    </xf>
    <xf numFmtId="0" fontId="4" fillId="0" borderId="89" xfId="111" quotePrefix="1" applyFont="1" applyFill="1" applyBorder="1" applyAlignment="1">
      <alignment horizontal="left" vertical="top"/>
    </xf>
    <xf numFmtId="0" fontId="4" fillId="0" borderId="89" xfId="111" applyFont="1" applyFill="1" applyBorder="1" applyAlignment="1">
      <alignment vertical="top" wrapText="1"/>
    </xf>
    <xf numFmtId="0" fontId="4" fillId="0" borderId="89" xfId="111" quotePrefix="1" applyFont="1" applyFill="1" applyBorder="1" applyAlignment="1">
      <alignment horizontal="left" vertical="top" wrapText="1"/>
    </xf>
    <xf numFmtId="0" fontId="4" fillId="0" borderId="89" xfId="111" quotePrefix="1" applyFont="1" applyFill="1" applyBorder="1" applyAlignment="1">
      <alignment horizontal="left"/>
    </xf>
    <xf numFmtId="0" fontId="4" fillId="0" borderId="89" xfId="111" quotePrefix="1" applyFont="1" applyFill="1" applyBorder="1" applyAlignment="1">
      <alignment horizontal="left" wrapText="1"/>
    </xf>
    <xf numFmtId="1" fontId="4" fillId="0" borderId="89" xfId="111" applyNumberFormat="1" applyFont="1" applyFill="1" applyBorder="1" applyAlignment="1">
      <alignment vertical="top"/>
    </xf>
    <xf numFmtId="0" fontId="4" fillId="0" borderId="6" xfId="111" applyFont="1" applyFill="1" applyBorder="1" applyAlignment="1">
      <alignment vertical="top"/>
    </xf>
    <xf numFmtId="0" fontId="4" fillId="0" borderId="52" xfId="111" quotePrefix="1" applyFont="1" applyFill="1" applyBorder="1" applyAlignment="1">
      <alignment horizontal="left" vertical="top" wrapText="1"/>
    </xf>
    <xf numFmtId="0" fontId="4" fillId="0" borderId="52" xfId="5" applyNumberFormat="1" applyFont="1" applyBorder="1" applyAlignment="1">
      <alignment horizontal="center" vertical="top"/>
    </xf>
    <xf numFmtId="0" fontId="6" fillId="3" borderId="95" xfId="16" applyFont="1" applyFill="1" applyBorder="1" applyAlignment="1">
      <alignment vertical="top"/>
    </xf>
    <xf numFmtId="0" fontId="6" fillId="3" borderId="92" xfId="16" applyFont="1" applyFill="1" applyBorder="1" applyAlignment="1">
      <alignment vertical="top"/>
    </xf>
    <xf numFmtId="0" fontId="7" fillId="0" borderId="52" xfId="26" quotePrefix="1" applyFont="1" applyFill="1" applyBorder="1" applyAlignment="1">
      <alignment horizontal="left" vertical="top"/>
    </xf>
    <xf numFmtId="183" fontId="7" fillId="0" borderId="52" xfId="26" applyNumberFormat="1" applyFont="1" applyBorder="1" applyAlignment="1">
      <alignment horizontal="center" vertical="top"/>
    </xf>
    <xf numFmtId="182" fontId="7" fillId="0" borderId="52" xfId="5" applyNumberFormat="1" applyFont="1" applyFill="1" applyBorder="1" applyAlignment="1">
      <alignment horizontal="center" vertical="top" wrapText="1"/>
    </xf>
    <xf numFmtId="0" fontId="22" fillId="0" borderId="52" xfId="26" applyNumberFormat="1" applyFont="1" applyFill="1" applyBorder="1" applyAlignment="1">
      <alignment vertical="top"/>
    </xf>
    <xf numFmtId="0" fontId="22" fillId="0" borderId="52" xfId="26" quotePrefix="1" applyNumberFormat="1" applyFont="1" applyFill="1" applyBorder="1" applyAlignment="1">
      <alignment horizontal="left" vertical="top"/>
    </xf>
    <xf numFmtId="182" fontId="4" fillId="0" borderId="52" xfId="5" applyNumberFormat="1" applyFont="1" applyFill="1" applyBorder="1" applyAlignment="1">
      <alignment horizontal="center" vertical="top" wrapText="1"/>
    </xf>
    <xf numFmtId="0" fontId="4" fillId="0" borderId="52" xfId="26" applyFont="1" applyFill="1" applyBorder="1" applyAlignment="1">
      <alignment horizontal="center" vertical="top"/>
    </xf>
    <xf numFmtId="0" fontId="4" fillId="0" borderId="6" xfId="26" applyFont="1" applyFill="1" applyBorder="1" applyAlignment="1">
      <alignment vertical="top"/>
    </xf>
    <xf numFmtId="0" fontId="24" fillId="0" borderId="0" xfId="111" quotePrefix="1" applyFont="1" applyFill="1" applyBorder="1" applyAlignment="1">
      <alignment horizontal="left"/>
    </xf>
    <xf numFmtId="0" fontId="24" fillId="0" borderId="0" xfId="111" quotePrefix="1" applyFont="1" applyFill="1" applyBorder="1" applyAlignment="1">
      <alignment horizontal="left" wrapText="1"/>
    </xf>
    <xf numFmtId="186" fontId="83" fillId="0" borderId="0" xfId="0" applyNumberFormat="1" applyFont="1" applyBorder="1" applyAlignment="1">
      <alignment horizontal="center" vertical="center"/>
    </xf>
    <xf numFmtId="0" fontId="83" fillId="0" borderId="0" xfId="0" applyFont="1" applyBorder="1" applyAlignment="1">
      <alignment horizontal="center" vertical="center"/>
    </xf>
    <xf numFmtId="0" fontId="6" fillId="2" borderId="3" xfId="16" quotePrefix="1" applyFont="1" applyFill="1" applyBorder="1" applyAlignment="1">
      <alignment horizontal="left" vertical="top"/>
    </xf>
    <xf numFmtId="0" fontId="6" fillId="2" borderId="4" xfId="16" quotePrefix="1" applyFont="1" applyFill="1" applyBorder="1" applyAlignment="1">
      <alignment horizontal="left" vertical="top"/>
    </xf>
    <xf numFmtId="0" fontId="6" fillId="2" borderId="4" xfId="16" quotePrefix="1" applyFont="1" applyFill="1" applyBorder="1" applyAlignment="1">
      <alignment horizontal="left" vertical="top" wrapText="1"/>
    </xf>
    <xf numFmtId="179" fontId="6" fillId="2" borderId="4" xfId="5" applyNumberFormat="1" applyFont="1" applyFill="1" applyBorder="1" applyAlignment="1">
      <alignment vertical="top" wrapText="1"/>
    </xf>
    <xf numFmtId="0" fontId="53" fillId="40" borderId="4" xfId="0" applyFont="1" applyFill="1" applyBorder="1" applyAlignment="1">
      <alignment vertical="center" wrapText="1"/>
    </xf>
    <xf numFmtId="179" fontId="6" fillId="2" borderId="4" xfId="5" applyNumberFormat="1" applyFont="1" applyFill="1" applyBorder="1" applyAlignment="1">
      <alignment horizontal="center" vertical="top" wrapText="1"/>
    </xf>
    <xf numFmtId="0" fontId="53" fillId="40" borderId="4" xfId="0" applyFont="1" applyFill="1" applyBorder="1" applyAlignment="1">
      <alignment horizontal="center" vertical="center" wrapText="1"/>
    </xf>
    <xf numFmtId="179" fontId="6" fillId="2" borderId="9" xfId="5" applyNumberFormat="1" applyFont="1" applyFill="1" applyBorder="1" applyAlignment="1">
      <alignment horizontal="center" vertical="top" wrapText="1"/>
    </xf>
    <xf numFmtId="0" fontId="4" fillId="0" borderId="89" xfId="16" applyFont="1" applyFill="1" applyBorder="1" applyAlignment="1">
      <alignment vertical="top"/>
    </xf>
    <xf numFmtId="0" fontId="4" fillId="0" borderId="82" xfId="16" applyFont="1" applyFill="1" applyBorder="1" applyAlignment="1">
      <alignment horizontal="center" vertical="top" wrapText="1"/>
    </xf>
    <xf numFmtId="0" fontId="4" fillId="0" borderId="52" xfId="16" applyFont="1" applyFill="1" applyBorder="1" applyAlignment="1">
      <alignment horizontal="center" vertical="top" wrapText="1"/>
    </xf>
    <xf numFmtId="0" fontId="57" fillId="0" borderId="0" xfId="0" quotePrefix="1" applyFont="1" applyAlignment="1">
      <alignment horizontal="left" vertical="center"/>
    </xf>
    <xf numFmtId="0" fontId="94" fillId="3" borderId="3" xfId="26" quotePrefix="1" applyFont="1" applyFill="1" applyBorder="1" applyAlignment="1">
      <alignment horizontal="left" vertical="top"/>
    </xf>
    <xf numFmtId="0" fontId="0" fillId="0" borderId="0" xfId="0" applyFont="1"/>
    <xf numFmtId="0" fontId="6" fillId="3" borderId="9" xfId="16" applyFont="1" applyFill="1" applyBorder="1" applyAlignment="1">
      <alignment vertical="top" wrapText="1"/>
    </xf>
    <xf numFmtId="183" fontId="4" fillId="0" borderId="78" xfId="5" applyNumberFormat="1" applyFont="1" applyFill="1" applyBorder="1" applyAlignment="1">
      <alignment horizontal="center" vertical="top"/>
    </xf>
    <xf numFmtId="0" fontId="5" fillId="0" borderId="90" xfId="16" quotePrefix="1" applyFont="1" applyFill="1" applyBorder="1" applyAlignment="1">
      <alignment horizontal="left" vertical="top"/>
    </xf>
    <xf numFmtId="0" fontId="2" fillId="0" borderId="0" xfId="16" quotePrefix="1" applyFont="1" applyFill="1" applyAlignment="1">
      <alignment horizontal="left" vertical="top"/>
    </xf>
    <xf numFmtId="0" fontId="92" fillId="0" borderId="0" xfId="0" applyFont="1" applyAlignment="1">
      <alignment horizontal="center" wrapText="1"/>
    </xf>
    <xf numFmtId="10" fontId="12" fillId="0" borderId="0" xfId="0" quotePrefix="1" applyNumberFormat="1" applyFont="1" applyAlignment="1">
      <alignment horizontal="center"/>
    </xf>
    <xf numFmtId="0" fontId="95" fillId="0" borderId="0" xfId="0" applyFont="1" applyAlignment="1">
      <alignment horizontal="center"/>
    </xf>
    <xf numFmtId="0" fontId="22" fillId="0" borderId="89" xfId="26" applyFont="1" applyFill="1" applyBorder="1" applyAlignment="1">
      <alignment vertical="top" wrapText="1"/>
    </xf>
    <xf numFmtId="0" fontId="4" fillId="0" borderId="89" xfId="26" applyFont="1" applyFill="1" applyBorder="1" applyAlignment="1">
      <alignment vertical="top" wrapText="1"/>
    </xf>
    <xf numFmtId="182" fontId="4" fillId="0" borderId="89" xfId="8" applyNumberFormat="1" applyFont="1" applyFill="1" applyBorder="1" applyAlignment="1">
      <alignment horizontal="center" vertical="top"/>
    </xf>
    <xf numFmtId="0" fontId="22" fillId="41" borderId="89" xfId="26" applyFont="1" applyFill="1" applyBorder="1" applyAlignment="1">
      <alignment vertical="top" wrapText="1"/>
    </xf>
    <xf numFmtId="0" fontId="22" fillId="0" borderId="89" xfId="16" applyFont="1" applyFill="1" applyBorder="1" applyAlignment="1">
      <alignment vertical="top"/>
    </xf>
    <xf numFmtId="182" fontId="22" fillId="0" borderId="89" xfId="29" applyNumberFormat="1" applyFont="1" applyFill="1" applyBorder="1" applyAlignment="1">
      <alignment horizontal="center" vertical="top"/>
    </xf>
    <xf numFmtId="0" fontId="22" fillId="0" borderId="89" xfId="16" applyFont="1" applyFill="1" applyBorder="1" applyAlignment="1">
      <alignment vertical="top" wrapText="1"/>
    </xf>
    <xf numFmtId="0" fontId="22" fillId="0" borderId="89" xfId="16" quotePrefix="1" applyFont="1" applyFill="1" applyBorder="1" applyAlignment="1">
      <alignment horizontal="left" vertical="top"/>
    </xf>
    <xf numFmtId="0" fontId="22" fillId="0" borderId="89" xfId="16" quotePrefix="1" applyFont="1" applyFill="1" applyBorder="1" applyAlignment="1">
      <alignment horizontal="left" vertical="top" wrapText="1"/>
    </xf>
    <xf numFmtId="0" fontId="22" fillId="0" borderId="89" xfId="26" applyFont="1" applyFill="1" applyBorder="1" applyAlignment="1">
      <alignment vertical="top"/>
    </xf>
    <xf numFmtId="182" fontId="22" fillId="0" borderId="89" xfId="8" applyNumberFormat="1" applyFont="1" applyFill="1" applyBorder="1" applyAlignment="1">
      <alignment horizontal="center" vertical="top"/>
    </xf>
    <xf numFmtId="182" fontId="22" fillId="0" borderId="91" xfId="8" applyNumberFormat="1" applyFont="1" applyFill="1" applyBorder="1" applyAlignment="1">
      <alignment horizontal="center" vertical="top"/>
    </xf>
    <xf numFmtId="182" fontId="22" fillId="0" borderId="89" xfId="5" quotePrefix="1" applyNumberFormat="1" applyFont="1" applyFill="1" applyBorder="1" applyAlignment="1">
      <alignment horizontal="center" vertical="top"/>
    </xf>
    <xf numFmtId="0" fontId="22" fillId="0" borderId="89" xfId="26" quotePrefix="1" applyFont="1" applyFill="1" applyBorder="1" applyAlignment="1">
      <alignment horizontal="left" vertical="top" wrapText="1"/>
    </xf>
    <xf numFmtId="0" fontId="6" fillId="6" borderId="89" xfId="16" quotePrefix="1" applyFont="1" applyFill="1" applyBorder="1" applyAlignment="1">
      <alignment horizontal="left" vertical="top"/>
    </xf>
    <xf numFmtId="182" fontId="22" fillId="41" borderId="89" xfId="8" applyNumberFormat="1" applyFont="1" applyFill="1" applyBorder="1" applyAlignment="1">
      <alignment horizontal="center" vertical="top"/>
    </xf>
    <xf numFmtId="0" fontId="6" fillId="6" borderId="96" xfId="16" quotePrefix="1" applyFont="1" applyFill="1" applyBorder="1" applyAlignment="1">
      <alignment horizontal="left" vertical="top"/>
    </xf>
    <xf numFmtId="0" fontId="6" fillId="3" borderId="97" xfId="16" applyFont="1" applyFill="1" applyBorder="1" applyAlignment="1">
      <alignment vertical="top"/>
    </xf>
    <xf numFmtId="0" fontId="22" fillId="0" borderId="89" xfId="16" applyFont="1" applyBorder="1" applyAlignment="1">
      <alignment vertical="top"/>
    </xf>
    <xf numFmtId="182" fontId="22" fillId="0" borderId="89" xfId="5" applyNumberFormat="1" applyFont="1" applyBorder="1" applyAlignment="1">
      <alignment horizontal="center" vertical="top"/>
    </xf>
    <xf numFmtId="0" fontId="22" fillId="0" borderId="89" xfId="0" applyFont="1" applyFill="1" applyBorder="1" applyAlignment="1">
      <alignment vertical="top"/>
    </xf>
    <xf numFmtId="0" fontId="22" fillId="0" borderId="89" xfId="0" quotePrefix="1" applyFont="1" applyFill="1" applyBorder="1" applyAlignment="1">
      <alignment horizontal="left" vertical="top"/>
    </xf>
    <xf numFmtId="0" fontId="22" fillId="41" borderId="89" xfId="26" quotePrefix="1" applyFont="1" applyFill="1" applyBorder="1" applyAlignment="1">
      <alignment horizontal="left" vertical="top" wrapText="1"/>
    </xf>
    <xf numFmtId="182" fontId="22" fillId="41" borderId="89" xfId="29" applyNumberFormat="1" applyFont="1" applyFill="1" applyBorder="1" applyAlignment="1">
      <alignment horizontal="center" vertical="top"/>
    </xf>
    <xf numFmtId="0" fontId="22" fillId="41" borderId="89" xfId="26" quotePrefix="1" applyFont="1" applyFill="1" applyBorder="1" applyAlignment="1">
      <alignment horizontal="left" vertical="top"/>
    </xf>
    <xf numFmtId="0" fontId="22" fillId="41" borderId="89" xfId="0" applyFont="1" applyFill="1" applyBorder="1" applyAlignment="1">
      <alignment horizontal="left" vertical="center"/>
    </xf>
    <xf numFmtId="0" fontId="22" fillId="41" borderId="89" xfId="26" quotePrefix="1" applyFont="1" applyFill="1" applyBorder="1" applyAlignment="1">
      <alignment horizontal="left" vertical="center"/>
    </xf>
    <xf numFmtId="0" fontId="22" fillId="0" borderId="94" xfId="26" quotePrefix="1" applyFont="1" applyFill="1" applyBorder="1" applyAlignment="1">
      <alignment horizontal="left" vertical="top"/>
    </xf>
    <xf numFmtId="0" fontId="20" fillId="3" borderId="89" xfId="16" quotePrefix="1" applyFont="1" applyFill="1" applyBorder="1" applyAlignment="1">
      <alignment vertical="top"/>
    </xf>
    <xf numFmtId="0" fontId="20" fillId="3" borderId="89" xfId="16" quotePrefix="1" applyFont="1" applyFill="1" applyBorder="1" applyAlignment="1">
      <alignment horizontal="left" vertical="top"/>
    </xf>
    <xf numFmtId="0" fontId="6" fillId="6" borderId="89" xfId="16" quotePrefix="1" applyFont="1" applyFill="1" applyBorder="1" applyAlignment="1">
      <alignment horizontal="left"/>
    </xf>
    <xf numFmtId="0" fontId="22" fillId="0" borderId="89" xfId="16" applyFont="1" applyBorder="1"/>
    <xf numFmtId="0" fontId="22" fillId="0" borderId="89" xfId="16" applyFont="1" applyBorder="1" applyAlignment="1">
      <alignment horizontal="center"/>
    </xf>
    <xf numFmtId="0" fontId="22" fillId="0" borderId="89" xfId="16" applyFont="1" applyFill="1" applyBorder="1" applyAlignment="1">
      <alignment horizontal="center"/>
    </xf>
    <xf numFmtId="0" fontId="22" fillId="0" borderId="89" xfId="16" quotePrefix="1" applyFont="1" applyFill="1" applyBorder="1" applyAlignment="1">
      <alignment horizontal="left"/>
    </xf>
    <xf numFmtId="0" fontId="22" fillId="0" borderId="89" xfId="16" quotePrefix="1" applyFont="1" applyBorder="1" applyAlignment="1">
      <alignment horizontal="left"/>
    </xf>
    <xf numFmtId="0" fontId="22" fillId="0" borderId="89" xfId="16" applyFont="1" applyFill="1" applyBorder="1"/>
    <xf numFmtId="183" fontId="22" fillId="0" borderId="89" xfId="5" quotePrefix="1" applyNumberFormat="1" applyFont="1" applyFill="1" applyBorder="1" applyAlignment="1">
      <alignment horizontal="center"/>
    </xf>
    <xf numFmtId="0" fontId="4" fillId="0" borderId="89" xfId="16" quotePrefix="1" applyFont="1" applyBorder="1" applyAlignment="1">
      <alignment horizontal="left"/>
    </xf>
    <xf numFmtId="0" fontId="4" fillId="0" borderId="89" xfId="16" applyFont="1" applyFill="1" applyBorder="1"/>
    <xf numFmtId="183" fontId="4" fillId="0" borderId="89" xfId="5" quotePrefix="1" applyNumberFormat="1" applyFont="1" applyFill="1" applyBorder="1" applyAlignment="1">
      <alignment horizontal="center"/>
    </xf>
    <xf numFmtId="0" fontId="4" fillId="0" borderId="89" xfId="16" applyFont="1" applyBorder="1" applyAlignment="1">
      <alignment horizontal="center"/>
    </xf>
    <xf numFmtId="0" fontId="4" fillId="0" borderId="89" xfId="16" applyFont="1" applyFill="1" applyBorder="1" applyAlignment="1">
      <alignment horizontal="center"/>
    </xf>
    <xf numFmtId="10" fontId="22" fillId="0" borderId="89" xfId="16" applyNumberFormat="1" applyFont="1" applyFill="1" applyBorder="1"/>
    <xf numFmtId="10" fontId="22" fillId="0" borderId="89" xfId="16" applyNumberFormat="1" applyFont="1" applyFill="1" applyBorder="1" applyAlignment="1">
      <alignment wrapText="1"/>
    </xf>
    <xf numFmtId="0" fontId="4" fillId="0" borderId="89" xfId="16" quotePrefix="1" applyFont="1" applyFill="1" applyBorder="1" applyAlignment="1">
      <alignment horizontal="left"/>
    </xf>
    <xf numFmtId="10" fontId="22" fillId="0" borderId="89" xfId="16" applyNumberFormat="1" applyFont="1" applyBorder="1"/>
    <xf numFmtId="0" fontId="4" fillId="0" borderId="89" xfId="16" quotePrefix="1" applyFont="1" applyFill="1" applyBorder="1" applyAlignment="1">
      <alignment horizontal="left" wrapText="1"/>
    </xf>
    <xf numFmtId="183" fontId="22" fillId="0" borderId="89" xfId="5" applyNumberFormat="1" applyFont="1" applyFill="1" applyBorder="1" applyAlignment="1">
      <alignment horizontal="center"/>
    </xf>
    <xf numFmtId="0" fontId="22" fillId="0" borderId="89" xfId="16" applyFont="1" applyFill="1" applyBorder="1" applyAlignment="1">
      <alignment horizontal="center" vertical="top"/>
    </xf>
    <xf numFmtId="0" fontId="22" fillId="0" borderId="89" xfId="16" applyFont="1" applyFill="1" applyBorder="1" applyAlignment="1"/>
    <xf numFmtId="0" fontId="22" fillId="0" borderId="89" xfId="16" applyFont="1" applyFill="1" applyBorder="1" applyAlignment="1">
      <alignment horizontal="left" vertical="top"/>
    </xf>
    <xf numFmtId="0" fontId="22" fillId="0" borderId="91" xfId="16" quotePrefix="1" applyFont="1" applyFill="1" applyBorder="1" applyAlignment="1">
      <alignment horizontal="left" vertical="top"/>
    </xf>
    <xf numFmtId="0" fontId="22" fillId="0" borderId="92" xfId="16" applyFont="1" applyFill="1" applyBorder="1" applyAlignment="1">
      <alignment vertical="top" wrapText="1"/>
    </xf>
    <xf numFmtId="182" fontId="22" fillId="0" borderId="93" xfId="5" applyNumberFormat="1" applyFont="1" applyFill="1" applyBorder="1" applyAlignment="1">
      <alignment horizontal="center" vertical="top"/>
    </xf>
    <xf numFmtId="0" fontId="6" fillId="3" borderId="89" xfId="16" quotePrefix="1" applyFont="1" applyFill="1" applyBorder="1" applyAlignment="1">
      <alignment vertical="top"/>
    </xf>
    <xf numFmtId="0" fontId="22" fillId="0" borderId="89" xfId="16" quotePrefix="1" applyFont="1" applyBorder="1" applyAlignment="1">
      <alignment horizontal="left" vertical="top"/>
    </xf>
    <xf numFmtId="0" fontId="22" fillId="0" borderId="91" xfId="16" applyFont="1" applyBorder="1" applyAlignment="1">
      <alignment horizontal="left" vertical="top"/>
    </xf>
    <xf numFmtId="0" fontId="22" fillId="0" borderId="92" xfId="16" applyFont="1" applyFill="1" applyBorder="1" applyAlignment="1">
      <alignment horizontal="left" vertical="top"/>
    </xf>
    <xf numFmtId="0" fontId="22" fillId="0" borderId="92" xfId="16" quotePrefix="1" applyFont="1" applyFill="1" applyBorder="1" applyAlignment="1">
      <alignment horizontal="left" vertical="top"/>
    </xf>
    <xf numFmtId="0" fontId="22" fillId="0" borderId="89" xfId="16" applyFont="1" applyBorder="1" applyAlignment="1">
      <alignment horizontal="left" vertical="top"/>
    </xf>
    <xf numFmtId="0" fontId="22" fillId="0" borderId="91" xfId="16" quotePrefix="1" applyFont="1" applyBorder="1" applyAlignment="1">
      <alignment horizontal="left" vertical="top"/>
    </xf>
    <xf numFmtId="0" fontId="6" fillId="3" borderId="89" xfId="16" quotePrefix="1" applyFont="1" applyFill="1" applyBorder="1" applyAlignment="1">
      <alignment horizontal="left" vertical="top"/>
    </xf>
    <xf numFmtId="183" fontId="22" fillId="0" borderId="89" xfId="8" applyNumberFormat="1" applyFont="1" applyFill="1" applyBorder="1" applyAlignment="1">
      <alignment horizontal="center" vertical="top"/>
    </xf>
    <xf numFmtId="0" fontId="22" fillId="0" borderId="89" xfId="16" quotePrefix="1" applyNumberFormat="1" applyFont="1" applyFill="1" applyBorder="1" applyAlignment="1">
      <alignment horizontal="left" vertical="top" wrapText="1"/>
    </xf>
    <xf numFmtId="0" fontId="22" fillId="0" borderId="89" xfId="16" applyFont="1" applyFill="1" applyBorder="1" applyAlignment="1">
      <alignment horizontal="left" wrapText="1"/>
    </xf>
    <xf numFmtId="0" fontId="22" fillId="0" borderId="89" xfId="16" applyNumberFormat="1" applyFont="1" applyFill="1" applyBorder="1" applyAlignment="1">
      <alignment vertical="top" wrapText="1"/>
    </xf>
    <xf numFmtId="182" fontId="22" fillId="0" borderId="89" xfId="8" applyNumberFormat="1" applyFont="1" applyBorder="1" applyAlignment="1">
      <alignment horizontal="center" vertical="top"/>
    </xf>
    <xf numFmtId="0" fontId="4" fillId="0" borderId="89" xfId="26" applyFont="1" applyFill="1" applyBorder="1" applyAlignment="1" applyProtection="1">
      <alignment horizontal="left"/>
      <protection locked="0"/>
    </xf>
    <xf numFmtId="183" fontId="4" fillId="0" borderId="89" xfId="29" applyNumberFormat="1" applyFont="1" applyFill="1" applyBorder="1" applyAlignment="1">
      <alignment horizontal="center" vertical="top"/>
    </xf>
    <xf numFmtId="182" fontId="4" fillId="0" borderId="89" xfId="8" applyNumberFormat="1" applyFont="1" applyFill="1" applyBorder="1" applyAlignment="1" applyProtection="1">
      <alignment horizontal="center"/>
      <protection locked="0"/>
    </xf>
    <xf numFmtId="0" fontId="6" fillId="2" borderId="58" xfId="16" quotePrefix="1" applyFont="1" applyFill="1" applyBorder="1" applyAlignment="1">
      <alignment horizontal="left" vertical="top"/>
    </xf>
    <xf numFmtId="0" fontId="6" fillId="2" borderId="58" xfId="16" quotePrefix="1" applyFont="1" applyFill="1" applyBorder="1" applyAlignment="1">
      <alignment horizontal="left" vertical="top" wrapText="1"/>
    </xf>
    <xf numFmtId="0" fontId="6" fillId="6" borderId="91" xfId="16" quotePrefix="1" applyFont="1" applyFill="1" applyBorder="1" applyAlignment="1">
      <alignment horizontal="left" vertical="top"/>
    </xf>
    <xf numFmtId="0" fontId="6" fillId="6" borderId="92" xfId="16" applyFont="1" applyFill="1" applyBorder="1" applyAlignment="1">
      <alignment vertical="top"/>
    </xf>
    <xf numFmtId="0" fontId="6" fillId="3" borderId="93" xfId="16" applyFont="1" applyFill="1" applyBorder="1" applyAlignment="1">
      <alignment vertical="top"/>
    </xf>
    <xf numFmtId="0" fontId="7" fillId="0" borderId="89" xfId="16" applyFont="1" applyFill="1" applyBorder="1" applyAlignment="1">
      <alignment horizontal="center" vertical="top"/>
    </xf>
    <xf numFmtId="1" fontId="7" fillId="0" borderId="89" xfId="16" applyNumberFormat="1" applyFont="1" applyFill="1" applyBorder="1" applyAlignment="1">
      <alignment vertical="top"/>
    </xf>
    <xf numFmtId="1" fontId="7" fillId="0" borderId="89" xfId="16" applyNumberFormat="1" applyFont="1" applyFill="1" applyBorder="1" applyAlignment="1">
      <alignment horizontal="left" vertical="top"/>
    </xf>
    <xf numFmtId="1" fontId="22" fillId="0" borderId="89" xfId="16" applyNumberFormat="1" applyFont="1" applyFill="1" applyBorder="1" applyAlignment="1">
      <alignment vertical="top"/>
    </xf>
    <xf numFmtId="1" fontId="22" fillId="0" borderId="89" xfId="16" applyNumberFormat="1" applyFont="1" applyFill="1" applyBorder="1" applyAlignment="1">
      <alignment horizontal="left" vertical="top"/>
    </xf>
    <xf numFmtId="0" fontId="22" fillId="0" borderId="89" xfId="16" applyFont="1" applyFill="1" applyBorder="1" applyAlignment="1">
      <alignment horizontal="left" vertical="top" wrapText="1"/>
    </xf>
    <xf numFmtId="0" fontId="22" fillId="0" borderId="89" xfId="16" applyFont="1" applyBorder="1" applyAlignment="1">
      <alignment horizontal="center" vertical="top"/>
    </xf>
    <xf numFmtId="0" fontId="4" fillId="0" borderId="89" xfId="16" applyFont="1" applyFill="1" applyBorder="1" applyAlignment="1">
      <alignment horizontal="center" vertical="top"/>
    </xf>
    <xf numFmtId="1" fontId="4" fillId="0" borderId="89" xfId="16" applyNumberFormat="1" applyFont="1" applyBorder="1" applyAlignment="1">
      <alignment vertical="top"/>
    </xf>
    <xf numFmtId="1" fontId="4" fillId="0" borderId="89" xfId="16" applyNumberFormat="1" applyFont="1" applyBorder="1" applyAlignment="1">
      <alignment horizontal="left" vertical="top"/>
    </xf>
    <xf numFmtId="1" fontId="22" fillId="0" borderId="89" xfId="16" applyNumberFormat="1" applyFont="1" applyBorder="1" applyAlignment="1">
      <alignment vertical="top"/>
    </xf>
    <xf numFmtId="1" fontId="22" fillId="0" borderId="89" xfId="16" quotePrefix="1" applyNumberFormat="1" applyFont="1" applyBorder="1" applyAlignment="1">
      <alignment horizontal="left" vertical="top"/>
    </xf>
    <xf numFmtId="1" fontId="22" fillId="0" borderId="89" xfId="16" quotePrefix="1" applyNumberFormat="1" applyFont="1" applyFill="1" applyBorder="1" applyAlignment="1">
      <alignment horizontal="left" vertical="top"/>
    </xf>
    <xf numFmtId="1" fontId="22" fillId="0" borderId="89" xfId="16" applyNumberFormat="1" applyFont="1" applyBorder="1" applyAlignment="1">
      <alignment horizontal="left" vertical="top"/>
    </xf>
    <xf numFmtId="182" fontId="22" fillId="0" borderId="0" xfId="8" applyNumberFormat="1" applyFont="1" applyFill="1" applyBorder="1" applyAlignment="1">
      <alignment horizontal="center" vertical="top"/>
    </xf>
    <xf numFmtId="183" fontId="4" fillId="41" borderId="78" xfId="5" applyNumberFormat="1" applyFont="1" applyFill="1" applyBorder="1" applyAlignment="1">
      <alignment horizontal="center" vertical="top"/>
    </xf>
    <xf numFmtId="0" fontId="53" fillId="40" borderId="2" xfId="0" applyFont="1" applyFill="1" applyBorder="1" applyAlignment="1">
      <alignment vertical="center" wrapText="1"/>
    </xf>
    <xf numFmtId="184" fontId="22" fillId="0" borderId="89" xfId="5" applyNumberFormat="1" applyFont="1" applyFill="1" applyBorder="1" applyAlignment="1">
      <alignment horizontal="center" vertical="top"/>
    </xf>
    <xf numFmtId="0" fontId="4" fillId="0" borderId="78" xfId="111" quotePrefix="1" applyFont="1" applyFill="1" applyBorder="1" applyAlignment="1">
      <alignment horizontal="left" wrapText="1"/>
    </xf>
    <xf numFmtId="0" fontId="4" fillId="41" borderId="78" xfId="26" applyFont="1" applyFill="1" applyBorder="1" applyAlignment="1">
      <alignment vertical="top"/>
    </xf>
    <xf numFmtId="0" fontId="4" fillId="41" borderId="78" xfId="26" applyFont="1" applyFill="1" applyBorder="1" applyAlignment="1">
      <alignment vertical="top" wrapText="1"/>
    </xf>
    <xf numFmtId="0" fontId="4" fillId="41" borderId="0" xfId="26" applyFont="1" applyFill="1" applyBorder="1" applyAlignment="1">
      <alignment vertical="top" wrapText="1"/>
    </xf>
    <xf numFmtId="183" fontId="4" fillId="41" borderId="78" xfId="5" applyNumberFormat="1" applyFont="1" applyFill="1" applyBorder="1" applyAlignment="1">
      <alignment horizontal="center" vertical="top" wrapText="1"/>
    </xf>
    <xf numFmtId="182" fontId="4" fillId="41" borderId="78" xfId="5" applyNumberFormat="1" applyFont="1" applyFill="1" applyBorder="1" applyAlignment="1">
      <alignment horizontal="center" vertical="top"/>
    </xf>
    <xf numFmtId="0" fontId="22" fillId="41" borderId="5" xfId="16" applyFont="1" applyFill="1" applyBorder="1" applyAlignment="1">
      <alignment vertical="top"/>
    </xf>
    <xf numFmtId="0" fontId="42" fillId="0" borderId="0" xfId="0" applyFont="1"/>
    <xf numFmtId="0" fontId="0" fillId="41" borderId="0" xfId="0" applyFill="1"/>
    <xf numFmtId="0" fontId="4" fillId="41" borderId="0" xfId="16" applyFont="1" applyFill="1" applyAlignment="1">
      <alignment vertical="top"/>
    </xf>
    <xf numFmtId="182" fontId="22" fillId="0" borderId="38" xfId="5" applyNumberFormat="1" applyFont="1" applyFill="1" applyBorder="1" applyAlignment="1">
      <alignment horizontal="center" vertical="top"/>
    </xf>
    <xf numFmtId="0" fontId="2" fillId="0" borderId="0" xfId="16" quotePrefix="1" applyFont="1" applyFill="1" applyAlignment="1">
      <alignment horizontal="left" vertical="top"/>
    </xf>
    <xf numFmtId="0" fontId="96" fillId="0" borderId="0" xfId="111" applyFont="1" applyFill="1" applyBorder="1" applyAlignment="1">
      <alignment vertical="top"/>
    </xf>
    <xf numFmtId="0" fontId="97" fillId="0" borderId="0" xfId="111" quotePrefix="1" applyFont="1" applyFill="1" applyBorder="1" applyAlignment="1">
      <alignment horizontal="left" vertical="top" wrapText="1"/>
    </xf>
    <xf numFmtId="4" fontId="22" fillId="0" borderId="0" xfId="11" applyNumberFormat="1" applyFont="1" applyFill="1" applyBorder="1" applyAlignment="1">
      <alignment horizontal="right" vertical="top"/>
    </xf>
    <xf numFmtId="0" fontId="91" fillId="0" borderId="0" xfId="111" quotePrefix="1" applyFont="1" applyFill="1" applyBorder="1" applyAlignment="1">
      <alignment horizontal="left" vertical="top"/>
    </xf>
    <xf numFmtId="0" fontId="63" fillId="0" borderId="0" xfId="111" applyFont="1" applyAlignment="1">
      <alignment vertical="top"/>
    </xf>
    <xf numFmtId="4" fontId="6" fillId="2" borderId="2" xfId="29" quotePrefix="1" applyNumberFormat="1" applyFont="1" applyFill="1" applyBorder="1" applyAlignment="1">
      <alignment horizontal="right" vertical="top" wrapText="1"/>
    </xf>
    <xf numFmtId="0" fontId="53" fillId="40" borderId="2" xfId="47143" applyFont="1" applyFill="1" applyBorder="1" applyAlignment="1">
      <alignment vertical="center" wrapText="1"/>
    </xf>
    <xf numFmtId="179" fontId="6" fillId="2" borderId="2" xfId="29" applyNumberFormat="1" applyFont="1" applyFill="1" applyBorder="1" applyAlignment="1">
      <alignment vertical="top" wrapText="1"/>
    </xf>
    <xf numFmtId="179" fontId="62" fillId="39" borderId="2" xfId="29" quotePrefix="1" applyNumberFormat="1" applyFont="1" applyFill="1" applyBorder="1" applyAlignment="1">
      <alignment horizontal="left" vertical="top" wrapText="1"/>
    </xf>
    <xf numFmtId="0" fontId="14" fillId="67" borderId="0" xfId="111" quotePrefix="1" applyFont="1" applyFill="1" applyAlignment="1">
      <alignment horizontal="left" vertical="top"/>
    </xf>
    <xf numFmtId="4" fontId="6" fillId="3" borderId="4" xfId="6810" applyNumberFormat="1" applyFont="1" applyFill="1" applyBorder="1" applyAlignment="1">
      <alignment horizontal="right" vertical="top"/>
    </xf>
    <xf numFmtId="0" fontId="85" fillId="0" borderId="0" xfId="111" applyFont="1" applyFill="1" applyBorder="1" applyAlignment="1">
      <alignment vertical="top" wrapText="1"/>
    </xf>
    <xf numFmtId="0" fontId="6" fillId="3" borderId="2" xfId="111" applyFont="1" applyFill="1" applyBorder="1" applyAlignment="1">
      <alignment vertical="top"/>
    </xf>
    <xf numFmtId="0" fontId="6" fillId="3" borderId="31" xfId="111" quotePrefix="1" applyFont="1" applyFill="1" applyBorder="1" applyAlignment="1">
      <alignment horizontal="left" vertical="top"/>
    </xf>
    <xf numFmtId="0" fontId="22" fillId="0" borderId="6" xfId="111" quotePrefix="1" applyFont="1" applyFill="1" applyBorder="1" applyAlignment="1">
      <alignment horizontal="left" vertical="top" wrapText="1"/>
    </xf>
    <xf numFmtId="0" fontId="8" fillId="4" borderId="93" xfId="16" applyFont="1" applyFill="1" applyBorder="1" applyAlignment="1">
      <alignment horizontal="left" vertical="center" indent="1"/>
    </xf>
    <xf numFmtId="0" fontId="6" fillId="3" borderId="3" xfId="111" quotePrefix="1" applyFont="1" applyFill="1" applyBorder="1" applyAlignment="1">
      <alignment vertical="top"/>
    </xf>
    <xf numFmtId="0" fontId="6" fillId="3" borderId="11" xfId="111" quotePrefix="1" applyFont="1" applyFill="1" applyBorder="1" applyAlignment="1">
      <alignment vertical="top"/>
    </xf>
    <xf numFmtId="0" fontId="7" fillId="0" borderId="0" xfId="111" quotePrefix="1" applyFont="1" applyFill="1" applyBorder="1" applyAlignment="1">
      <alignment horizontal="left" vertical="top"/>
    </xf>
    <xf numFmtId="183" fontId="7" fillId="0" borderId="0" xfId="29" quotePrefix="1" applyNumberFormat="1" applyFont="1" applyFill="1" applyBorder="1" applyAlignment="1">
      <alignment horizontal="center" vertical="top"/>
    </xf>
    <xf numFmtId="182" fontId="7" fillId="0" borderId="0" xfId="29" applyNumberFormat="1" applyFont="1" applyFill="1" applyBorder="1" applyAlignment="1">
      <alignment horizontal="center" vertical="top"/>
    </xf>
    <xf numFmtId="0" fontId="6" fillId="3" borderId="1" xfId="111" quotePrefix="1" applyFont="1" applyFill="1" applyBorder="1" applyAlignment="1">
      <alignment vertical="top"/>
    </xf>
    <xf numFmtId="0" fontId="45" fillId="0" borderId="0" xfId="111" quotePrefix="1" applyFont="1" applyFill="1" applyBorder="1" applyAlignment="1">
      <alignment horizontal="left" vertical="top"/>
    </xf>
    <xf numFmtId="0" fontId="7" fillId="0" borderId="0" xfId="111" quotePrefix="1" applyFont="1" applyFill="1" applyBorder="1" applyAlignment="1">
      <alignment horizontal="left" wrapText="1"/>
    </xf>
    <xf numFmtId="183" fontId="7" fillId="0" borderId="0" xfId="29" applyNumberFormat="1" applyFont="1" applyFill="1" applyBorder="1" applyAlignment="1">
      <alignment horizontal="center" vertical="top"/>
    </xf>
    <xf numFmtId="0" fontId="6" fillId="3" borderId="13" xfId="111" quotePrefix="1" applyFont="1" applyFill="1" applyBorder="1" applyAlignment="1">
      <alignment vertical="top"/>
    </xf>
    <xf numFmtId="49" fontId="4" fillId="0" borderId="0" xfId="111" applyNumberFormat="1" applyFont="1" applyBorder="1" applyAlignment="1">
      <alignment vertical="top"/>
    </xf>
    <xf numFmtId="0" fontId="6" fillId="3" borderId="1" xfId="111" quotePrefix="1" applyFont="1" applyFill="1" applyBorder="1" applyAlignment="1">
      <alignment horizontal="left" vertical="top"/>
    </xf>
    <xf numFmtId="0" fontId="6" fillId="3" borderId="33" xfId="111" quotePrefix="1" applyFont="1" applyFill="1" applyBorder="1" applyAlignment="1">
      <alignment horizontal="left" vertical="top"/>
    </xf>
    <xf numFmtId="182" fontId="6" fillId="3" borderId="0" xfId="6810" applyNumberFormat="1" applyFont="1" applyFill="1" applyBorder="1" applyAlignment="1">
      <alignment vertical="top"/>
    </xf>
    <xf numFmtId="0" fontId="6" fillId="3" borderId="11" xfId="111" quotePrefix="1" applyFont="1" applyFill="1" applyBorder="1" applyAlignment="1">
      <alignment horizontal="left" vertical="top"/>
    </xf>
    <xf numFmtId="49" fontId="4" fillId="0" borderId="0" xfId="111" applyNumberFormat="1" applyFont="1" applyAlignment="1">
      <alignment vertical="top"/>
    </xf>
    <xf numFmtId="0" fontId="13" fillId="0" borderId="0" xfId="111" applyFont="1" applyFill="1" applyAlignment="1">
      <alignment vertical="top"/>
    </xf>
    <xf numFmtId="182" fontId="22" fillId="41" borderId="78" xfId="5" applyNumberFormat="1" applyFont="1" applyFill="1" applyBorder="1" applyAlignment="1">
      <alignment horizontal="center" vertical="top"/>
    </xf>
    <xf numFmtId="0" fontId="22" fillId="0" borderId="13" xfId="111" applyFont="1" applyFill="1" applyBorder="1" applyAlignment="1">
      <alignment vertical="top"/>
    </xf>
    <xf numFmtId="0" fontId="22" fillId="41" borderId="14" xfId="111" quotePrefix="1" applyFont="1" applyFill="1" applyBorder="1" applyAlignment="1">
      <alignment horizontal="left" vertical="top" wrapText="1"/>
    </xf>
    <xf numFmtId="183" fontId="22" fillId="0" borderId="14" xfId="29" applyNumberFormat="1" applyFont="1" applyFill="1" applyBorder="1" applyAlignment="1">
      <alignment horizontal="center" vertical="top"/>
    </xf>
    <xf numFmtId="182" fontId="22" fillId="0" borderId="15" xfId="29" applyNumberFormat="1" applyFont="1" applyFill="1" applyBorder="1" applyAlignment="1">
      <alignment horizontal="center" vertical="top"/>
    </xf>
    <xf numFmtId="0" fontId="22" fillId="41" borderId="0" xfId="111" quotePrefix="1" applyFont="1" applyFill="1" applyBorder="1" applyAlignment="1">
      <alignment horizontal="left" vertical="top" wrapText="1"/>
    </xf>
    <xf numFmtId="0" fontId="22" fillId="0" borderId="30" xfId="111" quotePrefix="1" applyFont="1" applyFill="1" applyBorder="1" applyAlignment="1">
      <alignment horizontal="left" vertical="top"/>
    </xf>
    <xf numFmtId="0" fontId="6" fillId="3" borderId="6" xfId="111" quotePrefix="1" applyFont="1" applyFill="1" applyBorder="1" applyAlignment="1">
      <alignment vertical="top"/>
    </xf>
    <xf numFmtId="0" fontId="22" fillId="0" borderId="0" xfId="111" applyFont="1" applyFill="1" applyBorder="1" applyAlignment="1">
      <alignment horizontal="center" vertical="top"/>
    </xf>
    <xf numFmtId="0" fontId="8" fillId="4" borderId="78" xfId="16" quotePrefix="1" applyFont="1" applyFill="1" applyBorder="1" applyAlignment="1">
      <alignment horizontal="left" vertical="center"/>
    </xf>
    <xf numFmtId="0" fontId="8" fillId="4" borderId="92" xfId="16" applyFont="1" applyFill="1" applyBorder="1" applyAlignment="1">
      <alignment horizontal="left" vertical="center" indent="1"/>
    </xf>
    <xf numFmtId="0" fontId="2" fillId="41" borderId="0" xfId="16" quotePrefix="1" applyFont="1" applyFill="1" applyAlignment="1">
      <alignment horizontal="left" vertical="top"/>
    </xf>
    <xf numFmtId="0" fontId="2" fillId="41" borderId="0" xfId="16" applyFont="1" applyFill="1" applyAlignment="1">
      <alignment horizontal="left" vertical="top" wrapText="1"/>
    </xf>
    <xf numFmtId="0" fontId="85" fillId="0" borderId="0" xfId="111" quotePrefix="1" applyFont="1" applyFill="1" applyBorder="1" applyAlignment="1">
      <alignment horizontal="left" vertical="top"/>
    </xf>
    <xf numFmtId="0" fontId="14" fillId="0" borderId="90" xfId="111" applyFont="1" applyFill="1" applyBorder="1" applyAlignment="1">
      <alignment vertical="top"/>
    </xf>
    <xf numFmtId="0" fontId="6" fillId="2" borderId="5" xfId="111" quotePrefix="1" applyFont="1" applyFill="1" applyBorder="1" applyAlignment="1">
      <alignment horizontal="left" vertical="top"/>
    </xf>
    <xf numFmtId="0" fontId="6" fillId="2" borderId="5" xfId="111" quotePrefix="1" applyFont="1" applyFill="1" applyBorder="1" applyAlignment="1">
      <alignment horizontal="left" vertical="top" wrapText="1"/>
    </xf>
    <xf numFmtId="1" fontId="22" fillId="0" borderId="5" xfId="111" applyNumberFormat="1" applyFont="1" applyFill="1" applyBorder="1" applyAlignment="1">
      <alignment vertical="top"/>
    </xf>
    <xf numFmtId="0" fontId="22" fillId="0" borderId="5" xfId="111" applyFont="1" applyFill="1" applyBorder="1" applyAlignment="1">
      <alignment vertical="top"/>
    </xf>
    <xf numFmtId="0" fontId="22" fillId="41" borderId="5" xfId="111" applyFont="1" applyFill="1" applyBorder="1" applyAlignment="1">
      <alignment vertical="top" wrapText="1"/>
    </xf>
    <xf numFmtId="0" fontId="22" fillId="0" borderId="5" xfId="111" quotePrefix="1" applyFont="1" applyFill="1" applyBorder="1" applyAlignment="1">
      <alignment horizontal="left"/>
    </xf>
    <xf numFmtId="0" fontId="22" fillId="0" borderId="5" xfId="111" quotePrefix="1" applyFont="1" applyFill="1" applyBorder="1" applyAlignment="1">
      <alignment horizontal="left" wrapText="1"/>
    </xf>
    <xf numFmtId="0" fontId="24" fillId="0" borderId="0" xfId="111" applyFont="1" applyFill="1" applyBorder="1" applyAlignment="1">
      <alignment vertical="top"/>
    </xf>
    <xf numFmtId="0" fontId="22" fillId="0" borderId="5" xfId="111" applyFont="1" applyFill="1" applyBorder="1" applyAlignment="1">
      <alignment vertical="top" wrapText="1"/>
    </xf>
    <xf numFmtId="177" fontId="22" fillId="0" borderId="5" xfId="0" applyNumberFormat="1" applyFont="1" applyFill="1" applyBorder="1" applyAlignment="1">
      <alignment horizontal="center" vertical="center"/>
    </xf>
    <xf numFmtId="0" fontId="14" fillId="67" borderId="0" xfId="111" quotePrefix="1" applyFont="1" applyFill="1" applyAlignment="1">
      <alignment horizontal="left" vertical="top" wrapText="1"/>
    </xf>
    <xf numFmtId="183" fontId="22" fillId="0" borderId="5" xfId="11" applyNumberFormat="1" applyFont="1" applyFill="1" applyBorder="1" applyAlignment="1">
      <alignment horizontal="center" vertical="top" wrapText="1"/>
    </xf>
    <xf numFmtId="0" fontId="22" fillId="0" borderId="5" xfId="111" quotePrefix="1" applyFont="1" applyFill="1" applyBorder="1" applyAlignment="1">
      <alignment horizontal="left" vertical="top"/>
    </xf>
    <xf numFmtId="179" fontId="6" fillId="2" borderId="2" xfId="29" quotePrefix="1" applyNumberFormat="1" applyFont="1" applyFill="1" applyBorder="1" applyAlignment="1">
      <alignment horizontal="left" vertical="top" wrapText="1"/>
    </xf>
    <xf numFmtId="182" fontId="24" fillId="0" borderId="5" xfId="29" applyNumberFormat="1" applyFont="1" applyFill="1" applyBorder="1" applyAlignment="1">
      <alignment horizontal="center" vertical="top"/>
    </xf>
    <xf numFmtId="0" fontId="4" fillId="41" borderId="5" xfId="16" quotePrefix="1" applyFont="1" applyFill="1" applyBorder="1" applyAlignment="1">
      <alignment horizontal="left" vertical="top"/>
    </xf>
    <xf numFmtId="0" fontId="4" fillId="41" borderId="5" xfId="111" quotePrefix="1" applyFont="1" applyFill="1" applyBorder="1" applyAlignment="1">
      <alignment horizontal="left" vertical="top" wrapText="1"/>
    </xf>
    <xf numFmtId="182" fontId="4" fillId="41" borderId="5" xfId="29" applyNumberFormat="1" applyFont="1" applyFill="1" applyBorder="1" applyAlignment="1">
      <alignment horizontal="center" vertical="top"/>
    </xf>
    <xf numFmtId="0" fontId="4" fillId="41" borderId="5" xfId="16" applyNumberFormat="1" applyFont="1" applyFill="1" applyBorder="1" applyAlignment="1">
      <alignment horizontal="right" vertical="top"/>
    </xf>
    <xf numFmtId="183" fontId="4" fillId="0" borderId="5" xfId="29" applyNumberFormat="1" applyFont="1" applyFill="1" applyBorder="1" applyAlignment="1">
      <alignment horizontal="center" vertical="top"/>
    </xf>
    <xf numFmtId="0" fontId="6" fillId="3" borderId="5" xfId="16" quotePrefix="1" applyFont="1" applyFill="1" applyBorder="1" applyAlignment="1">
      <alignment vertical="top"/>
    </xf>
    <xf numFmtId="0" fontId="6" fillId="3" borderId="3" xfId="26" quotePrefix="1" applyFont="1" applyFill="1" applyBorder="1" applyAlignment="1">
      <alignment horizontal="left" vertical="top"/>
    </xf>
    <xf numFmtId="0" fontId="2" fillId="0" borderId="0" xfId="16" quotePrefix="1" applyFont="1" applyFill="1" applyAlignment="1">
      <alignment horizontal="left" vertical="top"/>
    </xf>
    <xf numFmtId="0" fontId="12" fillId="0" borderId="0" xfId="16" quotePrefix="1" applyFont="1" applyAlignment="1">
      <alignment horizontal="left" vertical="top" wrapText="1"/>
    </xf>
    <xf numFmtId="0" fontId="1" fillId="0" borderId="0" xfId="16" applyFont="1" applyAlignment="1">
      <alignment horizontal="left" vertical="top" wrapText="1"/>
    </xf>
    <xf numFmtId="182" fontId="24" fillId="0" borderId="0" xfId="29" applyNumberFormat="1" applyFont="1" applyFill="1" applyBorder="1" applyAlignment="1">
      <alignment horizontal="center" vertical="top"/>
    </xf>
    <xf numFmtId="183" fontId="24" fillId="0" borderId="0" xfId="29" applyNumberFormat="1" applyFont="1" applyFill="1" applyBorder="1" applyAlignment="1">
      <alignment horizontal="center" vertical="top"/>
    </xf>
    <xf numFmtId="1" fontId="24" fillId="0" borderId="0" xfId="111" applyNumberFormat="1" applyFont="1" applyFill="1" applyBorder="1" applyAlignment="1">
      <alignment vertical="top"/>
    </xf>
    <xf numFmtId="0" fontId="24" fillId="0" borderId="0" xfId="16" applyFont="1" applyBorder="1" applyAlignment="1">
      <alignment vertical="top"/>
    </xf>
    <xf numFmtId="0" fontId="0" fillId="0" borderId="0" xfId="0"/>
    <xf numFmtId="0" fontId="4" fillId="0" borderId="0" xfId="16" applyFont="1" applyAlignment="1">
      <alignment vertical="top"/>
    </xf>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9" fontId="6" fillId="2" borderId="2" xfId="5" applyNumberFormat="1" applyFont="1" applyFill="1" applyBorder="1" applyAlignment="1">
      <alignment vertical="top" wrapText="1"/>
    </xf>
    <xf numFmtId="0" fontId="4" fillId="0" borderId="0" xfId="16" quotePrefix="1" applyFont="1" applyAlignment="1">
      <alignment horizontal="left" vertical="top"/>
    </xf>
    <xf numFmtId="0" fontId="4" fillId="0" borderId="0" xfId="16" applyFont="1" applyAlignment="1">
      <alignment horizontal="center" vertical="top"/>
    </xf>
    <xf numFmtId="0" fontId="4" fillId="0" borderId="0" xfId="26" applyFont="1" applyAlignment="1">
      <alignment horizontal="center" vertical="top"/>
    </xf>
    <xf numFmtId="0" fontId="4" fillId="0" borderId="0" xfId="16" applyFont="1" applyFill="1" applyAlignment="1">
      <alignment vertical="top"/>
    </xf>
    <xf numFmtId="0" fontId="6" fillId="3" borderId="4" xfId="16" applyFont="1" applyFill="1" applyBorder="1" applyAlignment="1">
      <alignment vertical="top"/>
    </xf>
    <xf numFmtId="179" fontId="6" fillId="2" borderId="2" xfId="5" applyNumberFormat="1" applyFont="1" applyFill="1" applyBorder="1" applyAlignment="1">
      <alignment horizontal="center" vertical="top" wrapText="1"/>
    </xf>
    <xf numFmtId="182" fontId="6" fillId="3" borderId="4" xfId="14" applyNumberFormat="1" applyFont="1" applyFill="1" applyBorder="1" applyAlignment="1">
      <alignment vertical="top"/>
    </xf>
    <xf numFmtId="0" fontId="6" fillId="3" borderId="1" xfId="16" quotePrefix="1" applyFont="1" applyFill="1" applyBorder="1" applyAlignment="1">
      <alignment horizontal="left" vertical="top"/>
    </xf>
    <xf numFmtId="0" fontId="4" fillId="0" borderId="0" xfId="26" applyFont="1" applyAlignment="1">
      <alignment vertical="top"/>
    </xf>
    <xf numFmtId="0" fontId="4" fillId="0" borderId="0" xfId="26" applyFont="1" applyFill="1" applyAlignment="1">
      <alignment vertical="top"/>
    </xf>
    <xf numFmtId="0" fontId="4" fillId="0" borderId="0" xfId="26" applyFont="1" applyAlignment="1">
      <alignment vertical="top" wrapText="1"/>
    </xf>
    <xf numFmtId="0" fontId="24" fillId="0" borderId="0" xfId="26" quotePrefix="1" applyFont="1" applyFill="1" applyBorder="1" applyAlignment="1">
      <alignment horizontal="left" vertical="top" wrapText="1"/>
    </xf>
    <xf numFmtId="183" fontId="24" fillId="0" borderId="0" xfId="5" applyNumberFormat="1" applyFont="1" applyFill="1" applyBorder="1" applyAlignment="1">
      <alignment horizontal="center" vertical="top"/>
    </xf>
    <xf numFmtId="182" fontId="24" fillId="0" borderId="0" xfId="5" applyNumberFormat="1" applyFont="1" applyFill="1" applyBorder="1" applyAlignment="1">
      <alignment horizontal="center" vertical="top"/>
    </xf>
    <xf numFmtId="0" fontId="24" fillId="0" borderId="0" xfId="26" quotePrefix="1" applyFont="1" applyFill="1" applyBorder="1" applyAlignment="1">
      <alignment horizontal="left" vertical="top"/>
    </xf>
    <xf numFmtId="0" fontId="53" fillId="40" borderId="2" xfId="0" applyFont="1" applyFill="1" applyBorder="1" applyAlignment="1">
      <alignment vertical="center" wrapText="1"/>
    </xf>
    <xf numFmtId="0" fontId="53" fillId="40" borderId="2" xfId="0" applyFont="1" applyFill="1" applyBorder="1" applyAlignment="1">
      <alignment horizontal="center" vertical="center" wrapText="1"/>
    </xf>
    <xf numFmtId="183" fontId="22" fillId="0" borderId="0" xfId="11" applyNumberFormat="1" applyFont="1" applyFill="1" applyBorder="1" applyAlignment="1">
      <alignment horizontal="center" vertical="top" wrapText="1"/>
    </xf>
    <xf numFmtId="183" fontId="24" fillId="0" borderId="0" xfId="11" applyNumberFormat="1" applyFont="1" applyFill="1" applyBorder="1" applyAlignment="1">
      <alignment horizontal="center" vertical="top" wrapText="1"/>
    </xf>
    <xf numFmtId="0" fontId="24" fillId="0" borderId="0" xfId="16" quotePrefix="1" applyFont="1" applyFill="1" applyBorder="1" applyAlignment="1">
      <alignment horizontal="left" vertical="top"/>
    </xf>
    <xf numFmtId="0" fontId="4" fillId="0" borderId="0" xfId="26" quotePrefix="1" applyFont="1" applyFill="1" applyBorder="1" applyAlignment="1">
      <alignment horizontal="left" vertical="top"/>
    </xf>
    <xf numFmtId="182" fontId="4" fillId="0" borderId="0" xfId="5" applyNumberFormat="1" applyFont="1" applyFill="1" applyBorder="1" applyAlignment="1">
      <alignment horizontal="center" vertical="top"/>
    </xf>
    <xf numFmtId="0" fontId="1" fillId="0" borderId="0" xfId="111" applyFill="1"/>
    <xf numFmtId="0" fontId="1" fillId="0" borderId="0" xfId="111" applyFont="1" applyFill="1" applyAlignment="1">
      <alignment horizontal="left" vertical="top" wrapText="1"/>
    </xf>
    <xf numFmtId="186" fontId="0" fillId="0" borderId="52" xfId="0" applyNumberFormat="1" applyFont="1" applyBorder="1" applyAlignment="1">
      <alignment horizontal="center" vertical="center"/>
    </xf>
    <xf numFmtId="0" fontId="0" fillId="0" borderId="52" xfId="0" applyFont="1" applyBorder="1" applyAlignment="1">
      <alignment horizontal="center" vertical="center"/>
    </xf>
    <xf numFmtId="182" fontId="22" fillId="41" borderId="5" xfId="29" applyNumberFormat="1" applyFont="1" applyFill="1" applyBorder="1" applyAlignment="1">
      <alignment horizontal="center" vertical="top"/>
    </xf>
    <xf numFmtId="0" fontId="22" fillId="0" borderId="5" xfId="16" applyFont="1" applyBorder="1" applyAlignment="1">
      <alignment vertical="top" wrapText="1"/>
    </xf>
    <xf numFmtId="0" fontId="4" fillId="0" borderId="0" xfId="16" quotePrefix="1" applyFont="1" applyFill="1" applyBorder="1" applyAlignment="1">
      <alignment horizontal="left"/>
    </xf>
    <xf numFmtId="0" fontId="4" fillId="0" borderId="0" xfId="16" quotePrefix="1" applyFont="1" applyFill="1" applyBorder="1" applyAlignment="1">
      <alignment horizontal="left" wrapText="1"/>
    </xf>
    <xf numFmtId="0" fontId="4" fillId="41" borderId="5" xfId="16" quotePrefix="1" applyFont="1" applyFill="1" applyBorder="1" applyAlignment="1">
      <alignment horizontal="left" wrapText="1"/>
    </xf>
    <xf numFmtId="0" fontId="0" fillId="0" borderId="0" xfId="0" applyAlignment="1">
      <alignment vertical="center"/>
    </xf>
    <xf numFmtId="0" fontId="53" fillId="40" borderId="2" xfId="0" applyFont="1" applyFill="1" applyBorder="1" applyAlignment="1">
      <alignment vertical="center" wrapText="1"/>
    </xf>
    <xf numFmtId="0" fontId="2" fillId="0" borderId="0" xfId="26" applyFont="1" applyFill="1" applyAlignment="1">
      <alignment horizontal="left" vertical="top" wrapText="1"/>
    </xf>
    <xf numFmtId="0" fontId="1" fillId="0" borderId="0" xfId="26" applyFont="1" applyAlignment="1">
      <alignment horizontal="left" vertical="top" wrapText="1"/>
    </xf>
    <xf numFmtId="0" fontId="6" fillId="3" borderId="58" xfId="26" quotePrefix="1" applyFont="1" applyFill="1" applyBorder="1" applyAlignment="1">
      <alignment vertical="top"/>
    </xf>
    <xf numFmtId="0" fontId="24" fillId="0" borderId="0" xfId="0" applyFont="1" applyBorder="1" applyAlignment="1">
      <alignment vertical="center" wrapText="1"/>
    </xf>
    <xf numFmtId="182" fontId="24" fillId="0" borderId="0" xfId="8" applyNumberFormat="1" applyFont="1" applyFill="1" applyBorder="1" applyAlignment="1">
      <alignment horizontal="center" vertical="top"/>
    </xf>
    <xf numFmtId="0" fontId="24" fillId="0" borderId="0" xfId="0" applyFont="1" applyBorder="1" applyAlignment="1">
      <alignment horizontal="center" vertical="center"/>
    </xf>
    <xf numFmtId="0" fontId="24" fillId="0" borderId="0" xfId="0" quotePrefix="1" applyFont="1" applyBorder="1" applyAlignment="1">
      <alignment horizontal="center" vertical="center"/>
    </xf>
    <xf numFmtId="0" fontId="98" fillId="68" borderId="102" xfId="0" applyFont="1" applyFill="1" applyBorder="1" applyAlignment="1">
      <alignment horizontal="center" vertical="center" wrapText="1"/>
    </xf>
    <xf numFmtId="0" fontId="98" fillId="68" borderId="103" xfId="0" applyFont="1" applyFill="1" applyBorder="1" applyAlignment="1">
      <alignment horizontal="center" vertical="center" wrapText="1"/>
    </xf>
    <xf numFmtId="0" fontId="99" fillId="69" borderId="104" xfId="0" applyFont="1" applyFill="1" applyBorder="1" applyAlignment="1">
      <alignment horizontal="center" vertical="center" wrapText="1"/>
    </xf>
    <xf numFmtId="0" fontId="99" fillId="70" borderId="104" xfId="0" applyFont="1" applyFill="1" applyBorder="1" applyAlignment="1">
      <alignment horizontal="center" vertical="center" wrapText="1"/>
    </xf>
    <xf numFmtId="0" fontId="100" fillId="69" borderId="105" xfId="0" applyFont="1" applyFill="1" applyBorder="1" applyAlignment="1">
      <alignment horizontal="center" vertical="center" wrapText="1"/>
    </xf>
    <xf numFmtId="0" fontId="100" fillId="70" borderId="105" xfId="0" applyFont="1" applyFill="1" applyBorder="1" applyAlignment="1">
      <alignment horizontal="center" vertical="center" wrapText="1"/>
    </xf>
    <xf numFmtId="0" fontId="22" fillId="41" borderId="89" xfId="26" applyFont="1" applyFill="1" applyBorder="1" applyAlignment="1">
      <alignment vertical="top"/>
    </xf>
    <xf numFmtId="183" fontId="22" fillId="41" borderId="89" xfId="5" applyNumberFormat="1" applyFont="1" applyFill="1" applyBorder="1" applyAlignment="1">
      <alignment horizontal="center" vertical="top"/>
    </xf>
    <xf numFmtId="0" fontId="22" fillId="41" borderId="6" xfId="26" applyFont="1" applyFill="1" applyBorder="1" applyAlignment="1">
      <alignment vertical="top"/>
    </xf>
    <xf numFmtId="182" fontId="22" fillId="41" borderId="89" xfId="5" quotePrefix="1" applyNumberFormat="1" applyFont="1" applyFill="1" applyBorder="1" applyAlignment="1">
      <alignment horizontal="center" vertical="top"/>
    </xf>
    <xf numFmtId="178" fontId="4" fillId="0" borderId="5" xfId="0" applyNumberFormat="1" applyFont="1" applyBorder="1" applyAlignment="1">
      <alignment horizontal="center" vertical="center"/>
    </xf>
    <xf numFmtId="182" fontId="4" fillId="0" borderId="5" xfId="29" applyNumberFormat="1" applyFont="1" applyFill="1" applyBorder="1" applyAlignment="1">
      <alignment horizontal="center" vertical="top"/>
    </xf>
    <xf numFmtId="0" fontId="22" fillId="41" borderId="6" xfId="16" quotePrefix="1" applyFont="1" applyFill="1" applyBorder="1" applyAlignment="1">
      <alignment horizontal="left" vertical="top" wrapText="1"/>
    </xf>
    <xf numFmtId="0" fontId="22" fillId="41" borderId="6" xfId="16" quotePrefix="1" applyNumberFormat="1" applyFont="1" applyFill="1" applyBorder="1" applyAlignment="1">
      <alignment horizontal="left" vertical="top" wrapText="1"/>
    </xf>
    <xf numFmtId="0" fontId="22" fillId="41" borderId="5" xfId="16" quotePrefix="1" applyNumberFormat="1" applyFont="1" applyFill="1" applyBorder="1" applyAlignment="1">
      <alignment horizontal="left" vertical="top" wrapText="1"/>
    </xf>
    <xf numFmtId="183" fontId="22" fillId="41" borderId="106" xfId="5" applyNumberFormat="1" applyFont="1" applyFill="1" applyBorder="1" applyAlignment="1">
      <alignment horizontal="center" vertical="top"/>
    </xf>
    <xf numFmtId="0" fontId="22" fillId="7" borderId="106" xfId="16" applyFont="1" applyFill="1" applyBorder="1" applyAlignment="1">
      <alignment vertical="top"/>
    </xf>
    <xf numFmtId="0" fontId="6" fillId="3" borderId="0" xfId="26" quotePrefix="1" applyFont="1" applyFill="1" applyBorder="1" applyAlignment="1">
      <alignment vertical="top"/>
    </xf>
    <xf numFmtId="0" fontId="4" fillId="0" borderId="106" xfId="16" quotePrefix="1" applyFont="1" applyFill="1" applyBorder="1" applyAlignment="1">
      <alignment horizontal="left" vertical="top"/>
    </xf>
    <xf numFmtId="0" fontId="4" fillId="0" borderId="106" xfId="26" quotePrefix="1" applyFont="1" applyFill="1" applyBorder="1" applyAlignment="1">
      <alignment horizontal="left" vertical="top" wrapText="1"/>
    </xf>
    <xf numFmtId="177" fontId="4" fillId="0" borderId="106" xfId="0" applyNumberFormat="1" applyFont="1" applyBorder="1" applyAlignment="1">
      <alignment horizontal="center" vertical="center"/>
    </xf>
    <xf numFmtId="182" fontId="4" fillId="0" borderId="106" xfId="8" applyNumberFormat="1" applyFont="1" applyFill="1" applyBorder="1" applyAlignment="1">
      <alignment horizontal="center" vertical="top"/>
    </xf>
    <xf numFmtId="0" fontId="6" fillId="3" borderId="3" xfId="26" quotePrefix="1" applyFont="1" applyFill="1" applyBorder="1" applyAlignment="1">
      <alignment horizontal="left" vertical="top"/>
    </xf>
    <xf numFmtId="0" fontId="53" fillId="40" borderId="2" xfId="0" applyFont="1" applyFill="1" applyBorder="1" applyAlignment="1">
      <alignment horizontal="center" vertical="center" wrapText="1"/>
    </xf>
    <xf numFmtId="0" fontId="5" fillId="0" borderId="0" xfId="16" quotePrefix="1" applyFont="1" applyFill="1" applyAlignment="1">
      <alignment horizontal="left" vertical="top"/>
    </xf>
    <xf numFmtId="183" fontId="22" fillId="0" borderId="106" xfId="29" applyNumberFormat="1" applyFont="1" applyFill="1" applyBorder="1" applyAlignment="1">
      <alignment horizontal="center" vertical="top"/>
    </xf>
    <xf numFmtId="177" fontId="22" fillId="0" borderId="106" xfId="0" applyNumberFormat="1" applyFont="1" applyBorder="1" applyAlignment="1">
      <alignment horizontal="center" vertical="center"/>
    </xf>
    <xf numFmtId="182" fontId="22" fillId="0" borderId="106" xfId="29" applyNumberFormat="1" applyFont="1" applyFill="1" applyBorder="1" applyAlignment="1">
      <alignment horizontal="center" vertical="top"/>
    </xf>
    <xf numFmtId="183" fontId="22" fillId="0" borderId="106" xfId="5" applyNumberFormat="1" applyFont="1" applyFill="1" applyBorder="1" applyAlignment="1">
      <alignment horizontal="center" vertical="top"/>
    </xf>
    <xf numFmtId="182" fontId="22" fillId="0" borderId="106" xfId="5" applyNumberFormat="1" applyFont="1" applyFill="1" applyBorder="1" applyAlignment="1">
      <alignment horizontal="center" vertical="top"/>
    </xf>
    <xf numFmtId="0" fontId="6" fillId="3" borderId="3" xfId="26" quotePrefix="1" applyFont="1" applyFill="1" applyBorder="1" applyAlignment="1">
      <alignment horizontal="left" vertical="top"/>
    </xf>
    <xf numFmtId="0" fontId="87" fillId="0" borderId="0" xfId="0" applyFont="1"/>
    <xf numFmtId="0" fontId="53" fillId="40" borderId="2" xfId="0" applyFont="1" applyFill="1" applyBorder="1" applyAlignment="1">
      <alignment horizontal="center" vertical="center" wrapText="1"/>
    </xf>
    <xf numFmtId="0" fontId="2" fillId="0" borderId="0" xfId="16" quotePrefix="1" applyFont="1" applyFill="1" applyAlignment="1">
      <alignment horizontal="left" vertical="top"/>
    </xf>
    <xf numFmtId="0" fontId="5" fillId="0" borderId="0" xfId="16" quotePrefix="1" applyFont="1" applyFill="1" applyAlignment="1">
      <alignment horizontal="left" vertical="top"/>
    </xf>
    <xf numFmtId="0" fontId="1" fillId="0" borderId="0" xfId="16" applyFont="1" applyAlignment="1">
      <alignment horizontal="left" vertical="top" wrapText="1"/>
    </xf>
    <xf numFmtId="0" fontId="22" fillId="0" borderId="106" xfId="111" quotePrefix="1" applyFont="1" applyFill="1" applyBorder="1" applyAlignment="1">
      <alignment horizontal="left"/>
    </xf>
    <xf numFmtId="1" fontId="22" fillId="0" borderId="106" xfId="111" applyNumberFormat="1" applyFont="1" applyFill="1" applyBorder="1" applyAlignment="1">
      <alignment vertical="top"/>
    </xf>
    <xf numFmtId="0" fontId="22" fillId="0" borderId="106" xfId="26" quotePrefix="1" applyFont="1" applyFill="1" applyBorder="1" applyAlignment="1">
      <alignment horizontal="left" vertical="top" wrapText="1"/>
    </xf>
    <xf numFmtId="182" fontId="22" fillId="0" borderId="108" xfId="8" applyNumberFormat="1" applyFont="1" applyFill="1" applyBorder="1" applyAlignment="1">
      <alignment horizontal="center" vertical="top"/>
    </xf>
    <xf numFmtId="0" fontId="22" fillId="0" borderId="106" xfId="26" quotePrefix="1" applyFont="1" applyFill="1" applyBorder="1" applyAlignment="1">
      <alignment horizontal="left" vertical="top"/>
    </xf>
    <xf numFmtId="0" fontId="22" fillId="0" borderId="106" xfId="26" applyFont="1" applyFill="1" applyBorder="1" applyAlignment="1">
      <alignment vertical="top" wrapText="1"/>
    </xf>
    <xf numFmtId="0" fontId="22" fillId="0" borderId="106" xfId="16" quotePrefix="1" applyFont="1" applyFill="1" applyBorder="1" applyAlignment="1">
      <alignment horizontal="left"/>
    </xf>
    <xf numFmtId="0" fontId="22" fillId="0" borderId="106" xfId="16" quotePrefix="1" applyFont="1" applyFill="1" applyBorder="1" applyAlignment="1">
      <alignment horizontal="left" wrapText="1"/>
    </xf>
    <xf numFmtId="1" fontId="22" fillId="0" borderId="106" xfId="16" applyNumberFormat="1" applyFont="1" applyFill="1" applyBorder="1" applyAlignment="1">
      <alignment vertical="top"/>
    </xf>
    <xf numFmtId="0" fontId="6" fillId="6" borderId="106" xfId="111" quotePrefix="1" applyFont="1" applyFill="1" applyBorder="1" applyAlignment="1">
      <alignment horizontal="left" vertical="top" wrapText="1"/>
    </xf>
    <xf numFmtId="182" fontId="6" fillId="3" borderId="90" xfId="104" applyNumberFormat="1" applyFont="1" applyFill="1" applyBorder="1" applyAlignment="1">
      <alignment vertical="top"/>
    </xf>
    <xf numFmtId="183" fontId="22" fillId="41" borderId="106" xfId="405" applyNumberFormat="1" applyFont="1" applyFill="1" applyBorder="1" applyAlignment="1">
      <alignment horizontal="center" vertical="top"/>
    </xf>
    <xf numFmtId="0" fontId="4" fillId="0" borderId="106" xfId="111" quotePrefix="1" applyFont="1" applyFill="1" applyBorder="1" applyAlignment="1">
      <alignment horizontal="left"/>
    </xf>
    <xf numFmtId="0" fontId="6" fillId="3" borderId="106" xfId="111" quotePrefix="1" applyFont="1" applyFill="1" applyBorder="1" applyAlignment="1">
      <alignment horizontal="left" vertical="top"/>
    </xf>
    <xf numFmtId="0" fontId="6" fillId="3" borderId="106" xfId="111" applyFont="1" applyFill="1" applyBorder="1" applyAlignment="1">
      <alignment vertical="top"/>
    </xf>
    <xf numFmtId="182" fontId="6" fillId="3" borderId="106" xfId="104" applyNumberFormat="1" applyFont="1" applyFill="1" applyBorder="1" applyAlignment="1">
      <alignment vertical="top"/>
    </xf>
    <xf numFmtId="0" fontId="0" fillId="0" borderId="0" xfId="0" applyFill="1" applyBorder="1"/>
    <xf numFmtId="183" fontId="4" fillId="0" borderId="106" xfId="29" applyNumberFormat="1" applyFont="1" applyFill="1" applyBorder="1" applyAlignment="1">
      <alignment horizontal="center" vertical="top"/>
    </xf>
    <xf numFmtId="0" fontId="53" fillId="40" borderId="2" xfId="0" applyFont="1" applyFill="1" applyBorder="1" applyAlignment="1">
      <alignment vertical="center" wrapText="1"/>
    </xf>
    <xf numFmtId="0" fontId="6" fillId="3" borderId="3" xfId="26" quotePrefix="1" applyFont="1" applyFill="1" applyBorder="1" applyAlignment="1">
      <alignment horizontal="left" vertical="top"/>
    </xf>
    <xf numFmtId="0" fontId="22" fillId="0" borderId="5" xfId="111" quotePrefix="1" applyFont="1" applyFill="1" applyBorder="1" applyAlignment="1">
      <alignment horizontal="left" vertical="top" wrapText="1"/>
    </xf>
    <xf numFmtId="0" fontId="6" fillId="3" borderId="107" xfId="16" applyFont="1" applyFill="1" applyBorder="1" applyAlignment="1">
      <alignment vertical="top"/>
    </xf>
    <xf numFmtId="0" fontId="6" fillId="3" borderId="18" xfId="16" applyFont="1" applyFill="1" applyBorder="1" applyAlignment="1">
      <alignment vertical="top"/>
    </xf>
    <xf numFmtId="183" fontId="22" fillId="0" borderId="0" xfId="8" applyNumberFormat="1" applyFont="1" applyFill="1" applyBorder="1" applyAlignment="1">
      <alignment horizontal="center" vertical="top"/>
    </xf>
    <xf numFmtId="0" fontId="4" fillId="0" borderId="106" xfId="26" quotePrefix="1" applyFont="1" applyFill="1" applyBorder="1" applyAlignment="1">
      <alignment horizontal="center" vertical="top" wrapText="1"/>
    </xf>
    <xf numFmtId="1" fontId="4" fillId="0" borderId="106" xfId="16" applyNumberFormat="1" applyFont="1" applyFill="1" applyBorder="1" applyAlignment="1">
      <alignment horizontal="left" vertical="top"/>
    </xf>
    <xf numFmtId="183" fontId="4" fillId="41" borderId="5" xfId="29" applyNumberFormat="1" applyFont="1" applyFill="1" applyBorder="1" applyAlignment="1">
      <alignment horizontal="center" vertical="top"/>
    </xf>
    <xf numFmtId="0" fontId="4" fillId="41" borderId="109" xfId="16" applyFont="1" applyFill="1" applyBorder="1" applyAlignment="1">
      <alignment vertical="top"/>
    </xf>
    <xf numFmtId="0" fontId="4" fillId="41" borderId="5" xfId="16" applyFont="1" applyFill="1" applyBorder="1" applyAlignment="1">
      <alignment vertical="top"/>
    </xf>
    <xf numFmtId="0" fontId="4" fillId="0" borderId="106" xfId="26" quotePrefix="1" applyFont="1" applyFill="1" applyBorder="1" applyAlignment="1">
      <alignment horizontal="left" vertical="top"/>
    </xf>
    <xf numFmtId="0" fontId="4" fillId="0" borderId="106" xfId="26" applyFont="1" applyFill="1" applyBorder="1" applyAlignment="1">
      <alignment vertical="top" wrapText="1"/>
    </xf>
    <xf numFmtId="183" fontId="4" fillId="0" borderId="106" xfId="5" applyNumberFormat="1" applyFont="1" applyFill="1" applyBorder="1" applyAlignment="1">
      <alignment horizontal="center" vertical="top"/>
    </xf>
    <xf numFmtId="182" fontId="4" fillId="0" borderId="106" xfId="5" applyNumberFormat="1" applyFont="1" applyFill="1" applyBorder="1" applyAlignment="1">
      <alignment horizontal="center" vertical="top"/>
    </xf>
    <xf numFmtId="0" fontId="4" fillId="0" borderId="106" xfId="111" quotePrefix="1" applyFont="1" applyFill="1" applyBorder="1" applyAlignment="1">
      <alignment horizontal="left" wrapText="1"/>
    </xf>
    <xf numFmtId="183" fontId="4" fillId="41" borderId="106" xfId="405" applyNumberFormat="1" applyFont="1" applyFill="1" applyBorder="1" applyAlignment="1">
      <alignment horizontal="center" vertical="top"/>
    </xf>
    <xf numFmtId="1" fontId="4" fillId="0" borderId="106" xfId="111" applyNumberFormat="1" applyFont="1" applyFill="1" applyBorder="1" applyAlignment="1">
      <alignment vertical="top"/>
    </xf>
    <xf numFmtId="184" fontId="4" fillId="41" borderId="5" xfId="29" applyNumberFormat="1" applyFont="1" applyFill="1" applyBorder="1" applyAlignment="1">
      <alignment horizontal="center" vertical="top"/>
    </xf>
    <xf numFmtId="182" fontId="4" fillId="41" borderId="5" xfId="8" applyNumberFormat="1" applyFont="1" applyFill="1" applyBorder="1" applyAlignment="1">
      <alignment horizontal="center" vertical="top"/>
    </xf>
    <xf numFmtId="0" fontId="53" fillId="40" borderId="2" xfId="0" applyFont="1" applyFill="1" applyBorder="1" applyAlignment="1">
      <alignment vertical="center" wrapText="1"/>
    </xf>
    <xf numFmtId="0" fontId="6" fillId="3" borderId="3" xfId="26" quotePrefix="1" applyFont="1" applyFill="1" applyBorder="1" applyAlignment="1">
      <alignment horizontal="left" vertical="top"/>
    </xf>
    <xf numFmtId="182" fontId="4" fillId="0" borderId="5" xfId="8" applyNumberFormat="1" applyFont="1" applyFill="1" applyBorder="1" applyAlignment="1">
      <alignment horizontal="center" vertical="top"/>
    </xf>
    <xf numFmtId="0" fontId="22" fillId="41" borderId="5" xfId="26" applyFont="1" applyFill="1" applyBorder="1" applyAlignment="1">
      <alignment vertical="top"/>
    </xf>
    <xf numFmtId="182" fontId="22" fillId="41" borderId="108" xfId="8" applyNumberFormat="1" applyFont="1" applyFill="1" applyBorder="1" applyAlignment="1">
      <alignment horizontal="center" vertical="top"/>
    </xf>
    <xf numFmtId="0" fontId="7" fillId="0" borderId="5" xfId="16" applyNumberFormat="1" applyFont="1" applyFill="1" applyBorder="1" applyAlignment="1">
      <alignment vertical="top"/>
    </xf>
    <xf numFmtId="0" fontId="7" fillId="0" borderId="5" xfId="16" applyNumberFormat="1" applyFont="1" applyFill="1" applyBorder="1" applyAlignment="1">
      <alignment horizontal="right" vertical="top"/>
    </xf>
    <xf numFmtId="0" fontId="4" fillId="0" borderId="5" xfId="16" applyNumberFormat="1" applyFont="1" applyBorder="1" applyAlignment="1">
      <alignment horizontal="right" vertical="top"/>
    </xf>
    <xf numFmtId="0" fontId="22" fillId="0" borderId="5" xfId="16" applyNumberFormat="1" applyFont="1" applyBorder="1" applyAlignment="1">
      <alignment horizontal="right" vertical="top"/>
    </xf>
    <xf numFmtId="1" fontId="22" fillId="0" borderId="5" xfId="16" applyNumberFormat="1" applyFont="1" applyFill="1" applyBorder="1" applyAlignment="1">
      <alignment horizontal="right" vertical="top"/>
    </xf>
    <xf numFmtId="0" fontId="22" fillId="0" borderId="5" xfId="16" quotePrefix="1" applyNumberFormat="1" applyFont="1" applyBorder="1" applyAlignment="1">
      <alignment horizontal="right" vertical="top"/>
    </xf>
    <xf numFmtId="0" fontId="22" fillId="0" borderId="5" xfId="16" quotePrefix="1" applyNumberFormat="1" applyFont="1" applyFill="1" applyBorder="1" applyAlignment="1">
      <alignment horizontal="right" vertical="top"/>
    </xf>
    <xf numFmtId="1" fontId="22" fillId="0" borderId="5" xfId="16" applyNumberFormat="1" applyFont="1" applyBorder="1" applyAlignment="1">
      <alignment horizontal="right" vertical="top"/>
    </xf>
    <xf numFmtId="0" fontId="22" fillId="0" borderId="5" xfId="16" applyNumberFormat="1" applyFont="1" applyFill="1" applyBorder="1" applyAlignment="1">
      <alignment vertical="top"/>
    </xf>
    <xf numFmtId="0" fontId="4" fillId="41" borderId="5" xfId="16" applyFont="1" applyFill="1" applyBorder="1" applyAlignment="1">
      <alignment vertical="top" wrapText="1"/>
    </xf>
    <xf numFmtId="0" fontId="4" fillId="0" borderId="82" xfId="16" applyFont="1" applyFill="1" applyBorder="1" applyAlignment="1">
      <alignment vertical="top" wrapText="1"/>
    </xf>
    <xf numFmtId="0" fontId="4" fillId="0" borderId="82" xfId="26" applyFont="1" applyFill="1" applyBorder="1" applyAlignment="1">
      <alignment vertical="top" wrapText="1"/>
    </xf>
    <xf numFmtId="183" fontId="4" fillId="0" borderId="82" xfId="5" applyNumberFormat="1" applyFont="1" applyFill="1" applyBorder="1" applyAlignment="1">
      <alignment horizontal="center" vertical="top" wrapText="1"/>
    </xf>
    <xf numFmtId="184" fontId="7" fillId="0" borderId="5" xfId="5" applyNumberFormat="1" applyFont="1" applyFill="1" applyBorder="1" applyAlignment="1">
      <alignment horizontal="center" vertical="top"/>
    </xf>
    <xf numFmtId="0" fontId="53" fillId="40" borderId="2" xfId="0" applyFont="1" applyFill="1" applyBorder="1" applyAlignment="1">
      <alignment horizontal="center" vertical="center" wrapText="1"/>
    </xf>
    <xf numFmtId="0" fontId="5" fillId="0" borderId="0" xfId="16" quotePrefix="1" applyFont="1" applyFill="1" applyAlignment="1">
      <alignment horizontal="left" vertical="top"/>
    </xf>
    <xf numFmtId="0" fontId="6" fillId="6" borderId="38" xfId="16" quotePrefix="1" applyFont="1" applyFill="1" applyBorder="1" applyAlignment="1">
      <alignment horizontal="left" vertical="top"/>
    </xf>
    <xf numFmtId="0" fontId="53" fillId="40" borderId="2" xfId="359" applyFont="1" applyFill="1" applyBorder="1" applyAlignment="1">
      <alignment vertical="center" wrapText="1"/>
    </xf>
    <xf numFmtId="0" fontId="53" fillId="40" borderId="2" xfId="359" applyFont="1" applyFill="1" applyBorder="1" applyAlignment="1">
      <alignment horizontal="center" vertical="center" wrapText="1"/>
    </xf>
    <xf numFmtId="0" fontId="14" fillId="0" borderId="0" xfId="111" applyFont="1" applyFill="1" applyBorder="1" applyAlignment="1">
      <alignment vertical="top"/>
    </xf>
    <xf numFmtId="0" fontId="21" fillId="0" borderId="0" xfId="47143" applyBorder="1"/>
    <xf numFmtId="179" fontId="6" fillId="2" borderId="2" xfId="29" applyNumberFormat="1" applyFont="1" applyFill="1" applyBorder="1" applyAlignment="1">
      <alignment horizontal="center" vertical="top" wrapText="1"/>
    </xf>
    <xf numFmtId="182" fontId="6" fillId="3" borderId="108" xfId="104" quotePrefix="1" applyNumberFormat="1" applyFont="1" applyFill="1" applyBorder="1" applyAlignment="1">
      <alignment horizontal="left" vertical="top"/>
    </xf>
    <xf numFmtId="182" fontId="6" fillId="3" borderId="107" xfId="104" quotePrefix="1" applyNumberFormat="1" applyFont="1" applyFill="1" applyBorder="1" applyAlignment="1">
      <alignment horizontal="left" vertical="top"/>
    </xf>
    <xf numFmtId="182" fontId="6" fillId="3" borderId="107" xfId="104" applyNumberFormat="1" applyFont="1" applyFill="1" applyBorder="1" applyAlignment="1">
      <alignment vertical="top"/>
    </xf>
    <xf numFmtId="182" fontId="6" fillId="3" borderId="114" xfId="104" applyNumberFormat="1" applyFont="1" applyFill="1" applyBorder="1" applyAlignment="1">
      <alignment vertical="top"/>
    </xf>
    <xf numFmtId="182" fontId="102" fillId="0" borderId="5" xfId="29" applyNumberFormat="1" applyFont="1" applyFill="1" applyBorder="1" applyAlignment="1">
      <alignment horizontal="center" vertical="top"/>
    </xf>
    <xf numFmtId="0" fontId="4" fillId="0" borderId="0" xfId="111" quotePrefix="1" applyFont="1" applyFill="1" applyBorder="1" applyAlignment="1">
      <alignment horizontal="left" vertical="top"/>
    </xf>
    <xf numFmtId="186" fontId="93" fillId="0" borderId="0" xfId="0" applyNumberFormat="1" applyFont="1" applyFill="1" applyBorder="1" applyAlignment="1">
      <alignment horizontal="center" vertical="center"/>
    </xf>
    <xf numFmtId="0" fontId="93" fillId="0" borderId="0" xfId="0" applyFont="1" applyFill="1" applyBorder="1" applyAlignment="1">
      <alignment horizontal="center" vertical="center"/>
    </xf>
    <xf numFmtId="0" fontId="6" fillId="6" borderId="91" xfId="16" quotePrefix="1" applyFont="1" applyFill="1" applyBorder="1" applyAlignment="1">
      <alignment horizontal="left" vertical="top"/>
    </xf>
    <xf numFmtId="0" fontId="4" fillId="0" borderId="5" xfId="111" applyFont="1" applyFill="1" applyBorder="1" applyAlignment="1">
      <alignment vertical="top"/>
    </xf>
    <xf numFmtId="0" fontId="22" fillId="0" borderId="0" xfId="16" applyFont="1" applyBorder="1" applyAlignment="1">
      <alignment vertical="top"/>
    </xf>
    <xf numFmtId="0" fontId="24" fillId="41" borderId="0" xfId="26" quotePrefix="1" applyFont="1" applyFill="1" applyBorder="1" applyAlignment="1">
      <alignment horizontal="left" vertical="top" wrapText="1"/>
    </xf>
    <xf numFmtId="183" fontId="24" fillId="41" borderId="0" xfId="5" applyNumberFormat="1" applyFont="1" applyFill="1" applyBorder="1" applyAlignment="1">
      <alignment horizontal="center" vertical="top"/>
    </xf>
    <xf numFmtId="182" fontId="24" fillId="41" borderId="0" xfId="8" applyNumberFormat="1" applyFont="1" applyFill="1" applyBorder="1" applyAlignment="1">
      <alignment horizontal="center" vertical="top"/>
    </xf>
    <xf numFmtId="182" fontId="24" fillId="41" borderId="0" xfId="29" applyNumberFormat="1" applyFont="1" applyFill="1" applyBorder="1" applyAlignment="1">
      <alignment horizontal="center" vertical="top"/>
    </xf>
    <xf numFmtId="0" fontId="4" fillId="0" borderId="6" xfId="26" quotePrefix="1" applyFont="1" applyFill="1" applyBorder="1" applyAlignment="1">
      <alignment horizontal="left" vertical="top" wrapText="1"/>
    </xf>
    <xf numFmtId="0" fontId="4" fillId="41" borderId="5" xfId="111" applyFont="1" applyFill="1" applyBorder="1" applyAlignment="1">
      <alignment vertical="top"/>
    </xf>
    <xf numFmtId="0" fontId="4" fillId="41" borderId="5" xfId="111" applyFont="1" applyFill="1" applyBorder="1" applyAlignment="1">
      <alignment vertical="top" wrapText="1"/>
    </xf>
    <xf numFmtId="0" fontId="4" fillId="41" borderId="5" xfId="111" quotePrefix="1" applyFont="1" applyFill="1" applyBorder="1" applyAlignment="1">
      <alignment horizontal="left"/>
    </xf>
    <xf numFmtId="0" fontId="4" fillId="41" borderId="5" xfId="111" quotePrefix="1" applyFont="1" applyFill="1" applyBorder="1" applyAlignment="1">
      <alignment horizontal="left" wrapText="1"/>
    </xf>
    <xf numFmtId="177" fontId="4" fillId="41" borderId="5" xfId="359" applyNumberFormat="1" applyFont="1" applyFill="1" applyBorder="1" applyAlignment="1">
      <alignment horizontal="center" vertical="center"/>
    </xf>
    <xf numFmtId="1" fontId="4" fillId="41" borderId="5" xfId="111" applyNumberFormat="1" applyFont="1" applyFill="1" applyBorder="1" applyAlignment="1">
      <alignment vertical="top"/>
    </xf>
    <xf numFmtId="10" fontId="4" fillId="41" borderId="5" xfId="16" applyNumberFormat="1" applyFont="1" applyFill="1" applyBorder="1"/>
    <xf numFmtId="10" fontId="4" fillId="41" borderId="5" xfId="16" applyNumberFormat="1" applyFont="1" applyFill="1" applyBorder="1" applyAlignment="1">
      <alignment wrapText="1"/>
    </xf>
    <xf numFmtId="177" fontId="4" fillId="0" borderId="5" xfId="0" applyNumberFormat="1" applyFont="1" applyBorder="1" applyAlignment="1">
      <alignment horizontal="center" vertical="center"/>
    </xf>
    <xf numFmtId="0" fontId="4" fillId="0" borderId="89" xfId="26" applyFont="1" applyFill="1" applyBorder="1" applyAlignment="1">
      <alignment vertical="top"/>
    </xf>
    <xf numFmtId="0" fontId="4" fillId="0" borderId="6" xfId="26" applyFont="1" applyFill="1" applyBorder="1" applyAlignment="1">
      <alignment vertical="top" wrapText="1"/>
    </xf>
    <xf numFmtId="0" fontId="4" fillId="41" borderId="5" xfId="16" quotePrefix="1" applyFont="1" applyFill="1" applyBorder="1" applyAlignment="1">
      <alignment horizontal="left"/>
    </xf>
    <xf numFmtId="182" fontId="4" fillId="41" borderId="89" xfId="8" applyNumberFormat="1" applyFont="1" applyFill="1" applyBorder="1" applyAlignment="1">
      <alignment horizontal="center" vertical="top"/>
    </xf>
    <xf numFmtId="182" fontId="4" fillId="41" borderId="89" xfId="5" applyNumberFormat="1" applyFont="1" applyFill="1" applyBorder="1" applyAlignment="1">
      <alignment horizontal="center" vertical="top"/>
    </xf>
    <xf numFmtId="0" fontId="4" fillId="0" borderId="5" xfId="111" quotePrefix="1" applyFont="1" applyFill="1" applyBorder="1" applyAlignment="1">
      <alignment horizontal="left" vertical="top"/>
    </xf>
    <xf numFmtId="0" fontId="4" fillId="0" borderId="5" xfId="16" applyFont="1" applyBorder="1" applyAlignment="1">
      <alignment vertical="top" wrapText="1"/>
    </xf>
    <xf numFmtId="0" fontId="4" fillId="41" borderId="5" xfId="111" quotePrefix="1" applyFont="1" applyFill="1" applyBorder="1" applyAlignment="1">
      <alignment horizontal="left" vertical="top"/>
    </xf>
    <xf numFmtId="183" fontId="4" fillId="41" borderId="5" xfId="11" applyNumberFormat="1" applyFont="1" applyFill="1" applyBorder="1" applyAlignment="1">
      <alignment horizontal="center" vertical="top" wrapText="1"/>
    </xf>
    <xf numFmtId="0" fontId="4" fillId="41" borderId="5" xfId="111" applyFont="1" applyFill="1" applyBorder="1" applyAlignment="1">
      <alignment horizontal="center" vertical="top"/>
    </xf>
    <xf numFmtId="1" fontId="4" fillId="41" borderId="89" xfId="16" applyNumberFormat="1" applyFont="1" applyFill="1" applyBorder="1" applyAlignment="1">
      <alignment vertical="top"/>
    </xf>
    <xf numFmtId="182" fontId="24" fillId="0" borderId="106" xfId="29" applyNumberFormat="1" applyFont="1" applyFill="1" applyBorder="1" applyAlignment="1">
      <alignment horizontal="center" vertical="top"/>
    </xf>
    <xf numFmtId="0" fontId="0" fillId="41" borderId="0" xfId="0" applyFill="1" applyBorder="1"/>
    <xf numFmtId="0" fontId="0" fillId="41" borderId="0" xfId="0" applyFill="1" applyBorder="1" applyAlignment="1">
      <alignment horizontal="center"/>
    </xf>
    <xf numFmtId="0" fontId="104" fillId="41" borderId="0" xfId="0" applyFont="1" applyFill="1" applyBorder="1"/>
    <xf numFmtId="0" fontId="104" fillId="41" borderId="0" xfId="0" applyFont="1" applyFill="1" applyBorder="1" applyAlignment="1">
      <alignment horizontal="center"/>
    </xf>
    <xf numFmtId="0" fontId="105" fillId="41" borderId="0" xfId="15" applyFont="1" applyFill="1" applyBorder="1" applyAlignment="1" applyProtection="1">
      <alignment horizontal="center"/>
    </xf>
    <xf numFmtId="0" fontId="0" fillId="41" borderId="0" xfId="0" applyFill="1" applyAlignment="1">
      <alignment horizontal="center"/>
    </xf>
    <xf numFmtId="0" fontId="0" fillId="0" borderId="0" xfId="0"/>
    <xf numFmtId="0" fontId="106" fillId="0" borderId="0" xfId="0" applyFont="1"/>
    <xf numFmtId="177" fontId="4" fillId="0" borderId="0" xfId="0" applyNumberFormat="1" applyFont="1" applyBorder="1" applyAlignment="1">
      <alignment horizontal="center" vertical="center"/>
    </xf>
    <xf numFmtId="1" fontId="4" fillId="0" borderId="0" xfId="111" applyNumberFormat="1" applyFont="1" applyFill="1" applyBorder="1" applyAlignment="1">
      <alignment vertical="top"/>
    </xf>
    <xf numFmtId="0" fontId="6" fillId="3" borderId="106" xfId="16" applyFont="1" applyFill="1" applyBorder="1" applyAlignment="1">
      <alignment vertical="top" wrapText="1"/>
    </xf>
    <xf numFmtId="0" fontId="6" fillId="3" borderId="3" xfId="26" quotePrefix="1" applyFont="1" applyFill="1" applyBorder="1" applyAlignment="1">
      <alignment horizontal="left" vertical="top"/>
    </xf>
    <xf numFmtId="182" fontId="22" fillId="0" borderId="38" xfId="29" applyNumberFormat="1" applyFont="1" applyFill="1" applyBorder="1" applyAlignment="1">
      <alignment horizontal="left" vertical="top"/>
    </xf>
    <xf numFmtId="0" fontId="4" fillId="0" borderId="0" xfId="85" applyFont="1"/>
    <xf numFmtId="0" fontId="4" fillId="0" borderId="0" xfId="85" applyFont="1" applyAlignment="1">
      <alignment horizontal="center"/>
    </xf>
    <xf numFmtId="0" fontId="53" fillId="40" borderId="2" xfId="85" applyFont="1" applyFill="1" applyBorder="1" applyAlignment="1">
      <alignment vertical="center" wrapText="1"/>
    </xf>
    <xf numFmtId="0" fontId="1" fillId="0" borderId="0" xfId="85" applyFont="1"/>
    <xf numFmtId="0" fontId="81" fillId="0" borderId="0" xfId="85" applyFont="1"/>
    <xf numFmtId="0" fontId="4" fillId="0" borderId="0" xfId="85" applyFont="1" applyAlignment="1"/>
    <xf numFmtId="0" fontId="4" fillId="71" borderId="0" xfId="85" applyFont="1" applyFill="1"/>
    <xf numFmtId="0" fontId="6" fillId="3" borderId="3" xfId="26" quotePrefix="1" applyFont="1" applyFill="1" applyBorder="1" applyAlignment="1">
      <alignment horizontal="left" vertical="top"/>
    </xf>
    <xf numFmtId="0" fontId="24" fillId="0" borderId="0" xfId="16" applyFont="1" applyBorder="1" applyAlignment="1">
      <alignment vertical="top" wrapText="1"/>
    </xf>
    <xf numFmtId="0" fontId="6" fillId="3" borderId="115" xfId="26" applyFont="1" applyFill="1" applyBorder="1" applyAlignment="1">
      <alignment vertical="top"/>
    </xf>
    <xf numFmtId="0" fontId="6" fillId="3" borderId="115" xfId="85" quotePrefix="1" applyFont="1" applyFill="1" applyBorder="1" applyAlignment="1">
      <alignment vertical="top" wrapText="1"/>
    </xf>
    <xf numFmtId="0" fontId="6" fillId="3" borderId="116" xfId="85" quotePrefix="1" applyFont="1" applyFill="1" applyBorder="1" applyAlignment="1">
      <alignment horizontal="center" vertical="top" wrapText="1"/>
    </xf>
    <xf numFmtId="0" fontId="4" fillId="41" borderId="106" xfId="26" quotePrefix="1" applyFont="1" applyFill="1" applyBorder="1" applyAlignment="1">
      <alignment horizontal="left" vertical="top" wrapText="1"/>
    </xf>
    <xf numFmtId="0" fontId="22" fillId="41" borderId="106" xfId="111" quotePrefix="1" applyFont="1" applyFill="1" applyBorder="1" applyAlignment="1">
      <alignment horizontal="left" wrapText="1"/>
    </xf>
    <xf numFmtId="0" fontId="22" fillId="41" borderId="89" xfId="16" applyFont="1" applyFill="1" applyBorder="1" applyAlignment="1">
      <alignment horizontal="left" wrapText="1"/>
    </xf>
    <xf numFmtId="0" fontId="22" fillId="41" borderId="6" xfId="16" applyNumberFormat="1" applyFont="1" applyFill="1" applyBorder="1" applyAlignment="1">
      <alignment vertical="top" wrapText="1"/>
    </xf>
    <xf numFmtId="0" fontId="22" fillId="41" borderId="106" xfId="26" applyFont="1" applyFill="1" applyBorder="1" applyAlignment="1">
      <alignment vertical="top" wrapText="1"/>
    </xf>
    <xf numFmtId="0" fontId="22" fillId="41" borderId="6" xfId="26" quotePrefix="1" applyFont="1" applyFill="1" applyBorder="1" applyAlignment="1">
      <alignment horizontal="left" vertical="top" wrapText="1"/>
    </xf>
    <xf numFmtId="10" fontId="22" fillId="41" borderId="89" xfId="16" applyNumberFormat="1" applyFont="1" applyFill="1" applyBorder="1"/>
    <xf numFmtId="0" fontId="22" fillId="41" borderId="89" xfId="0" quotePrefix="1" applyFont="1" applyFill="1" applyBorder="1" applyAlignment="1">
      <alignment horizontal="left" vertical="top"/>
    </xf>
    <xf numFmtId="0" fontId="22" fillId="41" borderId="106" xfId="16" applyFont="1" applyFill="1" applyBorder="1" applyAlignment="1">
      <alignment vertical="top" wrapText="1"/>
    </xf>
    <xf numFmtId="183" fontId="22" fillId="41" borderId="106" xfId="11" applyNumberFormat="1" applyFont="1" applyFill="1" applyBorder="1" applyAlignment="1">
      <alignment horizontal="center" vertical="top" wrapText="1"/>
    </xf>
    <xf numFmtId="182" fontId="22" fillId="41" borderId="106" xfId="29" applyNumberFormat="1" applyFont="1" applyFill="1" applyBorder="1" applyAlignment="1">
      <alignment horizontal="center" vertical="top"/>
    </xf>
    <xf numFmtId="0" fontId="22" fillId="41" borderId="106" xfId="16" quotePrefix="1" applyFont="1" applyFill="1" applyBorder="1" applyAlignment="1">
      <alignment horizontal="left" vertical="top"/>
    </xf>
    <xf numFmtId="1" fontId="4" fillId="0" borderId="89" xfId="16" applyNumberFormat="1" applyFont="1" applyFill="1" applyBorder="1" applyAlignment="1">
      <alignment horizontal="left" vertical="top"/>
    </xf>
    <xf numFmtId="0" fontId="6" fillId="3" borderId="92" xfId="16" applyFont="1" applyFill="1" applyBorder="1" applyAlignment="1">
      <alignment horizontal="left" vertical="top"/>
    </xf>
    <xf numFmtId="0" fontId="6" fillId="3" borderId="93" xfId="16" applyFont="1" applyFill="1" applyBorder="1" applyAlignment="1">
      <alignment horizontal="left" vertical="top"/>
    </xf>
    <xf numFmtId="0" fontId="6" fillId="3" borderId="3" xfId="111" quotePrefix="1" applyFont="1" applyFill="1" applyBorder="1" applyAlignment="1">
      <alignment horizontal="left" vertical="top"/>
    </xf>
    <xf numFmtId="0" fontId="107" fillId="0" borderId="0" xfId="15" quotePrefix="1" applyFont="1" applyAlignment="1" applyProtection="1">
      <alignment horizontal="left" vertical="center"/>
    </xf>
    <xf numFmtId="179" fontId="6" fillId="2" borderId="2" xfId="14" quotePrefix="1" applyNumberFormat="1" applyFont="1" applyFill="1" applyBorder="1" applyAlignment="1">
      <alignment horizontal="center" vertical="top" wrapText="1"/>
    </xf>
    <xf numFmtId="15" fontId="4" fillId="0" borderId="5" xfId="16" applyNumberFormat="1" applyFont="1" applyFill="1" applyBorder="1" applyAlignment="1">
      <alignment horizontal="center" vertical="top"/>
    </xf>
    <xf numFmtId="0" fontId="24" fillId="3" borderId="9" xfId="16" applyFont="1" applyFill="1" applyBorder="1" applyAlignment="1">
      <alignment vertical="top"/>
    </xf>
    <xf numFmtId="183" fontId="22" fillId="41" borderId="5" xfId="8" applyNumberFormat="1" applyFont="1" applyFill="1" applyBorder="1" applyAlignment="1">
      <alignment horizontal="center" vertical="top"/>
    </xf>
    <xf numFmtId="15" fontId="4" fillId="41" borderId="5" xfId="16" applyNumberFormat="1" applyFont="1" applyFill="1" applyBorder="1" applyAlignment="1">
      <alignment horizontal="center" vertical="top"/>
    </xf>
    <xf numFmtId="0" fontId="22" fillId="41" borderId="5" xfId="26" quotePrefix="1" applyFont="1" applyFill="1" applyBorder="1" applyAlignment="1">
      <alignment horizontal="left"/>
    </xf>
    <xf numFmtId="0" fontId="22" fillId="41" borderId="5" xfId="26" quotePrefix="1" applyFont="1" applyFill="1" applyBorder="1" applyAlignment="1">
      <alignment horizontal="left" wrapText="1"/>
    </xf>
    <xf numFmtId="183" fontId="22" fillId="41" borderId="5" xfId="16" applyNumberFormat="1" applyFont="1" applyFill="1" applyBorder="1" applyAlignment="1">
      <alignment horizontal="center" vertical="top" wrapText="1"/>
    </xf>
    <xf numFmtId="183" fontId="4" fillId="41" borderId="5" xfId="16" applyNumberFormat="1" applyFont="1" applyFill="1" applyBorder="1" applyAlignment="1">
      <alignment horizontal="center" vertical="top" wrapText="1"/>
    </xf>
    <xf numFmtId="0" fontId="22" fillId="41" borderId="5" xfId="16" quotePrefix="1" applyFont="1" applyFill="1" applyBorder="1" applyAlignment="1">
      <alignment horizontal="left" vertical="top"/>
    </xf>
    <xf numFmtId="0" fontId="4" fillId="0" borderId="5" xfId="26" applyFont="1" applyFill="1" applyBorder="1" applyAlignment="1">
      <alignment vertical="top"/>
    </xf>
    <xf numFmtId="0" fontId="6" fillId="3" borderId="3" xfId="111" quotePrefix="1" applyFont="1" applyFill="1" applyBorder="1" applyAlignment="1">
      <alignment horizontal="left" vertical="top"/>
    </xf>
    <xf numFmtId="0" fontId="6" fillId="3" borderId="4" xfId="111" quotePrefix="1" applyFont="1" applyFill="1" applyBorder="1" applyAlignment="1">
      <alignment horizontal="left" vertical="top"/>
    </xf>
    <xf numFmtId="0" fontId="6" fillId="3" borderId="3" xfId="26" quotePrefix="1" applyFont="1" applyFill="1" applyBorder="1" applyAlignment="1">
      <alignment horizontal="left" vertical="top"/>
    </xf>
    <xf numFmtId="0" fontId="109" fillId="0" borderId="0" xfId="0" applyFont="1" applyAlignment="1">
      <alignment horizontal="left" vertical="center" indent="2"/>
    </xf>
    <xf numFmtId="0" fontId="111" fillId="0" borderId="0" xfId="0" applyFont="1" applyAlignment="1">
      <alignment vertical="center"/>
    </xf>
    <xf numFmtId="0" fontId="111" fillId="0" borderId="0" xfId="0" applyFont="1" applyAlignment="1">
      <alignment horizontal="left" vertical="center" indent="2"/>
    </xf>
    <xf numFmtId="0" fontId="6" fillId="3" borderId="3" xfId="26" quotePrefix="1" applyFont="1" applyFill="1" applyBorder="1" applyAlignment="1">
      <alignment horizontal="left" vertical="top"/>
    </xf>
    <xf numFmtId="0" fontId="6" fillId="6" borderId="3" xfId="16" quotePrefix="1" applyFont="1" applyFill="1" applyBorder="1" applyAlignment="1">
      <alignment horizontal="left" vertical="top"/>
    </xf>
    <xf numFmtId="0" fontId="12" fillId="0" borderId="0" xfId="16" quotePrefix="1" applyFont="1" applyAlignment="1">
      <alignment horizontal="left" vertical="top" wrapText="1"/>
    </xf>
    <xf numFmtId="0" fontId="1" fillId="0" borderId="0" xfId="16" applyFont="1" applyAlignment="1">
      <alignment horizontal="left" vertical="top" wrapText="1"/>
    </xf>
    <xf numFmtId="0" fontId="8" fillId="4" borderId="115" xfId="16" applyFont="1" applyFill="1" applyBorder="1" applyAlignment="1">
      <alignment horizontal="left" vertical="center" indent="1"/>
    </xf>
    <xf numFmtId="0" fontId="8" fillId="4" borderId="116" xfId="16" applyFont="1" applyFill="1" applyBorder="1" applyAlignment="1">
      <alignment horizontal="left" vertical="center" indent="1"/>
    </xf>
    <xf numFmtId="0" fontId="4" fillId="41" borderId="115" xfId="111" applyFont="1" applyFill="1" applyBorder="1" applyAlignment="1">
      <alignment vertical="top" wrapText="1"/>
    </xf>
    <xf numFmtId="0" fontId="8" fillId="4" borderId="108" xfId="111" quotePrefix="1" applyFont="1" applyFill="1" applyBorder="1" applyAlignment="1">
      <alignment horizontal="left" vertical="center"/>
    </xf>
    <xf numFmtId="0" fontId="8" fillId="4" borderId="115" xfId="111" applyFont="1" applyFill="1" applyBorder="1" applyAlignment="1">
      <alignment horizontal="left" vertical="center" indent="1"/>
    </xf>
    <xf numFmtId="0" fontId="8" fillId="4" borderId="116" xfId="111" applyFont="1" applyFill="1" applyBorder="1" applyAlignment="1">
      <alignment horizontal="left" vertical="center" indent="1"/>
    </xf>
    <xf numFmtId="183" fontId="22" fillId="0" borderId="5" xfId="405" applyNumberFormat="1" applyFont="1" applyFill="1" applyBorder="1" applyAlignment="1">
      <alignment horizontal="center" vertical="top"/>
    </xf>
    <xf numFmtId="183" fontId="22" fillId="0" borderId="117" xfId="405" applyNumberFormat="1" applyFont="1" applyFill="1" applyBorder="1" applyAlignment="1">
      <alignment horizontal="center" vertical="top"/>
    </xf>
    <xf numFmtId="182" fontId="22" fillId="0" borderId="117" xfId="5" applyNumberFormat="1" applyFont="1" applyFill="1" applyBorder="1" applyAlignment="1">
      <alignment horizontal="center" vertical="top"/>
    </xf>
    <xf numFmtId="0" fontId="8" fillId="4" borderId="5" xfId="111" quotePrefix="1" applyFont="1" applyFill="1" applyBorder="1" applyAlignment="1">
      <alignment horizontal="left" vertical="center"/>
    </xf>
    <xf numFmtId="179" fontId="6" fillId="2" borderId="2" xfId="8" applyNumberFormat="1" applyFont="1" applyFill="1" applyBorder="1" applyAlignment="1">
      <alignment vertical="top" wrapText="1"/>
    </xf>
    <xf numFmtId="182" fontId="6" fillId="3" borderId="115" xfId="104" applyNumberFormat="1" applyFont="1" applyFill="1" applyBorder="1" applyAlignment="1">
      <alignment vertical="top"/>
    </xf>
    <xf numFmtId="182" fontId="6" fillId="3" borderId="116" xfId="104" applyNumberFormat="1" applyFont="1" applyFill="1" applyBorder="1" applyAlignment="1">
      <alignment vertical="top"/>
    </xf>
    <xf numFmtId="182" fontId="6" fillId="3" borderId="115" xfId="104" quotePrefix="1" applyNumberFormat="1" applyFont="1" applyFill="1" applyBorder="1" applyAlignment="1">
      <alignment horizontal="left" vertical="top"/>
    </xf>
    <xf numFmtId="182" fontId="6" fillId="3" borderId="108" xfId="104" applyNumberFormat="1" applyFont="1" applyFill="1" applyBorder="1" applyAlignment="1">
      <alignment vertical="top"/>
    </xf>
    <xf numFmtId="0" fontId="4" fillId="0" borderId="5" xfId="111" quotePrefix="1" applyFont="1" applyFill="1" applyBorder="1" applyAlignment="1">
      <alignment horizontal="left" vertical="top" wrapText="1"/>
    </xf>
    <xf numFmtId="183" fontId="4" fillId="0" borderId="5" xfId="5" applyNumberFormat="1" applyFont="1" applyFill="1" applyBorder="1" applyAlignment="1">
      <alignment horizontal="center" vertical="top" wrapText="1"/>
    </xf>
    <xf numFmtId="182" fontId="4" fillId="0" borderId="5" xfId="5" applyNumberFormat="1" applyFont="1" applyFill="1" applyBorder="1" applyAlignment="1">
      <alignment horizontal="center" vertical="top" wrapText="1"/>
    </xf>
    <xf numFmtId="0" fontId="6" fillId="3" borderId="118" xfId="111" quotePrefix="1" applyFont="1" applyFill="1" applyBorder="1" applyAlignment="1">
      <alignment horizontal="left" vertical="top"/>
    </xf>
    <xf numFmtId="0" fontId="6" fillId="3" borderId="90" xfId="111" applyFont="1" applyFill="1" applyBorder="1" applyAlignment="1">
      <alignment vertical="top"/>
    </xf>
    <xf numFmtId="182" fontId="6" fillId="3" borderId="90" xfId="6810" applyNumberFormat="1" applyFont="1" applyFill="1" applyBorder="1" applyAlignment="1">
      <alignment vertical="top"/>
    </xf>
    <xf numFmtId="0" fontId="0" fillId="0" borderId="5" xfId="0" applyBorder="1"/>
    <xf numFmtId="0" fontId="8" fillId="4" borderId="108" xfId="16" quotePrefix="1" applyFont="1" applyFill="1" applyBorder="1" applyAlignment="1">
      <alignment horizontal="left" vertical="center"/>
    </xf>
    <xf numFmtId="0" fontId="7" fillId="0" borderId="5" xfId="111" applyFont="1" applyFill="1" applyBorder="1" applyAlignment="1">
      <alignment vertical="top"/>
    </xf>
    <xf numFmtId="3" fontId="7" fillId="0" borderId="5" xfId="111" applyNumberFormat="1" applyFont="1" applyFill="1" applyBorder="1" applyAlignment="1">
      <alignment vertical="top" wrapText="1"/>
    </xf>
    <xf numFmtId="183" fontId="7" fillId="0" borderId="5" xfId="29" applyNumberFormat="1" applyFont="1" applyFill="1" applyBorder="1" applyAlignment="1">
      <alignment horizontal="center" vertical="top"/>
    </xf>
    <xf numFmtId="182" fontId="7" fillId="0" borderId="5" xfId="29" applyNumberFormat="1" applyFont="1" applyFill="1" applyBorder="1" applyAlignment="1">
      <alignment horizontal="center" vertical="top"/>
    </xf>
    <xf numFmtId="3" fontId="22" fillId="41" borderId="5" xfId="111" applyNumberFormat="1" applyFont="1" applyFill="1" applyBorder="1" applyAlignment="1">
      <alignment vertical="top" wrapText="1"/>
    </xf>
    <xf numFmtId="3" fontId="22" fillId="0" borderId="5" xfId="111" applyNumberFormat="1" applyFont="1" applyFill="1" applyBorder="1" applyAlignment="1">
      <alignment vertical="top" wrapText="1"/>
    </xf>
    <xf numFmtId="0" fontId="7" fillId="0" borderId="5" xfId="111" quotePrefix="1" applyFont="1" applyBorder="1" applyAlignment="1">
      <alignment horizontal="left" vertical="top"/>
    </xf>
    <xf numFmtId="3" fontId="22" fillId="0" borderId="5" xfId="111" quotePrefix="1" applyNumberFormat="1" applyFont="1" applyFill="1" applyBorder="1" applyAlignment="1">
      <alignment horizontal="left" vertical="top" wrapText="1"/>
    </xf>
    <xf numFmtId="0" fontId="7" fillId="0" borderId="5" xfId="111" quotePrefix="1" applyFont="1" applyFill="1" applyBorder="1" applyAlignment="1">
      <alignment horizontal="left" vertical="top" wrapText="1"/>
    </xf>
    <xf numFmtId="0" fontId="7" fillId="0" borderId="5" xfId="111" quotePrefix="1" applyFont="1" applyFill="1" applyBorder="1" applyAlignment="1">
      <alignment horizontal="left" vertical="top"/>
    </xf>
    <xf numFmtId="183" fontId="7" fillId="0" borderId="5" xfId="29" quotePrefix="1" applyNumberFormat="1" applyFont="1" applyFill="1" applyBorder="1" applyAlignment="1">
      <alignment horizontal="center" vertical="top"/>
    </xf>
    <xf numFmtId="0" fontId="7" fillId="0" borderId="5" xfId="111" applyFont="1" applyFill="1" applyBorder="1" applyAlignment="1">
      <alignment vertical="top" wrapText="1"/>
    </xf>
    <xf numFmtId="0" fontId="4" fillId="0" borderId="5" xfId="111" applyFont="1" applyBorder="1" applyAlignment="1">
      <alignment vertical="top"/>
    </xf>
    <xf numFmtId="182" fontId="22" fillId="0" borderId="5" xfId="5" applyNumberFormat="1" applyFont="1" applyBorder="1" applyAlignment="1">
      <alignment horizontal="center" vertical="top"/>
    </xf>
    <xf numFmtId="0" fontId="22" fillId="0" borderId="5" xfId="0" applyFont="1" applyFill="1" applyBorder="1" applyAlignment="1">
      <alignment vertical="top" wrapText="1"/>
    </xf>
    <xf numFmtId="177" fontId="4" fillId="0" borderId="5" xfId="0" applyNumberFormat="1" applyFont="1" applyFill="1" applyBorder="1" applyAlignment="1">
      <alignment horizontal="center" vertical="center"/>
    </xf>
    <xf numFmtId="0" fontId="6" fillId="3" borderId="5" xfId="111" quotePrefix="1" applyFont="1" applyFill="1" applyBorder="1" applyAlignment="1">
      <alignment vertical="top"/>
    </xf>
    <xf numFmtId="0" fontId="22" fillId="41" borderId="5" xfId="111" quotePrefix="1" applyFont="1" applyFill="1" applyBorder="1" applyAlignment="1">
      <alignment horizontal="left" vertical="top"/>
    </xf>
    <xf numFmtId="182" fontId="22" fillId="0" borderId="5" xfId="29" quotePrefix="1" applyNumberFormat="1" applyFont="1" applyBorder="1" applyAlignment="1">
      <alignment horizontal="center" vertical="top"/>
    </xf>
    <xf numFmtId="3" fontId="22" fillId="41" borderId="5" xfId="111" quotePrefix="1" applyNumberFormat="1" applyFont="1" applyFill="1" applyBorder="1" applyAlignment="1">
      <alignment horizontal="left" vertical="top" wrapText="1"/>
    </xf>
    <xf numFmtId="0" fontId="22" fillId="0" borderId="117" xfId="111" quotePrefix="1" applyFont="1" applyFill="1" applyBorder="1" applyAlignment="1">
      <alignment horizontal="left" vertical="top" wrapText="1"/>
    </xf>
    <xf numFmtId="183" fontId="22" fillId="0" borderId="117" xfId="29" applyNumberFormat="1" applyFont="1" applyFill="1" applyBorder="1" applyAlignment="1">
      <alignment horizontal="center" vertical="top"/>
    </xf>
    <xf numFmtId="182" fontId="22" fillId="0" borderId="117" xfId="29" applyNumberFormat="1" applyFont="1" applyFill="1" applyBorder="1" applyAlignment="1">
      <alignment horizontal="center" vertical="top"/>
    </xf>
    <xf numFmtId="3" fontId="7" fillId="0" borderId="5" xfId="111" quotePrefix="1" applyNumberFormat="1" applyFont="1" applyBorder="1" applyAlignment="1">
      <alignment horizontal="left" vertical="top" wrapText="1"/>
    </xf>
    <xf numFmtId="182" fontId="4" fillId="0" borderId="5" xfId="29" applyNumberFormat="1" applyFont="1" applyBorder="1" applyAlignment="1">
      <alignment horizontal="center" vertical="top"/>
    </xf>
    <xf numFmtId="182" fontId="7" fillId="0" borderId="5" xfId="29" applyNumberFormat="1" applyFont="1" applyBorder="1" applyAlignment="1">
      <alignment horizontal="center" vertical="top"/>
    </xf>
    <xf numFmtId="0" fontId="6" fillId="6" borderId="5" xfId="111" quotePrefix="1" applyFont="1" applyFill="1" applyBorder="1" applyAlignment="1">
      <alignment horizontal="left" vertical="top"/>
    </xf>
    <xf numFmtId="182" fontId="22" fillId="0" borderId="5" xfId="29" quotePrefix="1" applyNumberFormat="1" applyFont="1" applyFill="1" applyBorder="1" applyAlignment="1">
      <alignment horizontal="center" vertical="top"/>
    </xf>
    <xf numFmtId="0" fontId="6" fillId="6" borderId="5" xfId="111" quotePrefix="1" applyFont="1" applyFill="1" applyBorder="1" applyAlignment="1">
      <alignment horizontal="left" vertical="top" wrapText="1"/>
    </xf>
    <xf numFmtId="0" fontId="22" fillId="0" borderId="5" xfId="16" applyFont="1" applyBorder="1" applyAlignment="1">
      <alignment horizontal="center" vertical="top"/>
    </xf>
    <xf numFmtId="0" fontId="8" fillId="4" borderId="5" xfId="16" applyFont="1" applyFill="1" applyBorder="1" applyAlignment="1">
      <alignment horizontal="left" vertical="center" wrapText="1"/>
    </xf>
    <xf numFmtId="183" fontId="22" fillId="0" borderId="5" xfId="5" applyNumberFormat="1" applyFont="1" applyFill="1" applyBorder="1" applyAlignment="1">
      <alignment horizontal="center"/>
    </xf>
    <xf numFmtId="0" fontId="4" fillId="0" borderId="5" xfId="16" applyFont="1" applyFill="1" applyBorder="1" applyAlignment="1">
      <alignment horizontal="center" vertical="top"/>
    </xf>
    <xf numFmtId="10" fontId="22" fillId="0" borderId="5" xfId="16" applyNumberFormat="1" applyFont="1" applyBorder="1"/>
    <xf numFmtId="10" fontId="22" fillId="0" borderId="5" xfId="16" applyNumberFormat="1" applyFont="1" applyFill="1" applyBorder="1" applyAlignment="1">
      <alignment wrapText="1"/>
    </xf>
    <xf numFmtId="10" fontId="22" fillId="41" borderId="5" xfId="16" applyNumberFormat="1" applyFont="1" applyFill="1" applyBorder="1" applyAlignment="1">
      <alignment wrapText="1"/>
    </xf>
    <xf numFmtId="0" fontId="4" fillId="41" borderId="5" xfId="16" applyFont="1" applyFill="1" applyBorder="1" applyAlignment="1">
      <alignment horizontal="center" vertical="top"/>
    </xf>
    <xf numFmtId="0" fontId="4" fillId="0" borderId="5" xfId="26" applyFont="1" applyFill="1" applyBorder="1" applyAlignment="1" applyProtection="1">
      <alignment horizontal="left"/>
      <protection locked="0"/>
    </xf>
    <xf numFmtId="0" fontId="4" fillId="0" borderId="5" xfId="26" applyFont="1" applyFill="1" applyBorder="1" applyProtection="1">
      <protection locked="0"/>
    </xf>
    <xf numFmtId="0" fontId="4" fillId="0" borderId="5" xfId="26" applyFont="1" applyFill="1" applyBorder="1" applyAlignment="1" applyProtection="1">
      <alignment wrapText="1"/>
      <protection locked="0"/>
    </xf>
    <xf numFmtId="1" fontId="22" fillId="0" borderId="5" xfId="16" applyNumberFormat="1" applyFont="1" applyFill="1" applyBorder="1" applyAlignment="1">
      <alignment horizontal="left" vertical="top"/>
    </xf>
    <xf numFmtId="182" fontId="85" fillId="3" borderId="115" xfId="104" applyNumberFormat="1" applyFont="1" applyFill="1" applyBorder="1" applyAlignment="1">
      <alignment vertical="top"/>
    </xf>
    <xf numFmtId="0" fontId="4" fillId="0" borderId="5" xfId="111" quotePrefix="1" applyFont="1" applyFill="1" applyBorder="1" applyAlignment="1">
      <alignment horizontal="left"/>
    </xf>
    <xf numFmtId="186" fontId="0" fillId="0" borderId="5" xfId="0" applyNumberFormat="1" applyFont="1" applyBorder="1" applyAlignment="1">
      <alignment horizontal="center" vertical="center"/>
    </xf>
    <xf numFmtId="0" fontId="0" fillId="0" borderId="5" xfId="0" applyFont="1" applyBorder="1" applyAlignment="1">
      <alignment horizontal="center" vertical="center"/>
    </xf>
    <xf numFmtId="186" fontId="0" fillId="0" borderId="5" xfId="0" applyNumberFormat="1" applyBorder="1" applyAlignment="1">
      <alignment horizontal="center" vertical="center"/>
    </xf>
    <xf numFmtId="0" fontId="0" fillId="0" borderId="5" xfId="0" applyBorder="1" applyAlignment="1">
      <alignment horizontal="center" vertical="center"/>
    </xf>
    <xf numFmtId="186" fontId="93" fillId="41" borderId="5" xfId="0" applyNumberFormat="1" applyFont="1" applyFill="1" applyBorder="1" applyAlignment="1">
      <alignment horizontal="center" vertical="center"/>
    </xf>
    <xf numFmtId="0" fontId="93" fillId="41" borderId="5" xfId="0" applyFont="1" applyFill="1" applyBorder="1" applyAlignment="1">
      <alignment horizontal="center" vertical="center"/>
    </xf>
    <xf numFmtId="0" fontId="4" fillId="0" borderId="5" xfId="111" quotePrefix="1" applyFont="1" applyFill="1" applyBorder="1" applyAlignment="1">
      <alignment horizontal="left" wrapText="1"/>
    </xf>
    <xf numFmtId="0" fontId="0" fillId="0" borderId="5" xfId="0" applyFill="1" applyBorder="1" applyAlignment="1">
      <alignment horizontal="center" vertical="center"/>
    </xf>
    <xf numFmtId="0" fontId="0" fillId="0" borderId="5" xfId="0" applyBorder="1" applyAlignment="1">
      <alignment horizontal="center" vertical="center" wrapText="1"/>
    </xf>
    <xf numFmtId="0" fontId="93" fillId="41" borderId="5" xfId="0" applyFont="1" applyFill="1" applyBorder="1" applyAlignment="1">
      <alignment horizontal="center" vertical="center" wrapText="1"/>
    </xf>
    <xf numFmtId="0" fontId="22" fillId="41" borderId="5" xfId="26" applyFont="1" applyFill="1" applyBorder="1" applyAlignment="1">
      <alignment horizontal="center" vertical="top" wrapText="1"/>
    </xf>
    <xf numFmtId="0" fontId="22" fillId="41" borderId="5" xfId="26" applyFont="1" applyFill="1" applyBorder="1" applyAlignment="1">
      <alignment horizontal="center" vertical="top"/>
    </xf>
    <xf numFmtId="182" fontId="4" fillId="41" borderId="108" xfId="8" applyNumberFormat="1" applyFont="1" applyFill="1" applyBorder="1" applyAlignment="1">
      <alignment horizontal="center" vertical="top"/>
    </xf>
    <xf numFmtId="182" fontId="4" fillId="0" borderId="108" xfId="8" applyNumberFormat="1" applyFont="1" applyFill="1" applyBorder="1" applyAlignment="1">
      <alignment horizontal="center" vertical="top"/>
    </xf>
    <xf numFmtId="182" fontId="6" fillId="3" borderId="35" xfId="104" applyNumberFormat="1" applyFont="1" applyFill="1" applyBorder="1" applyAlignment="1">
      <alignment horizontal="left" vertical="top"/>
    </xf>
    <xf numFmtId="182" fontId="6" fillId="3" borderId="20" xfId="104" applyNumberFormat="1" applyFont="1" applyFill="1" applyBorder="1" applyAlignment="1">
      <alignment horizontal="left" vertical="top"/>
    </xf>
    <xf numFmtId="182" fontId="6" fillId="3" borderId="34" xfId="104" applyNumberFormat="1" applyFont="1" applyFill="1" applyBorder="1" applyAlignment="1">
      <alignment horizontal="left" vertical="top"/>
    </xf>
    <xf numFmtId="0" fontId="6" fillId="6" borderId="3" xfId="16" quotePrefix="1" applyFont="1" applyFill="1" applyBorder="1" applyAlignment="1">
      <alignment horizontal="left" vertical="top"/>
    </xf>
    <xf numFmtId="182" fontId="6" fillId="3" borderId="35" xfId="104" applyNumberFormat="1" applyFont="1" applyFill="1" applyBorder="1" applyAlignment="1">
      <alignment vertical="top"/>
    </xf>
    <xf numFmtId="182" fontId="6" fillId="3" borderId="20" xfId="104" applyNumberFormat="1" applyFont="1" applyFill="1" applyBorder="1" applyAlignment="1">
      <alignment vertical="top"/>
    </xf>
    <xf numFmtId="182" fontId="6" fillId="3" borderId="34" xfId="104" applyNumberFormat="1" applyFont="1" applyFill="1" applyBorder="1" applyAlignment="1">
      <alignment vertical="top"/>
    </xf>
    <xf numFmtId="0" fontId="22" fillId="41" borderId="106" xfId="111" quotePrefix="1" applyFont="1" applyFill="1" applyBorder="1" applyAlignment="1">
      <alignment horizontal="left" vertical="top" wrapText="1"/>
    </xf>
    <xf numFmtId="177" fontId="22" fillId="0" borderId="106" xfId="0" applyNumberFormat="1" applyFont="1" applyFill="1" applyBorder="1" applyAlignment="1">
      <alignment horizontal="center" vertical="center"/>
    </xf>
    <xf numFmtId="177" fontId="4" fillId="41" borderId="106" xfId="0" applyNumberFormat="1" applyFont="1" applyFill="1" applyBorder="1" applyAlignment="1">
      <alignment horizontal="center" vertical="center"/>
    </xf>
    <xf numFmtId="182" fontId="4" fillId="0" borderId="106" xfId="29" applyNumberFormat="1" applyFont="1" applyFill="1" applyBorder="1" applyAlignment="1">
      <alignment horizontal="center" vertical="top"/>
    </xf>
    <xf numFmtId="0" fontId="113" fillId="0" borderId="0" xfId="0" quotePrefix="1" applyFont="1" applyAlignment="1">
      <alignment vertical="center"/>
    </xf>
    <xf numFmtId="0" fontId="113" fillId="0" borderId="0" xfId="0" applyFont="1" applyAlignment="1">
      <alignment vertical="center"/>
    </xf>
    <xf numFmtId="0" fontId="115" fillId="0" borderId="32" xfId="0" applyFont="1" applyBorder="1" applyAlignment="1">
      <alignment vertical="center"/>
    </xf>
    <xf numFmtId="0" fontId="115" fillId="0" borderId="12" xfId="0" applyFont="1" applyBorder="1" applyAlignment="1">
      <alignment vertical="center" wrapText="1"/>
    </xf>
    <xf numFmtId="0" fontId="84" fillId="0" borderId="9" xfId="0" applyFont="1" applyBorder="1" applyAlignment="1">
      <alignment horizontal="center" vertical="center"/>
    </xf>
    <xf numFmtId="10" fontId="84" fillId="0" borderId="9" xfId="0" applyNumberFormat="1" applyFont="1" applyBorder="1" applyAlignment="1">
      <alignment horizontal="center" vertical="center"/>
    </xf>
    <xf numFmtId="0" fontId="115" fillId="0" borderId="40" xfId="0" applyFont="1" applyBorder="1" applyAlignment="1">
      <alignment vertical="center"/>
    </xf>
    <xf numFmtId="0" fontId="115" fillId="0" borderId="9" xfId="0" applyFont="1" applyBorder="1" applyAlignment="1">
      <alignment vertical="center" wrapText="1"/>
    </xf>
    <xf numFmtId="0" fontId="115" fillId="0" borderId="0" xfId="0" applyFont="1" applyBorder="1" applyAlignment="1">
      <alignment vertical="center"/>
    </xf>
    <xf numFmtId="0" fontId="115" fillId="0" borderId="0" xfId="0" applyFont="1" applyBorder="1" applyAlignment="1">
      <alignment vertical="center" wrapText="1"/>
    </xf>
    <xf numFmtId="0" fontId="84" fillId="0" borderId="0" xfId="0" applyFont="1" applyBorder="1" applyAlignment="1">
      <alignment horizontal="center" vertical="center"/>
    </xf>
    <xf numFmtId="10" fontId="84" fillId="0" borderId="0" xfId="0" applyNumberFormat="1" applyFont="1" applyBorder="1" applyAlignment="1">
      <alignment horizontal="center" vertical="center"/>
    </xf>
    <xf numFmtId="0" fontId="84" fillId="0" borderId="0" xfId="0" applyFont="1"/>
    <xf numFmtId="0" fontId="22" fillId="0" borderId="106" xfId="111" quotePrefix="1" applyFont="1" applyFill="1" applyBorder="1" applyAlignment="1">
      <alignment horizontal="left" wrapText="1"/>
    </xf>
    <xf numFmtId="0" fontId="22" fillId="0" borderId="106" xfId="111" quotePrefix="1" applyFont="1" applyFill="1" applyBorder="1" applyAlignment="1">
      <alignment horizontal="left" vertical="top" wrapText="1"/>
    </xf>
    <xf numFmtId="177" fontId="4" fillId="0" borderId="106" xfId="0" applyNumberFormat="1" applyFont="1" applyFill="1" applyBorder="1" applyAlignment="1">
      <alignment horizontal="center" vertical="center"/>
    </xf>
    <xf numFmtId="183" fontId="4" fillId="0" borderId="20" xfId="5" applyNumberFormat="1" applyFont="1" applyFill="1" applyBorder="1" applyAlignment="1">
      <alignment horizontal="center" vertical="top"/>
    </xf>
    <xf numFmtId="183" fontId="22" fillId="0" borderId="20" xfId="5" applyNumberFormat="1" applyFont="1" applyFill="1" applyBorder="1" applyAlignment="1">
      <alignment horizontal="center" vertical="top"/>
    </xf>
    <xf numFmtId="182" fontId="22" fillId="0" borderId="5" xfId="405" applyNumberFormat="1" applyFont="1" applyFill="1" applyBorder="1" applyAlignment="1">
      <alignment horizontal="center" vertical="top"/>
    </xf>
    <xf numFmtId="0" fontId="22" fillId="0" borderId="5" xfId="111" applyFont="1" applyFill="1" applyBorder="1" applyAlignment="1">
      <alignment horizontal="center" vertical="top"/>
    </xf>
    <xf numFmtId="10" fontId="22" fillId="0" borderId="5" xfId="111" applyNumberFormat="1" applyFont="1" applyFill="1" applyBorder="1"/>
    <xf numFmtId="10" fontId="22" fillId="0" borderId="5" xfId="111" applyNumberFormat="1" applyFont="1" applyFill="1" applyBorder="1" applyAlignment="1">
      <alignment wrapText="1"/>
    </xf>
    <xf numFmtId="187" fontId="0" fillId="0" borderId="5" xfId="0" applyNumberFormat="1" applyFill="1" applyBorder="1"/>
    <xf numFmtId="0" fontId="6" fillId="3" borderId="3" xfId="26" quotePrefix="1" applyFont="1" applyFill="1" applyBorder="1" applyAlignment="1">
      <alignment horizontal="left" vertical="top"/>
    </xf>
    <xf numFmtId="182" fontId="6" fillId="3" borderId="35" xfId="104" applyNumberFormat="1" applyFont="1" applyFill="1" applyBorder="1" applyAlignment="1">
      <alignment horizontal="left" vertical="top"/>
    </xf>
    <xf numFmtId="0" fontId="0" fillId="0" borderId="0" xfId="0"/>
    <xf numFmtId="0" fontId="4" fillId="0" borderId="119" xfId="26" quotePrefix="1" applyFont="1" applyFill="1" applyBorder="1" applyAlignment="1">
      <alignment horizontal="left" vertical="top" wrapText="1"/>
    </xf>
    <xf numFmtId="0" fontId="22" fillId="0" borderId="119" xfId="26" quotePrefix="1" applyFont="1" applyFill="1" applyBorder="1" applyAlignment="1">
      <alignment horizontal="left" vertical="top" wrapText="1"/>
    </xf>
    <xf numFmtId="49" fontId="22" fillId="41" borderId="119" xfId="16" applyNumberFormat="1" applyFont="1" applyFill="1" applyBorder="1" applyAlignment="1">
      <alignment vertical="top" wrapText="1"/>
    </xf>
    <xf numFmtId="0" fontId="22" fillId="41" borderId="119" xfId="26" quotePrefix="1" applyFont="1" applyFill="1" applyBorder="1" applyAlignment="1">
      <alignment horizontal="left" vertical="top" wrapText="1"/>
    </xf>
    <xf numFmtId="0" fontId="22" fillId="41" borderId="106" xfId="26" quotePrefix="1" applyFont="1" applyFill="1" applyBorder="1" applyAlignment="1">
      <alignment horizontal="left" vertical="top" wrapText="1"/>
    </xf>
    <xf numFmtId="0" fontId="6" fillId="3" borderId="3" xfId="16" quotePrefix="1" applyFont="1" applyFill="1" applyBorder="1" applyAlignment="1">
      <alignment horizontal="left" vertical="top"/>
    </xf>
    <xf numFmtId="0" fontId="6" fillId="6" borderId="3" xfId="16" quotePrefix="1" applyFont="1" applyFill="1" applyBorder="1" applyAlignment="1">
      <alignment horizontal="left" vertical="top"/>
    </xf>
    <xf numFmtId="0" fontId="116" fillId="0" borderId="0" xfId="0" applyFont="1" applyAlignment="1">
      <alignment vertical="center"/>
    </xf>
    <xf numFmtId="0" fontId="117" fillId="0" borderId="0" xfId="0" applyFont="1" applyAlignment="1">
      <alignment horizontal="left" vertical="center" indent="2"/>
    </xf>
    <xf numFmtId="0" fontId="118" fillId="0" borderId="0" xfId="0" applyFont="1" applyAlignment="1">
      <alignment horizontal="left" vertical="center" indent="7"/>
    </xf>
    <xf numFmtId="0" fontId="84" fillId="0" borderId="0" xfId="0" applyFont="1" applyAlignment="1">
      <alignment vertical="center"/>
    </xf>
    <xf numFmtId="0" fontId="120" fillId="0" borderId="0" xfId="0" applyFont="1" applyAlignment="1">
      <alignment horizontal="left" vertical="center" indent="7"/>
    </xf>
    <xf numFmtId="0" fontId="111" fillId="0" borderId="0" xfId="0" applyFont="1" applyAlignment="1">
      <alignment horizontal="left" vertical="center" indent="7"/>
    </xf>
    <xf numFmtId="0" fontId="116" fillId="0" borderId="0" xfId="0" applyFont="1" applyAlignment="1">
      <alignment horizontal="left" vertical="center" indent="2"/>
    </xf>
    <xf numFmtId="0" fontId="53" fillId="40" borderId="1" xfId="0" applyFont="1" applyFill="1" applyBorder="1" applyAlignment="1">
      <alignment vertical="center"/>
    </xf>
    <xf numFmtId="0" fontId="53" fillId="40" borderId="2" xfId="0" applyFont="1" applyFill="1" applyBorder="1" applyAlignment="1">
      <alignment vertical="center"/>
    </xf>
    <xf numFmtId="0" fontId="53" fillId="6" borderId="0" xfId="0" applyFont="1" applyFill="1" applyAlignment="1">
      <alignment vertical="center"/>
    </xf>
    <xf numFmtId="0" fontId="53" fillId="6" borderId="4" xfId="0" applyFont="1" applyFill="1" applyBorder="1" applyAlignment="1">
      <alignment vertical="center"/>
    </xf>
    <xf numFmtId="0" fontId="53" fillId="6" borderId="9" xfId="0" applyFont="1" applyFill="1" applyBorder="1" applyAlignment="1">
      <alignment vertical="center"/>
    </xf>
    <xf numFmtId="0" fontId="122" fillId="0" borderId="120" xfId="0" applyFont="1" applyBorder="1" applyAlignment="1">
      <alignment vertical="center" wrapText="1"/>
    </xf>
    <xf numFmtId="0" fontId="122" fillId="0" borderId="121" xfId="0" applyFont="1" applyBorder="1" applyAlignment="1">
      <alignment vertical="center" wrapText="1"/>
    </xf>
    <xf numFmtId="177" fontId="122" fillId="0" borderId="121" xfId="0" applyNumberFormat="1" applyFont="1" applyBorder="1" applyAlignment="1">
      <alignment horizontal="center" vertical="center" wrapText="1"/>
    </xf>
    <xf numFmtId="0" fontId="122" fillId="0" borderId="12" xfId="0" applyFont="1" applyBorder="1" applyAlignment="1">
      <alignment horizontal="center" vertical="center"/>
    </xf>
    <xf numFmtId="0" fontId="122" fillId="0" borderId="121" xfId="0" applyFont="1" applyBorder="1" applyAlignment="1">
      <alignment horizontal="center" vertical="center" wrapText="1"/>
    </xf>
    <xf numFmtId="15" fontId="22" fillId="0" borderId="12" xfId="0" applyNumberFormat="1" applyFont="1" applyBorder="1" applyAlignment="1">
      <alignment horizontal="center" vertical="center"/>
    </xf>
    <xf numFmtId="0" fontId="122" fillId="0" borderId="122" xfId="0" applyFont="1" applyBorder="1" applyAlignment="1">
      <alignment vertical="center" wrapText="1"/>
    </xf>
    <xf numFmtId="0" fontId="122" fillId="0" borderId="10" xfId="0" applyFont="1" applyBorder="1" applyAlignment="1">
      <alignment vertical="center" wrapText="1"/>
    </xf>
    <xf numFmtId="177" fontId="122" fillId="0" borderId="10" xfId="0" applyNumberFormat="1" applyFont="1" applyBorder="1" applyAlignment="1">
      <alignment horizontal="center" vertical="center" wrapText="1"/>
    </xf>
    <xf numFmtId="0" fontId="122" fillId="0" borderId="10" xfId="0" applyFont="1" applyBorder="1" applyAlignment="1">
      <alignment horizontal="center" vertical="center" wrapText="1"/>
    </xf>
    <xf numFmtId="0" fontId="53" fillId="6" borderId="2" xfId="0" applyFont="1" applyFill="1" applyBorder="1" applyAlignment="1">
      <alignment vertical="center"/>
    </xf>
    <xf numFmtId="0" fontId="53" fillId="6" borderId="12" xfId="0" applyFont="1" applyFill="1" applyBorder="1" applyAlignment="1">
      <alignment vertical="center"/>
    </xf>
    <xf numFmtId="0" fontId="22" fillId="0" borderId="40" xfId="0" applyFont="1" applyBorder="1" applyAlignment="1">
      <alignment vertical="center"/>
    </xf>
    <xf numFmtId="0" fontId="22" fillId="0" borderId="9" xfId="0" applyFont="1" applyBorder="1" applyAlignment="1">
      <alignment vertical="center" wrapText="1"/>
    </xf>
    <xf numFmtId="177" fontId="22" fillId="0" borderId="9" xfId="0" applyNumberFormat="1" applyFont="1" applyBorder="1" applyAlignment="1">
      <alignment horizontal="center" vertical="center"/>
    </xf>
    <xf numFmtId="0" fontId="22" fillId="0" borderId="9" xfId="0" applyFont="1" applyBorder="1" applyAlignment="1">
      <alignment horizontal="center" vertical="center"/>
    </xf>
    <xf numFmtId="0" fontId="22" fillId="0" borderId="12" xfId="0" applyFont="1" applyBorder="1" applyAlignment="1">
      <alignment horizontal="center" vertical="center"/>
    </xf>
    <xf numFmtId="0" fontId="53" fillId="6" borderId="90" xfId="0" applyFont="1" applyFill="1" applyBorder="1" applyAlignment="1">
      <alignment vertical="center"/>
    </xf>
    <xf numFmtId="0" fontId="22" fillId="0" borderId="32" xfId="0" applyFont="1" applyBorder="1" applyAlignment="1">
      <alignment vertical="center"/>
    </xf>
    <xf numFmtId="0" fontId="22" fillId="0" borderId="12" xfId="0" applyFont="1" applyBorder="1" applyAlignment="1">
      <alignment vertical="center" wrapText="1"/>
    </xf>
    <xf numFmtId="177" fontId="22" fillId="0" borderId="12" xfId="0" applyNumberFormat="1" applyFont="1" applyBorder="1" applyAlignment="1">
      <alignment horizontal="center" vertical="center"/>
    </xf>
    <xf numFmtId="0" fontId="22" fillId="0" borderId="12" xfId="0" applyFont="1" applyBorder="1" applyAlignment="1">
      <alignment horizontal="center" vertical="center" wrapText="1"/>
    </xf>
    <xf numFmtId="177" fontId="122" fillId="0" borderId="12" xfId="0" applyNumberFormat="1" applyFont="1" applyBorder="1" applyAlignment="1">
      <alignment horizontal="center" vertical="center"/>
    </xf>
    <xf numFmtId="0" fontId="122" fillId="0" borderId="12" xfId="0" applyFont="1" applyBorder="1" applyAlignment="1">
      <alignment horizontal="center" vertical="center" wrapText="1"/>
    </xf>
    <xf numFmtId="0" fontId="4" fillId="0" borderId="52" xfId="26" quotePrefix="1" applyNumberFormat="1" applyFont="1" applyFill="1" applyBorder="1" applyAlignment="1">
      <alignment horizontal="left" vertical="top"/>
    </xf>
    <xf numFmtId="182" fontId="22" fillId="0" borderId="52" xfId="5" applyNumberFormat="1" applyFont="1" applyFill="1" applyBorder="1" applyAlignment="1">
      <alignment horizontal="center" vertical="top" wrapText="1"/>
    </xf>
    <xf numFmtId="0" fontId="53" fillId="6" borderId="3" xfId="0" applyFont="1" applyFill="1" applyBorder="1" applyAlignment="1">
      <alignment vertical="center"/>
    </xf>
    <xf numFmtId="0" fontId="53" fillId="6" borderId="4" xfId="0" applyFont="1" applyFill="1" applyBorder="1" applyAlignment="1">
      <alignment vertical="center"/>
    </xf>
    <xf numFmtId="0" fontId="50" fillId="0" borderId="0" xfId="0" quotePrefix="1" applyFont="1" applyAlignment="1">
      <alignment horizontal="left" vertical="center"/>
    </xf>
    <xf numFmtId="0" fontId="50" fillId="0" borderId="0" xfId="0" applyFont="1" applyAlignment="1">
      <alignment vertical="center"/>
    </xf>
    <xf numFmtId="0" fontId="6" fillId="3" borderId="3" xfId="26" quotePrefix="1" applyFont="1" applyFill="1" applyBorder="1" applyAlignment="1">
      <alignment horizontal="left" vertical="top"/>
    </xf>
    <xf numFmtId="0" fontId="6" fillId="3" borderId="4" xfId="26" quotePrefix="1" applyFont="1" applyFill="1" applyBorder="1" applyAlignment="1">
      <alignment horizontal="left" vertical="top"/>
    </xf>
    <xf numFmtId="0" fontId="6" fillId="3" borderId="9" xfId="26" quotePrefix="1" applyFont="1" applyFill="1" applyBorder="1" applyAlignment="1">
      <alignment horizontal="left" vertical="top"/>
    </xf>
    <xf numFmtId="0" fontId="103" fillId="72" borderId="2" xfId="36" applyFont="1" applyFill="1" applyBorder="1" applyAlignment="1">
      <alignment vertical="center" wrapText="1"/>
    </xf>
    <xf numFmtId="0" fontId="6" fillId="6" borderId="33" xfId="17" quotePrefix="1" applyFont="1" applyFill="1" applyBorder="1" applyAlignment="1">
      <alignment horizontal="center" vertical="top" wrapText="1"/>
    </xf>
    <xf numFmtId="0" fontId="6" fillId="6" borderId="0" xfId="17" quotePrefix="1" applyFont="1" applyFill="1" applyBorder="1" applyAlignment="1">
      <alignment horizontal="center" vertical="top" wrapText="1"/>
    </xf>
    <xf numFmtId="0" fontId="4" fillId="41" borderId="53" xfId="16" quotePrefix="1" applyFont="1" applyFill="1" applyBorder="1" applyAlignment="1">
      <alignment horizontal="left" vertical="top" wrapText="1"/>
    </xf>
    <xf numFmtId="0" fontId="4" fillId="41" borderId="55" xfId="16" quotePrefix="1" applyFont="1" applyFill="1" applyBorder="1" applyAlignment="1">
      <alignment horizontal="left" vertical="top" wrapText="1"/>
    </xf>
    <xf numFmtId="0" fontId="4" fillId="0" borderId="53" xfId="16" quotePrefix="1" applyFont="1" applyFill="1" applyBorder="1" applyAlignment="1">
      <alignment horizontal="left" vertical="top" wrapText="1"/>
    </xf>
    <xf numFmtId="0" fontId="4" fillId="0" borderId="55" xfId="16" quotePrefix="1" applyFont="1" applyFill="1" applyBorder="1" applyAlignment="1">
      <alignment horizontal="left" vertical="top" wrapText="1"/>
    </xf>
    <xf numFmtId="0" fontId="10" fillId="0" borderId="0" xfId="111" quotePrefix="1" applyFont="1" applyFill="1" applyAlignment="1">
      <alignment horizontal="left" vertical="top" wrapText="1"/>
    </xf>
    <xf numFmtId="0" fontId="10" fillId="0" borderId="0" xfId="111" applyFont="1" applyFill="1" applyAlignment="1">
      <alignment horizontal="left" vertical="top" wrapText="1"/>
    </xf>
    <xf numFmtId="0" fontId="12" fillId="0" borderId="0" xfId="111" quotePrefix="1" applyFont="1" applyAlignment="1">
      <alignment horizontal="left" vertical="top" wrapText="1"/>
    </xf>
    <xf numFmtId="0" fontId="1" fillId="0" borderId="0" xfId="111" applyAlignment="1">
      <alignment horizontal="left" vertical="top" wrapText="1"/>
    </xf>
    <xf numFmtId="0" fontId="12" fillId="0" borderId="0" xfId="17" quotePrefix="1" applyFont="1" applyAlignment="1">
      <alignment horizontal="left" vertical="top" wrapText="1"/>
    </xf>
    <xf numFmtId="0" fontId="3" fillId="0" borderId="0" xfId="17" applyAlignment="1">
      <alignment horizontal="left" vertical="top" wrapText="1"/>
    </xf>
    <xf numFmtId="0" fontId="6" fillId="6" borderId="3" xfId="16" quotePrefix="1" applyFont="1" applyFill="1" applyBorder="1" applyAlignment="1">
      <alignment horizontal="left" vertical="top"/>
    </xf>
    <xf numFmtId="0" fontId="6" fillId="6" borderId="4" xfId="16" quotePrefix="1" applyFont="1" applyFill="1" applyBorder="1" applyAlignment="1">
      <alignment horizontal="left" vertical="top"/>
    </xf>
    <xf numFmtId="0" fontId="6" fillId="6" borderId="9" xfId="16" quotePrefix="1" applyFont="1" applyFill="1" applyBorder="1" applyAlignment="1">
      <alignment horizontal="left" vertical="top"/>
    </xf>
    <xf numFmtId="0" fontId="12" fillId="0" borderId="0" xfId="16" quotePrefix="1" applyFont="1" applyAlignment="1">
      <alignment horizontal="left" vertical="top" wrapText="1"/>
    </xf>
    <xf numFmtId="0" fontId="1" fillId="0" borderId="0" xfId="16" applyFont="1" applyAlignment="1">
      <alignment horizontal="left" vertical="top" wrapText="1"/>
    </xf>
    <xf numFmtId="182" fontId="6" fillId="3" borderId="35" xfId="104" applyNumberFormat="1" applyFont="1" applyFill="1" applyBorder="1" applyAlignment="1">
      <alignment horizontal="left" vertical="top"/>
    </xf>
    <xf numFmtId="182" fontId="6" fillId="3" borderId="20" xfId="104" applyNumberFormat="1" applyFont="1" applyFill="1" applyBorder="1" applyAlignment="1">
      <alignment horizontal="left" vertical="top"/>
    </xf>
    <xf numFmtId="182" fontId="6" fillId="3" borderId="34" xfId="104" applyNumberFormat="1" applyFont="1" applyFill="1" applyBorder="1" applyAlignment="1">
      <alignment horizontal="left" vertical="top"/>
    </xf>
    <xf numFmtId="0" fontId="6" fillId="6" borderId="38" xfId="16" quotePrefix="1" applyFont="1" applyFill="1" applyBorder="1" applyAlignment="1">
      <alignment horizontal="left" vertical="top" wrapText="1"/>
    </xf>
    <xf numFmtId="0" fontId="6" fillId="6" borderId="0" xfId="16" quotePrefix="1" applyFont="1" applyFill="1" applyBorder="1" applyAlignment="1">
      <alignment horizontal="left" vertical="top" wrapText="1"/>
    </xf>
    <xf numFmtId="0" fontId="6" fillId="6" borderId="39" xfId="16" quotePrefix="1" applyFont="1" applyFill="1" applyBorder="1" applyAlignment="1">
      <alignment horizontal="left" vertical="top" wrapText="1"/>
    </xf>
    <xf numFmtId="0" fontId="6" fillId="3" borderId="3" xfId="16" quotePrefix="1" applyFont="1" applyFill="1" applyBorder="1" applyAlignment="1">
      <alignment horizontal="left" vertical="top"/>
    </xf>
    <xf numFmtId="0" fontId="6" fillId="3" borderId="4" xfId="16" quotePrefix="1" applyFont="1" applyFill="1" applyBorder="1" applyAlignment="1">
      <alignment horizontal="left" vertical="top"/>
    </xf>
    <xf numFmtId="0" fontId="6" fillId="3" borderId="9" xfId="16" quotePrefix="1" applyFont="1" applyFill="1" applyBorder="1" applyAlignment="1">
      <alignment horizontal="left" vertical="top"/>
    </xf>
  </cellXfs>
  <cellStyles count="47160">
    <cellStyle name="_x000d__x000a_JournalTemplate=C:\COMFO\CTALK\JOURSTD.TPL_x000d__x000a_LbStateAddress=3 3 0 251 1 89 2 311_x000d__x000a_LbStateJou" xfId="103"/>
    <cellStyle name="0,0_x000d__x000a_NA_x000d__x000a_" xfId="1"/>
    <cellStyle name="0,0_x000d__x000a_NA_x000d__x000a_ 2" xfId="2"/>
    <cellStyle name="0,0_x000d__x000a_NA_x000d__x000a__Item Additions" xfId="3"/>
    <cellStyle name="20% - Accent1 2" xfId="49"/>
    <cellStyle name="20% - Accent1 2 2" xfId="227"/>
    <cellStyle name="20% - Accent1 2 2 2" xfId="282"/>
    <cellStyle name="20% - Accent1 2 3" xfId="243"/>
    <cellStyle name="20% - Accent1 2 3 2" xfId="283"/>
    <cellStyle name="20% - Accent1 2 4" xfId="261"/>
    <cellStyle name="20% - Accent1 2 4 2" xfId="284"/>
    <cellStyle name="20% - Accent1 2 5" xfId="281"/>
    <cellStyle name="20% - Accent1 3" xfId="183"/>
    <cellStyle name="20% - Accent2 2" xfId="50"/>
    <cellStyle name="20% - Accent2 2 2" xfId="228"/>
    <cellStyle name="20% - Accent2 2 2 2" xfId="286"/>
    <cellStyle name="20% - Accent2 2 3" xfId="244"/>
    <cellStyle name="20% - Accent2 2 3 2" xfId="287"/>
    <cellStyle name="20% - Accent2 2 4" xfId="262"/>
    <cellStyle name="20% - Accent2 2 4 2" xfId="288"/>
    <cellStyle name="20% - Accent2 2 5" xfId="285"/>
    <cellStyle name="20% - Accent2 3" xfId="184"/>
    <cellStyle name="20% - Accent3 2" xfId="51"/>
    <cellStyle name="20% - Accent3 2 2" xfId="229"/>
    <cellStyle name="20% - Accent3 2 2 2" xfId="290"/>
    <cellStyle name="20% - Accent3 2 3" xfId="245"/>
    <cellStyle name="20% - Accent3 2 3 2" xfId="291"/>
    <cellStyle name="20% - Accent3 2 4" xfId="263"/>
    <cellStyle name="20% - Accent3 2 4 2" xfId="292"/>
    <cellStyle name="20% - Accent3 2 5" xfId="289"/>
    <cellStyle name="20% - Accent3 3" xfId="185"/>
    <cellStyle name="20% - Accent4 2" xfId="52"/>
    <cellStyle name="20% - Accent4 2 2" xfId="230"/>
    <cellStyle name="20% - Accent4 2 2 2" xfId="294"/>
    <cellStyle name="20% - Accent4 2 3" xfId="246"/>
    <cellStyle name="20% - Accent4 2 3 2" xfId="295"/>
    <cellStyle name="20% - Accent4 2 4" xfId="264"/>
    <cellStyle name="20% - Accent4 2 4 2" xfId="296"/>
    <cellStyle name="20% - Accent4 2 5" xfId="293"/>
    <cellStyle name="20% - Accent4 3" xfId="186"/>
    <cellStyle name="20% - Accent5 2" xfId="53"/>
    <cellStyle name="20% - Accent5 2 2" xfId="231"/>
    <cellStyle name="20% - Accent5 2 2 2" xfId="298"/>
    <cellStyle name="20% - Accent5 2 3" xfId="247"/>
    <cellStyle name="20% - Accent5 2 3 2" xfId="299"/>
    <cellStyle name="20% - Accent5 2 4" xfId="265"/>
    <cellStyle name="20% - Accent5 2 4 2" xfId="300"/>
    <cellStyle name="20% - Accent5 2 5" xfId="297"/>
    <cellStyle name="20% - Accent5 3" xfId="187"/>
    <cellStyle name="20% - Accent6 2" xfId="54"/>
    <cellStyle name="20% - Accent6 2 2" xfId="232"/>
    <cellStyle name="20% - Accent6 2 2 2" xfId="302"/>
    <cellStyle name="20% - Accent6 2 3" xfId="248"/>
    <cellStyle name="20% - Accent6 2 3 2" xfId="303"/>
    <cellStyle name="20% - Accent6 2 4" xfId="266"/>
    <cellStyle name="20% - Accent6 2 4 2" xfId="304"/>
    <cellStyle name="20% - Accent6 2 5" xfId="301"/>
    <cellStyle name="20% - Accent6 3" xfId="188"/>
    <cellStyle name="40% - Accent1 2" xfId="55"/>
    <cellStyle name="40% - Accent1 2 2" xfId="233"/>
    <cellStyle name="40% - Accent1 2 2 2" xfId="306"/>
    <cellStyle name="40% - Accent1 2 3" xfId="249"/>
    <cellStyle name="40% - Accent1 2 3 2" xfId="307"/>
    <cellStyle name="40% - Accent1 2 4" xfId="267"/>
    <cellStyle name="40% - Accent1 2 4 2" xfId="308"/>
    <cellStyle name="40% - Accent1 2 5" xfId="305"/>
    <cellStyle name="40% - Accent1 3" xfId="189"/>
    <cellStyle name="40% - Accent2 2" xfId="56"/>
    <cellStyle name="40% - Accent2 2 2" xfId="234"/>
    <cellStyle name="40% - Accent2 2 2 2" xfId="310"/>
    <cellStyle name="40% - Accent2 2 3" xfId="250"/>
    <cellStyle name="40% - Accent2 2 3 2" xfId="311"/>
    <cellStyle name="40% - Accent2 2 4" xfId="268"/>
    <cellStyle name="40% - Accent2 2 4 2" xfId="312"/>
    <cellStyle name="40% - Accent2 2 5" xfId="309"/>
    <cellStyle name="40% - Accent2 3" xfId="190"/>
    <cellStyle name="40% - Accent3 2" xfId="57"/>
    <cellStyle name="40% - Accent3 2 2" xfId="235"/>
    <cellStyle name="40% - Accent3 2 2 2" xfId="314"/>
    <cellStyle name="40% - Accent3 2 3" xfId="251"/>
    <cellStyle name="40% - Accent3 2 3 2" xfId="315"/>
    <cellStyle name="40% - Accent3 2 4" xfId="269"/>
    <cellStyle name="40% - Accent3 2 4 2" xfId="316"/>
    <cellStyle name="40% - Accent3 2 5" xfId="313"/>
    <cellStyle name="40% - Accent3 3" xfId="191"/>
    <cellStyle name="40% - Accent4 2" xfId="58"/>
    <cellStyle name="40% - Accent4 2 2" xfId="236"/>
    <cellStyle name="40% - Accent4 2 2 2" xfId="318"/>
    <cellStyle name="40% - Accent4 2 3" xfId="252"/>
    <cellStyle name="40% - Accent4 2 3 2" xfId="319"/>
    <cellStyle name="40% - Accent4 2 4" xfId="270"/>
    <cellStyle name="40% - Accent4 2 4 2" xfId="320"/>
    <cellStyle name="40% - Accent4 2 5" xfId="317"/>
    <cellStyle name="40% - Accent4 3" xfId="192"/>
    <cellStyle name="40% - Accent5 2" xfId="59"/>
    <cellStyle name="40% - Accent5 2 2" xfId="237"/>
    <cellStyle name="40% - Accent5 2 2 2" xfId="322"/>
    <cellStyle name="40% - Accent5 2 3" xfId="253"/>
    <cellStyle name="40% - Accent5 2 3 2" xfId="323"/>
    <cellStyle name="40% - Accent5 2 4" xfId="271"/>
    <cellStyle name="40% - Accent5 2 4 2" xfId="324"/>
    <cellStyle name="40% - Accent5 2 5" xfId="321"/>
    <cellStyle name="40% - Accent5 3" xfId="193"/>
    <cellStyle name="40% - Accent6 2" xfId="60"/>
    <cellStyle name="40% - Accent6 2 2" xfId="238"/>
    <cellStyle name="40% - Accent6 2 2 2" xfId="326"/>
    <cellStyle name="40% - Accent6 2 3" xfId="254"/>
    <cellStyle name="40% - Accent6 2 3 2" xfId="327"/>
    <cellStyle name="40% - Accent6 2 4" xfId="272"/>
    <cellStyle name="40% - Accent6 2 4 2" xfId="328"/>
    <cellStyle name="40% - Accent6 2 5" xfId="325"/>
    <cellStyle name="40% - Accent6 3" xfId="194"/>
    <cellStyle name="60% - Accent1 2" xfId="61"/>
    <cellStyle name="60% - Accent1 3" xfId="195"/>
    <cellStyle name="60% - Accent2 2" xfId="62"/>
    <cellStyle name="60% - Accent2 3" xfId="196"/>
    <cellStyle name="60% - Accent3 2" xfId="63"/>
    <cellStyle name="60% - Accent3 3" xfId="197"/>
    <cellStyle name="60% - Accent4 2" xfId="64"/>
    <cellStyle name="60% - Accent4 3" xfId="198"/>
    <cellStyle name="60% - Accent5 2" xfId="65"/>
    <cellStyle name="60% - Accent5 3" xfId="199"/>
    <cellStyle name="60% - Accent6 2" xfId="66"/>
    <cellStyle name="60% - Accent6 3" xfId="200"/>
    <cellStyle name="Accent1 2" xfId="67"/>
    <cellStyle name="Accent1 3" xfId="201"/>
    <cellStyle name="Accent2 2" xfId="68"/>
    <cellStyle name="Accent2 3" xfId="202"/>
    <cellStyle name="Accent3 2" xfId="69"/>
    <cellStyle name="Accent3 3" xfId="203"/>
    <cellStyle name="Accent4 2" xfId="70"/>
    <cellStyle name="Accent4 3" xfId="204"/>
    <cellStyle name="Accent5 2" xfId="71"/>
    <cellStyle name="Accent5 3" xfId="205"/>
    <cellStyle name="Accent6 2" xfId="72"/>
    <cellStyle name="Accent6 3" xfId="206"/>
    <cellStyle name="Bad 2" xfId="73"/>
    <cellStyle name="Bad 3" xfId="207"/>
    <cellStyle name="Calculation 2" xfId="74"/>
    <cellStyle name="Calculation 3" xfId="208"/>
    <cellStyle name="Calculation 3 10" xfId="857"/>
    <cellStyle name="Calculation 3 10 2" xfId="7159"/>
    <cellStyle name="Calculation 3 10 2 2" xfId="30986"/>
    <cellStyle name="Calculation 3 10 2 3" xfId="42025"/>
    <cellStyle name="Calculation 3 10 2 4" xfId="19072"/>
    <cellStyle name="Calculation 3 10 3" xfId="24847"/>
    <cellStyle name="Calculation 3 10 4" xfId="27847"/>
    <cellStyle name="Calculation 3 10 5" xfId="12771"/>
    <cellStyle name="Calculation 3 11" xfId="851"/>
    <cellStyle name="Calculation 3 11 2" xfId="7155"/>
    <cellStyle name="Calculation 3 11 2 2" xfId="30982"/>
    <cellStyle name="Calculation 3 11 2 3" xfId="42021"/>
    <cellStyle name="Calculation 3 11 2 4" xfId="19068"/>
    <cellStyle name="Calculation 3 11 3" xfId="24841"/>
    <cellStyle name="Calculation 3 11 4" xfId="25161"/>
    <cellStyle name="Calculation 3 11 5" xfId="12765"/>
    <cellStyle name="Calculation 3 12" xfId="1033"/>
    <cellStyle name="Calculation 3 12 2" xfId="7297"/>
    <cellStyle name="Calculation 3 12 2 2" xfId="31124"/>
    <cellStyle name="Calculation 3 12 2 3" xfId="42163"/>
    <cellStyle name="Calculation 3 12 2 4" xfId="19210"/>
    <cellStyle name="Calculation 3 12 3" xfId="25015"/>
    <cellStyle name="Calculation 3 12 4" xfId="28436"/>
    <cellStyle name="Calculation 3 12 5" xfId="12947"/>
    <cellStyle name="Calculation 3 13" xfId="869"/>
    <cellStyle name="Calculation 3 13 2" xfId="7170"/>
    <cellStyle name="Calculation 3 13 2 2" xfId="30997"/>
    <cellStyle name="Calculation 3 13 2 3" xfId="42036"/>
    <cellStyle name="Calculation 3 13 2 4" xfId="19083"/>
    <cellStyle name="Calculation 3 13 3" xfId="24859"/>
    <cellStyle name="Calculation 3 13 4" xfId="27005"/>
    <cellStyle name="Calculation 3 13 5" xfId="12783"/>
    <cellStyle name="Calculation 3 14" xfId="995"/>
    <cellStyle name="Calculation 3 14 2" xfId="7270"/>
    <cellStyle name="Calculation 3 14 2 2" xfId="31097"/>
    <cellStyle name="Calculation 3 14 2 3" xfId="42136"/>
    <cellStyle name="Calculation 3 14 2 4" xfId="19183"/>
    <cellStyle name="Calculation 3 14 3" xfId="24980"/>
    <cellStyle name="Calculation 3 14 4" xfId="26918"/>
    <cellStyle name="Calculation 3 14 5" xfId="12909"/>
    <cellStyle name="Calculation 3 15" xfId="3028"/>
    <cellStyle name="Calculation 3 15 2" xfId="9012"/>
    <cellStyle name="Calculation 3 15 2 2" xfId="32839"/>
    <cellStyle name="Calculation 3 15 2 3" xfId="43878"/>
    <cellStyle name="Calculation 3 15 2 4" xfId="20925"/>
    <cellStyle name="Calculation 3 15 3" xfId="26952"/>
    <cellStyle name="Calculation 3 15 4" xfId="37895"/>
    <cellStyle name="Calculation 3 15 5" xfId="14942"/>
    <cellStyle name="Calculation 3 16" xfId="3010"/>
    <cellStyle name="Calculation 3 16 2" xfId="9000"/>
    <cellStyle name="Calculation 3 16 2 2" xfId="32827"/>
    <cellStyle name="Calculation 3 16 2 3" xfId="43866"/>
    <cellStyle name="Calculation 3 16 2 4" xfId="20913"/>
    <cellStyle name="Calculation 3 16 3" xfId="26934"/>
    <cellStyle name="Calculation 3 16 4" xfId="37877"/>
    <cellStyle name="Calculation 3 16 5" xfId="14924"/>
    <cellStyle name="Calculation 3 17" xfId="909"/>
    <cellStyle name="Calculation 3 17 2" xfId="7204"/>
    <cellStyle name="Calculation 3 17 2 2" xfId="31031"/>
    <cellStyle name="Calculation 3 17 2 3" xfId="42070"/>
    <cellStyle name="Calculation 3 17 2 4" xfId="19117"/>
    <cellStyle name="Calculation 3 17 3" xfId="24898"/>
    <cellStyle name="Calculation 3 17 4" xfId="30020"/>
    <cellStyle name="Calculation 3 17 5" xfId="12823"/>
    <cellStyle name="Calculation 3 18" xfId="1915"/>
    <cellStyle name="Calculation 3 18 2" xfId="8056"/>
    <cellStyle name="Calculation 3 18 2 2" xfId="31883"/>
    <cellStyle name="Calculation 3 18 2 3" xfId="42922"/>
    <cellStyle name="Calculation 3 18 2 4" xfId="19969"/>
    <cellStyle name="Calculation 3 18 3" xfId="25869"/>
    <cellStyle name="Calculation 3 18 4" xfId="36782"/>
    <cellStyle name="Calculation 3 18 5" xfId="13829"/>
    <cellStyle name="Calculation 3 19" xfId="906"/>
    <cellStyle name="Calculation 3 19 2" xfId="7202"/>
    <cellStyle name="Calculation 3 19 2 2" xfId="31029"/>
    <cellStyle name="Calculation 3 19 2 3" xfId="42068"/>
    <cellStyle name="Calculation 3 19 2 4" xfId="19115"/>
    <cellStyle name="Calculation 3 19 3" xfId="24895"/>
    <cellStyle name="Calculation 3 19 4" xfId="25338"/>
    <cellStyle name="Calculation 3 19 5" xfId="12820"/>
    <cellStyle name="Calculation 3 2" xfId="390"/>
    <cellStyle name="Calculation 3 2 10" xfId="3790"/>
    <cellStyle name="Calculation 3 2 10 2" xfId="9672"/>
    <cellStyle name="Calculation 3 2 10 2 2" xfId="33499"/>
    <cellStyle name="Calculation 3 2 10 2 3" xfId="44538"/>
    <cellStyle name="Calculation 3 2 10 2 4" xfId="21585"/>
    <cellStyle name="Calculation 3 2 10 3" xfId="27702"/>
    <cellStyle name="Calculation 3 2 10 4" xfId="38657"/>
    <cellStyle name="Calculation 3 2 10 5" xfId="15704"/>
    <cellStyle name="Calculation 3 2 11" xfId="4034"/>
    <cellStyle name="Calculation 3 2 11 2" xfId="9883"/>
    <cellStyle name="Calculation 3 2 11 2 2" xfId="33710"/>
    <cellStyle name="Calculation 3 2 11 2 3" xfId="44749"/>
    <cellStyle name="Calculation 3 2 11 2 4" xfId="21796"/>
    <cellStyle name="Calculation 3 2 11 3" xfId="27941"/>
    <cellStyle name="Calculation 3 2 11 4" xfId="38901"/>
    <cellStyle name="Calculation 3 2 11 5" xfId="15948"/>
    <cellStyle name="Calculation 3 2 12" xfId="4277"/>
    <cellStyle name="Calculation 3 2 12 2" xfId="10093"/>
    <cellStyle name="Calculation 3 2 12 2 2" xfId="33920"/>
    <cellStyle name="Calculation 3 2 12 2 3" xfId="44959"/>
    <cellStyle name="Calculation 3 2 12 2 4" xfId="22006"/>
    <cellStyle name="Calculation 3 2 12 3" xfId="28179"/>
    <cellStyle name="Calculation 3 2 12 4" xfId="39144"/>
    <cellStyle name="Calculation 3 2 12 5" xfId="16191"/>
    <cellStyle name="Calculation 3 2 13" xfId="4942"/>
    <cellStyle name="Calculation 3 2 13 2" xfId="10667"/>
    <cellStyle name="Calculation 3 2 13 2 2" xfId="34494"/>
    <cellStyle name="Calculation 3 2 13 2 3" xfId="45533"/>
    <cellStyle name="Calculation 3 2 13 2 4" xfId="22580"/>
    <cellStyle name="Calculation 3 2 13 3" xfId="28827"/>
    <cellStyle name="Calculation 3 2 13 4" xfId="39809"/>
    <cellStyle name="Calculation 3 2 13 5" xfId="16856"/>
    <cellStyle name="Calculation 3 2 14" xfId="5395"/>
    <cellStyle name="Calculation 3 2 14 2" xfId="11057"/>
    <cellStyle name="Calculation 3 2 14 2 2" xfId="34884"/>
    <cellStyle name="Calculation 3 2 14 2 3" xfId="45923"/>
    <cellStyle name="Calculation 3 2 14 2 4" xfId="22970"/>
    <cellStyle name="Calculation 3 2 14 3" xfId="29267"/>
    <cellStyle name="Calculation 3 2 14 4" xfId="40262"/>
    <cellStyle name="Calculation 3 2 14 5" xfId="17309"/>
    <cellStyle name="Calculation 3 2 15" xfId="898"/>
    <cellStyle name="Calculation 3 2 15 2" xfId="7195"/>
    <cellStyle name="Calculation 3 2 15 2 2" xfId="31022"/>
    <cellStyle name="Calculation 3 2 15 2 3" xfId="42061"/>
    <cellStyle name="Calculation 3 2 15 2 4" xfId="19108"/>
    <cellStyle name="Calculation 3 2 15 3" xfId="24887"/>
    <cellStyle name="Calculation 3 2 15 4" xfId="24962"/>
    <cellStyle name="Calculation 3 2 15 5" xfId="12812"/>
    <cellStyle name="Calculation 3 2 16" xfId="1261"/>
    <cellStyle name="Calculation 3 2 16 2" xfId="7491"/>
    <cellStyle name="Calculation 3 2 16 2 2" xfId="31318"/>
    <cellStyle name="Calculation 3 2 16 2 3" xfId="42357"/>
    <cellStyle name="Calculation 3 2 16 2 4" xfId="19404"/>
    <cellStyle name="Calculation 3 2 16 3" xfId="25237"/>
    <cellStyle name="Calculation 3 2 16 4" xfId="36128"/>
    <cellStyle name="Calculation 3 2 16 5" xfId="13175"/>
    <cellStyle name="Calculation 3 2 17" xfId="637"/>
    <cellStyle name="Calculation 3 2 17 2" xfId="6944"/>
    <cellStyle name="Calculation 3 2 17 2 2" xfId="30771"/>
    <cellStyle name="Calculation 3 2 17 2 3" xfId="41810"/>
    <cellStyle name="Calculation 3 2 17 2 4" xfId="18857"/>
    <cellStyle name="Calculation 3 2 17 3" xfId="24628"/>
    <cellStyle name="Calculation 3 2 17 4" xfId="25500"/>
    <cellStyle name="Calculation 3 2 17 5" xfId="12551"/>
    <cellStyle name="Calculation 3 2 18" xfId="24387"/>
    <cellStyle name="Calculation 3 2 19" xfId="26735"/>
    <cellStyle name="Calculation 3 2 2" xfId="432"/>
    <cellStyle name="Calculation 3 2 2 10" xfId="2188"/>
    <cellStyle name="Calculation 3 2 2 10 2" xfId="8290"/>
    <cellStyle name="Calculation 3 2 2 10 2 2" xfId="32117"/>
    <cellStyle name="Calculation 3 2 2 10 2 3" xfId="43156"/>
    <cellStyle name="Calculation 3 2 2 10 2 4" xfId="20203"/>
    <cellStyle name="Calculation 3 2 2 10 3" xfId="26134"/>
    <cellStyle name="Calculation 3 2 2 10 4" xfId="37055"/>
    <cellStyle name="Calculation 3 2 2 10 5" xfId="14102"/>
    <cellStyle name="Calculation 3 2 2 11" xfId="2402"/>
    <cellStyle name="Calculation 3 2 2 11 2" xfId="8476"/>
    <cellStyle name="Calculation 3 2 2 11 2 2" xfId="32303"/>
    <cellStyle name="Calculation 3 2 2 11 2 3" xfId="43342"/>
    <cellStyle name="Calculation 3 2 2 11 2 4" xfId="20389"/>
    <cellStyle name="Calculation 3 2 2 11 3" xfId="26342"/>
    <cellStyle name="Calculation 3 2 2 11 4" xfId="37269"/>
    <cellStyle name="Calculation 3 2 2 11 5" xfId="14316"/>
    <cellStyle name="Calculation 3 2 2 12" xfId="2625"/>
    <cellStyle name="Calculation 3 2 2 12 2" xfId="8666"/>
    <cellStyle name="Calculation 3 2 2 12 2 2" xfId="32493"/>
    <cellStyle name="Calculation 3 2 2 12 2 3" xfId="43532"/>
    <cellStyle name="Calculation 3 2 2 12 2 4" xfId="20579"/>
    <cellStyle name="Calculation 3 2 2 12 3" xfId="26560"/>
    <cellStyle name="Calculation 3 2 2 12 4" xfId="37492"/>
    <cellStyle name="Calculation 3 2 2 12 5" xfId="14539"/>
    <cellStyle name="Calculation 3 2 2 13" xfId="2826"/>
    <cellStyle name="Calculation 3 2 2 13 2" xfId="8840"/>
    <cellStyle name="Calculation 3 2 2 13 2 2" xfId="32667"/>
    <cellStyle name="Calculation 3 2 2 13 2 3" xfId="43706"/>
    <cellStyle name="Calculation 3 2 2 13 2 4" xfId="20753"/>
    <cellStyle name="Calculation 3 2 2 13 3" xfId="26755"/>
    <cellStyle name="Calculation 3 2 2 13 4" xfId="37693"/>
    <cellStyle name="Calculation 3 2 2 13 5" xfId="14740"/>
    <cellStyle name="Calculation 3 2 2 14" xfId="3094"/>
    <cellStyle name="Calculation 3 2 2 14 2" xfId="9069"/>
    <cellStyle name="Calculation 3 2 2 14 2 2" xfId="32896"/>
    <cellStyle name="Calculation 3 2 2 14 2 3" xfId="43935"/>
    <cellStyle name="Calculation 3 2 2 14 2 4" xfId="20982"/>
    <cellStyle name="Calculation 3 2 2 14 3" xfId="27018"/>
    <cellStyle name="Calculation 3 2 2 14 4" xfId="37961"/>
    <cellStyle name="Calculation 3 2 2 14 5" xfId="15008"/>
    <cellStyle name="Calculation 3 2 2 15" xfId="3338"/>
    <cellStyle name="Calculation 3 2 2 15 2" xfId="9281"/>
    <cellStyle name="Calculation 3 2 2 15 2 2" xfId="33108"/>
    <cellStyle name="Calculation 3 2 2 15 2 3" xfId="44147"/>
    <cellStyle name="Calculation 3 2 2 15 2 4" xfId="21194"/>
    <cellStyle name="Calculation 3 2 2 15 3" xfId="27259"/>
    <cellStyle name="Calculation 3 2 2 15 4" xfId="38205"/>
    <cellStyle name="Calculation 3 2 2 15 5" xfId="15252"/>
    <cellStyle name="Calculation 3 2 2 16" xfId="3583"/>
    <cellStyle name="Calculation 3 2 2 16 2" xfId="9494"/>
    <cellStyle name="Calculation 3 2 2 16 2 2" xfId="33321"/>
    <cellStyle name="Calculation 3 2 2 16 2 3" xfId="44360"/>
    <cellStyle name="Calculation 3 2 2 16 2 4" xfId="21407"/>
    <cellStyle name="Calculation 3 2 2 16 3" xfId="27499"/>
    <cellStyle name="Calculation 3 2 2 16 4" xfId="38450"/>
    <cellStyle name="Calculation 3 2 2 16 5" xfId="15497"/>
    <cellStyle name="Calculation 3 2 2 17" xfId="3831"/>
    <cellStyle name="Calculation 3 2 2 17 2" xfId="9708"/>
    <cellStyle name="Calculation 3 2 2 17 2 2" xfId="33535"/>
    <cellStyle name="Calculation 3 2 2 17 2 3" xfId="44574"/>
    <cellStyle name="Calculation 3 2 2 17 2 4" xfId="21621"/>
    <cellStyle name="Calculation 3 2 2 17 3" xfId="27743"/>
    <cellStyle name="Calculation 3 2 2 17 4" xfId="38698"/>
    <cellStyle name="Calculation 3 2 2 17 5" xfId="15745"/>
    <cellStyle name="Calculation 3 2 2 18" xfId="4075"/>
    <cellStyle name="Calculation 3 2 2 18 2" xfId="9919"/>
    <cellStyle name="Calculation 3 2 2 18 2 2" xfId="33746"/>
    <cellStyle name="Calculation 3 2 2 18 2 3" xfId="44785"/>
    <cellStyle name="Calculation 3 2 2 18 2 4" xfId="21832"/>
    <cellStyle name="Calculation 3 2 2 18 3" xfId="27982"/>
    <cellStyle name="Calculation 3 2 2 18 4" xfId="38942"/>
    <cellStyle name="Calculation 3 2 2 18 5" xfId="15989"/>
    <cellStyle name="Calculation 3 2 2 19" xfId="4317"/>
    <cellStyle name="Calculation 3 2 2 19 2" xfId="10129"/>
    <cellStyle name="Calculation 3 2 2 19 2 2" xfId="33956"/>
    <cellStyle name="Calculation 3 2 2 19 2 3" xfId="44995"/>
    <cellStyle name="Calculation 3 2 2 19 2 4" xfId="22042"/>
    <cellStyle name="Calculation 3 2 2 19 3" xfId="28219"/>
    <cellStyle name="Calculation 3 2 2 19 4" xfId="39184"/>
    <cellStyle name="Calculation 3 2 2 19 5" xfId="16231"/>
    <cellStyle name="Calculation 3 2 2 2" xfId="553"/>
    <cellStyle name="Calculation 3 2 2 2 10" xfId="2947"/>
    <cellStyle name="Calculation 3 2 2 2 10 2" xfId="8944"/>
    <cellStyle name="Calculation 3 2 2 2 10 2 2" xfId="32771"/>
    <cellStyle name="Calculation 3 2 2 2 10 2 3" xfId="43810"/>
    <cellStyle name="Calculation 3 2 2 2 10 2 4" xfId="20857"/>
    <cellStyle name="Calculation 3 2 2 2 10 3" xfId="26872"/>
    <cellStyle name="Calculation 3 2 2 2 10 4" xfId="37814"/>
    <cellStyle name="Calculation 3 2 2 2 10 5" xfId="14861"/>
    <cellStyle name="Calculation 3 2 2 2 11" xfId="3215"/>
    <cellStyle name="Calculation 3 2 2 2 11 2" xfId="9173"/>
    <cellStyle name="Calculation 3 2 2 2 11 2 2" xfId="33000"/>
    <cellStyle name="Calculation 3 2 2 2 11 2 3" xfId="44039"/>
    <cellStyle name="Calculation 3 2 2 2 11 2 4" xfId="21086"/>
    <cellStyle name="Calculation 3 2 2 2 11 3" xfId="27137"/>
    <cellStyle name="Calculation 3 2 2 2 11 4" xfId="38082"/>
    <cellStyle name="Calculation 3 2 2 2 11 5" xfId="15129"/>
    <cellStyle name="Calculation 3 2 2 2 12" xfId="3459"/>
    <cellStyle name="Calculation 3 2 2 2 12 2" xfId="9385"/>
    <cellStyle name="Calculation 3 2 2 2 12 2 2" xfId="33212"/>
    <cellStyle name="Calculation 3 2 2 2 12 2 3" xfId="44251"/>
    <cellStyle name="Calculation 3 2 2 2 12 2 4" xfId="21298"/>
    <cellStyle name="Calculation 3 2 2 2 12 3" xfId="27376"/>
    <cellStyle name="Calculation 3 2 2 2 12 4" xfId="38326"/>
    <cellStyle name="Calculation 3 2 2 2 12 5" xfId="15373"/>
    <cellStyle name="Calculation 3 2 2 2 13" xfId="3704"/>
    <cellStyle name="Calculation 3 2 2 2 13 2" xfId="9598"/>
    <cellStyle name="Calculation 3 2 2 2 13 2 2" xfId="33425"/>
    <cellStyle name="Calculation 3 2 2 2 13 2 3" xfId="44464"/>
    <cellStyle name="Calculation 3 2 2 2 13 2 4" xfId="21511"/>
    <cellStyle name="Calculation 3 2 2 2 13 3" xfId="27617"/>
    <cellStyle name="Calculation 3 2 2 2 13 4" xfId="38571"/>
    <cellStyle name="Calculation 3 2 2 2 13 5" xfId="15618"/>
    <cellStyle name="Calculation 3 2 2 2 14" xfId="3952"/>
    <cellStyle name="Calculation 3 2 2 2 14 2" xfId="9812"/>
    <cellStyle name="Calculation 3 2 2 2 14 2 2" xfId="33639"/>
    <cellStyle name="Calculation 3 2 2 2 14 2 3" xfId="44678"/>
    <cellStyle name="Calculation 3 2 2 2 14 2 4" xfId="21725"/>
    <cellStyle name="Calculation 3 2 2 2 14 3" xfId="27860"/>
    <cellStyle name="Calculation 3 2 2 2 14 4" xfId="38819"/>
    <cellStyle name="Calculation 3 2 2 2 14 5" xfId="15866"/>
    <cellStyle name="Calculation 3 2 2 2 15" xfId="4196"/>
    <cellStyle name="Calculation 3 2 2 2 15 2" xfId="10023"/>
    <cellStyle name="Calculation 3 2 2 2 15 2 2" xfId="33850"/>
    <cellStyle name="Calculation 3 2 2 2 15 2 3" xfId="44889"/>
    <cellStyle name="Calculation 3 2 2 2 15 2 4" xfId="21936"/>
    <cellStyle name="Calculation 3 2 2 2 15 3" xfId="28099"/>
    <cellStyle name="Calculation 3 2 2 2 15 4" xfId="39063"/>
    <cellStyle name="Calculation 3 2 2 2 15 5" xfId="16110"/>
    <cellStyle name="Calculation 3 2 2 2 16" xfId="4438"/>
    <cellStyle name="Calculation 3 2 2 2 16 2" xfId="10233"/>
    <cellStyle name="Calculation 3 2 2 2 16 2 2" xfId="34060"/>
    <cellStyle name="Calculation 3 2 2 2 16 2 3" xfId="45099"/>
    <cellStyle name="Calculation 3 2 2 2 16 2 4" xfId="22146"/>
    <cellStyle name="Calculation 3 2 2 2 16 3" xfId="28336"/>
    <cellStyle name="Calculation 3 2 2 2 16 4" xfId="39305"/>
    <cellStyle name="Calculation 3 2 2 2 16 5" xfId="16352"/>
    <cellStyle name="Calculation 3 2 2 2 17" xfId="4659"/>
    <cellStyle name="Calculation 3 2 2 2 17 2" xfId="10420"/>
    <cellStyle name="Calculation 3 2 2 2 17 2 2" xfId="34247"/>
    <cellStyle name="Calculation 3 2 2 2 17 2 3" xfId="45286"/>
    <cellStyle name="Calculation 3 2 2 2 17 2 4" xfId="22333"/>
    <cellStyle name="Calculation 3 2 2 2 17 3" xfId="28551"/>
    <cellStyle name="Calculation 3 2 2 2 17 4" xfId="39526"/>
    <cellStyle name="Calculation 3 2 2 2 17 5" xfId="16573"/>
    <cellStyle name="Calculation 3 2 2 2 18" xfId="4869"/>
    <cellStyle name="Calculation 3 2 2 2 18 2" xfId="10603"/>
    <cellStyle name="Calculation 3 2 2 2 18 2 2" xfId="34430"/>
    <cellStyle name="Calculation 3 2 2 2 18 2 3" xfId="45469"/>
    <cellStyle name="Calculation 3 2 2 2 18 2 4" xfId="22516"/>
    <cellStyle name="Calculation 3 2 2 2 18 3" xfId="28755"/>
    <cellStyle name="Calculation 3 2 2 2 18 4" xfId="39736"/>
    <cellStyle name="Calculation 3 2 2 2 18 5" xfId="16783"/>
    <cellStyle name="Calculation 3 2 2 2 19" xfId="5104"/>
    <cellStyle name="Calculation 3 2 2 2 19 2" xfId="10808"/>
    <cellStyle name="Calculation 3 2 2 2 19 2 2" xfId="34635"/>
    <cellStyle name="Calculation 3 2 2 2 19 2 3" xfId="45674"/>
    <cellStyle name="Calculation 3 2 2 2 19 2 4" xfId="22721"/>
    <cellStyle name="Calculation 3 2 2 2 19 3" xfId="28985"/>
    <cellStyle name="Calculation 3 2 2 2 19 4" xfId="39971"/>
    <cellStyle name="Calculation 3 2 2 2 19 5" xfId="17018"/>
    <cellStyle name="Calculation 3 2 2 2 2" xfId="1197"/>
    <cellStyle name="Calculation 3 2 2 2 2 2" xfId="7435"/>
    <cellStyle name="Calculation 3 2 2 2 2 2 2" xfId="31262"/>
    <cellStyle name="Calculation 3 2 2 2 2 2 3" xfId="42301"/>
    <cellStyle name="Calculation 3 2 2 2 2 2 4" xfId="19348"/>
    <cellStyle name="Calculation 3 2 2 2 2 3" xfId="25174"/>
    <cellStyle name="Calculation 3 2 2 2 2 4" xfId="24248"/>
    <cellStyle name="Calculation 3 2 2 2 2 5" xfId="13111"/>
    <cellStyle name="Calculation 3 2 2 2 20" xfId="5325"/>
    <cellStyle name="Calculation 3 2 2 2 20 2" xfId="10995"/>
    <cellStyle name="Calculation 3 2 2 2 20 2 2" xfId="34822"/>
    <cellStyle name="Calculation 3 2 2 2 20 2 3" xfId="45861"/>
    <cellStyle name="Calculation 3 2 2 2 20 2 4" xfId="22908"/>
    <cellStyle name="Calculation 3 2 2 2 20 3" xfId="29198"/>
    <cellStyle name="Calculation 3 2 2 2 20 4" xfId="40192"/>
    <cellStyle name="Calculation 3 2 2 2 20 5" xfId="17239"/>
    <cellStyle name="Calculation 3 2 2 2 21" xfId="5558"/>
    <cellStyle name="Calculation 3 2 2 2 21 2" xfId="11198"/>
    <cellStyle name="Calculation 3 2 2 2 21 2 2" xfId="35025"/>
    <cellStyle name="Calculation 3 2 2 2 21 2 3" xfId="46064"/>
    <cellStyle name="Calculation 3 2 2 2 21 2 4" xfId="23111"/>
    <cellStyle name="Calculation 3 2 2 2 21 3" xfId="29425"/>
    <cellStyle name="Calculation 3 2 2 2 21 4" xfId="40425"/>
    <cellStyle name="Calculation 3 2 2 2 21 5" xfId="17472"/>
    <cellStyle name="Calculation 3 2 2 2 22" xfId="5791"/>
    <cellStyle name="Calculation 3 2 2 2 22 2" xfId="11399"/>
    <cellStyle name="Calculation 3 2 2 2 22 2 2" xfId="35226"/>
    <cellStyle name="Calculation 3 2 2 2 22 2 3" xfId="46265"/>
    <cellStyle name="Calculation 3 2 2 2 22 2 4" xfId="23312"/>
    <cellStyle name="Calculation 3 2 2 2 22 3" xfId="29651"/>
    <cellStyle name="Calculation 3 2 2 2 22 4" xfId="40658"/>
    <cellStyle name="Calculation 3 2 2 2 22 5" xfId="17705"/>
    <cellStyle name="Calculation 3 2 2 2 23" xfId="6008"/>
    <cellStyle name="Calculation 3 2 2 2 23 2" xfId="11583"/>
    <cellStyle name="Calculation 3 2 2 2 23 2 2" xfId="35410"/>
    <cellStyle name="Calculation 3 2 2 2 23 2 3" xfId="46449"/>
    <cellStyle name="Calculation 3 2 2 2 23 2 4" xfId="23496"/>
    <cellStyle name="Calculation 3 2 2 2 23 3" xfId="29861"/>
    <cellStyle name="Calculation 3 2 2 2 23 4" xfId="40875"/>
    <cellStyle name="Calculation 3 2 2 2 23 5" xfId="17922"/>
    <cellStyle name="Calculation 3 2 2 2 24" xfId="6216"/>
    <cellStyle name="Calculation 3 2 2 2 24 2" xfId="11764"/>
    <cellStyle name="Calculation 3 2 2 2 24 2 2" xfId="35591"/>
    <cellStyle name="Calculation 3 2 2 2 24 2 3" xfId="46630"/>
    <cellStyle name="Calculation 3 2 2 2 24 2 4" xfId="23677"/>
    <cellStyle name="Calculation 3 2 2 2 24 3" xfId="30062"/>
    <cellStyle name="Calculation 3 2 2 2 24 4" xfId="41083"/>
    <cellStyle name="Calculation 3 2 2 2 24 5" xfId="18130"/>
    <cellStyle name="Calculation 3 2 2 2 25" xfId="6436"/>
    <cellStyle name="Calculation 3 2 2 2 25 2" xfId="11956"/>
    <cellStyle name="Calculation 3 2 2 2 25 2 2" xfId="35783"/>
    <cellStyle name="Calculation 3 2 2 2 25 2 3" xfId="46822"/>
    <cellStyle name="Calculation 3 2 2 2 25 2 4" xfId="23869"/>
    <cellStyle name="Calculation 3 2 2 2 25 3" xfId="30275"/>
    <cellStyle name="Calculation 3 2 2 2 25 4" xfId="41303"/>
    <cellStyle name="Calculation 3 2 2 2 25 5" xfId="18350"/>
    <cellStyle name="Calculation 3 2 2 2 26" xfId="6662"/>
    <cellStyle name="Calculation 3 2 2 2 26 2" xfId="12149"/>
    <cellStyle name="Calculation 3 2 2 2 26 2 2" xfId="35976"/>
    <cellStyle name="Calculation 3 2 2 2 26 2 3" xfId="47015"/>
    <cellStyle name="Calculation 3 2 2 2 26 2 4" xfId="24062"/>
    <cellStyle name="Calculation 3 2 2 2 26 3" xfId="30492"/>
    <cellStyle name="Calculation 3 2 2 2 26 4" xfId="41529"/>
    <cellStyle name="Calculation 3 2 2 2 26 5" xfId="18576"/>
    <cellStyle name="Calculation 3 2 2 2 27" xfId="777"/>
    <cellStyle name="Calculation 3 2 2 2 27 2" xfId="7084"/>
    <cellStyle name="Calculation 3 2 2 2 27 2 2" xfId="30911"/>
    <cellStyle name="Calculation 3 2 2 2 27 2 3" xfId="41950"/>
    <cellStyle name="Calculation 3 2 2 2 27 2 4" xfId="18997"/>
    <cellStyle name="Calculation 3 2 2 2 27 3" xfId="24768"/>
    <cellStyle name="Calculation 3 2 2 2 27 4" xfId="28069"/>
    <cellStyle name="Calculation 3 2 2 2 27 5" xfId="12691"/>
    <cellStyle name="Calculation 3 2 2 2 28" xfId="6867"/>
    <cellStyle name="Calculation 3 2 2 2 28 2" xfId="30694"/>
    <cellStyle name="Calculation 3 2 2 2 28 3" xfId="41733"/>
    <cellStyle name="Calculation 3 2 2 2 28 4" xfId="18780"/>
    <cellStyle name="Calculation 3 2 2 2 29" xfId="24545"/>
    <cellStyle name="Calculation 3 2 2 2 3" xfId="1410"/>
    <cellStyle name="Calculation 3 2 2 2 3 2" xfId="7620"/>
    <cellStyle name="Calculation 3 2 2 2 3 2 2" xfId="31447"/>
    <cellStyle name="Calculation 3 2 2 2 3 2 3" xfId="42486"/>
    <cellStyle name="Calculation 3 2 2 2 3 2 4" xfId="19533"/>
    <cellStyle name="Calculation 3 2 2 2 3 3" xfId="25380"/>
    <cellStyle name="Calculation 3 2 2 2 3 4" xfId="36277"/>
    <cellStyle name="Calculation 3 2 2 2 3 5" xfId="13324"/>
    <cellStyle name="Calculation 3 2 2 2 30" xfId="24513"/>
    <cellStyle name="Calculation 3 2 2 2 31" xfId="12467"/>
    <cellStyle name="Calculation 3 2 2 2 4" xfId="1642"/>
    <cellStyle name="Calculation 3 2 2 2 4 2" xfId="7818"/>
    <cellStyle name="Calculation 3 2 2 2 4 2 2" xfId="31645"/>
    <cellStyle name="Calculation 3 2 2 2 4 2 3" xfId="42684"/>
    <cellStyle name="Calculation 3 2 2 2 4 2 4" xfId="19731"/>
    <cellStyle name="Calculation 3 2 2 2 4 3" xfId="25604"/>
    <cellStyle name="Calculation 3 2 2 2 4 4" xfId="36509"/>
    <cellStyle name="Calculation 3 2 2 2 4 5" xfId="13556"/>
    <cellStyle name="Calculation 3 2 2 2 5" xfId="1853"/>
    <cellStyle name="Calculation 3 2 2 2 5 2" xfId="8002"/>
    <cellStyle name="Calculation 3 2 2 2 5 2 2" xfId="31829"/>
    <cellStyle name="Calculation 3 2 2 2 5 2 3" xfId="42868"/>
    <cellStyle name="Calculation 3 2 2 2 5 2 4" xfId="19915"/>
    <cellStyle name="Calculation 3 2 2 2 5 3" xfId="25808"/>
    <cellStyle name="Calculation 3 2 2 2 5 4" xfId="36720"/>
    <cellStyle name="Calculation 3 2 2 2 5 5" xfId="13767"/>
    <cellStyle name="Calculation 3 2 2 2 6" xfId="2084"/>
    <cellStyle name="Calculation 3 2 2 2 6 2" xfId="8203"/>
    <cellStyle name="Calculation 3 2 2 2 6 2 2" xfId="32030"/>
    <cellStyle name="Calculation 3 2 2 2 6 2 3" xfId="43069"/>
    <cellStyle name="Calculation 3 2 2 2 6 2 4" xfId="20116"/>
    <cellStyle name="Calculation 3 2 2 2 6 3" xfId="26033"/>
    <cellStyle name="Calculation 3 2 2 2 6 4" xfId="36951"/>
    <cellStyle name="Calculation 3 2 2 2 6 5" xfId="13998"/>
    <cellStyle name="Calculation 3 2 2 2 7" xfId="2309"/>
    <cellStyle name="Calculation 3 2 2 2 7 2" xfId="8394"/>
    <cellStyle name="Calculation 3 2 2 2 7 2 2" xfId="32221"/>
    <cellStyle name="Calculation 3 2 2 2 7 2 3" xfId="43260"/>
    <cellStyle name="Calculation 3 2 2 2 7 2 4" xfId="20307"/>
    <cellStyle name="Calculation 3 2 2 2 7 3" xfId="26250"/>
    <cellStyle name="Calculation 3 2 2 2 7 4" xfId="37176"/>
    <cellStyle name="Calculation 3 2 2 2 7 5" xfId="14223"/>
    <cellStyle name="Calculation 3 2 2 2 8" xfId="2523"/>
    <cellStyle name="Calculation 3 2 2 2 8 2" xfId="8580"/>
    <cellStyle name="Calculation 3 2 2 2 8 2 2" xfId="32407"/>
    <cellStyle name="Calculation 3 2 2 2 8 2 3" xfId="43446"/>
    <cellStyle name="Calculation 3 2 2 2 8 2 4" xfId="20493"/>
    <cellStyle name="Calculation 3 2 2 2 8 3" xfId="26459"/>
    <cellStyle name="Calculation 3 2 2 2 8 4" xfId="37390"/>
    <cellStyle name="Calculation 3 2 2 2 8 5" xfId="14437"/>
    <cellStyle name="Calculation 3 2 2 2 9" xfId="2741"/>
    <cellStyle name="Calculation 3 2 2 2 9 2" xfId="8764"/>
    <cellStyle name="Calculation 3 2 2 2 9 2 2" xfId="32591"/>
    <cellStyle name="Calculation 3 2 2 2 9 2 3" xfId="43630"/>
    <cellStyle name="Calculation 3 2 2 2 9 2 4" xfId="20677"/>
    <cellStyle name="Calculation 3 2 2 2 9 3" xfId="26671"/>
    <cellStyle name="Calculation 3 2 2 2 9 4" xfId="37608"/>
    <cellStyle name="Calculation 3 2 2 2 9 5" xfId="14655"/>
    <cellStyle name="Calculation 3 2 2 20" xfId="4538"/>
    <cellStyle name="Calculation 3 2 2 20 2" xfId="10316"/>
    <cellStyle name="Calculation 3 2 2 20 2 2" xfId="34143"/>
    <cellStyle name="Calculation 3 2 2 20 2 3" xfId="45182"/>
    <cellStyle name="Calculation 3 2 2 20 2 4" xfId="22229"/>
    <cellStyle name="Calculation 3 2 2 20 3" xfId="28434"/>
    <cellStyle name="Calculation 3 2 2 20 4" xfId="39405"/>
    <cellStyle name="Calculation 3 2 2 20 5" xfId="16452"/>
    <cellStyle name="Calculation 3 2 2 21" xfId="4748"/>
    <cellStyle name="Calculation 3 2 2 21 2" xfId="10499"/>
    <cellStyle name="Calculation 3 2 2 21 2 2" xfId="34326"/>
    <cellStyle name="Calculation 3 2 2 21 2 3" xfId="45365"/>
    <cellStyle name="Calculation 3 2 2 21 2 4" xfId="22412"/>
    <cellStyle name="Calculation 3 2 2 21 3" xfId="28638"/>
    <cellStyle name="Calculation 3 2 2 21 4" xfId="39615"/>
    <cellStyle name="Calculation 3 2 2 21 5" xfId="16662"/>
    <cellStyle name="Calculation 3 2 2 22" xfId="4983"/>
    <cellStyle name="Calculation 3 2 2 22 2" xfId="10704"/>
    <cellStyle name="Calculation 3 2 2 22 2 2" xfId="34531"/>
    <cellStyle name="Calculation 3 2 2 22 2 3" xfId="45570"/>
    <cellStyle name="Calculation 3 2 2 22 2 4" xfId="22617"/>
    <cellStyle name="Calculation 3 2 2 22 3" xfId="28867"/>
    <cellStyle name="Calculation 3 2 2 22 4" xfId="39850"/>
    <cellStyle name="Calculation 3 2 2 22 5" xfId="16897"/>
    <cellStyle name="Calculation 3 2 2 23" xfId="5204"/>
    <cellStyle name="Calculation 3 2 2 23 2" xfId="10891"/>
    <cellStyle name="Calculation 3 2 2 23 2 2" xfId="34718"/>
    <cellStyle name="Calculation 3 2 2 23 2 3" xfId="45757"/>
    <cellStyle name="Calculation 3 2 2 23 2 4" xfId="22804"/>
    <cellStyle name="Calculation 3 2 2 23 3" xfId="29081"/>
    <cellStyle name="Calculation 3 2 2 23 4" xfId="40071"/>
    <cellStyle name="Calculation 3 2 2 23 5" xfId="17118"/>
    <cellStyle name="Calculation 3 2 2 24" xfId="5437"/>
    <cellStyle name="Calculation 3 2 2 24 2" xfId="11094"/>
    <cellStyle name="Calculation 3 2 2 24 2 2" xfId="34921"/>
    <cellStyle name="Calculation 3 2 2 24 2 3" xfId="45960"/>
    <cellStyle name="Calculation 3 2 2 24 2 4" xfId="23007"/>
    <cellStyle name="Calculation 3 2 2 24 3" xfId="29308"/>
    <cellStyle name="Calculation 3 2 2 24 4" xfId="40304"/>
    <cellStyle name="Calculation 3 2 2 24 5" xfId="17351"/>
    <cellStyle name="Calculation 3 2 2 25" xfId="5670"/>
    <cellStyle name="Calculation 3 2 2 25 2" xfId="11295"/>
    <cellStyle name="Calculation 3 2 2 25 2 2" xfId="35122"/>
    <cellStyle name="Calculation 3 2 2 25 2 3" xfId="46161"/>
    <cellStyle name="Calculation 3 2 2 25 2 4" xfId="23208"/>
    <cellStyle name="Calculation 3 2 2 25 3" xfId="29534"/>
    <cellStyle name="Calculation 3 2 2 25 4" xfId="40537"/>
    <cellStyle name="Calculation 3 2 2 25 5" xfId="17584"/>
    <cellStyle name="Calculation 3 2 2 26" xfId="5887"/>
    <cellStyle name="Calculation 3 2 2 26 2" xfId="11479"/>
    <cellStyle name="Calculation 3 2 2 26 2 2" xfId="35306"/>
    <cellStyle name="Calculation 3 2 2 26 2 3" xfId="46345"/>
    <cellStyle name="Calculation 3 2 2 26 2 4" xfId="23392"/>
    <cellStyle name="Calculation 3 2 2 26 3" xfId="29745"/>
    <cellStyle name="Calculation 3 2 2 26 4" xfId="40754"/>
    <cellStyle name="Calculation 3 2 2 26 5" xfId="17801"/>
    <cellStyle name="Calculation 3 2 2 27" xfId="6095"/>
    <cellStyle name="Calculation 3 2 2 27 2" xfId="11660"/>
    <cellStyle name="Calculation 3 2 2 27 2 2" xfId="35487"/>
    <cellStyle name="Calculation 3 2 2 27 2 3" xfId="46526"/>
    <cellStyle name="Calculation 3 2 2 27 2 4" xfId="23573"/>
    <cellStyle name="Calculation 3 2 2 27 3" xfId="29946"/>
    <cellStyle name="Calculation 3 2 2 27 4" xfId="40962"/>
    <cellStyle name="Calculation 3 2 2 27 5" xfId="18009"/>
    <cellStyle name="Calculation 3 2 2 28" xfId="6315"/>
    <cellStyle name="Calculation 3 2 2 28 2" xfId="11852"/>
    <cellStyle name="Calculation 3 2 2 28 2 2" xfId="35679"/>
    <cellStyle name="Calculation 3 2 2 28 2 3" xfId="46718"/>
    <cellStyle name="Calculation 3 2 2 28 2 4" xfId="23765"/>
    <cellStyle name="Calculation 3 2 2 28 3" xfId="30159"/>
    <cellStyle name="Calculation 3 2 2 28 4" xfId="41182"/>
    <cellStyle name="Calculation 3 2 2 28 5" xfId="18229"/>
    <cellStyle name="Calculation 3 2 2 29" xfId="6550"/>
    <cellStyle name="Calculation 3 2 2 29 2" xfId="12054"/>
    <cellStyle name="Calculation 3 2 2 29 2 2" xfId="35881"/>
    <cellStyle name="Calculation 3 2 2 29 2 3" xfId="46920"/>
    <cellStyle name="Calculation 3 2 2 29 2 4" xfId="23967"/>
    <cellStyle name="Calculation 3 2 2 29 3" xfId="30385"/>
    <cellStyle name="Calculation 3 2 2 29 4" xfId="41417"/>
    <cellStyle name="Calculation 3 2 2 29 5" xfId="18464"/>
    <cellStyle name="Calculation 3 2 2 3" xfId="598"/>
    <cellStyle name="Calculation 3 2 2 3 10" xfId="2992"/>
    <cellStyle name="Calculation 3 2 2 3 10 2" xfId="8984"/>
    <cellStyle name="Calculation 3 2 2 3 10 2 2" xfId="32811"/>
    <cellStyle name="Calculation 3 2 2 3 10 2 3" xfId="43850"/>
    <cellStyle name="Calculation 3 2 2 3 10 2 4" xfId="20897"/>
    <cellStyle name="Calculation 3 2 2 3 10 3" xfId="26916"/>
    <cellStyle name="Calculation 3 2 2 3 10 4" xfId="37859"/>
    <cellStyle name="Calculation 3 2 2 3 10 5" xfId="14906"/>
    <cellStyle name="Calculation 3 2 2 3 11" xfId="3260"/>
    <cellStyle name="Calculation 3 2 2 3 11 2" xfId="9213"/>
    <cellStyle name="Calculation 3 2 2 3 11 2 2" xfId="33040"/>
    <cellStyle name="Calculation 3 2 2 3 11 2 3" xfId="44079"/>
    <cellStyle name="Calculation 3 2 2 3 11 2 4" xfId="21126"/>
    <cellStyle name="Calculation 3 2 2 3 11 3" xfId="27181"/>
    <cellStyle name="Calculation 3 2 2 3 11 4" xfId="38127"/>
    <cellStyle name="Calculation 3 2 2 3 11 5" xfId="15174"/>
    <cellStyle name="Calculation 3 2 2 3 12" xfId="3504"/>
    <cellStyle name="Calculation 3 2 2 3 12 2" xfId="9425"/>
    <cellStyle name="Calculation 3 2 2 3 12 2 2" xfId="33252"/>
    <cellStyle name="Calculation 3 2 2 3 12 2 3" xfId="44291"/>
    <cellStyle name="Calculation 3 2 2 3 12 2 4" xfId="21338"/>
    <cellStyle name="Calculation 3 2 2 3 12 3" xfId="27420"/>
    <cellStyle name="Calculation 3 2 2 3 12 4" xfId="38371"/>
    <cellStyle name="Calculation 3 2 2 3 12 5" xfId="15418"/>
    <cellStyle name="Calculation 3 2 2 3 13" xfId="3749"/>
    <cellStyle name="Calculation 3 2 2 3 13 2" xfId="9638"/>
    <cellStyle name="Calculation 3 2 2 3 13 2 2" xfId="33465"/>
    <cellStyle name="Calculation 3 2 2 3 13 2 3" xfId="44504"/>
    <cellStyle name="Calculation 3 2 2 3 13 2 4" xfId="21551"/>
    <cellStyle name="Calculation 3 2 2 3 13 3" xfId="27661"/>
    <cellStyle name="Calculation 3 2 2 3 13 4" xfId="38616"/>
    <cellStyle name="Calculation 3 2 2 3 13 5" xfId="15663"/>
    <cellStyle name="Calculation 3 2 2 3 14" xfId="3997"/>
    <cellStyle name="Calculation 3 2 2 3 14 2" xfId="9852"/>
    <cellStyle name="Calculation 3 2 2 3 14 2 2" xfId="33679"/>
    <cellStyle name="Calculation 3 2 2 3 14 2 3" xfId="44718"/>
    <cellStyle name="Calculation 3 2 2 3 14 2 4" xfId="21765"/>
    <cellStyle name="Calculation 3 2 2 3 14 3" xfId="27904"/>
    <cellStyle name="Calculation 3 2 2 3 14 4" xfId="38864"/>
    <cellStyle name="Calculation 3 2 2 3 14 5" xfId="15911"/>
    <cellStyle name="Calculation 3 2 2 3 15" xfId="4241"/>
    <cellStyle name="Calculation 3 2 2 3 15 2" xfId="10063"/>
    <cellStyle name="Calculation 3 2 2 3 15 2 2" xfId="33890"/>
    <cellStyle name="Calculation 3 2 2 3 15 2 3" xfId="44929"/>
    <cellStyle name="Calculation 3 2 2 3 15 2 4" xfId="21976"/>
    <cellStyle name="Calculation 3 2 2 3 15 3" xfId="28143"/>
    <cellStyle name="Calculation 3 2 2 3 15 4" xfId="39108"/>
    <cellStyle name="Calculation 3 2 2 3 15 5" xfId="16155"/>
    <cellStyle name="Calculation 3 2 2 3 16" xfId="4483"/>
    <cellStyle name="Calculation 3 2 2 3 16 2" xfId="10273"/>
    <cellStyle name="Calculation 3 2 2 3 16 2 2" xfId="34100"/>
    <cellStyle name="Calculation 3 2 2 3 16 2 3" xfId="45139"/>
    <cellStyle name="Calculation 3 2 2 3 16 2 4" xfId="22186"/>
    <cellStyle name="Calculation 3 2 2 3 16 3" xfId="28380"/>
    <cellStyle name="Calculation 3 2 2 3 16 4" xfId="39350"/>
    <cellStyle name="Calculation 3 2 2 3 16 5" xfId="16397"/>
    <cellStyle name="Calculation 3 2 2 3 17" xfId="4704"/>
    <cellStyle name="Calculation 3 2 2 3 17 2" xfId="10460"/>
    <cellStyle name="Calculation 3 2 2 3 17 2 2" xfId="34287"/>
    <cellStyle name="Calculation 3 2 2 3 17 2 3" xfId="45326"/>
    <cellStyle name="Calculation 3 2 2 3 17 2 4" xfId="22373"/>
    <cellStyle name="Calculation 3 2 2 3 17 3" xfId="28595"/>
    <cellStyle name="Calculation 3 2 2 3 17 4" xfId="39571"/>
    <cellStyle name="Calculation 3 2 2 3 17 5" xfId="16618"/>
    <cellStyle name="Calculation 3 2 2 3 18" xfId="4914"/>
    <cellStyle name="Calculation 3 2 2 3 18 2" xfId="10643"/>
    <cellStyle name="Calculation 3 2 2 3 18 2 2" xfId="34470"/>
    <cellStyle name="Calculation 3 2 2 3 18 2 3" xfId="45509"/>
    <cellStyle name="Calculation 3 2 2 3 18 2 4" xfId="22556"/>
    <cellStyle name="Calculation 3 2 2 3 18 3" xfId="28799"/>
    <cellStyle name="Calculation 3 2 2 3 18 4" xfId="39781"/>
    <cellStyle name="Calculation 3 2 2 3 18 5" xfId="16828"/>
    <cellStyle name="Calculation 3 2 2 3 19" xfId="5149"/>
    <cellStyle name="Calculation 3 2 2 3 19 2" xfId="10848"/>
    <cellStyle name="Calculation 3 2 2 3 19 2 2" xfId="34675"/>
    <cellStyle name="Calculation 3 2 2 3 19 2 3" xfId="45714"/>
    <cellStyle name="Calculation 3 2 2 3 19 2 4" xfId="22761"/>
    <cellStyle name="Calculation 3 2 2 3 19 3" xfId="29029"/>
    <cellStyle name="Calculation 3 2 2 3 19 4" xfId="40016"/>
    <cellStyle name="Calculation 3 2 2 3 19 5" xfId="17063"/>
    <cellStyle name="Calculation 3 2 2 3 2" xfId="1242"/>
    <cellStyle name="Calculation 3 2 2 3 2 2" xfId="7475"/>
    <cellStyle name="Calculation 3 2 2 3 2 2 2" xfId="31302"/>
    <cellStyle name="Calculation 3 2 2 3 2 2 3" xfId="42341"/>
    <cellStyle name="Calculation 3 2 2 3 2 2 4" xfId="19388"/>
    <cellStyle name="Calculation 3 2 2 3 2 3" xfId="25218"/>
    <cellStyle name="Calculation 3 2 2 3 2 4" xfId="36109"/>
    <cellStyle name="Calculation 3 2 2 3 2 5" xfId="13156"/>
    <cellStyle name="Calculation 3 2 2 3 20" xfId="5370"/>
    <cellStyle name="Calculation 3 2 2 3 20 2" xfId="11035"/>
    <cellStyle name="Calculation 3 2 2 3 20 2 2" xfId="34862"/>
    <cellStyle name="Calculation 3 2 2 3 20 2 3" xfId="45901"/>
    <cellStyle name="Calculation 3 2 2 3 20 2 4" xfId="22948"/>
    <cellStyle name="Calculation 3 2 2 3 20 3" xfId="29242"/>
    <cellStyle name="Calculation 3 2 2 3 20 4" xfId="40237"/>
    <cellStyle name="Calculation 3 2 2 3 20 5" xfId="17284"/>
    <cellStyle name="Calculation 3 2 2 3 21" xfId="5603"/>
    <cellStyle name="Calculation 3 2 2 3 21 2" xfId="11238"/>
    <cellStyle name="Calculation 3 2 2 3 21 2 2" xfId="35065"/>
    <cellStyle name="Calculation 3 2 2 3 21 2 3" xfId="46104"/>
    <cellStyle name="Calculation 3 2 2 3 21 2 4" xfId="23151"/>
    <cellStyle name="Calculation 3 2 2 3 21 3" xfId="29469"/>
    <cellStyle name="Calculation 3 2 2 3 21 4" xfId="40470"/>
    <cellStyle name="Calculation 3 2 2 3 21 5" xfId="17517"/>
    <cellStyle name="Calculation 3 2 2 3 22" xfId="5836"/>
    <cellStyle name="Calculation 3 2 2 3 22 2" xfId="11439"/>
    <cellStyle name="Calculation 3 2 2 3 22 2 2" xfId="35266"/>
    <cellStyle name="Calculation 3 2 2 3 22 2 3" xfId="46305"/>
    <cellStyle name="Calculation 3 2 2 3 22 2 4" xfId="23352"/>
    <cellStyle name="Calculation 3 2 2 3 22 3" xfId="29695"/>
    <cellStyle name="Calculation 3 2 2 3 22 4" xfId="40703"/>
    <cellStyle name="Calculation 3 2 2 3 22 5" xfId="17750"/>
    <cellStyle name="Calculation 3 2 2 3 23" xfId="6053"/>
    <cellStyle name="Calculation 3 2 2 3 23 2" xfId="11623"/>
    <cellStyle name="Calculation 3 2 2 3 23 2 2" xfId="35450"/>
    <cellStyle name="Calculation 3 2 2 3 23 2 3" xfId="46489"/>
    <cellStyle name="Calculation 3 2 2 3 23 2 4" xfId="23536"/>
    <cellStyle name="Calculation 3 2 2 3 23 3" xfId="29905"/>
    <cellStyle name="Calculation 3 2 2 3 23 4" xfId="40920"/>
    <cellStyle name="Calculation 3 2 2 3 23 5" xfId="17967"/>
    <cellStyle name="Calculation 3 2 2 3 24" xfId="6261"/>
    <cellStyle name="Calculation 3 2 2 3 24 2" xfId="11804"/>
    <cellStyle name="Calculation 3 2 2 3 24 2 2" xfId="35631"/>
    <cellStyle name="Calculation 3 2 2 3 24 2 3" xfId="46670"/>
    <cellStyle name="Calculation 3 2 2 3 24 2 4" xfId="23717"/>
    <cellStyle name="Calculation 3 2 2 3 24 3" xfId="30106"/>
    <cellStyle name="Calculation 3 2 2 3 24 4" xfId="41128"/>
    <cellStyle name="Calculation 3 2 2 3 24 5" xfId="18175"/>
    <cellStyle name="Calculation 3 2 2 3 25" xfId="6481"/>
    <cellStyle name="Calculation 3 2 2 3 25 2" xfId="11996"/>
    <cellStyle name="Calculation 3 2 2 3 25 2 2" xfId="35823"/>
    <cellStyle name="Calculation 3 2 2 3 25 2 3" xfId="46862"/>
    <cellStyle name="Calculation 3 2 2 3 25 2 4" xfId="23909"/>
    <cellStyle name="Calculation 3 2 2 3 25 3" xfId="30319"/>
    <cellStyle name="Calculation 3 2 2 3 25 4" xfId="41348"/>
    <cellStyle name="Calculation 3 2 2 3 25 5" xfId="18395"/>
    <cellStyle name="Calculation 3 2 2 3 26" xfId="6707"/>
    <cellStyle name="Calculation 3 2 2 3 26 2" xfId="12189"/>
    <cellStyle name="Calculation 3 2 2 3 26 2 2" xfId="36016"/>
    <cellStyle name="Calculation 3 2 2 3 26 2 3" xfId="47055"/>
    <cellStyle name="Calculation 3 2 2 3 26 2 4" xfId="24102"/>
    <cellStyle name="Calculation 3 2 2 3 26 3" xfId="30536"/>
    <cellStyle name="Calculation 3 2 2 3 26 4" xfId="41574"/>
    <cellStyle name="Calculation 3 2 2 3 26 5" xfId="18621"/>
    <cellStyle name="Calculation 3 2 2 3 27" xfId="817"/>
    <cellStyle name="Calculation 3 2 2 3 27 2" xfId="7124"/>
    <cellStyle name="Calculation 3 2 2 3 27 2 2" xfId="30951"/>
    <cellStyle name="Calculation 3 2 2 3 27 2 3" xfId="41990"/>
    <cellStyle name="Calculation 3 2 2 3 27 2 4" xfId="19037"/>
    <cellStyle name="Calculation 3 2 2 3 27 3" xfId="24808"/>
    <cellStyle name="Calculation 3 2 2 3 27 4" xfId="28786"/>
    <cellStyle name="Calculation 3 2 2 3 27 5" xfId="12731"/>
    <cellStyle name="Calculation 3 2 2 3 28" xfId="6907"/>
    <cellStyle name="Calculation 3 2 2 3 28 2" xfId="30734"/>
    <cellStyle name="Calculation 3 2 2 3 28 3" xfId="41773"/>
    <cellStyle name="Calculation 3 2 2 3 28 4" xfId="18820"/>
    <cellStyle name="Calculation 3 2 2 3 29" xfId="24589"/>
    <cellStyle name="Calculation 3 2 2 3 3" xfId="1455"/>
    <cellStyle name="Calculation 3 2 2 3 3 2" xfId="7660"/>
    <cellStyle name="Calculation 3 2 2 3 3 2 2" xfId="31487"/>
    <cellStyle name="Calculation 3 2 2 3 3 2 3" xfId="42526"/>
    <cellStyle name="Calculation 3 2 2 3 3 2 4" xfId="19573"/>
    <cellStyle name="Calculation 3 2 2 3 3 3" xfId="25424"/>
    <cellStyle name="Calculation 3 2 2 3 3 4" xfId="36322"/>
    <cellStyle name="Calculation 3 2 2 3 3 5" xfId="13369"/>
    <cellStyle name="Calculation 3 2 2 3 30" xfId="26645"/>
    <cellStyle name="Calculation 3 2 2 3 31" xfId="12512"/>
    <cellStyle name="Calculation 3 2 2 3 4" xfId="1687"/>
    <cellStyle name="Calculation 3 2 2 3 4 2" xfId="7858"/>
    <cellStyle name="Calculation 3 2 2 3 4 2 2" xfId="31685"/>
    <cellStyle name="Calculation 3 2 2 3 4 2 3" xfId="42724"/>
    <cellStyle name="Calculation 3 2 2 3 4 2 4" xfId="19771"/>
    <cellStyle name="Calculation 3 2 2 3 4 3" xfId="25648"/>
    <cellStyle name="Calculation 3 2 2 3 4 4" xfId="36554"/>
    <cellStyle name="Calculation 3 2 2 3 4 5" xfId="13601"/>
    <cellStyle name="Calculation 3 2 2 3 5" xfId="1898"/>
    <cellStyle name="Calculation 3 2 2 3 5 2" xfId="8042"/>
    <cellStyle name="Calculation 3 2 2 3 5 2 2" xfId="31869"/>
    <cellStyle name="Calculation 3 2 2 3 5 2 3" xfId="42908"/>
    <cellStyle name="Calculation 3 2 2 3 5 2 4" xfId="19955"/>
    <cellStyle name="Calculation 3 2 2 3 5 3" xfId="25852"/>
    <cellStyle name="Calculation 3 2 2 3 5 4" xfId="36765"/>
    <cellStyle name="Calculation 3 2 2 3 5 5" xfId="13812"/>
    <cellStyle name="Calculation 3 2 2 3 6" xfId="2129"/>
    <cellStyle name="Calculation 3 2 2 3 6 2" xfId="8243"/>
    <cellStyle name="Calculation 3 2 2 3 6 2 2" xfId="32070"/>
    <cellStyle name="Calculation 3 2 2 3 6 2 3" xfId="43109"/>
    <cellStyle name="Calculation 3 2 2 3 6 2 4" xfId="20156"/>
    <cellStyle name="Calculation 3 2 2 3 6 3" xfId="26077"/>
    <cellStyle name="Calculation 3 2 2 3 6 4" xfId="36996"/>
    <cellStyle name="Calculation 3 2 2 3 6 5" xfId="14043"/>
    <cellStyle name="Calculation 3 2 2 3 7" xfId="2354"/>
    <cellStyle name="Calculation 3 2 2 3 7 2" xfId="8434"/>
    <cellStyle name="Calculation 3 2 2 3 7 2 2" xfId="32261"/>
    <cellStyle name="Calculation 3 2 2 3 7 2 3" xfId="43300"/>
    <cellStyle name="Calculation 3 2 2 3 7 2 4" xfId="20347"/>
    <cellStyle name="Calculation 3 2 2 3 7 3" xfId="26294"/>
    <cellStyle name="Calculation 3 2 2 3 7 4" xfId="37221"/>
    <cellStyle name="Calculation 3 2 2 3 7 5" xfId="14268"/>
    <cellStyle name="Calculation 3 2 2 3 8" xfId="2568"/>
    <cellStyle name="Calculation 3 2 2 3 8 2" xfId="8620"/>
    <cellStyle name="Calculation 3 2 2 3 8 2 2" xfId="32447"/>
    <cellStyle name="Calculation 3 2 2 3 8 2 3" xfId="43486"/>
    <cellStyle name="Calculation 3 2 2 3 8 2 4" xfId="20533"/>
    <cellStyle name="Calculation 3 2 2 3 8 3" xfId="26503"/>
    <cellStyle name="Calculation 3 2 2 3 8 4" xfId="37435"/>
    <cellStyle name="Calculation 3 2 2 3 8 5" xfId="14482"/>
    <cellStyle name="Calculation 3 2 2 3 9" xfId="2786"/>
    <cellStyle name="Calculation 3 2 2 3 9 2" xfId="8804"/>
    <cellStyle name="Calculation 3 2 2 3 9 2 2" xfId="32631"/>
    <cellStyle name="Calculation 3 2 2 3 9 2 3" xfId="43670"/>
    <cellStyle name="Calculation 3 2 2 3 9 2 4" xfId="20717"/>
    <cellStyle name="Calculation 3 2 2 3 9 3" xfId="26715"/>
    <cellStyle name="Calculation 3 2 2 3 9 4" xfId="37653"/>
    <cellStyle name="Calculation 3 2 2 3 9 5" xfId="14700"/>
    <cellStyle name="Calculation 3 2 2 30" xfId="6751"/>
    <cellStyle name="Calculation 3 2 2 30 2" xfId="12225"/>
    <cellStyle name="Calculation 3 2 2 30 2 2" xfId="36052"/>
    <cellStyle name="Calculation 3 2 2 30 2 3" xfId="47091"/>
    <cellStyle name="Calculation 3 2 2 30 2 4" xfId="24138"/>
    <cellStyle name="Calculation 3 2 2 30 3" xfId="30579"/>
    <cellStyle name="Calculation 3 2 2 30 4" xfId="41618"/>
    <cellStyle name="Calculation 3 2 2 30 5" xfId="18665"/>
    <cellStyle name="Calculation 3 2 2 31" xfId="6796"/>
    <cellStyle name="Calculation 3 2 2 31 2" xfId="12265"/>
    <cellStyle name="Calculation 3 2 2 31 2 2" xfId="36092"/>
    <cellStyle name="Calculation 3 2 2 31 2 3" xfId="47131"/>
    <cellStyle name="Calculation 3 2 2 31 2 4" xfId="24178"/>
    <cellStyle name="Calculation 3 2 2 31 3" xfId="30623"/>
    <cellStyle name="Calculation 3 2 2 31 4" xfId="41663"/>
    <cellStyle name="Calculation 3 2 2 31 5" xfId="18710"/>
    <cellStyle name="Calculation 3 2 2 32" xfId="673"/>
    <cellStyle name="Calculation 3 2 2 32 2" xfId="6980"/>
    <cellStyle name="Calculation 3 2 2 32 2 2" xfId="30807"/>
    <cellStyle name="Calculation 3 2 2 32 2 3" xfId="41846"/>
    <cellStyle name="Calculation 3 2 2 32 2 4" xfId="18893"/>
    <cellStyle name="Calculation 3 2 2 32 3" xfId="24664"/>
    <cellStyle name="Calculation 3 2 2 32 4" xfId="29320"/>
    <cellStyle name="Calculation 3 2 2 32 5" xfId="12587"/>
    <cellStyle name="Calculation 3 2 2 33" xfId="24428"/>
    <cellStyle name="Calculation 3 2 2 34" xfId="27821"/>
    <cellStyle name="Calculation 3 2 2 35" xfId="12346"/>
    <cellStyle name="Calculation 3 2 2 4" xfId="471"/>
    <cellStyle name="Calculation 3 2 2 4 10" xfId="2865"/>
    <cellStyle name="Calculation 3 2 2 4 10 2" xfId="8877"/>
    <cellStyle name="Calculation 3 2 2 4 10 2 2" xfId="32704"/>
    <cellStyle name="Calculation 3 2 2 4 10 2 3" xfId="43743"/>
    <cellStyle name="Calculation 3 2 2 4 10 2 4" xfId="20790"/>
    <cellStyle name="Calculation 3 2 2 4 10 3" xfId="26794"/>
    <cellStyle name="Calculation 3 2 2 4 10 4" xfId="37732"/>
    <cellStyle name="Calculation 3 2 2 4 10 5" xfId="14779"/>
    <cellStyle name="Calculation 3 2 2 4 11" xfId="3133"/>
    <cellStyle name="Calculation 3 2 2 4 11 2" xfId="9106"/>
    <cellStyle name="Calculation 3 2 2 4 11 2 2" xfId="32933"/>
    <cellStyle name="Calculation 3 2 2 4 11 2 3" xfId="43972"/>
    <cellStyle name="Calculation 3 2 2 4 11 2 4" xfId="21019"/>
    <cellStyle name="Calculation 3 2 2 4 11 3" xfId="27057"/>
    <cellStyle name="Calculation 3 2 2 4 11 4" xfId="38000"/>
    <cellStyle name="Calculation 3 2 2 4 11 5" xfId="15047"/>
    <cellStyle name="Calculation 3 2 2 4 12" xfId="3377"/>
    <cellStyle name="Calculation 3 2 2 4 12 2" xfId="9318"/>
    <cellStyle name="Calculation 3 2 2 4 12 2 2" xfId="33145"/>
    <cellStyle name="Calculation 3 2 2 4 12 2 3" xfId="44184"/>
    <cellStyle name="Calculation 3 2 2 4 12 2 4" xfId="21231"/>
    <cellStyle name="Calculation 3 2 2 4 12 3" xfId="27298"/>
    <cellStyle name="Calculation 3 2 2 4 12 4" xfId="38244"/>
    <cellStyle name="Calculation 3 2 2 4 12 5" xfId="15291"/>
    <cellStyle name="Calculation 3 2 2 4 13" xfId="3622"/>
    <cellStyle name="Calculation 3 2 2 4 13 2" xfId="9531"/>
    <cellStyle name="Calculation 3 2 2 4 13 2 2" xfId="33358"/>
    <cellStyle name="Calculation 3 2 2 4 13 2 3" xfId="44397"/>
    <cellStyle name="Calculation 3 2 2 4 13 2 4" xfId="21444"/>
    <cellStyle name="Calculation 3 2 2 4 13 3" xfId="27538"/>
    <cellStyle name="Calculation 3 2 2 4 13 4" xfId="38489"/>
    <cellStyle name="Calculation 3 2 2 4 13 5" xfId="15536"/>
    <cellStyle name="Calculation 3 2 2 4 14" xfId="3870"/>
    <cellStyle name="Calculation 3 2 2 4 14 2" xfId="9745"/>
    <cellStyle name="Calculation 3 2 2 4 14 2 2" xfId="33572"/>
    <cellStyle name="Calculation 3 2 2 4 14 2 3" xfId="44611"/>
    <cellStyle name="Calculation 3 2 2 4 14 2 4" xfId="21658"/>
    <cellStyle name="Calculation 3 2 2 4 14 3" xfId="27782"/>
    <cellStyle name="Calculation 3 2 2 4 14 4" xfId="38737"/>
    <cellStyle name="Calculation 3 2 2 4 14 5" xfId="15784"/>
    <cellStyle name="Calculation 3 2 2 4 15" xfId="4114"/>
    <cellStyle name="Calculation 3 2 2 4 15 2" xfId="9956"/>
    <cellStyle name="Calculation 3 2 2 4 15 2 2" xfId="33783"/>
    <cellStyle name="Calculation 3 2 2 4 15 2 3" xfId="44822"/>
    <cellStyle name="Calculation 3 2 2 4 15 2 4" xfId="21869"/>
    <cellStyle name="Calculation 3 2 2 4 15 3" xfId="28021"/>
    <cellStyle name="Calculation 3 2 2 4 15 4" xfId="38981"/>
    <cellStyle name="Calculation 3 2 2 4 15 5" xfId="16028"/>
    <cellStyle name="Calculation 3 2 2 4 16" xfId="4356"/>
    <cellStyle name="Calculation 3 2 2 4 16 2" xfId="10166"/>
    <cellStyle name="Calculation 3 2 2 4 16 2 2" xfId="33993"/>
    <cellStyle name="Calculation 3 2 2 4 16 2 3" xfId="45032"/>
    <cellStyle name="Calculation 3 2 2 4 16 2 4" xfId="22079"/>
    <cellStyle name="Calculation 3 2 2 4 16 3" xfId="28258"/>
    <cellStyle name="Calculation 3 2 2 4 16 4" xfId="39223"/>
    <cellStyle name="Calculation 3 2 2 4 16 5" xfId="16270"/>
    <cellStyle name="Calculation 3 2 2 4 17" xfId="4577"/>
    <cellStyle name="Calculation 3 2 2 4 17 2" xfId="10353"/>
    <cellStyle name="Calculation 3 2 2 4 17 2 2" xfId="34180"/>
    <cellStyle name="Calculation 3 2 2 4 17 2 3" xfId="45219"/>
    <cellStyle name="Calculation 3 2 2 4 17 2 4" xfId="22266"/>
    <cellStyle name="Calculation 3 2 2 4 17 3" xfId="28473"/>
    <cellStyle name="Calculation 3 2 2 4 17 4" xfId="39444"/>
    <cellStyle name="Calculation 3 2 2 4 17 5" xfId="16491"/>
    <cellStyle name="Calculation 3 2 2 4 18" xfId="4787"/>
    <cellStyle name="Calculation 3 2 2 4 18 2" xfId="10536"/>
    <cellStyle name="Calculation 3 2 2 4 18 2 2" xfId="34363"/>
    <cellStyle name="Calculation 3 2 2 4 18 2 3" xfId="45402"/>
    <cellStyle name="Calculation 3 2 2 4 18 2 4" xfId="22449"/>
    <cellStyle name="Calculation 3 2 2 4 18 3" xfId="28677"/>
    <cellStyle name="Calculation 3 2 2 4 18 4" xfId="39654"/>
    <cellStyle name="Calculation 3 2 2 4 18 5" xfId="16701"/>
    <cellStyle name="Calculation 3 2 2 4 19" xfId="5022"/>
    <cellStyle name="Calculation 3 2 2 4 19 2" xfId="10741"/>
    <cellStyle name="Calculation 3 2 2 4 19 2 2" xfId="34568"/>
    <cellStyle name="Calculation 3 2 2 4 19 2 3" xfId="45607"/>
    <cellStyle name="Calculation 3 2 2 4 19 2 4" xfId="22654"/>
    <cellStyle name="Calculation 3 2 2 4 19 3" xfId="28906"/>
    <cellStyle name="Calculation 3 2 2 4 19 4" xfId="39889"/>
    <cellStyle name="Calculation 3 2 2 4 19 5" xfId="16936"/>
    <cellStyle name="Calculation 3 2 2 4 2" xfId="1115"/>
    <cellStyle name="Calculation 3 2 2 4 2 2" xfId="7368"/>
    <cellStyle name="Calculation 3 2 2 4 2 2 2" xfId="31195"/>
    <cellStyle name="Calculation 3 2 2 4 2 2 3" xfId="42234"/>
    <cellStyle name="Calculation 3 2 2 4 2 2 4" xfId="19281"/>
    <cellStyle name="Calculation 3 2 2 4 2 3" xfId="25096"/>
    <cellStyle name="Calculation 3 2 2 4 2 4" xfId="24261"/>
    <cellStyle name="Calculation 3 2 2 4 2 5" xfId="13029"/>
    <cellStyle name="Calculation 3 2 2 4 20" xfId="5243"/>
    <cellStyle name="Calculation 3 2 2 4 20 2" xfId="10928"/>
    <cellStyle name="Calculation 3 2 2 4 20 2 2" xfId="34755"/>
    <cellStyle name="Calculation 3 2 2 4 20 2 3" xfId="45794"/>
    <cellStyle name="Calculation 3 2 2 4 20 2 4" xfId="22841"/>
    <cellStyle name="Calculation 3 2 2 4 20 3" xfId="29120"/>
    <cellStyle name="Calculation 3 2 2 4 20 4" xfId="40110"/>
    <cellStyle name="Calculation 3 2 2 4 20 5" xfId="17157"/>
    <cellStyle name="Calculation 3 2 2 4 21" xfId="5476"/>
    <cellStyle name="Calculation 3 2 2 4 21 2" xfId="11131"/>
    <cellStyle name="Calculation 3 2 2 4 21 2 2" xfId="34958"/>
    <cellStyle name="Calculation 3 2 2 4 21 2 3" xfId="45997"/>
    <cellStyle name="Calculation 3 2 2 4 21 2 4" xfId="23044"/>
    <cellStyle name="Calculation 3 2 2 4 21 3" xfId="29347"/>
    <cellStyle name="Calculation 3 2 2 4 21 4" xfId="40343"/>
    <cellStyle name="Calculation 3 2 2 4 21 5" xfId="17390"/>
    <cellStyle name="Calculation 3 2 2 4 22" xfId="5709"/>
    <cellStyle name="Calculation 3 2 2 4 22 2" xfId="11332"/>
    <cellStyle name="Calculation 3 2 2 4 22 2 2" xfId="35159"/>
    <cellStyle name="Calculation 3 2 2 4 22 2 3" xfId="46198"/>
    <cellStyle name="Calculation 3 2 2 4 22 2 4" xfId="23245"/>
    <cellStyle name="Calculation 3 2 2 4 22 3" xfId="29573"/>
    <cellStyle name="Calculation 3 2 2 4 22 4" xfId="40576"/>
    <cellStyle name="Calculation 3 2 2 4 22 5" xfId="17623"/>
    <cellStyle name="Calculation 3 2 2 4 23" xfId="5926"/>
    <cellStyle name="Calculation 3 2 2 4 23 2" xfId="11516"/>
    <cellStyle name="Calculation 3 2 2 4 23 2 2" xfId="35343"/>
    <cellStyle name="Calculation 3 2 2 4 23 2 3" xfId="46382"/>
    <cellStyle name="Calculation 3 2 2 4 23 2 4" xfId="23429"/>
    <cellStyle name="Calculation 3 2 2 4 23 3" xfId="29784"/>
    <cellStyle name="Calculation 3 2 2 4 23 4" xfId="40793"/>
    <cellStyle name="Calculation 3 2 2 4 23 5" xfId="17840"/>
    <cellStyle name="Calculation 3 2 2 4 24" xfId="6134"/>
    <cellStyle name="Calculation 3 2 2 4 24 2" xfId="11697"/>
    <cellStyle name="Calculation 3 2 2 4 24 2 2" xfId="35524"/>
    <cellStyle name="Calculation 3 2 2 4 24 2 3" xfId="46563"/>
    <cellStyle name="Calculation 3 2 2 4 24 2 4" xfId="23610"/>
    <cellStyle name="Calculation 3 2 2 4 24 3" xfId="29985"/>
    <cellStyle name="Calculation 3 2 2 4 24 4" xfId="41001"/>
    <cellStyle name="Calculation 3 2 2 4 24 5" xfId="18048"/>
    <cellStyle name="Calculation 3 2 2 4 25" xfId="6354"/>
    <cellStyle name="Calculation 3 2 2 4 25 2" xfId="11889"/>
    <cellStyle name="Calculation 3 2 2 4 25 2 2" xfId="35716"/>
    <cellStyle name="Calculation 3 2 2 4 25 2 3" xfId="46755"/>
    <cellStyle name="Calculation 3 2 2 4 25 2 4" xfId="23802"/>
    <cellStyle name="Calculation 3 2 2 4 25 3" xfId="30198"/>
    <cellStyle name="Calculation 3 2 2 4 25 4" xfId="41221"/>
    <cellStyle name="Calculation 3 2 2 4 25 5" xfId="18268"/>
    <cellStyle name="Calculation 3 2 2 4 26" xfId="710"/>
    <cellStyle name="Calculation 3 2 2 4 26 2" xfId="7017"/>
    <cellStyle name="Calculation 3 2 2 4 26 2 2" xfId="30844"/>
    <cellStyle name="Calculation 3 2 2 4 26 2 3" xfId="41883"/>
    <cellStyle name="Calculation 3 2 2 4 26 2 4" xfId="18930"/>
    <cellStyle name="Calculation 3 2 2 4 26 3" xfId="24701"/>
    <cellStyle name="Calculation 3 2 2 4 26 4" xfId="26767"/>
    <cellStyle name="Calculation 3 2 2 4 26 5" xfId="12624"/>
    <cellStyle name="Calculation 3 2 2 4 27" xfId="24467"/>
    <cellStyle name="Calculation 3 2 2 4 28" xfId="27108"/>
    <cellStyle name="Calculation 3 2 2 4 29" xfId="12385"/>
    <cellStyle name="Calculation 3 2 2 4 3" xfId="1328"/>
    <cellStyle name="Calculation 3 2 2 4 3 2" xfId="7553"/>
    <cellStyle name="Calculation 3 2 2 4 3 2 2" xfId="31380"/>
    <cellStyle name="Calculation 3 2 2 4 3 2 3" xfId="42419"/>
    <cellStyle name="Calculation 3 2 2 4 3 2 4" xfId="19466"/>
    <cellStyle name="Calculation 3 2 2 4 3 3" xfId="25303"/>
    <cellStyle name="Calculation 3 2 2 4 3 4" xfId="36195"/>
    <cellStyle name="Calculation 3 2 2 4 3 5" xfId="13242"/>
    <cellStyle name="Calculation 3 2 2 4 4" xfId="1560"/>
    <cellStyle name="Calculation 3 2 2 4 4 2" xfId="7751"/>
    <cellStyle name="Calculation 3 2 2 4 4 2 2" xfId="31578"/>
    <cellStyle name="Calculation 3 2 2 4 4 2 3" xfId="42617"/>
    <cellStyle name="Calculation 3 2 2 4 4 2 4" xfId="19664"/>
    <cellStyle name="Calculation 3 2 2 4 4 3" xfId="25527"/>
    <cellStyle name="Calculation 3 2 2 4 4 4" xfId="36427"/>
    <cellStyle name="Calculation 3 2 2 4 4 5" xfId="13474"/>
    <cellStyle name="Calculation 3 2 2 4 5" xfId="1771"/>
    <cellStyle name="Calculation 3 2 2 4 5 2" xfId="7935"/>
    <cellStyle name="Calculation 3 2 2 4 5 2 2" xfId="31762"/>
    <cellStyle name="Calculation 3 2 2 4 5 2 3" xfId="42801"/>
    <cellStyle name="Calculation 3 2 2 4 5 2 4" xfId="19848"/>
    <cellStyle name="Calculation 3 2 2 4 5 3" xfId="25731"/>
    <cellStyle name="Calculation 3 2 2 4 5 4" xfId="36638"/>
    <cellStyle name="Calculation 3 2 2 4 5 5" xfId="13685"/>
    <cellStyle name="Calculation 3 2 2 4 6" xfId="2002"/>
    <cellStyle name="Calculation 3 2 2 4 6 2" xfId="8136"/>
    <cellStyle name="Calculation 3 2 2 4 6 2 2" xfId="31963"/>
    <cellStyle name="Calculation 3 2 2 4 6 2 3" xfId="43002"/>
    <cellStyle name="Calculation 3 2 2 4 6 2 4" xfId="20049"/>
    <cellStyle name="Calculation 3 2 2 4 6 3" xfId="25955"/>
    <cellStyle name="Calculation 3 2 2 4 6 4" xfId="36869"/>
    <cellStyle name="Calculation 3 2 2 4 6 5" xfId="13916"/>
    <cellStyle name="Calculation 3 2 2 4 7" xfId="2227"/>
    <cellStyle name="Calculation 3 2 2 4 7 2" xfId="8327"/>
    <cellStyle name="Calculation 3 2 2 4 7 2 2" xfId="32154"/>
    <cellStyle name="Calculation 3 2 2 4 7 2 3" xfId="43193"/>
    <cellStyle name="Calculation 3 2 2 4 7 2 4" xfId="20240"/>
    <cellStyle name="Calculation 3 2 2 4 7 3" xfId="26173"/>
    <cellStyle name="Calculation 3 2 2 4 7 4" xfId="37094"/>
    <cellStyle name="Calculation 3 2 2 4 7 5" xfId="14141"/>
    <cellStyle name="Calculation 3 2 2 4 8" xfId="2441"/>
    <cellStyle name="Calculation 3 2 2 4 8 2" xfId="8513"/>
    <cellStyle name="Calculation 3 2 2 4 8 2 2" xfId="32340"/>
    <cellStyle name="Calculation 3 2 2 4 8 2 3" xfId="43379"/>
    <cellStyle name="Calculation 3 2 2 4 8 2 4" xfId="20426"/>
    <cellStyle name="Calculation 3 2 2 4 8 3" xfId="26381"/>
    <cellStyle name="Calculation 3 2 2 4 8 4" xfId="37308"/>
    <cellStyle name="Calculation 3 2 2 4 8 5" xfId="14355"/>
    <cellStyle name="Calculation 3 2 2 4 9" xfId="2661"/>
    <cellStyle name="Calculation 3 2 2 4 9 2" xfId="8699"/>
    <cellStyle name="Calculation 3 2 2 4 9 2 2" xfId="32526"/>
    <cellStyle name="Calculation 3 2 2 4 9 2 3" xfId="43565"/>
    <cellStyle name="Calculation 3 2 2 4 9 2 4" xfId="20612"/>
    <cellStyle name="Calculation 3 2 2 4 9 3" xfId="26595"/>
    <cellStyle name="Calculation 3 2 2 4 9 4" xfId="37528"/>
    <cellStyle name="Calculation 3 2 2 4 9 5" xfId="14575"/>
    <cellStyle name="Calculation 3 2 2 5" xfId="1076"/>
    <cellStyle name="Calculation 3 2 2 5 2" xfId="7331"/>
    <cellStyle name="Calculation 3 2 2 5 2 2" xfId="31158"/>
    <cellStyle name="Calculation 3 2 2 5 2 3" xfId="42197"/>
    <cellStyle name="Calculation 3 2 2 5 2 4" xfId="19244"/>
    <cellStyle name="Calculation 3 2 2 5 3" xfId="25057"/>
    <cellStyle name="Calculation 3 2 2 5 4" xfId="24209"/>
    <cellStyle name="Calculation 3 2 2 5 5" xfId="12990"/>
    <cellStyle name="Calculation 3 2 2 6" xfId="1289"/>
    <cellStyle name="Calculation 3 2 2 6 2" xfId="7516"/>
    <cellStyle name="Calculation 3 2 2 6 2 2" xfId="31343"/>
    <cellStyle name="Calculation 3 2 2 6 2 3" xfId="42382"/>
    <cellStyle name="Calculation 3 2 2 6 2 4" xfId="19429"/>
    <cellStyle name="Calculation 3 2 2 6 3" xfId="25264"/>
    <cellStyle name="Calculation 3 2 2 6 4" xfId="36156"/>
    <cellStyle name="Calculation 3 2 2 6 5" xfId="13203"/>
    <cellStyle name="Calculation 3 2 2 7" xfId="1521"/>
    <cellStyle name="Calculation 3 2 2 7 2" xfId="7714"/>
    <cellStyle name="Calculation 3 2 2 7 2 2" xfId="31541"/>
    <cellStyle name="Calculation 3 2 2 7 2 3" xfId="42580"/>
    <cellStyle name="Calculation 3 2 2 7 2 4" xfId="19627"/>
    <cellStyle name="Calculation 3 2 2 7 3" xfId="25488"/>
    <cellStyle name="Calculation 3 2 2 7 4" xfId="36388"/>
    <cellStyle name="Calculation 3 2 2 7 5" xfId="13435"/>
    <cellStyle name="Calculation 3 2 2 8" xfId="1732"/>
    <cellStyle name="Calculation 3 2 2 8 2" xfId="7898"/>
    <cellStyle name="Calculation 3 2 2 8 2 2" xfId="31725"/>
    <cellStyle name="Calculation 3 2 2 8 2 3" xfId="42764"/>
    <cellStyle name="Calculation 3 2 2 8 2 4" xfId="19811"/>
    <cellStyle name="Calculation 3 2 2 8 3" xfId="25692"/>
    <cellStyle name="Calculation 3 2 2 8 4" xfId="36599"/>
    <cellStyle name="Calculation 3 2 2 8 5" xfId="13646"/>
    <cellStyle name="Calculation 3 2 2 9" xfId="1963"/>
    <cellStyle name="Calculation 3 2 2 9 2" xfId="8099"/>
    <cellStyle name="Calculation 3 2 2 9 2 2" xfId="31926"/>
    <cellStyle name="Calculation 3 2 2 9 2 3" xfId="42965"/>
    <cellStyle name="Calculation 3 2 2 9 2 4" xfId="20012"/>
    <cellStyle name="Calculation 3 2 2 9 3" xfId="25916"/>
    <cellStyle name="Calculation 3 2 2 9 4" xfId="36830"/>
    <cellStyle name="Calculation 3 2 2 9 5" xfId="13877"/>
    <cellStyle name="Calculation 3 2 20" xfId="12306"/>
    <cellStyle name="Calculation 3 2 3" xfId="509"/>
    <cellStyle name="Calculation 3 2 3 10" xfId="2903"/>
    <cellStyle name="Calculation 3 2 3 10 2" xfId="8911"/>
    <cellStyle name="Calculation 3 2 3 10 2 2" xfId="32738"/>
    <cellStyle name="Calculation 3 2 3 10 2 3" xfId="43777"/>
    <cellStyle name="Calculation 3 2 3 10 2 4" xfId="20824"/>
    <cellStyle name="Calculation 3 2 3 10 3" xfId="26830"/>
    <cellStyle name="Calculation 3 2 3 10 4" xfId="37770"/>
    <cellStyle name="Calculation 3 2 3 10 5" xfId="14817"/>
    <cellStyle name="Calculation 3 2 3 11" xfId="3171"/>
    <cellStyle name="Calculation 3 2 3 11 2" xfId="9140"/>
    <cellStyle name="Calculation 3 2 3 11 2 2" xfId="32967"/>
    <cellStyle name="Calculation 3 2 3 11 2 3" xfId="44006"/>
    <cellStyle name="Calculation 3 2 3 11 2 4" xfId="21053"/>
    <cellStyle name="Calculation 3 2 3 11 3" xfId="27094"/>
    <cellStyle name="Calculation 3 2 3 11 4" xfId="38038"/>
    <cellStyle name="Calculation 3 2 3 11 5" xfId="15085"/>
    <cellStyle name="Calculation 3 2 3 12" xfId="3415"/>
    <cellStyle name="Calculation 3 2 3 12 2" xfId="9352"/>
    <cellStyle name="Calculation 3 2 3 12 2 2" xfId="33179"/>
    <cellStyle name="Calculation 3 2 3 12 2 3" xfId="44218"/>
    <cellStyle name="Calculation 3 2 3 12 2 4" xfId="21265"/>
    <cellStyle name="Calculation 3 2 3 12 3" xfId="27334"/>
    <cellStyle name="Calculation 3 2 3 12 4" xfId="38282"/>
    <cellStyle name="Calculation 3 2 3 12 5" xfId="15329"/>
    <cellStyle name="Calculation 3 2 3 13" xfId="3660"/>
    <cellStyle name="Calculation 3 2 3 13 2" xfId="9565"/>
    <cellStyle name="Calculation 3 2 3 13 2 2" xfId="33392"/>
    <cellStyle name="Calculation 3 2 3 13 2 3" xfId="44431"/>
    <cellStyle name="Calculation 3 2 3 13 2 4" xfId="21478"/>
    <cellStyle name="Calculation 3 2 3 13 3" xfId="27574"/>
    <cellStyle name="Calculation 3 2 3 13 4" xfId="38527"/>
    <cellStyle name="Calculation 3 2 3 13 5" xfId="15574"/>
    <cellStyle name="Calculation 3 2 3 14" xfId="3908"/>
    <cellStyle name="Calculation 3 2 3 14 2" xfId="9779"/>
    <cellStyle name="Calculation 3 2 3 14 2 2" xfId="33606"/>
    <cellStyle name="Calculation 3 2 3 14 2 3" xfId="44645"/>
    <cellStyle name="Calculation 3 2 3 14 2 4" xfId="21692"/>
    <cellStyle name="Calculation 3 2 3 14 3" xfId="27818"/>
    <cellStyle name="Calculation 3 2 3 14 4" xfId="38775"/>
    <cellStyle name="Calculation 3 2 3 14 5" xfId="15822"/>
    <cellStyle name="Calculation 3 2 3 15" xfId="4152"/>
    <cellStyle name="Calculation 3 2 3 15 2" xfId="9990"/>
    <cellStyle name="Calculation 3 2 3 15 2 2" xfId="33817"/>
    <cellStyle name="Calculation 3 2 3 15 2 3" xfId="44856"/>
    <cellStyle name="Calculation 3 2 3 15 2 4" xfId="21903"/>
    <cellStyle name="Calculation 3 2 3 15 3" xfId="28057"/>
    <cellStyle name="Calculation 3 2 3 15 4" xfId="39019"/>
    <cellStyle name="Calculation 3 2 3 15 5" xfId="16066"/>
    <cellStyle name="Calculation 3 2 3 16" xfId="4394"/>
    <cellStyle name="Calculation 3 2 3 16 2" xfId="10200"/>
    <cellStyle name="Calculation 3 2 3 16 2 2" xfId="34027"/>
    <cellStyle name="Calculation 3 2 3 16 2 3" xfId="45066"/>
    <cellStyle name="Calculation 3 2 3 16 2 4" xfId="22113"/>
    <cellStyle name="Calculation 3 2 3 16 3" xfId="28294"/>
    <cellStyle name="Calculation 3 2 3 16 4" xfId="39261"/>
    <cellStyle name="Calculation 3 2 3 16 5" xfId="16308"/>
    <cellStyle name="Calculation 3 2 3 17" xfId="4615"/>
    <cellStyle name="Calculation 3 2 3 17 2" xfId="10387"/>
    <cellStyle name="Calculation 3 2 3 17 2 2" xfId="34214"/>
    <cellStyle name="Calculation 3 2 3 17 2 3" xfId="45253"/>
    <cellStyle name="Calculation 3 2 3 17 2 4" xfId="22300"/>
    <cellStyle name="Calculation 3 2 3 17 3" xfId="28509"/>
    <cellStyle name="Calculation 3 2 3 17 4" xfId="39482"/>
    <cellStyle name="Calculation 3 2 3 17 5" xfId="16529"/>
    <cellStyle name="Calculation 3 2 3 18" xfId="4825"/>
    <cellStyle name="Calculation 3 2 3 18 2" xfId="10570"/>
    <cellStyle name="Calculation 3 2 3 18 2 2" xfId="34397"/>
    <cellStyle name="Calculation 3 2 3 18 2 3" xfId="45436"/>
    <cellStyle name="Calculation 3 2 3 18 2 4" xfId="22483"/>
    <cellStyle name="Calculation 3 2 3 18 3" xfId="28713"/>
    <cellStyle name="Calculation 3 2 3 18 4" xfId="39692"/>
    <cellStyle name="Calculation 3 2 3 18 5" xfId="16739"/>
    <cellStyle name="Calculation 3 2 3 19" xfId="5060"/>
    <cellStyle name="Calculation 3 2 3 19 2" xfId="10775"/>
    <cellStyle name="Calculation 3 2 3 19 2 2" xfId="34602"/>
    <cellStyle name="Calculation 3 2 3 19 2 3" xfId="45641"/>
    <cellStyle name="Calculation 3 2 3 19 2 4" xfId="22688"/>
    <cellStyle name="Calculation 3 2 3 19 3" xfId="28942"/>
    <cellStyle name="Calculation 3 2 3 19 4" xfId="39927"/>
    <cellStyle name="Calculation 3 2 3 19 5" xfId="16974"/>
    <cellStyle name="Calculation 3 2 3 2" xfId="1153"/>
    <cellStyle name="Calculation 3 2 3 2 2" xfId="7402"/>
    <cellStyle name="Calculation 3 2 3 2 2 2" xfId="31229"/>
    <cellStyle name="Calculation 3 2 3 2 2 3" xfId="42268"/>
    <cellStyle name="Calculation 3 2 3 2 2 4" xfId="19315"/>
    <cellStyle name="Calculation 3 2 3 2 3" xfId="25132"/>
    <cellStyle name="Calculation 3 2 3 2 4" xfId="24350"/>
    <cellStyle name="Calculation 3 2 3 2 5" xfId="13067"/>
    <cellStyle name="Calculation 3 2 3 20" xfId="5281"/>
    <cellStyle name="Calculation 3 2 3 20 2" xfId="10962"/>
    <cellStyle name="Calculation 3 2 3 20 2 2" xfId="34789"/>
    <cellStyle name="Calculation 3 2 3 20 2 3" xfId="45828"/>
    <cellStyle name="Calculation 3 2 3 20 2 4" xfId="22875"/>
    <cellStyle name="Calculation 3 2 3 20 3" xfId="29156"/>
    <cellStyle name="Calculation 3 2 3 20 4" xfId="40148"/>
    <cellStyle name="Calculation 3 2 3 20 5" xfId="17195"/>
    <cellStyle name="Calculation 3 2 3 21" xfId="5514"/>
    <cellStyle name="Calculation 3 2 3 21 2" xfId="11165"/>
    <cellStyle name="Calculation 3 2 3 21 2 2" xfId="34992"/>
    <cellStyle name="Calculation 3 2 3 21 2 3" xfId="46031"/>
    <cellStyle name="Calculation 3 2 3 21 2 4" xfId="23078"/>
    <cellStyle name="Calculation 3 2 3 21 3" xfId="29383"/>
    <cellStyle name="Calculation 3 2 3 21 4" xfId="40381"/>
    <cellStyle name="Calculation 3 2 3 21 5" xfId="17428"/>
    <cellStyle name="Calculation 3 2 3 22" xfId="5747"/>
    <cellStyle name="Calculation 3 2 3 22 2" xfId="11366"/>
    <cellStyle name="Calculation 3 2 3 22 2 2" xfId="35193"/>
    <cellStyle name="Calculation 3 2 3 22 2 3" xfId="46232"/>
    <cellStyle name="Calculation 3 2 3 22 2 4" xfId="23279"/>
    <cellStyle name="Calculation 3 2 3 22 3" xfId="29609"/>
    <cellStyle name="Calculation 3 2 3 22 4" xfId="40614"/>
    <cellStyle name="Calculation 3 2 3 22 5" xfId="17661"/>
    <cellStyle name="Calculation 3 2 3 23" xfId="5964"/>
    <cellStyle name="Calculation 3 2 3 23 2" xfId="11550"/>
    <cellStyle name="Calculation 3 2 3 23 2 2" xfId="35377"/>
    <cellStyle name="Calculation 3 2 3 23 2 3" xfId="46416"/>
    <cellStyle name="Calculation 3 2 3 23 2 4" xfId="23463"/>
    <cellStyle name="Calculation 3 2 3 23 3" xfId="29820"/>
    <cellStyle name="Calculation 3 2 3 23 4" xfId="40831"/>
    <cellStyle name="Calculation 3 2 3 23 5" xfId="17878"/>
    <cellStyle name="Calculation 3 2 3 24" xfId="6172"/>
    <cellStyle name="Calculation 3 2 3 24 2" xfId="11731"/>
    <cellStyle name="Calculation 3 2 3 24 2 2" xfId="35558"/>
    <cellStyle name="Calculation 3 2 3 24 2 3" xfId="46597"/>
    <cellStyle name="Calculation 3 2 3 24 2 4" xfId="23644"/>
    <cellStyle name="Calculation 3 2 3 24 3" xfId="30021"/>
    <cellStyle name="Calculation 3 2 3 24 4" xfId="41039"/>
    <cellStyle name="Calculation 3 2 3 24 5" xfId="18086"/>
    <cellStyle name="Calculation 3 2 3 25" xfId="6392"/>
    <cellStyle name="Calculation 3 2 3 25 2" xfId="11923"/>
    <cellStyle name="Calculation 3 2 3 25 2 2" xfId="35750"/>
    <cellStyle name="Calculation 3 2 3 25 2 3" xfId="46789"/>
    <cellStyle name="Calculation 3 2 3 25 2 4" xfId="23836"/>
    <cellStyle name="Calculation 3 2 3 25 3" xfId="30234"/>
    <cellStyle name="Calculation 3 2 3 25 4" xfId="41259"/>
    <cellStyle name="Calculation 3 2 3 25 5" xfId="18306"/>
    <cellStyle name="Calculation 3 2 3 26" xfId="6618"/>
    <cellStyle name="Calculation 3 2 3 26 2" xfId="12116"/>
    <cellStyle name="Calculation 3 2 3 26 2 2" xfId="35943"/>
    <cellStyle name="Calculation 3 2 3 26 2 3" xfId="46982"/>
    <cellStyle name="Calculation 3 2 3 26 2 4" xfId="24029"/>
    <cellStyle name="Calculation 3 2 3 26 3" xfId="30451"/>
    <cellStyle name="Calculation 3 2 3 26 4" xfId="41485"/>
    <cellStyle name="Calculation 3 2 3 26 5" xfId="18532"/>
    <cellStyle name="Calculation 3 2 3 27" xfId="744"/>
    <cellStyle name="Calculation 3 2 3 27 2" xfId="7051"/>
    <cellStyle name="Calculation 3 2 3 27 2 2" xfId="30878"/>
    <cellStyle name="Calculation 3 2 3 27 2 3" xfId="41917"/>
    <cellStyle name="Calculation 3 2 3 27 2 4" xfId="18964"/>
    <cellStyle name="Calculation 3 2 3 27 3" xfId="24735"/>
    <cellStyle name="Calculation 3 2 3 27 4" xfId="25114"/>
    <cellStyle name="Calculation 3 2 3 27 5" xfId="12658"/>
    <cellStyle name="Calculation 3 2 3 28" xfId="6834"/>
    <cellStyle name="Calculation 3 2 3 28 2" xfId="30661"/>
    <cellStyle name="Calculation 3 2 3 28 3" xfId="41700"/>
    <cellStyle name="Calculation 3 2 3 28 4" xfId="18747"/>
    <cellStyle name="Calculation 3 2 3 29" xfId="24503"/>
    <cellStyle name="Calculation 3 2 3 3" xfId="1366"/>
    <cellStyle name="Calculation 3 2 3 3 2" xfId="7587"/>
    <cellStyle name="Calculation 3 2 3 3 2 2" xfId="31414"/>
    <cellStyle name="Calculation 3 2 3 3 2 3" xfId="42453"/>
    <cellStyle name="Calculation 3 2 3 3 2 4" xfId="19500"/>
    <cellStyle name="Calculation 3 2 3 3 3" xfId="25339"/>
    <cellStyle name="Calculation 3 2 3 3 4" xfId="36233"/>
    <cellStyle name="Calculation 3 2 3 3 5" xfId="13280"/>
    <cellStyle name="Calculation 3 2 3 30" xfId="28518"/>
    <cellStyle name="Calculation 3 2 3 31" xfId="12423"/>
    <cellStyle name="Calculation 3 2 3 4" xfId="1598"/>
    <cellStyle name="Calculation 3 2 3 4 2" xfId="7785"/>
    <cellStyle name="Calculation 3 2 3 4 2 2" xfId="31612"/>
    <cellStyle name="Calculation 3 2 3 4 2 3" xfId="42651"/>
    <cellStyle name="Calculation 3 2 3 4 2 4" xfId="19698"/>
    <cellStyle name="Calculation 3 2 3 4 3" xfId="25563"/>
    <cellStyle name="Calculation 3 2 3 4 4" xfId="36465"/>
    <cellStyle name="Calculation 3 2 3 4 5" xfId="13512"/>
    <cellStyle name="Calculation 3 2 3 5" xfId="1809"/>
    <cellStyle name="Calculation 3 2 3 5 2" xfId="7969"/>
    <cellStyle name="Calculation 3 2 3 5 2 2" xfId="31796"/>
    <cellStyle name="Calculation 3 2 3 5 2 3" xfId="42835"/>
    <cellStyle name="Calculation 3 2 3 5 2 4" xfId="19882"/>
    <cellStyle name="Calculation 3 2 3 5 3" xfId="25767"/>
    <cellStyle name="Calculation 3 2 3 5 4" xfId="36676"/>
    <cellStyle name="Calculation 3 2 3 5 5" xfId="13723"/>
    <cellStyle name="Calculation 3 2 3 6" xfId="2040"/>
    <cellStyle name="Calculation 3 2 3 6 2" xfId="8170"/>
    <cellStyle name="Calculation 3 2 3 6 2 2" xfId="31997"/>
    <cellStyle name="Calculation 3 2 3 6 2 3" xfId="43036"/>
    <cellStyle name="Calculation 3 2 3 6 2 4" xfId="20083"/>
    <cellStyle name="Calculation 3 2 3 6 3" xfId="25992"/>
    <cellStyle name="Calculation 3 2 3 6 4" xfId="36907"/>
    <cellStyle name="Calculation 3 2 3 6 5" xfId="13954"/>
    <cellStyle name="Calculation 3 2 3 7" xfId="2265"/>
    <cellStyle name="Calculation 3 2 3 7 2" xfId="8361"/>
    <cellStyle name="Calculation 3 2 3 7 2 2" xfId="32188"/>
    <cellStyle name="Calculation 3 2 3 7 2 3" xfId="43227"/>
    <cellStyle name="Calculation 3 2 3 7 2 4" xfId="20274"/>
    <cellStyle name="Calculation 3 2 3 7 3" xfId="26209"/>
    <cellStyle name="Calculation 3 2 3 7 4" xfId="37132"/>
    <cellStyle name="Calculation 3 2 3 7 5" xfId="14179"/>
    <cellStyle name="Calculation 3 2 3 8" xfId="2479"/>
    <cellStyle name="Calculation 3 2 3 8 2" xfId="8547"/>
    <cellStyle name="Calculation 3 2 3 8 2 2" xfId="32374"/>
    <cellStyle name="Calculation 3 2 3 8 2 3" xfId="43413"/>
    <cellStyle name="Calculation 3 2 3 8 2 4" xfId="20460"/>
    <cellStyle name="Calculation 3 2 3 8 3" xfId="26418"/>
    <cellStyle name="Calculation 3 2 3 8 4" xfId="37346"/>
    <cellStyle name="Calculation 3 2 3 8 5" xfId="14393"/>
    <cellStyle name="Calculation 3 2 3 9" xfId="2697"/>
    <cellStyle name="Calculation 3 2 3 9 2" xfId="8731"/>
    <cellStyle name="Calculation 3 2 3 9 2 2" xfId="32558"/>
    <cellStyle name="Calculation 3 2 3 9 2 3" xfId="43597"/>
    <cellStyle name="Calculation 3 2 3 9 2 4" xfId="20644"/>
    <cellStyle name="Calculation 3 2 3 9 3" xfId="26630"/>
    <cellStyle name="Calculation 3 2 3 9 4" xfId="37564"/>
    <cellStyle name="Calculation 3 2 3 9 5" xfId="14611"/>
    <cellStyle name="Calculation 3 2 4" xfId="978"/>
    <cellStyle name="Calculation 3 2 4 2" xfId="7257"/>
    <cellStyle name="Calculation 3 2 4 2 2" xfId="31084"/>
    <cellStyle name="Calculation 3 2 4 2 3" xfId="42123"/>
    <cellStyle name="Calculation 3 2 4 2 4" xfId="19170"/>
    <cellStyle name="Calculation 3 2 4 3" xfId="24963"/>
    <cellStyle name="Calculation 3 2 4 4" xfId="30538"/>
    <cellStyle name="Calculation 3 2 4 5" xfId="12892"/>
    <cellStyle name="Calculation 3 2 5" xfId="920"/>
    <cellStyle name="Calculation 3 2 5 2" xfId="7213"/>
    <cellStyle name="Calculation 3 2 5 2 2" xfId="31040"/>
    <cellStyle name="Calculation 3 2 5 2 3" xfId="42079"/>
    <cellStyle name="Calculation 3 2 5 2 4" xfId="19126"/>
    <cellStyle name="Calculation 3 2 5 3" xfId="24908"/>
    <cellStyle name="Calculation 3 2 5 4" xfId="27817"/>
    <cellStyle name="Calculation 3 2 5 5" xfId="12834"/>
    <cellStyle name="Calculation 3 2 6" xfId="972"/>
    <cellStyle name="Calculation 3 2 6 2" xfId="7252"/>
    <cellStyle name="Calculation 3 2 6 2 2" xfId="31079"/>
    <cellStyle name="Calculation 3 2 6 2 3" xfId="42118"/>
    <cellStyle name="Calculation 3 2 6 2 4" xfId="19165"/>
    <cellStyle name="Calculation 3 2 6 3" xfId="24957"/>
    <cellStyle name="Calculation 3 2 6 4" xfId="26505"/>
    <cellStyle name="Calculation 3 2 6 5" xfId="12886"/>
    <cellStyle name="Calculation 3 2 7" xfId="3053"/>
    <cellStyle name="Calculation 3 2 7 2" xfId="9033"/>
    <cellStyle name="Calculation 3 2 7 2 2" xfId="32860"/>
    <cellStyle name="Calculation 3 2 7 2 3" xfId="43899"/>
    <cellStyle name="Calculation 3 2 7 2 4" xfId="20946"/>
    <cellStyle name="Calculation 3 2 7 3" xfId="26977"/>
    <cellStyle name="Calculation 3 2 7 4" xfId="37920"/>
    <cellStyle name="Calculation 3 2 7 5" xfId="14967"/>
    <cellStyle name="Calculation 3 2 8" xfId="3296"/>
    <cellStyle name="Calculation 3 2 8 2" xfId="9243"/>
    <cellStyle name="Calculation 3 2 8 2 2" xfId="33070"/>
    <cellStyle name="Calculation 3 2 8 2 3" xfId="44109"/>
    <cellStyle name="Calculation 3 2 8 2 4" xfId="21156"/>
    <cellStyle name="Calculation 3 2 8 3" xfId="27217"/>
    <cellStyle name="Calculation 3 2 8 4" xfId="38163"/>
    <cellStyle name="Calculation 3 2 8 5" xfId="15210"/>
    <cellStyle name="Calculation 3 2 9" xfId="3543"/>
    <cellStyle name="Calculation 3 2 9 2" xfId="9458"/>
    <cellStyle name="Calculation 3 2 9 2 2" xfId="33285"/>
    <cellStyle name="Calculation 3 2 9 2 3" xfId="44324"/>
    <cellStyle name="Calculation 3 2 9 2 4" xfId="21371"/>
    <cellStyle name="Calculation 3 2 9 3" xfId="27459"/>
    <cellStyle name="Calculation 3 2 9 4" xfId="38410"/>
    <cellStyle name="Calculation 3 2 9 5" xfId="15457"/>
    <cellStyle name="Calculation 3 20" xfId="897"/>
    <cellStyle name="Calculation 3 20 2" xfId="7194"/>
    <cellStyle name="Calculation 3 20 2 2" xfId="31021"/>
    <cellStyle name="Calculation 3 20 2 3" xfId="42060"/>
    <cellStyle name="Calculation 3 20 2 4" xfId="19107"/>
    <cellStyle name="Calculation 3 20 3" xfId="24886"/>
    <cellStyle name="Calculation 3 20 4" xfId="25454"/>
    <cellStyle name="Calculation 3 20 5" xfId="12811"/>
    <cellStyle name="Calculation 3 21" xfId="2596"/>
    <cellStyle name="Calculation 3 21 2" xfId="8640"/>
    <cellStyle name="Calculation 3 21 2 2" xfId="32467"/>
    <cellStyle name="Calculation 3 21 2 3" xfId="43506"/>
    <cellStyle name="Calculation 3 21 2 4" xfId="20553"/>
    <cellStyle name="Calculation 3 21 3" xfId="26531"/>
    <cellStyle name="Calculation 3 21 4" xfId="37463"/>
    <cellStyle name="Calculation 3 21 5" xfId="14510"/>
    <cellStyle name="Calculation 3 22" xfId="613"/>
    <cellStyle name="Calculation 3 22 2" xfId="6920"/>
    <cellStyle name="Calculation 3 22 2 2" xfId="30747"/>
    <cellStyle name="Calculation 3 22 2 3" xfId="41786"/>
    <cellStyle name="Calculation 3 22 2 4" xfId="18833"/>
    <cellStyle name="Calculation 3 22 3" xfId="24604"/>
    <cellStyle name="Calculation 3 22 4" xfId="28958"/>
    <cellStyle name="Calculation 3 22 5" xfId="12527"/>
    <cellStyle name="Calculation 3 23" xfId="24270"/>
    <cellStyle name="Calculation 3 24" xfId="28955"/>
    <cellStyle name="Calculation 3 25" xfId="12277"/>
    <cellStyle name="Calculation 3 3" xfId="391"/>
    <cellStyle name="Calculation 3 3 10" xfId="3791"/>
    <cellStyle name="Calculation 3 3 10 2" xfId="9673"/>
    <cellStyle name="Calculation 3 3 10 2 2" xfId="33500"/>
    <cellStyle name="Calculation 3 3 10 2 3" xfId="44539"/>
    <cellStyle name="Calculation 3 3 10 2 4" xfId="21586"/>
    <cellStyle name="Calculation 3 3 10 3" xfId="27703"/>
    <cellStyle name="Calculation 3 3 10 4" xfId="38658"/>
    <cellStyle name="Calculation 3 3 10 5" xfId="15705"/>
    <cellStyle name="Calculation 3 3 11" xfId="4035"/>
    <cellStyle name="Calculation 3 3 11 2" xfId="9884"/>
    <cellStyle name="Calculation 3 3 11 2 2" xfId="33711"/>
    <cellStyle name="Calculation 3 3 11 2 3" xfId="44750"/>
    <cellStyle name="Calculation 3 3 11 2 4" xfId="21797"/>
    <cellStyle name="Calculation 3 3 11 3" xfId="27942"/>
    <cellStyle name="Calculation 3 3 11 4" xfId="38902"/>
    <cellStyle name="Calculation 3 3 11 5" xfId="15949"/>
    <cellStyle name="Calculation 3 3 12" xfId="4278"/>
    <cellStyle name="Calculation 3 3 12 2" xfId="10094"/>
    <cellStyle name="Calculation 3 3 12 2 2" xfId="33921"/>
    <cellStyle name="Calculation 3 3 12 2 3" xfId="44960"/>
    <cellStyle name="Calculation 3 3 12 2 4" xfId="22007"/>
    <cellStyle name="Calculation 3 3 12 3" xfId="28180"/>
    <cellStyle name="Calculation 3 3 12 4" xfId="39145"/>
    <cellStyle name="Calculation 3 3 12 5" xfId="16192"/>
    <cellStyle name="Calculation 3 3 13" xfId="4943"/>
    <cellStyle name="Calculation 3 3 13 2" xfId="10668"/>
    <cellStyle name="Calculation 3 3 13 2 2" xfId="34495"/>
    <cellStyle name="Calculation 3 3 13 2 3" xfId="45534"/>
    <cellStyle name="Calculation 3 3 13 2 4" xfId="22581"/>
    <cellStyle name="Calculation 3 3 13 3" xfId="28828"/>
    <cellStyle name="Calculation 3 3 13 4" xfId="39810"/>
    <cellStyle name="Calculation 3 3 13 5" xfId="16857"/>
    <cellStyle name="Calculation 3 3 14" xfId="5396"/>
    <cellStyle name="Calculation 3 3 14 2" xfId="11058"/>
    <cellStyle name="Calculation 3 3 14 2 2" xfId="34885"/>
    <cellStyle name="Calculation 3 3 14 2 3" xfId="45924"/>
    <cellStyle name="Calculation 3 3 14 2 4" xfId="22971"/>
    <cellStyle name="Calculation 3 3 14 3" xfId="29268"/>
    <cellStyle name="Calculation 3 3 14 4" xfId="40263"/>
    <cellStyle name="Calculation 3 3 14 5" xfId="17310"/>
    <cellStyle name="Calculation 3 3 15" xfId="1484"/>
    <cellStyle name="Calculation 3 3 15 2" xfId="7681"/>
    <cellStyle name="Calculation 3 3 15 2 2" xfId="31508"/>
    <cellStyle name="Calculation 3 3 15 2 3" xfId="42547"/>
    <cellStyle name="Calculation 3 3 15 2 4" xfId="19594"/>
    <cellStyle name="Calculation 3 3 15 3" xfId="25452"/>
    <cellStyle name="Calculation 3 3 15 4" xfId="36351"/>
    <cellStyle name="Calculation 3 3 15 5" xfId="13398"/>
    <cellStyle name="Calculation 3 3 16" xfId="5168"/>
    <cellStyle name="Calculation 3 3 16 2" xfId="10861"/>
    <cellStyle name="Calculation 3 3 16 2 2" xfId="34688"/>
    <cellStyle name="Calculation 3 3 16 2 3" xfId="45727"/>
    <cellStyle name="Calculation 3 3 16 2 4" xfId="22774"/>
    <cellStyle name="Calculation 3 3 16 3" xfId="29047"/>
    <cellStyle name="Calculation 3 3 16 4" xfId="40035"/>
    <cellStyle name="Calculation 3 3 16 5" xfId="17082"/>
    <cellStyle name="Calculation 3 3 17" xfId="638"/>
    <cellStyle name="Calculation 3 3 17 2" xfId="6945"/>
    <cellStyle name="Calculation 3 3 17 2 2" xfId="30772"/>
    <cellStyle name="Calculation 3 3 17 2 3" xfId="41811"/>
    <cellStyle name="Calculation 3 3 17 2 4" xfId="18858"/>
    <cellStyle name="Calculation 3 3 17 3" xfId="24629"/>
    <cellStyle name="Calculation 3 3 17 4" xfId="25276"/>
    <cellStyle name="Calculation 3 3 17 5" xfId="12552"/>
    <cellStyle name="Calculation 3 3 18" xfId="24388"/>
    <cellStyle name="Calculation 3 3 19" xfId="26540"/>
    <cellStyle name="Calculation 3 3 2" xfId="433"/>
    <cellStyle name="Calculation 3 3 2 10" xfId="2189"/>
    <cellStyle name="Calculation 3 3 2 10 2" xfId="8291"/>
    <cellStyle name="Calculation 3 3 2 10 2 2" xfId="32118"/>
    <cellStyle name="Calculation 3 3 2 10 2 3" xfId="43157"/>
    <cellStyle name="Calculation 3 3 2 10 2 4" xfId="20204"/>
    <cellStyle name="Calculation 3 3 2 10 3" xfId="26135"/>
    <cellStyle name="Calculation 3 3 2 10 4" xfId="37056"/>
    <cellStyle name="Calculation 3 3 2 10 5" xfId="14103"/>
    <cellStyle name="Calculation 3 3 2 11" xfId="2403"/>
    <cellStyle name="Calculation 3 3 2 11 2" xfId="8477"/>
    <cellStyle name="Calculation 3 3 2 11 2 2" xfId="32304"/>
    <cellStyle name="Calculation 3 3 2 11 2 3" xfId="43343"/>
    <cellStyle name="Calculation 3 3 2 11 2 4" xfId="20390"/>
    <cellStyle name="Calculation 3 3 2 11 3" xfId="26343"/>
    <cellStyle name="Calculation 3 3 2 11 4" xfId="37270"/>
    <cellStyle name="Calculation 3 3 2 11 5" xfId="14317"/>
    <cellStyle name="Calculation 3 3 2 12" xfId="2626"/>
    <cellStyle name="Calculation 3 3 2 12 2" xfId="8667"/>
    <cellStyle name="Calculation 3 3 2 12 2 2" xfId="32494"/>
    <cellStyle name="Calculation 3 3 2 12 2 3" xfId="43533"/>
    <cellStyle name="Calculation 3 3 2 12 2 4" xfId="20580"/>
    <cellStyle name="Calculation 3 3 2 12 3" xfId="26561"/>
    <cellStyle name="Calculation 3 3 2 12 4" xfId="37493"/>
    <cellStyle name="Calculation 3 3 2 12 5" xfId="14540"/>
    <cellStyle name="Calculation 3 3 2 13" xfId="2827"/>
    <cellStyle name="Calculation 3 3 2 13 2" xfId="8841"/>
    <cellStyle name="Calculation 3 3 2 13 2 2" xfId="32668"/>
    <cellStyle name="Calculation 3 3 2 13 2 3" xfId="43707"/>
    <cellStyle name="Calculation 3 3 2 13 2 4" xfId="20754"/>
    <cellStyle name="Calculation 3 3 2 13 3" xfId="26756"/>
    <cellStyle name="Calculation 3 3 2 13 4" xfId="37694"/>
    <cellStyle name="Calculation 3 3 2 13 5" xfId="14741"/>
    <cellStyle name="Calculation 3 3 2 14" xfId="3095"/>
    <cellStyle name="Calculation 3 3 2 14 2" xfId="9070"/>
    <cellStyle name="Calculation 3 3 2 14 2 2" xfId="32897"/>
    <cellStyle name="Calculation 3 3 2 14 2 3" xfId="43936"/>
    <cellStyle name="Calculation 3 3 2 14 2 4" xfId="20983"/>
    <cellStyle name="Calculation 3 3 2 14 3" xfId="27019"/>
    <cellStyle name="Calculation 3 3 2 14 4" xfId="37962"/>
    <cellStyle name="Calculation 3 3 2 14 5" xfId="15009"/>
    <cellStyle name="Calculation 3 3 2 15" xfId="3339"/>
    <cellStyle name="Calculation 3 3 2 15 2" xfId="9282"/>
    <cellStyle name="Calculation 3 3 2 15 2 2" xfId="33109"/>
    <cellStyle name="Calculation 3 3 2 15 2 3" xfId="44148"/>
    <cellStyle name="Calculation 3 3 2 15 2 4" xfId="21195"/>
    <cellStyle name="Calculation 3 3 2 15 3" xfId="27260"/>
    <cellStyle name="Calculation 3 3 2 15 4" xfId="38206"/>
    <cellStyle name="Calculation 3 3 2 15 5" xfId="15253"/>
    <cellStyle name="Calculation 3 3 2 16" xfId="3584"/>
    <cellStyle name="Calculation 3 3 2 16 2" xfId="9495"/>
    <cellStyle name="Calculation 3 3 2 16 2 2" xfId="33322"/>
    <cellStyle name="Calculation 3 3 2 16 2 3" xfId="44361"/>
    <cellStyle name="Calculation 3 3 2 16 2 4" xfId="21408"/>
    <cellStyle name="Calculation 3 3 2 16 3" xfId="27500"/>
    <cellStyle name="Calculation 3 3 2 16 4" xfId="38451"/>
    <cellStyle name="Calculation 3 3 2 16 5" xfId="15498"/>
    <cellStyle name="Calculation 3 3 2 17" xfId="3832"/>
    <cellStyle name="Calculation 3 3 2 17 2" xfId="9709"/>
    <cellStyle name="Calculation 3 3 2 17 2 2" xfId="33536"/>
    <cellStyle name="Calculation 3 3 2 17 2 3" xfId="44575"/>
    <cellStyle name="Calculation 3 3 2 17 2 4" xfId="21622"/>
    <cellStyle name="Calculation 3 3 2 17 3" xfId="27744"/>
    <cellStyle name="Calculation 3 3 2 17 4" xfId="38699"/>
    <cellStyle name="Calculation 3 3 2 17 5" xfId="15746"/>
    <cellStyle name="Calculation 3 3 2 18" xfId="4076"/>
    <cellStyle name="Calculation 3 3 2 18 2" xfId="9920"/>
    <cellStyle name="Calculation 3 3 2 18 2 2" xfId="33747"/>
    <cellStyle name="Calculation 3 3 2 18 2 3" xfId="44786"/>
    <cellStyle name="Calculation 3 3 2 18 2 4" xfId="21833"/>
    <cellStyle name="Calculation 3 3 2 18 3" xfId="27983"/>
    <cellStyle name="Calculation 3 3 2 18 4" xfId="38943"/>
    <cellStyle name="Calculation 3 3 2 18 5" xfId="15990"/>
    <cellStyle name="Calculation 3 3 2 19" xfId="4318"/>
    <cellStyle name="Calculation 3 3 2 19 2" xfId="10130"/>
    <cellStyle name="Calculation 3 3 2 19 2 2" xfId="33957"/>
    <cellStyle name="Calculation 3 3 2 19 2 3" xfId="44996"/>
    <cellStyle name="Calculation 3 3 2 19 2 4" xfId="22043"/>
    <cellStyle name="Calculation 3 3 2 19 3" xfId="28220"/>
    <cellStyle name="Calculation 3 3 2 19 4" xfId="39185"/>
    <cellStyle name="Calculation 3 3 2 19 5" xfId="16232"/>
    <cellStyle name="Calculation 3 3 2 2" xfId="554"/>
    <cellStyle name="Calculation 3 3 2 2 10" xfId="2948"/>
    <cellStyle name="Calculation 3 3 2 2 10 2" xfId="8945"/>
    <cellStyle name="Calculation 3 3 2 2 10 2 2" xfId="32772"/>
    <cellStyle name="Calculation 3 3 2 2 10 2 3" xfId="43811"/>
    <cellStyle name="Calculation 3 3 2 2 10 2 4" xfId="20858"/>
    <cellStyle name="Calculation 3 3 2 2 10 3" xfId="26873"/>
    <cellStyle name="Calculation 3 3 2 2 10 4" xfId="37815"/>
    <cellStyle name="Calculation 3 3 2 2 10 5" xfId="14862"/>
    <cellStyle name="Calculation 3 3 2 2 11" xfId="3216"/>
    <cellStyle name="Calculation 3 3 2 2 11 2" xfId="9174"/>
    <cellStyle name="Calculation 3 3 2 2 11 2 2" xfId="33001"/>
    <cellStyle name="Calculation 3 3 2 2 11 2 3" xfId="44040"/>
    <cellStyle name="Calculation 3 3 2 2 11 2 4" xfId="21087"/>
    <cellStyle name="Calculation 3 3 2 2 11 3" xfId="27138"/>
    <cellStyle name="Calculation 3 3 2 2 11 4" xfId="38083"/>
    <cellStyle name="Calculation 3 3 2 2 11 5" xfId="15130"/>
    <cellStyle name="Calculation 3 3 2 2 12" xfId="3460"/>
    <cellStyle name="Calculation 3 3 2 2 12 2" xfId="9386"/>
    <cellStyle name="Calculation 3 3 2 2 12 2 2" xfId="33213"/>
    <cellStyle name="Calculation 3 3 2 2 12 2 3" xfId="44252"/>
    <cellStyle name="Calculation 3 3 2 2 12 2 4" xfId="21299"/>
    <cellStyle name="Calculation 3 3 2 2 12 3" xfId="27377"/>
    <cellStyle name="Calculation 3 3 2 2 12 4" xfId="38327"/>
    <cellStyle name="Calculation 3 3 2 2 12 5" xfId="15374"/>
    <cellStyle name="Calculation 3 3 2 2 13" xfId="3705"/>
    <cellStyle name="Calculation 3 3 2 2 13 2" xfId="9599"/>
    <cellStyle name="Calculation 3 3 2 2 13 2 2" xfId="33426"/>
    <cellStyle name="Calculation 3 3 2 2 13 2 3" xfId="44465"/>
    <cellStyle name="Calculation 3 3 2 2 13 2 4" xfId="21512"/>
    <cellStyle name="Calculation 3 3 2 2 13 3" xfId="27618"/>
    <cellStyle name="Calculation 3 3 2 2 13 4" xfId="38572"/>
    <cellStyle name="Calculation 3 3 2 2 13 5" xfId="15619"/>
    <cellStyle name="Calculation 3 3 2 2 14" xfId="3953"/>
    <cellStyle name="Calculation 3 3 2 2 14 2" xfId="9813"/>
    <cellStyle name="Calculation 3 3 2 2 14 2 2" xfId="33640"/>
    <cellStyle name="Calculation 3 3 2 2 14 2 3" xfId="44679"/>
    <cellStyle name="Calculation 3 3 2 2 14 2 4" xfId="21726"/>
    <cellStyle name="Calculation 3 3 2 2 14 3" xfId="27861"/>
    <cellStyle name="Calculation 3 3 2 2 14 4" xfId="38820"/>
    <cellStyle name="Calculation 3 3 2 2 14 5" xfId="15867"/>
    <cellStyle name="Calculation 3 3 2 2 15" xfId="4197"/>
    <cellStyle name="Calculation 3 3 2 2 15 2" xfId="10024"/>
    <cellStyle name="Calculation 3 3 2 2 15 2 2" xfId="33851"/>
    <cellStyle name="Calculation 3 3 2 2 15 2 3" xfId="44890"/>
    <cellStyle name="Calculation 3 3 2 2 15 2 4" xfId="21937"/>
    <cellStyle name="Calculation 3 3 2 2 15 3" xfId="28100"/>
    <cellStyle name="Calculation 3 3 2 2 15 4" xfId="39064"/>
    <cellStyle name="Calculation 3 3 2 2 15 5" xfId="16111"/>
    <cellStyle name="Calculation 3 3 2 2 16" xfId="4439"/>
    <cellStyle name="Calculation 3 3 2 2 16 2" xfId="10234"/>
    <cellStyle name="Calculation 3 3 2 2 16 2 2" xfId="34061"/>
    <cellStyle name="Calculation 3 3 2 2 16 2 3" xfId="45100"/>
    <cellStyle name="Calculation 3 3 2 2 16 2 4" xfId="22147"/>
    <cellStyle name="Calculation 3 3 2 2 16 3" xfId="28337"/>
    <cellStyle name="Calculation 3 3 2 2 16 4" xfId="39306"/>
    <cellStyle name="Calculation 3 3 2 2 16 5" xfId="16353"/>
    <cellStyle name="Calculation 3 3 2 2 17" xfId="4660"/>
    <cellStyle name="Calculation 3 3 2 2 17 2" xfId="10421"/>
    <cellStyle name="Calculation 3 3 2 2 17 2 2" xfId="34248"/>
    <cellStyle name="Calculation 3 3 2 2 17 2 3" xfId="45287"/>
    <cellStyle name="Calculation 3 3 2 2 17 2 4" xfId="22334"/>
    <cellStyle name="Calculation 3 3 2 2 17 3" xfId="28552"/>
    <cellStyle name="Calculation 3 3 2 2 17 4" xfId="39527"/>
    <cellStyle name="Calculation 3 3 2 2 17 5" xfId="16574"/>
    <cellStyle name="Calculation 3 3 2 2 18" xfId="4870"/>
    <cellStyle name="Calculation 3 3 2 2 18 2" xfId="10604"/>
    <cellStyle name="Calculation 3 3 2 2 18 2 2" xfId="34431"/>
    <cellStyle name="Calculation 3 3 2 2 18 2 3" xfId="45470"/>
    <cellStyle name="Calculation 3 3 2 2 18 2 4" xfId="22517"/>
    <cellStyle name="Calculation 3 3 2 2 18 3" xfId="28756"/>
    <cellStyle name="Calculation 3 3 2 2 18 4" xfId="39737"/>
    <cellStyle name="Calculation 3 3 2 2 18 5" xfId="16784"/>
    <cellStyle name="Calculation 3 3 2 2 19" xfId="5105"/>
    <cellStyle name="Calculation 3 3 2 2 19 2" xfId="10809"/>
    <cellStyle name="Calculation 3 3 2 2 19 2 2" xfId="34636"/>
    <cellStyle name="Calculation 3 3 2 2 19 2 3" xfId="45675"/>
    <cellStyle name="Calculation 3 3 2 2 19 2 4" xfId="22722"/>
    <cellStyle name="Calculation 3 3 2 2 19 3" xfId="28986"/>
    <cellStyle name="Calculation 3 3 2 2 19 4" xfId="39972"/>
    <cellStyle name="Calculation 3 3 2 2 19 5" xfId="17019"/>
    <cellStyle name="Calculation 3 3 2 2 2" xfId="1198"/>
    <cellStyle name="Calculation 3 3 2 2 2 2" xfId="7436"/>
    <cellStyle name="Calculation 3 3 2 2 2 2 2" xfId="31263"/>
    <cellStyle name="Calculation 3 3 2 2 2 2 3" xfId="42302"/>
    <cellStyle name="Calculation 3 3 2 2 2 2 4" xfId="19349"/>
    <cellStyle name="Calculation 3 3 2 2 2 3" xfId="25175"/>
    <cellStyle name="Calculation 3 3 2 2 2 4" xfId="24330"/>
    <cellStyle name="Calculation 3 3 2 2 2 5" xfId="13112"/>
    <cellStyle name="Calculation 3 3 2 2 20" xfId="5326"/>
    <cellStyle name="Calculation 3 3 2 2 20 2" xfId="10996"/>
    <cellStyle name="Calculation 3 3 2 2 20 2 2" xfId="34823"/>
    <cellStyle name="Calculation 3 3 2 2 20 2 3" xfId="45862"/>
    <cellStyle name="Calculation 3 3 2 2 20 2 4" xfId="22909"/>
    <cellStyle name="Calculation 3 3 2 2 20 3" xfId="29199"/>
    <cellStyle name="Calculation 3 3 2 2 20 4" xfId="40193"/>
    <cellStyle name="Calculation 3 3 2 2 20 5" xfId="17240"/>
    <cellStyle name="Calculation 3 3 2 2 21" xfId="5559"/>
    <cellStyle name="Calculation 3 3 2 2 21 2" xfId="11199"/>
    <cellStyle name="Calculation 3 3 2 2 21 2 2" xfId="35026"/>
    <cellStyle name="Calculation 3 3 2 2 21 2 3" xfId="46065"/>
    <cellStyle name="Calculation 3 3 2 2 21 2 4" xfId="23112"/>
    <cellStyle name="Calculation 3 3 2 2 21 3" xfId="29426"/>
    <cellStyle name="Calculation 3 3 2 2 21 4" xfId="40426"/>
    <cellStyle name="Calculation 3 3 2 2 21 5" xfId="17473"/>
    <cellStyle name="Calculation 3 3 2 2 22" xfId="5792"/>
    <cellStyle name="Calculation 3 3 2 2 22 2" xfId="11400"/>
    <cellStyle name="Calculation 3 3 2 2 22 2 2" xfId="35227"/>
    <cellStyle name="Calculation 3 3 2 2 22 2 3" xfId="46266"/>
    <cellStyle name="Calculation 3 3 2 2 22 2 4" xfId="23313"/>
    <cellStyle name="Calculation 3 3 2 2 22 3" xfId="29652"/>
    <cellStyle name="Calculation 3 3 2 2 22 4" xfId="40659"/>
    <cellStyle name="Calculation 3 3 2 2 22 5" xfId="17706"/>
    <cellStyle name="Calculation 3 3 2 2 23" xfId="6009"/>
    <cellStyle name="Calculation 3 3 2 2 23 2" xfId="11584"/>
    <cellStyle name="Calculation 3 3 2 2 23 2 2" xfId="35411"/>
    <cellStyle name="Calculation 3 3 2 2 23 2 3" xfId="46450"/>
    <cellStyle name="Calculation 3 3 2 2 23 2 4" xfId="23497"/>
    <cellStyle name="Calculation 3 3 2 2 23 3" xfId="29862"/>
    <cellStyle name="Calculation 3 3 2 2 23 4" xfId="40876"/>
    <cellStyle name="Calculation 3 3 2 2 23 5" xfId="17923"/>
    <cellStyle name="Calculation 3 3 2 2 24" xfId="6217"/>
    <cellStyle name="Calculation 3 3 2 2 24 2" xfId="11765"/>
    <cellStyle name="Calculation 3 3 2 2 24 2 2" xfId="35592"/>
    <cellStyle name="Calculation 3 3 2 2 24 2 3" xfId="46631"/>
    <cellStyle name="Calculation 3 3 2 2 24 2 4" xfId="23678"/>
    <cellStyle name="Calculation 3 3 2 2 24 3" xfId="30063"/>
    <cellStyle name="Calculation 3 3 2 2 24 4" xfId="41084"/>
    <cellStyle name="Calculation 3 3 2 2 24 5" xfId="18131"/>
    <cellStyle name="Calculation 3 3 2 2 25" xfId="6437"/>
    <cellStyle name="Calculation 3 3 2 2 25 2" xfId="11957"/>
    <cellStyle name="Calculation 3 3 2 2 25 2 2" xfId="35784"/>
    <cellStyle name="Calculation 3 3 2 2 25 2 3" xfId="46823"/>
    <cellStyle name="Calculation 3 3 2 2 25 2 4" xfId="23870"/>
    <cellStyle name="Calculation 3 3 2 2 25 3" xfId="30276"/>
    <cellStyle name="Calculation 3 3 2 2 25 4" xfId="41304"/>
    <cellStyle name="Calculation 3 3 2 2 25 5" xfId="18351"/>
    <cellStyle name="Calculation 3 3 2 2 26" xfId="6663"/>
    <cellStyle name="Calculation 3 3 2 2 26 2" xfId="12150"/>
    <cellStyle name="Calculation 3 3 2 2 26 2 2" xfId="35977"/>
    <cellStyle name="Calculation 3 3 2 2 26 2 3" xfId="47016"/>
    <cellStyle name="Calculation 3 3 2 2 26 2 4" xfId="24063"/>
    <cellStyle name="Calculation 3 3 2 2 26 3" xfId="30493"/>
    <cellStyle name="Calculation 3 3 2 2 26 4" xfId="41530"/>
    <cellStyle name="Calculation 3 3 2 2 26 5" xfId="18577"/>
    <cellStyle name="Calculation 3 3 2 2 27" xfId="778"/>
    <cellStyle name="Calculation 3 3 2 2 27 2" xfId="7085"/>
    <cellStyle name="Calculation 3 3 2 2 27 2 2" xfId="30912"/>
    <cellStyle name="Calculation 3 3 2 2 27 2 3" xfId="41951"/>
    <cellStyle name="Calculation 3 3 2 2 27 2 4" xfId="18998"/>
    <cellStyle name="Calculation 3 3 2 2 27 3" xfId="24769"/>
    <cellStyle name="Calculation 3 3 2 2 27 4" xfId="27830"/>
    <cellStyle name="Calculation 3 3 2 2 27 5" xfId="12692"/>
    <cellStyle name="Calculation 3 3 2 2 28" xfId="6868"/>
    <cellStyle name="Calculation 3 3 2 2 28 2" xfId="30695"/>
    <cellStyle name="Calculation 3 3 2 2 28 3" xfId="41734"/>
    <cellStyle name="Calculation 3 3 2 2 28 4" xfId="18781"/>
    <cellStyle name="Calculation 3 3 2 2 29" xfId="24546"/>
    <cellStyle name="Calculation 3 3 2 2 3" xfId="1411"/>
    <cellStyle name="Calculation 3 3 2 2 3 2" xfId="7621"/>
    <cellStyle name="Calculation 3 3 2 2 3 2 2" xfId="31448"/>
    <cellStyle name="Calculation 3 3 2 2 3 2 3" xfId="42487"/>
    <cellStyle name="Calculation 3 3 2 2 3 2 4" xfId="19534"/>
    <cellStyle name="Calculation 3 3 2 2 3 3" xfId="25381"/>
    <cellStyle name="Calculation 3 3 2 2 3 4" xfId="36278"/>
    <cellStyle name="Calculation 3 3 2 2 3 5" xfId="13325"/>
    <cellStyle name="Calculation 3 3 2 2 30" xfId="28396"/>
    <cellStyle name="Calculation 3 3 2 2 31" xfId="12468"/>
    <cellStyle name="Calculation 3 3 2 2 4" xfId="1643"/>
    <cellStyle name="Calculation 3 3 2 2 4 2" xfId="7819"/>
    <cellStyle name="Calculation 3 3 2 2 4 2 2" xfId="31646"/>
    <cellStyle name="Calculation 3 3 2 2 4 2 3" xfId="42685"/>
    <cellStyle name="Calculation 3 3 2 2 4 2 4" xfId="19732"/>
    <cellStyle name="Calculation 3 3 2 2 4 3" xfId="25605"/>
    <cellStyle name="Calculation 3 3 2 2 4 4" xfId="36510"/>
    <cellStyle name="Calculation 3 3 2 2 4 5" xfId="13557"/>
    <cellStyle name="Calculation 3 3 2 2 5" xfId="1854"/>
    <cellStyle name="Calculation 3 3 2 2 5 2" xfId="8003"/>
    <cellStyle name="Calculation 3 3 2 2 5 2 2" xfId="31830"/>
    <cellStyle name="Calculation 3 3 2 2 5 2 3" xfId="42869"/>
    <cellStyle name="Calculation 3 3 2 2 5 2 4" xfId="19916"/>
    <cellStyle name="Calculation 3 3 2 2 5 3" xfId="25809"/>
    <cellStyle name="Calculation 3 3 2 2 5 4" xfId="36721"/>
    <cellStyle name="Calculation 3 3 2 2 5 5" xfId="13768"/>
    <cellStyle name="Calculation 3 3 2 2 6" xfId="2085"/>
    <cellStyle name="Calculation 3 3 2 2 6 2" xfId="8204"/>
    <cellStyle name="Calculation 3 3 2 2 6 2 2" xfId="32031"/>
    <cellStyle name="Calculation 3 3 2 2 6 2 3" xfId="43070"/>
    <cellStyle name="Calculation 3 3 2 2 6 2 4" xfId="20117"/>
    <cellStyle name="Calculation 3 3 2 2 6 3" xfId="26034"/>
    <cellStyle name="Calculation 3 3 2 2 6 4" xfId="36952"/>
    <cellStyle name="Calculation 3 3 2 2 6 5" xfId="13999"/>
    <cellStyle name="Calculation 3 3 2 2 7" xfId="2310"/>
    <cellStyle name="Calculation 3 3 2 2 7 2" xfId="8395"/>
    <cellStyle name="Calculation 3 3 2 2 7 2 2" xfId="32222"/>
    <cellStyle name="Calculation 3 3 2 2 7 2 3" xfId="43261"/>
    <cellStyle name="Calculation 3 3 2 2 7 2 4" xfId="20308"/>
    <cellStyle name="Calculation 3 3 2 2 7 3" xfId="26251"/>
    <cellStyle name="Calculation 3 3 2 2 7 4" xfId="37177"/>
    <cellStyle name="Calculation 3 3 2 2 7 5" xfId="14224"/>
    <cellStyle name="Calculation 3 3 2 2 8" xfId="2524"/>
    <cellStyle name="Calculation 3 3 2 2 8 2" xfId="8581"/>
    <cellStyle name="Calculation 3 3 2 2 8 2 2" xfId="32408"/>
    <cellStyle name="Calculation 3 3 2 2 8 2 3" xfId="43447"/>
    <cellStyle name="Calculation 3 3 2 2 8 2 4" xfId="20494"/>
    <cellStyle name="Calculation 3 3 2 2 8 3" xfId="26460"/>
    <cellStyle name="Calculation 3 3 2 2 8 4" xfId="37391"/>
    <cellStyle name="Calculation 3 3 2 2 8 5" xfId="14438"/>
    <cellStyle name="Calculation 3 3 2 2 9" xfId="2742"/>
    <cellStyle name="Calculation 3 3 2 2 9 2" xfId="8765"/>
    <cellStyle name="Calculation 3 3 2 2 9 2 2" xfId="32592"/>
    <cellStyle name="Calculation 3 3 2 2 9 2 3" xfId="43631"/>
    <cellStyle name="Calculation 3 3 2 2 9 2 4" xfId="20678"/>
    <cellStyle name="Calculation 3 3 2 2 9 3" xfId="26672"/>
    <cellStyle name="Calculation 3 3 2 2 9 4" xfId="37609"/>
    <cellStyle name="Calculation 3 3 2 2 9 5" xfId="14656"/>
    <cellStyle name="Calculation 3 3 2 20" xfId="4539"/>
    <cellStyle name="Calculation 3 3 2 20 2" xfId="10317"/>
    <cellStyle name="Calculation 3 3 2 20 2 2" xfId="34144"/>
    <cellStyle name="Calculation 3 3 2 20 2 3" xfId="45183"/>
    <cellStyle name="Calculation 3 3 2 20 2 4" xfId="22230"/>
    <cellStyle name="Calculation 3 3 2 20 3" xfId="28435"/>
    <cellStyle name="Calculation 3 3 2 20 4" xfId="39406"/>
    <cellStyle name="Calculation 3 3 2 20 5" xfId="16453"/>
    <cellStyle name="Calculation 3 3 2 21" xfId="4749"/>
    <cellStyle name="Calculation 3 3 2 21 2" xfId="10500"/>
    <cellStyle name="Calculation 3 3 2 21 2 2" xfId="34327"/>
    <cellStyle name="Calculation 3 3 2 21 2 3" xfId="45366"/>
    <cellStyle name="Calculation 3 3 2 21 2 4" xfId="22413"/>
    <cellStyle name="Calculation 3 3 2 21 3" xfId="28639"/>
    <cellStyle name="Calculation 3 3 2 21 4" xfId="39616"/>
    <cellStyle name="Calculation 3 3 2 21 5" xfId="16663"/>
    <cellStyle name="Calculation 3 3 2 22" xfId="4984"/>
    <cellStyle name="Calculation 3 3 2 22 2" xfId="10705"/>
    <cellStyle name="Calculation 3 3 2 22 2 2" xfId="34532"/>
    <cellStyle name="Calculation 3 3 2 22 2 3" xfId="45571"/>
    <cellStyle name="Calculation 3 3 2 22 2 4" xfId="22618"/>
    <cellStyle name="Calculation 3 3 2 22 3" xfId="28868"/>
    <cellStyle name="Calculation 3 3 2 22 4" xfId="39851"/>
    <cellStyle name="Calculation 3 3 2 22 5" xfId="16898"/>
    <cellStyle name="Calculation 3 3 2 23" xfId="5205"/>
    <cellStyle name="Calculation 3 3 2 23 2" xfId="10892"/>
    <cellStyle name="Calculation 3 3 2 23 2 2" xfId="34719"/>
    <cellStyle name="Calculation 3 3 2 23 2 3" xfId="45758"/>
    <cellStyle name="Calculation 3 3 2 23 2 4" xfId="22805"/>
    <cellStyle name="Calculation 3 3 2 23 3" xfId="29082"/>
    <cellStyle name="Calculation 3 3 2 23 4" xfId="40072"/>
    <cellStyle name="Calculation 3 3 2 23 5" xfId="17119"/>
    <cellStyle name="Calculation 3 3 2 24" xfId="5438"/>
    <cellStyle name="Calculation 3 3 2 24 2" xfId="11095"/>
    <cellStyle name="Calculation 3 3 2 24 2 2" xfId="34922"/>
    <cellStyle name="Calculation 3 3 2 24 2 3" xfId="45961"/>
    <cellStyle name="Calculation 3 3 2 24 2 4" xfId="23008"/>
    <cellStyle name="Calculation 3 3 2 24 3" xfId="29309"/>
    <cellStyle name="Calculation 3 3 2 24 4" xfId="40305"/>
    <cellStyle name="Calculation 3 3 2 24 5" xfId="17352"/>
    <cellStyle name="Calculation 3 3 2 25" xfId="5671"/>
    <cellStyle name="Calculation 3 3 2 25 2" xfId="11296"/>
    <cellStyle name="Calculation 3 3 2 25 2 2" xfId="35123"/>
    <cellStyle name="Calculation 3 3 2 25 2 3" xfId="46162"/>
    <cellStyle name="Calculation 3 3 2 25 2 4" xfId="23209"/>
    <cellStyle name="Calculation 3 3 2 25 3" xfId="29535"/>
    <cellStyle name="Calculation 3 3 2 25 4" xfId="40538"/>
    <cellStyle name="Calculation 3 3 2 25 5" xfId="17585"/>
    <cellStyle name="Calculation 3 3 2 26" xfId="5888"/>
    <cellStyle name="Calculation 3 3 2 26 2" xfId="11480"/>
    <cellStyle name="Calculation 3 3 2 26 2 2" xfId="35307"/>
    <cellStyle name="Calculation 3 3 2 26 2 3" xfId="46346"/>
    <cellStyle name="Calculation 3 3 2 26 2 4" xfId="23393"/>
    <cellStyle name="Calculation 3 3 2 26 3" xfId="29746"/>
    <cellStyle name="Calculation 3 3 2 26 4" xfId="40755"/>
    <cellStyle name="Calculation 3 3 2 26 5" xfId="17802"/>
    <cellStyle name="Calculation 3 3 2 27" xfId="6096"/>
    <cellStyle name="Calculation 3 3 2 27 2" xfId="11661"/>
    <cellStyle name="Calculation 3 3 2 27 2 2" xfId="35488"/>
    <cellStyle name="Calculation 3 3 2 27 2 3" xfId="46527"/>
    <cellStyle name="Calculation 3 3 2 27 2 4" xfId="23574"/>
    <cellStyle name="Calculation 3 3 2 27 3" xfId="29947"/>
    <cellStyle name="Calculation 3 3 2 27 4" xfId="40963"/>
    <cellStyle name="Calculation 3 3 2 27 5" xfId="18010"/>
    <cellStyle name="Calculation 3 3 2 28" xfId="6316"/>
    <cellStyle name="Calculation 3 3 2 28 2" xfId="11853"/>
    <cellStyle name="Calculation 3 3 2 28 2 2" xfId="35680"/>
    <cellStyle name="Calculation 3 3 2 28 2 3" xfId="46719"/>
    <cellStyle name="Calculation 3 3 2 28 2 4" xfId="23766"/>
    <cellStyle name="Calculation 3 3 2 28 3" xfId="30160"/>
    <cellStyle name="Calculation 3 3 2 28 4" xfId="41183"/>
    <cellStyle name="Calculation 3 3 2 28 5" xfId="18230"/>
    <cellStyle name="Calculation 3 3 2 29" xfId="6551"/>
    <cellStyle name="Calculation 3 3 2 29 2" xfId="12055"/>
    <cellStyle name="Calculation 3 3 2 29 2 2" xfId="35882"/>
    <cellStyle name="Calculation 3 3 2 29 2 3" xfId="46921"/>
    <cellStyle name="Calculation 3 3 2 29 2 4" xfId="23968"/>
    <cellStyle name="Calculation 3 3 2 29 3" xfId="30386"/>
    <cellStyle name="Calculation 3 3 2 29 4" xfId="41418"/>
    <cellStyle name="Calculation 3 3 2 29 5" xfId="18465"/>
    <cellStyle name="Calculation 3 3 2 3" xfId="599"/>
    <cellStyle name="Calculation 3 3 2 3 10" xfId="2993"/>
    <cellStyle name="Calculation 3 3 2 3 10 2" xfId="8985"/>
    <cellStyle name="Calculation 3 3 2 3 10 2 2" xfId="32812"/>
    <cellStyle name="Calculation 3 3 2 3 10 2 3" xfId="43851"/>
    <cellStyle name="Calculation 3 3 2 3 10 2 4" xfId="20898"/>
    <cellStyle name="Calculation 3 3 2 3 10 3" xfId="26917"/>
    <cellStyle name="Calculation 3 3 2 3 10 4" xfId="37860"/>
    <cellStyle name="Calculation 3 3 2 3 10 5" xfId="14907"/>
    <cellStyle name="Calculation 3 3 2 3 11" xfId="3261"/>
    <cellStyle name="Calculation 3 3 2 3 11 2" xfId="9214"/>
    <cellStyle name="Calculation 3 3 2 3 11 2 2" xfId="33041"/>
    <cellStyle name="Calculation 3 3 2 3 11 2 3" xfId="44080"/>
    <cellStyle name="Calculation 3 3 2 3 11 2 4" xfId="21127"/>
    <cellStyle name="Calculation 3 3 2 3 11 3" xfId="27182"/>
    <cellStyle name="Calculation 3 3 2 3 11 4" xfId="38128"/>
    <cellStyle name="Calculation 3 3 2 3 11 5" xfId="15175"/>
    <cellStyle name="Calculation 3 3 2 3 12" xfId="3505"/>
    <cellStyle name="Calculation 3 3 2 3 12 2" xfId="9426"/>
    <cellStyle name="Calculation 3 3 2 3 12 2 2" xfId="33253"/>
    <cellStyle name="Calculation 3 3 2 3 12 2 3" xfId="44292"/>
    <cellStyle name="Calculation 3 3 2 3 12 2 4" xfId="21339"/>
    <cellStyle name="Calculation 3 3 2 3 12 3" xfId="27421"/>
    <cellStyle name="Calculation 3 3 2 3 12 4" xfId="38372"/>
    <cellStyle name="Calculation 3 3 2 3 12 5" xfId="15419"/>
    <cellStyle name="Calculation 3 3 2 3 13" xfId="3750"/>
    <cellStyle name="Calculation 3 3 2 3 13 2" xfId="9639"/>
    <cellStyle name="Calculation 3 3 2 3 13 2 2" xfId="33466"/>
    <cellStyle name="Calculation 3 3 2 3 13 2 3" xfId="44505"/>
    <cellStyle name="Calculation 3 3 2 3 13 2 4" xfId="21552"/>
    <cellStyle name="Calculation 3 3 2 3 13 3" xfId="27662"/>
    <cellStyle name="Calculation 3 3 2 3 13 4" xfId="38617"/>
    <cellStyle name="Calculation 3 3 2 3 13 5" xfId="15664"/>
    <cellStyle name="Calculation 3 3 2 3 14" xfId="3998"/>
    <cellStyle name="Calculation 3 3 2 3 14 2" xfId="9853"/>
    <cellStyle name="Calculation 3 3 2 3 14 2 2" xfId="33680"/>
    <cellStyle name="Calculation 3 3 2 3 14 2 3" xfId="44719"/>
    <cellStyle name="Calculation 3 3 2 3 14 2 4" xfId="21766"/>
    <cellStyle name="Calculation 3 3 2 3 14 3" xfId="27905"/>
    <cellStyle name="Calculation 3 3 2 3 14 4" xfId="38865"/>
    <cellStyle name="Calculation 3 3 2 3 14 5" xfId="15912"/>
    <cellStyle name="Calculation 3 3 2 3 15" xfId="4242"/>
    <cellStyle name="Calculation 3 3 2 3 15 2" xfId="10064"/>
    <cellStyle name="Calculation 3 3 2 3 15 2 2" xfId="33891"/>
    <cellStyle name="Calculation 3 3 2 3 15 2 3" xfId="44930"/>
    <cellStyle name="Calculation 3 3 2 3 15 2 4" xfId="21977"/>
    <cellStyle name="Calculation 3 3 2 3 15 3" xfId="28144"/>
    <cellStyle name="Calculation 3 3 2 3 15 4" xfId="39109"/>
    <cellStyle name="Calculation 3 3 2 3 15 5" xfId="16156"/>
    <cellStyle name="Calculation 3 3 2 3 16" xfId="4484"/>
    <cellStyle name="Calculation 3 3 2 3 16 2" xfId="10274"/>
    <cellStyle name="Calculation 3 3 2 3 16 2 2" xfId="34101"/>
    <cellStyle name="Calculation 3 3 2 3 16 2 3" xfId="45140"/>
    <cellStyle name="Calculation 3 3 2 3 16 2 4" xfId="22187"/>
    <cellStyle name="Calculation 3 3 2 3 16 3" xfId="28381"/>
    <cellStyle name="Calculation 3 3 2 3 16 4" xfId="39351"/>
    <cellStyle name="Calculation 3 3 2 3 16 5" xfId="16398"/>
    <cellStyle name="Calculation 3 3 2 3 17" xfId="4705"/>
    <cellStyle name="Calculation 3 3 2 3 17 2" xfId="10461"/>
    <cellStyle name="Calculation 3 3 2 3 17 2 2" xfId="34288"/>
    <cellStyle name="Calculation 3 3 2 3 17 2 3" xfId="45327"/>
    <cellStyle name="Calculation 3 3 2 3 17 2 4" xfId="22374"/>
    <cellStyle name="Calculation 3 3 2 3 17 3" xfId="28596"/>
    <cellStyle name="Calculation 3 3 2 3 17 4" xfId="39572"/>
    <cellStyle name="Calculation 3 3 2 3 17 5" xfId="16619"/>
    <cellStyle name="Calculation 3 3 2 3 18" xfId="4915"/>
    <cellStyle name="Calculation 3 3 2 3 18 2" xfId="10644"/>
    <cellStyle name="Calculation 3 3 2 3 18 2 2" xfId="34471"/>
    <cellStyle name="Calculation 3 3 2 3 18 2 3" xfId="45510"/>
    <cellStyle name="Calculation 3 3 2 3 18 2 4" xfId="22557"/>
    <cellStyle name="Calculation 3 3 2 3 18 3" xfId="28800"/>
    <cellStyle name="Calculation 3 3 2 3 18 4" xfId="39782"/>
    <cellStyle name="Calculation 3 3 2 3 18 5" xfId="16829"/>
    <cellStyle name="Calculation 3 3 2 3 19" xfId="5150"/>
    <cellStyle name="Calculation 3 3 2 3 19 2" xfId="10849"/>
    <cellStyle name="Calculation 3 3 2 3 19 2 2" xfId="34676"/>
    <cellStyle name="Calculation 3 3 2 3 19 2 3" xfId="45715"/>
    <cellStyle name="Calculation 3 3 2 3 19 2 4" xfId="22762"/>
    <cellStyle name="Calculation 3 3 2 3 19 3" xfId="29030"/>
    <cellStyle name="Calculation 3 3 2 3 19 4" xfId="40017"/>
    <cellStyle name="Calculation 3 3 2 3 19 5" xfId="17064"/>
    <cellStyle name="Calculation 3 3 2 3 2" xfId="1243"/>
    <cellStyle name="Calculation 3 3 2 3 2 2" xfId="7476"/>
    <cellStyle name="Calculation 3 3 2 3 2 2 2" xfId="31303"/>
    <cellStyle name="Calculation 3 3 2 3 2 2 3" xfId="42342"/>
    <cellStyle name="Calculation 3 3 2 3 2 2 4" xfId="19389"/>
    <cellStyle name="Calculation 3 3 2 3 2 3" xfId="25219"/>
    <cellStyle name="Calculation 3 3 2 3 2 4" xfId="36110"/>
    <cellStyle name="Calculation 3 3 2 3 2 5" xfId="13157"/>
    <cellStyle name="Calculation 3 3 2 3 20" xfId="5371"/>
    <cellStyle name="Calculation 3 3 2 3 20 2" xfId="11036"/>
    <cellStyle name="Calculation 3 3 2 3 20 2 2" xfId="34863"/>
    <cellStyle name="Calculation 3 3 2 3 20 2 3" xfId="45902"/>
    <cellStyle name="Calculation 3 3 2 3 20 2 4" xfId="22949"/>
    <cellStyle name="Calculation 3 3 2 3 20 3" xfId="29243"/>
    <cellStyle name="Calculation 3 3 2 3 20 4" xfId="40238"/>
    <cellStyle name="Calculation 3 3 2 3 20 5" xfId="17285"/>
    <cellStyle name="Calculation 3 3 2 3 21" xfId="5604"/>
    <cellStyle name="Calculation 3 3 2 3 21 2" xfId="11239"/>
    <cellStyle name="Calculation 3 3 2 3 21 2 2" xfId="35066"/>
    <cellStyle name="Calculation 3 3 2 3 21 2 3" xfId="46105"/>
    <cellStyle name="Calculation 3 3 2 3 21 2 4" xfId="23152"/>
    <cellStyle name="Calculation 3 3 2 3 21 3" xfId="29470"/>
    <cellStyle name="Calculation 3 3 2 3 21 4" xfId="40471"/>
    <cellStyle name="Calculation 3 3 2 3 21 5" xfId="17518"/>
    <cellStyle name="Calculation 3 3 2 3 22" xfId="5837"/>
    <cellStyle name="Calculation 3 3 2 3 22 2" xfId="11440"/>
    <cellStyle name="Calculation 3 3 2 3 22 2 2" xfId="35267"/>
    <cellStyle name="Calculation 3 3 2 3 22 2 3" xfId="46306"/>
    <cellStyle name="Calculation 3 3 2 3 22 2 4" xfId="23353"/>
    <cellStyle name="Calculation 3 3 2 3 22 3" xfId="29696"/>
    <cellStyle name="Calculation 3 3 2 3 22 4" xfId="40704"/>
    <cellStyle name="Calculation 3 3 2 3 22 5" xfId="17751"/>
    <cellStyle name="Calculation 3 3 2 3 23" xfId="6054"/>
    <cellStyle name="Calculation 3 3 2 3 23 2" xfId="11624"/>
    <cellStyle name="Calculation 3 3 2 3 23 2 2" xfId="35451"/>
    <cellStyle name="Calculation 3 3 2 3 23 2 3" xfId="46490"/>
    <cellStyle name="Calculation 3 3 2 3 23 2 4" xfId="23537"/>
    <cellStyle name="Calculation 3 3 2 3 23 3" xfId="29906"/>
    <cellStyle name="Calculation 3 3 2 3 23 4" xfId="40921"/>
    <cellStyle name="Calculation 3 3 2 3 23 5" xfId="17968"/>
    <cellStyle name="Calculation 3 3 2 3 24" xfId="6262"/>
    <cellStyle name="Calculation 3 3 2 3 24 2" xfId="11805"/>
    <cellStyle name="Calculation 3 3 2 3 24 2 2" xfId="35632"/>
    <cellStyle name="Calculation 3 3 2 3 24 2 3" xfId="46671"/>
    <cellStyle name="Calculation 3 3 2 3 24 2 4" xfId="23718"/>
    <cellStyle name="Calculation 3 3 2 3 24 3" xfId="30107"/>
    <cellStyle name="Calculation 3 3 2 3 24 4" xfId="41129"/>
    <cellStyle name="Calculation 3 3 2 3 24 5" xfId="18176"/>
    <cellStyle name="Calculation 3 3 2 3 25" xfId="6482"/>
    <cellStyle name="Calculation 3 3 2 3 25 2" xfId="11997"/>
    <cellStyle name="Calculation 3 3 2 3 25 2 2" xfId="35824"/>
    <cellStyle name="Calculation 3 3 2 3 25 2 3" xfId="46863"/>
    <cellStyle name="Calculation 3 3 2 3 25 2 4" xfId="23910"/>
    <cellStyle name="Calculation 3 3 2 3 25 3" xfId="30320"/>
    <cellStyle name="Calculation 3 3 2 3 25 4" xfId="41349"/>
    <cellStyle name="Calculation 3 3 2 3 25 5" xfId="18396"/>
    <cellStyle name="Calculation 3 3 2 3 26" xfId="6708"/>
    <cellStyle name="Calculation 3 3 2 3 26 2" xfId="12190"/>
    <cellStyle name="Calculation 3 3 2 3 26 2 2" xfId="36017"/>
    <cellStyle name="Calculation 3 3 2 3 26 2 3" xfId="47056"/>
    <cellStyle name="Calculation 3 3 2 3 26 2 4" xfId="24103"/>
    <cellStyle name="Calculation 3 3 2 3 26 3" xfId="30537"/>
    <cellStyle name="Calculation 3 3 2 3 26 4" xfId="41575"/>
    <cellStyle name="Calculation 3 3 2 3 26 5" xfId="18622"/>
    <cellStyle name="Calculation 3 3 2 3 27" xfId="818"/>
    <cellStyle name="Calculation 3 3 2 3 27 2" xfId="7125"/>
    <cellStyle name="Calculation 3 3 2 3 27 2 2" xfId="30952"/>
    <cellStyle name="Calculation 3 3 2 3 27 2 3" xfId="41991"/>
    <cellStyle name="Calculation 3 3 2 3 27 2 4" xfId="19038"/>
    <cellStyle name="Calculation 3 3 2 3 27 3" xfId="24809"/>
    <cellStyle name="Calculation 3 3 2 3 27 4" xfId="28582"/>
    <cellStyle name="Calculation 3 3 2 3 27 5" xfId="12732"/>
    <cellStyle name="Calculation 3 3 2 3 28" xfId="6908"/>
    <cellStyle name="Calculation 3 3 2 3 28 2" xfId="30735"/>
    <cellStyle name="Calculation 3 3 2 3 28 3" xfId="41774"/>
    <cellStyle name="Calculation 3 3 2 3 28 4" xfId="18821"/>
    <cellStyle name="Calculation 3 3 2 3 29" xfId="24590"/>
    <cellStyle name="Calculation 3 3 2 3 3" xfId="1456"/>
    <cellStyle name="Calculation 3 3 2 3 3 2" xfId="7661"/>
    <cellStyle name="Calculation 3 3 2 3 3 2 2" xfId="31488"/>
    <cellStyle name="Calculation 3 3 2 3 3 2 3" xfId="42527"/>
    <cellStyle name="Calculation 3 3 2 3 3 2 4" xfId="19574"/>
    <cellStyle name="Calculation 3 3 2 3 3 3" xfId="25425"/>
    <cellStyle name="Calculation 3 3 2 3 3 4" xfId="36323"/>
    <cellStyle name="Calculation 3 3 2 3 3 5" xfId="13370"/>
    <cellStyle name="Calculation 3 3 2 3 30" xfId="26433"/>
    <cellStyle name="Calculation 3 3 2 3 31" xfId="12513"/>
    <cellStyle name="Calculation 3 3 2 3 4" xfId="1688"/>
    <cellStyle name="Calculation 3 3 2 3 4 2" xfId="7859"/>
    <cellStyle name="Calculation 3 3 2 3 4 2 2" xfId="31686"/>
    <cellStyle name="Calculation 3 3 2 3 4 2 3" xfId="42725"/>
    <cellStyle name="Calculation 3 3 2 3 4 2 4" xfId="19772"/>
    <cellStyle name="Calculation 3 3 2 3 4 3" xfId="25649"/>
    <cellStyle name="Calculation 3 3 2 3 4 4" xfId="36555"/>
    <cellStyle name="Calculation 3 3 2 3 4 5" xfId="13602"/>
    <cellStyle name="Calculation 3 3 2 3 5" xfId="1899"/>
    <cellStyle name="Calculation 3 3 2 3 5 2" xfId="8043"/>
    <cellStyle name="Calculation 3 3 2 3 5 2 2" xfId="31870"/>
    <cellStyle name="Calculation 3 3 2 3 5 2 3" xfId="42909"/>
    <cellStyle name="Calculation 3 3 2 3 5 2 4" xfId="19956"/>
    <cellStyle name="Calculation 3 3 2 3 5 3" xfId="25853"/>
    <cellStyle name="Calculation 3 3 2 3 5 4" xfId="36766"/>
    <cellStyle name="Calculation 3 3 2 3 5 5" xfId="13813"/>
    <cellStyle name="Calculation 3 3 2 3 6" xfId="2130"/>
    <cellStyle name="Calculation 3 3 2 3 6 2" xfId="8244"/>
    <cellStyle name="Calculation 3 3 2 3 6 2 2" xfId="32071"/>
    <cellStyle name="Calculation 3 3 2 3 6 2 3" xfId="43110"/>
    <cellStyle name="Calculation 3 3 2 3 6 2 4" xfId="20157"/>
    <cellStyle name="Calculation 3 3 2 3 6 3" xfId="26078"/>
    <cellStyle name="Calculation 3 3 2 3 6 4" xfId="36997"/>
    <cellStyle name="Calculation 3 3 2 3 6 5" xfId="14044"/>
    <cellStyle name="Calculation 3 3 2 3 7" xfId="2355"/>
    <cellStyle name="Calculation 3 3 2 3 7 2" xfId="8435"/>
    <cellStyle name="Calculation 3 3 2 3 7 2 2" xfId="32262"/>
    <cellStyle name="Calculation 3 3 2 3 7 2 3" xfId="43301"/>
    <cellStyle name="Calculation 3 3 2 3 7 2 4" xfId="20348"/>
    <cellStyle name="Calculation 3 3 2 3 7 3" xfId="26295"/>
    <cellStyle name="Calculation 3 3 2 3 7 4" xfId="37222"/>
    <cellStyle name="Calculation 3 3 2 3 7 5" xfId="14269"/>
    <cellStyle name="Calculation 3 3 2 3 8" xfId="2569"/>
    <cellStyle name="Calculation 3 3 2 3 8 2" xfId="8621"/>
    <cellStyle name="Calculation 3 3 2 3 8 2 2" xfId="32448"/>
    <cellStyle name="Calculation 3 3 2 3 8 2 3" xfId="43487"/>
    <cellStyle name="Calculation 3 3 2 3 8 2 4" xfId="20534"/>
    <cellStyle name="Calculation 3 3 2 3 8 3" xfId="26504"/>
    <cellStyle name="Calculation 3 3 2 3 8 4" xfId="37436"/>
    <cellStyle name="Calculation 3 3 2 3 8 5" xfId="14483"/>
    <cellStyle name="Calculation 3 3 2 3 9" xfId="2787"/>
    <cellStyle name="Calculation 3 3 2 3 9 2" xfId="8805"/>
    <cellStyle name="Calculation 3 3 2 3 9 2 2" xfId="32632"/>
    <cellStyle name="Calculation 3 3 2 3 9 2 3" xfId="43671"/>
    <cellStyle name="Calculation 3 3 2 3 9 2 4" xfId="20718"/>
    <cellStyle name="Calculation 3 3 2 3 9 3" xfId="26716"/>
    <cellStyle name="Calculation 3 3 2 3 9 4" xfId="37654"/>
    <cellStyle name="Calculation 3 3 2 3 9 5" xfId="14701"/>
    <cellStyle name="Calculation 3 3 2 30" xfId="6752"/>
    <cellStyle name="Calculation 3 3 2 30 2" xfId="12226"/>
    <cellStyle name="Calculation 3 3 2 30 2 2" xfId="36053"/>
    <cellStyle name="Calculation 3 3 2 30 2 3" xfId="47092"/>
    <cellStyle name="Calculation 3 3 2 30 2 4" xfId="24139"/>
    <cellStyle name="Calculation 3 3 2 30 3" xfId="30580"/>
    <cellStyle name="Calculation 3 3 2 30 4" xfId="41619"/>
    <cellStyle name="Calculation 3 3 2 30 5" xfId="18666"/>
    <cellStyle name="Calculation 3 3 2 31" xfId="6797"/>
    <cellStyle name="Calculation 3 3 2 31 2" xfId="12266"/>
    <cellStyle name="Calculation 3 3 2 31 2 2" xfId="36093"/>
    <cellStyle name="Calculation 3 3 2 31 2 3" xfId="47132"/>
    <cellStyle name="Calculation 3 3 2 31 2 4" xfId="24179"/>
    <cellStyle name="Calculation 3 3 2 31 3" xfId="30624"/>
    <cellStyle name="Calculation 3 3 2 31 4" xfId="41664"/>
    <cellStyle name="Calculation 3 3 2 31 5" xfId="18711"/>
    <cellStyle name="Calculation 3 3 2 32" xfId="674"/>
    <cellStyle name="Calculation 3 3 2 32 2" xfId="6981"/>
    <cellStyle name="Calculation 3 3 2 32 2 2" xfId="30808"/>
    <cellStyle name="Calculation 3 3 2 32 2 3" xfId="41847"/>
    <cellStyle name="Calculation 3 3 2 32 2 4" xfId="18894"/>
    <cellStyle name="Calculation 3 3 2 32 3" xfId="24665"/>
    <cellStyle name="Calculation 3 3 2 32 4" xfId="29093"/>
    <cellStyle name="Calculation 3 3 2 32 5" xfId="12588"/>
    <cellStyle name="Calculation 3 3 2 33" xfId="24429"/>
    <cellStyle name="Calculation 3 3 2 34" xfId="27577"/>
    <cellStyle name="Calculation 3 3 2 35" xfId="12347"/>
    <cellStyle name="Calculation 3 3 2 4" xfId="472"/>
    <cellStyle name="Calculation 3 3 2 4 10" xfId="2866"/>
    <cellStyle name="Calculation 3 3 2 4 10 2" xfId="8878"/>
    <cellStyle name="Calculation 3 3 2 4 10 2 2" xfId="32705"/>
    <cellStyle name="Calculation 3 3 2 4 10 2 3" xfId="43744"/>
    <cellStyle name="Calculation 3 3 2 4 10 2 4" xfId="20791"/>
    <cellStyle name="Calculation 3 3 2 4 10 3" xfId="26795"/>
    <cellStyle name="Calculation 3 3 2 4 10 4" xfId="37733"/>
    <cellStyle name="Calculation 3 3 2 4 10 5" xfId="14780"/>
    <cellStyle name="Calculation 3 3 2 4 11" xfId="3134"/>
    <cellStyle name="Calculation 3 3 2 4 11 2" xfId="9107"/>
    <cellStyle name="Calculation 3 3 2 4 11 2 2" xfId="32934"/>
    <cellStyle name="Calculation 3 3 2 4 11 2 3" xfId="43973"/>
    <cellStyle name="Calculation 3 3 2 4 11 2 4" xfId="21020"/>
    <cellStyle name="Calculation 3 3 2 4 11 3" xfId="27058"/>
    <cellStyle name="Calculation 3 3 2 4 11 4" xfId="38001"/>
    <cellStyle name="Calculation 3 3 2 4 11 5" xfId="15048"/>
    <cellStyle name="Calculation 3 3 2 4 12" xfId="3378"/>
    <cellStyle name="Calculation 3 3 2 4 12 2" xfId="9319"/>
    <cellStyle name="Calculation 3 3 2 4 12 2 2" xfId="33146"/>
    <cellStyle name="Calculation 3 3 2 4 12 2 3" xfId="44185"/>
    <cellStyle name="Calculation 3 3 2 4 12 2 4" xfId="21232"/>
    <cellStyle name="Calculation 3 3 2 4 12 3" xfId="27299"/>
    <cellStyle name="Calculation 3 3 2 4 12 4" xfId="38245"/>
    <cellStyle name="Calculation 3 3 2 4 12 5" xfId="15292"/>
    <cellStyle name="Calculation 3 3 2 4 13" xfId="3623"/>
    <cellStyle name="Calculation 3 3 2 4 13 2" xfId="9532"/>
    <cellStyle name="Calculation 3 3 2 4 13 2 2" xfId="33359"/>
    <cellStyle name="Calculation 3 3 2 4 13 2 3" xfId="44398"/>
    <cellStyle name="Calculation 3 3 2 4 13 2 4" xfId="21445"/>
    <cellStyle name="Calculation 3 3 2 4 13 3" xfId="27539"/>
    <cellStyle name="Calculation 3 3 2 4 13 4" xfId="38490"/>
    <cellStyle name="Calculation 3 3 2 4 13 5" xfId="15537"/>
    <cellStyle name="Calculation 3 3 2 4 14" xfId="3871"/>
    <cellStyle name="Calculation 3 3 2 4 14 2" xfId="9746"/>
    <cellStyle name="Calculation 3 3 2 4 14 2 2" xfId="33573"/>
    <cellStyle name="Calculation 3 3 2 4 14 2 3" xfId="44612"/>
    <cellStyle name="Calculation 3 3 2 4 14 2 4" xfId="21659"/>
    <cellStyle name="Calculation 3 3 2 4 14 3" xfId="27783"/>
    <cellStyle name="Calculation 3 3 2 4 14 4" xfId="38738"/>
    <cellStyle name="Calculation 3 3 2 4 14 5" xfId="15785"/>
    <cellStyle name="Calculation 3 3 2 4 15" xfId="4115"/>
    <cellStyle name="Calculation 3 3 2 4 15 2" xfId="9957"/>
    <cellStyle name="Calculation 3 3 2 4 15 2 2" xfId="33784"/>
    <cellStyle name="Calculation 3 3 2 4 15 2 3" xfId="44823"/>
    <cellStyle name="Calculation 3 3 2 4 15 2 4" xfId="21870"/>
    <cellStyle name="Calculation 3 3 2 4 15 3" xfId="28022"/>
    <cellStyle name="Calculation 3 3 2 4 15 4" xfId="38982"/>
    <cellStyle name="Calculation 3 3 2 4 15 5" xfId="16029"/>
    <cellStyle name="Calculation 3 3 2 4 16" xfId="4357"/>
    <cellStyle name="Calculation 3 3 2 4 16 2" xfId="10167"/>
    <cellStyle name="Calculation 3 3 2 4 16 2 2" xfId="33994"/>
    <cellStyle name="Calculation 3 3 2 4 16 2 3" xfId="45033"/>
    <cellStyle name="Calculation 3 3 2 4 16 2 4" xfId="22080"/>
    <cellStyle name="Calculation 3 3 2 4 16 3" xfId="28259"/>
    <cellStyle name="Calculation 3 3 2 4 16 4" xfId="39224"/>
    <cellStyle name="Calculation 3 3 2 4 16 5" xfId="16271"/>
    <cellStyle name="Calculation 3 3 2 4 17" xfId="4578"/>
    <cellStyle name="Calculation 3 3 2 4 17 2" xfId="10354"/>
    <cellStyle name="Calculation 3 3 2 4 17 2 2" xfId="34181"/>
    <cellStyle name="Calculation 3 3 2 4 17 2 3" xfId="45220"/>
    <cellStyle name="Calculation 3 3 2 4 17 2 4" xfId="22267"/>
    <cellStyle name="Calculation 3 3 2 4 17 3" xfId="28474"/>
    <cellStyle name="Calculation 3 3 2 4 17 4" xfId="39445"/>
    <cellStyle name="Calculation 3 3 2 4 17 5" xfId="16492"/>
    <cellStyle name="Calculation 3 3 2 4 18" xfId="4788"/>
    <cellStyle name="Calculation 3 3 2 4 18 2" xfId="10537"/>
    <cellStyle name="Calculation 3 3 2 4 18 2 2" xfId="34364"/>
    <cellStyle name="Calculation 3 3 2 4 18 2 3" xfId="45403"/>
    <cellStyle name="Calculation 3 3 2 4 18 2 4" xfId="22450"/>
    <cellStyle name="Calculation 3 3 2 4 18 3" xfId="28678"/>
    <cellStyle name="Calculation 3 3 2 4 18 4" xfId="39655"/>
    <cellStyle name="Calculation 3 3 2 4 18 5" xfId="16702"/>
    <cellStyle name="Calculation 3 3 2 4 19" xfId="5023"/>
    <cellStyle name="Calculation 3 3 2 4 19 2" xfId="10742"/>
    <cellStyle name="Calculation 3 3 2 4 19 2 2" xfId="34569"/>
    <cellStyle name="Calculation 3 3 2 4 19 2 3" xfId="45608"/>
    <cellStyle name="Calculation 3 3 2 4 19 2 4" xfId="22655"/>
    <cellStyle name="Calculation 3 3 2 4 19 3" xfId="28907"/>
    <cellStyle name="Calculation 3 3 2 4 19 4" xfId="39890"/>
    <cellStyle name="Calculation 3 3 2 4 19 5" xfId="16937"/>
    <cellStyle name="Calculation 3 3 2 4 2" xfId="1116"/>
    <cellStyle name="Calculation 3 3 2 4 2 2" xfId="7369"/>
    <cellStyle name="Calculation 3 3 2 4 2 2 2" xfId="31196"/>
    <cellStyle name="Calculation 3 3 2 4 2 2 3" xfId="42235"/>
    <cellStyle name="Calculation 3 3 2 4 2 2 4" xfId="19282"/>
    <cellStyle name="Calculation 3 3 2 4 2 3" xfId="25097"/>
    <cellStyle name="Calculation 3 3 2 4 2 4" xfId="24226"/>
    <cellStyle name="Calculation 3 3 2 4 2 5" xfId="13030"/>
    <cellStyle name="Calculation 3 3 2 4 20" xfId="5244"/>
    <cellStyle name="Calculation 3 3 2 4 20 2" xfId="10929"/>
    <cellStyle name="Calculation 3 3 2 4 20 2 2" xfId="34756"/>
    <cellStyle name="Calculation 3 3 2 4 20 2 3" xfId="45795"/>
    <cellStyle name="Calculation 3 3 2 4 20 2 4" xfId="22842"/>
    <cellStyle name="Calculation 3 3 2 4 20 3" xfId="29121"/>
    <cellStyle name="Calculation 3 3 2 4 20 4" xfId="40111"/>
    <cellStyle name="Calculation 3 3 2 4 20 5" xfId="17158"/>
    <cellStyle name="Calculation 3 3 2 4 21" xfId="5477"/>
    <cellStyle name="Calculation 3 3 2 4 21 2" xfId="11132"/>
    <cellStyle name="Calculation 3 3 2 4 21 2 2" xfId="34959"/>
    <cellStyle name="Calculation 3 3 2 4 21 2 3" xfId="45998"/>
    <cellStyle name="Calculation 3 3 2 4 21 2 4" xfId="23045"/>
    <cellStyle name="Calculation 3 3 2 4 21 3" xfId="29348"/>
    <cellStyle name="Calculation 3 3 2 4 21 4" xfId="40344"/>
    <cellStyle name="Calculation 3 3 2 4 21 5" xfId="17391"/>
    <cellStyle name="Calculation 3 3 2 4 22" xfId="5710"/>
    <cellStyle name="Calculation 3 3 2 4 22 2" xfId="11333"/>
    <cellStyle name="Calculation 3 3 2 4 22 2 2" xfId="35160"/>
    <cellStyle name="Calculation 3 3 2 4 22 2 3" xfId="46199"/>
    <cellStyle name="Calculation 3 3 2 4 22 2 4" xfId="23246"/>
    <cellStyle name="Calculation 3 3 2 4 22 3" xfId="29574"/>
    <cellStyle name="Calculation 3 3 2 4 22 4" xfId="40577"/>
    <cellStyle name="Calculation 3 3 2 4 22 5" xfId="17624"/>
    <cellStyle name="Calculation 3 3 2 4 23" xfId="5927"/>
    <cellStyle name="Calculation 3 3 2 4 23 2" xfId="11517"/>
    <cellStyle name="Calculation 3 3 2 4 23 2 2" xfId="35344"/>
    <cellStyle name="Calculation 3 3 2 4 23 2 3" xfId="46383"/>
    <cellStyle name="Calculation 3 3 2 4 23 2 4" xfId="23430"/>
    <cellStyle name="Calculation 3 3 2 4 23 3" xfId="29785"/>
    <cellStyle name="Calculation 3 3 2 4 23 4" xfId="40794"/>
    <cellStyle name="Calculation 3 3 2 4 23 5" xfId="17841"/>
    <cellStyle name="Calculation 3 3 2 4 24" xfId="6135"/>
    <cellStyle name="Calculation 3 3 2 4 24 2" xfId="11698"/>
    <cellStyle name="Calculation 3 3 2 4 24 2 2" xfId="35525"/>
    <cellStyle name="Calculation 3 3 2 4 24 2 3" xfId="46564"/>
    <cellStyle name="Calculation 3 3 2 4 24 2 4" xfId="23611"/>
    <cellStyle name="Calculation 3 3 2 4 24 3" xfId="29986"/>
    <cellStyle name="Calculation 3 3 2 4 24 4" xfId="41002"/>
    <cellStyle name="Calculation 3 3 2 4 24 5" xfId="18049"/>
    <cellStyle name="Calculation 3 3 2 4 25" xfId="6355"/>
    <cellStyle name="Calculation 3 3 2 4 25 2" xfId="11890"/>
    <cellStyle name="Calculation 3 3 2 4 25 2 2" xfId="35717"/>
    <cellStyle name="Calculation 3 3 2 4 25 2 3" xfId="46756"/>
    <cellStyle name="Calculation 3 3 2 4 25 2 4" xfId="23803"/>
    <cellStyle name="Calculation 3 3 2 4 25 3" xfId="30199"/>
    <cellStyle name="Calculation 3 3 2 4 25 4" xfId="41222"/>
    <cellStyle name="Calculation 3 3 2 4 25 5" xfId="18269"/>
    <cellStyle name="Calculation 3 3 2 4 26" xfId="711"/>
    <cellStyle name="Calculation 3 3 2 4 26 2" xfId="7018"/>
    <cellStyle name="Calculation 3 3 2 4 26 2 2" xfId="30845"/>
    <cellStyle name="Calculation 3 3 2 4 26 2 3" xfId="41884"/>
    <cellStyle name="Calculation 3 3 2 4 26 2 4" xfId="18931"/>
    <cellStyle name="Calculation 3 3 2 4 26 3" xfId="24702"/>
    <cellStyle name="Calculation 3 3 2 4 26 4" xfId="26572"/>
    <cellStyle name="Calculation 3 3 2 4 26 5" xfId="12625"/>
    <cellStyle name="Calculation 3 3 2 4 27" xfId="24468"/>
    <cellStyle name="Calculation 3 3 2 4 28" xfId="26843"/>
    <cellStyle name="Calculation 3 3 2 4 29" xfId="12386"/>
    <cellStyle name="Calculation 3 3 2 4 3" xfId="1329"/>
    <cellStyle name="Calculation 3 3 2 4 3 2" xfId="7554"/>
    <cellStyle name="Calculation 3 3 2 4 3 2 2" xfId="31381"/>
    <cellStyle name="Calculation 3 3 2 4 3 2 3" xfId="42420"/>
    <cellStyle name="Calculation 3 3 2 4 3 2 4" xfId="19467"/>
    <cellStyle name="Calculation 3 3 2 4 3 3" xfId="25304"/>
    <cellStyle name="Calculation 3 3 2 4 3 4" xfId="36196"/>
    <cellStyle name="Calculation 3 3 2 4 3 5" xfId="13243"/>
    <cellStyle name="Calculation 3 3 2 4 4" xfId="1561"/>
    <cellStyle name="Calculation 3 3 2 4 4 2" xfId="7752"/>
    <cellStyle name="Calculation 3 3 2 4 4 2 2" xfId="31579"/>
    <cellStyle name="Calculation 3 3 2 4 4 2 3" xfId="42618"/>
    <cellStyle name="Calculation 3 3 2 4 4 2 4" xfId="19665"/>
    <cellStyle name="Calculation 3 3 2 4 4 3" xfId="25528"/>
    <cellStyle name="Calculation 3 3 2 4 4 4" xfId="36428"/>
    <cellStyle name="Calculation 3 3 2 4 4 5" xfId="13475"/>
    <cellStyle name="Calculation 3 3 2 4 5" xfId="1772"/>
    <cellStyle name="Calculation 3 3 2 4 5 2" xfId="7936"/>
    <cellStyle name="Calculation 3 3 2 4 5 2 2" xfId="31763"/>
    <cellStyle name="Calculation 3 3 2 4 5 2 3" xfId="42802"/>
    <cellStyle name="Calculation 3 3 2 4 5 2 4" xfId="19849"/>
    <cellStyle name="Calculation 3 3 2 4 5 3" xfId="25732"/>
    <cellStyle name="Calculation 3 3 2 4 5 4" xfId="36639"/>
    <cellStyle name="Calculation 3 3 2 4 5 5" xfId="13686"/>
    <cellStyle name="Calculation 3 3 2 4 6" xfId="2003"/>
    <cellStyle name="Calculation 3 3 2 4 6 2" xfId="8137"/>
    <cellStyle name="Calculation 3 3 2 4 6 2 2" xfId="31964"/>
    <cellStyle name="Calculation 3 3 2 4 6 2 3" xfId="43003"/>
    <cellStyle name="Calculation 3 3 2 4 6 2 4" xfId="20050"/>
    <cellStyle name="Calculation 3 3 2 4 6 3" xfId="25956"/>
    <cellStyle name="Calculation 3 3 2 4 6 4" xfId="36870"/>
    <cellStyle name="Calculation 3 3 2 4 6 5" xfId="13917"/>
    <cellStyle name="Calculation 3 3 2 4 7" xfId="2228"/>
    <cellStyle name="Calculation 3 3 2 4 7 2" xfId="8328"/>
    <cellStyle name="Calculation 3 3 2 4 7 2 2" xfId="32155"/>
    <cellStyle name="Calculation 3 3 2 4 7 2 3" xfId="43194"/>
    <cellStyle name="Calculation 3 3 2 4 7 2 4" xfId="20241"/>
    <cellStyle name="Calculation 3 3 2 4 7 3" xfId="26174"/>
    <cellStyle name="Calculation 3 3 2 4 7 4" xfId="37095"/>
    <cellStyle name="Calculation 3 3 2 4 7 5" xfId="14142"/>
    <cellStyle name="Calculation 3 3 2 4 8" xfId="2442"/>
    <cellStyle name="Calculation 3 3 2 4 8 2" xfId="8514"/>
    <cellStyle name="Calculation 3 3 2 4 8 2 2" xfId="32341"/>
    <cellStyle name="Calculation 3 3 2 4 8 2 3" xfId="43380"/>
    <cellStyle name="Calculation 3 3 2 4 8 2 4" xfId="20427"/>
    <cellStyle name="Calculation 3 3 2 4 8 3" xfId="26382"/>
    <cellStyle name="Calculation 3 3 2 4 8 4" xfId="37309"/>
    <cellStyle name="Calculation 3 3 2 4 8 5" xfId="14356"/>
    <cellStyle name="Calculation 3 3 2 4 9" xfId="2662"/>
    <cellStyle name="Calculation 3 3 2 4 9 2" xfId="8700"/>
    <cellStyle name="Calculation 3 3 2 4 9 2 2" xfId="32527"/>
    <cellStyle name="Calculation 3 3 2 4 9 2 3" xfId="43566"/>
    <cellStyle name="Calculation 3 3 2 4 9 2 4" xfId="20613"/>
    <cellStyle name="Calculation 3 3 2 4 9 3" xfId="26596"/>
    <cellStyle name="Calculation 3 3 2 4 9 4" xfId="37529"/>
    <cellStyle name="Calculation 3 3 2 4 9 5" xfId="14576"/>
    <cellStyle name="Calculation 3 3 2 5" xfId="1077"/>
    <cellStyle name="Calculation 3 3 2 5 2" xfId="7332"/>
    <cellStyle name="Calculation 3 3 2 5 2 2" xfId="31159"/>
    <cellStyle name="Calculation 3 3 2 5 2 3" xfId="42198"/>
    <cellStyle name="Calculation 3 3 2 5 2 4" xfId="19245"/>
    <cellStyle name="Calculation 3 3 2 5 3" xfId="25058"/>
    <cellStyle name="Calculation 3 3 2 5 4" xfId="24208"/>
    <cellStyle name="Calculation 3 3 2 5 5" xfId="12991"/>
    <cellStyle name="Calculation 3 3 2 6" xfId="1290"/>
    <cellStyle name="Calculation 3 3 2 6 2" xfId="7517"/>
    <cellStyle name="Calculation 3 3 2 6 2 2" xfId="31344"/>
    <cellStyle name="Calculation 3 3 2 6 2 3" xfId="42383"/>
    <cellStyle name="Calculation 3 3 2 6 2 4" xfId="19430"/>
    <cellStyle name="Calculation 3 3 2 6 3" xfId="25265"/>
    <cellStyle name="Calculation 3 3 2 6 4" xfId="36157"/>
    <cellStyle name="Calculation 3 3 2 6 5" xfId="13204"/>
    <cellStyle name="Calculation 3 3 2 7" xfId="1522"/>
    <cellStyle name="Calculation 3 3 2 7 2" xfId="7715"/>
    <cellStyle name="Calculation 3 3 2 7 2 2" xfId="31542"/>
    <cellStyle name="Calculation 3 3 2 7 2 3" xfId="42581"/>
    <cellStyle name="Calculation 3 3 2 7 2 4" xfId="19628"/>
    <cellStyle name="Calculation 3 3 2 7 3" xfId="25489"/>
    <cellStyle name="Calculation 3 3 2 7 4" xfId="36389"/>
    <cellStyle name="Calculation 3 3 2 7 5" xfId="13436"/>
    <cellStyle name="Calculation 3 3 2 8" xfId="1733"/>
    <cellStyle name="Calculation 3 3 2 8 2" xfId="7899"/>
    <cellStyle name="Calculation 3 3 2 8 2 2" xfId="31726"/>
    <cellStyle name="Calculation 3 3 2 8 2 3" xfId="42765"/>
    <cellStyle name="Calculation 3 3 2 8 2 4" xfId="19812"/>
    <cellStyle name="Calculation 3 3 2 8 3" xfId="25693"/>
    <cellStyle name="Calculation 3 3 2 8 4" xfId="36600"/>
    <cellStyle name="Calculation 3 3 2 8 5" xfId="13647"/>
    <cellStyle name="Calculation 3 3 2 9" xfId="1964"/>
    <cellStyle name="Calculation 3 3 2 9 2" xfId="8100"/>
    <cellStyle name="Calculation 3 3 2 9 2 2" xfId="31927"/>
    <cellStyle name="Calculation 3 3 2 9 2 3" xfId="42966"/>
    <cellStyle name="Calculation 3 3 2 9 2 4" xfId="20013"/>
    <cellStyle name="Calculation 3 3 2 9 3" xfId="25917"/>
    <cellStyle name="Calculation 3 3 2 9 4" xfId="36831"/>
    <cellStyle name="Calculation 3 3 2 9 5" xfId="13878"/>
    <cellStyle name="Calculation 3 3 20" xfId="12307"/>
    <cellStyle name="Calculation 3 3 3" xfId="501"/>
    <cellStyle name="Calculation 3 3 3 10" xfId="2895"/>
    <cellStyle name="Calculation 3 3 3 10 2" xfId="8904"/>
    <cellStyle name="Calculation 3 3 3 10 2 2" xfId="32731"/>
    <cellStyle name="Calculation 3 3 3 10 2 3" xfId="43770"/>
    <cellStyle name="Calculation 3 3 3 10 2 4" xfId="20817"/>
    <cellStyle name="Calculation 3 3 3 10 3" xfId="26822"/>
    <cellStyle name="Calculation 3 3 3 10 4" xfId="37762"/>
    <cellStyle name="Calculation 3 3 3 10 5" xfId="14809"/>
    <cellStyle name="Calculation 3 3 3 11" xfId="3163"/>
    <cellStyle name="Calculation 3 3 3 11 2" xfId="9133"/>
    <cellStyle name="Calculation 3 3 3 11 2 2" xfId="32960"/>
    <cellStyle name="Calculation 3 3 3 11 2 3" xfId="43999"/>
    <cellStyle name="Calculation 3 3 3 11 2 4" xfId="21046"/>
    <cellStyle name="Calculation 3 3 3 11 3" xfId="27086"/>
    <cellStyle name="Calculation 3 3 3 11 4" xfId="38030"/>
    <cellStyle name="Calculation 3 3 3 11 5" xfId="15077"/>
    <cellStyle name="Calculation 3 3 3 12" xfId="3407"/>
    <cellStyle name="Calculation 3 3 3 12 2" xfId="9345"/>
    <cellStyle name="Calculation 3 3 3 12 2 2" xfId="33172"/>
    <cellStyle name="Calculation 3 3 3 12 2 3" xfId="44211"/>
    <cellStyle name="Calculation 3 3 3 12 2 4" xfId="21258"/>
    <cellStyle name="Calculation 3 3 3 12 3" xfId="27326"/>
    <cellStyle name="Calculation 3 3 3 12 4" xfId="38274"/>
    <cellStyle name="Calculation 3 3 3 12 5" xfId="15321"/>
    <cellStyle name="Calculation 3 3 3 13" xfId="3652"/>
    <cellStyle name="Calculation 3 3 3 13 2" xfId="9558"/>
    <cellStyle name="Calculation 3 3 3 13 2 2" xfId="33385"/>
    <cellStyle name="Calculation 3 3 3 13 2 3" xfId="44424"/>
    <cellStyle name="Calculation 3 3 3 13 2 4" xfId="21471"/>
    <cellStyle name="Calculation 3 3 3 13 3" xfId="27566"/>
    <cellStyle name="Calculation 3 3 3 13 4" xfId="38519"/>
    <cellStyle name="Calculation 3 3 3 13 5" xfId="15566"/>
    <cellStyle name="Calculation 3 3 3 14" xfId="3900"/>
    <cellStyle name="Calculation 3 3 3 14 2" xfId="9772"/>
    <cellStyle name="Calculation 3 3 3 14 2 2" xfId="33599"/>
    <cellStyle name="Calculation 3 3 3 14 2 3" xfId="44638"/>
    <cellStyle name="Calculation 3 3 3 14 2 4" xfId="21685"/>
    <cellStyle name="Calculation 3 3 3 14 3" xfId="27810"/>
    <cellStyle name="Calculation 3 3 3 14 4" xfId="38767"/>
    <cellStyle name="Calculation 3 3 3 14 5" xfId="15814"/>
    <cellStyle name="Calculation 3 3 3 15" xfId="4144"/>
    <cellStyle name="Calculation 3 3 3 15 2" xfId="9983"/>
    <cellStyle name="Calculation 3 3 3 15 2 2" xfId="33810"/>
    <cellStyle name="Calculation 3 3 3 15 2 3" xfId="44849"/>
    <cellStyle name="Calculation 3 3 3 15 2 4" xfId="21896"/>
    <cellStyle name="Calculation 3 3 3 15 3" xfId="28049"/>
    <cellStyle name="Calculation 3 3 3 15 4" xfId="39011"/>
    <cellStyle name="Calculation 3 3 3 15 5" xfId="16058"/>
    <cellStyle name="Calculation 3 3 3 16" xfId="4386"/>
    <cellStyle name="Calculation 3 3 3 16 2" xfId="10193"/>
    <cellStyle name="Calculation 3 3 3 16 2 2" xfId="34020"/>
    <cellStyle name="Calculation 3 3 3 16 2 3" xfId="45059"/>
    <cellStyle name="Calculation 3 3 3 16 2 4" xfId="22106"/>
    <cellStyle name="Calculation 3 3 3 16 3" xfId="28286"/>
    <cellStyle name="Calculation 3 3 3 16 4" xfId="39253"/>
    <cellStyle name="Calculation 3 3 3 16 5" xfId="16300"/>
    <cellStyle name="Calculation 3 3 3 17" xfId="4607"/>
    <cellStyle name="Calculation 3 3 3 17 2" xfId="10380"/>
    <cellStyle name="Calculation 3 3 3 17 2 2" xfId="34207"/>
    <cellStyle name="Calculation 3 3 3 17 2 3" xfId="45246"/>
    <cellStyle name="Calculation 3 3 3 17 2 4" xfId="22293"/>
    <cellStyle name="Calculation 3 3 3 17 3" xfId="28501"/>
    <cellStyle name="Calculation 3 3 3 17 4" xfId="39474"/>
    <cellStyle name="Calculation 3 3 3 17 5" xfId="16521"/>
    <cellStyle name="Calculation 3 3 3 18" xfId="4817"/>
    <cellStyle name="Calculation 3 3 3 18 2" xfId="10563"/>
    <cellStyle name="Calculation 3 3 3 18 2 2" xfId="34390"/>
    <cellStyle name="Calculation 3 3 3 18 2 3" xfId="45429"/>
    <cellStyle name="Calculation 3 3 3 18 2 4" xfId="22476"/>
    <cellStyle name="Calculation 3 3 3 18 3" xfId="28705"/>
    <cellStyle name="Calculation 3 3 3 18 4" xfId="39684"/>
    <cellStyle name="Calculation 3 3 3 18 5" xfId="16731"/>
    <cellStyle name="Calculation 3 3 3 19" xfId="5052"/>
    <cellStyle name="Calculation 3 3 3 19 2" xfId="10768"/>
    <cellStyle name="Calculation 3 3 3 19 2 2" xfId="34595"/>
    <cellStyle name="Calculation 3 3 3 19 2 3" xfId="45634"/>
    <cellStyle name="Calculation 3 3 3 19 2 4" xfId="22681"/>
    <cellStyle name="Calculation 3 3 3 19 3" xfId="28934"/>
    <cellStyle name="Calculation 3 3 3 19 4" xfId="39919"/>
    <cellStyle name="Calculation 3 3 3 19 5" xfId="16966"/>
    <cellStyle name="Calculation 3 3 3 2" xfId="1145"/>
    <cellStyle name="Calculation 3 3 3 2 2" xfId="7395"/>
    <cellStyle name="Calculation 3 3 3 2 2 2" xfId="31222"/>
    <cellStyle name="Calculation 3 3 3 2 2 3" xfId="42261"/>
    <cellStyle name="Calculation 3 3 3 2 2 4" xfId="19308"/>
    <cellStyle name="Calculation 3 3 3 2 3" xfId="25124"/>
    <cellStyle name="Calculation 3 3 3 2 4" xfId="24357"/>
    <cellStyle name="Calculation 3 3 3 2 5" xfId="13059"/>
    <cellStyle name="Calculation 3 3 3 20" xfId="5273"/>
    <cellStyle name="Calculation 3 3 3 20 2" xfId="10955"/>
    <cellStyle name="Calculation 3 3 3 20 2 2" xfId="34782"/>
    <cellStyle name="Calculation 3 3 3 20 2 3" xfId="45821"/>
    <cellStyle name="Calculation 3 3 3 20 2 4" xfId="22868"/>
    <cellStyle name="Calculation 3 3 3 20 3" xfId="29148"/>
    <cellStyle name="Calculation 3 3 3 20 4" xfId="40140"/>
    <cellStyle name="Calculation 3 3 3 20 5" xfId="17187"/>
    <cellStyle name="Calculation 3 3 3 21" xfId="5506"/>
    <cellStyle name="Calculation 3 3 3 21 2" xfId="11158"/>
    <cellStyle name="Calculation 3 3 3 21 2 2" xfId="34985"/>
    <cellStyle name="Calculation 3 3 3 21 2 3" xfId="46024"/>
    <cellStyle name="Calculation 3 3 3 21 2 4" xfId="23071"/>
    <cellStyle name="Calculation 3 3 3 21 3" xfId="29375"/>
    <cellStyle name="Calculation 3 3 3 21 4" xfId="40373"/>
    <cellStyle name="Calculation 3 3 3 21 5" xfId="17420"/>
    <cellStyle name="Calculation 3 3 3 22" xfId="5739"/>
    <cellStyle name="Calculation 3 3 3 22 2" xfId="11359"/>
    <cellStyle name="Calculation 3 3 3 22 2 2" xfId="35186"/>
    <cellStyle name="Calculation 3 3 3 22 2 3" xfId="46225"/>
    <cellStyle name="Calculation 3 3 3 22 2 4" xfId="23272"/>
    <cellStyle name="Calculation 3 3 3 22 3" xfId="29601"/>
    <cellStyle name="Calculation 3 3 3 22 4" xfId="40606"/>
    <cellStyle name="Calculation 3 3 3 22 5" xfId="17653"/>
    <cellStyle name="Calculation 3 3 3 23" xfId="5956"/>
    <cellStyle name="Calculation 3 3 3 23 2" xfId="11543"/>
    <cellStyle name="Calculation 3 3 3 23 2 2" xfId="35370"/>
    <cellStyle name="Calculation 3 3 3 23 2 3" xfId="46409"/>
    <cellStyle name="Calculation 3 3 3 23 2 4" xfId="23456"/>
    <cellStyle name="Calculation 3 3 3 23 3" xfId="29812"/>
    <cellStyle name="Calculation 3 3 3 23 4" xfId="40823"/>
    <cellStyle name="Calculation 3 3 3 23 5" xfId="17870"/>
    <cellStyle name="Calculation 3 3 3 24" xfId="6164"/>
    <cellStyle name="Calculation 3 3 3 24 2" xfId="11724"/>
    <cellStyle name="Calculation 3 3 3 24 2 2" xfId="35551"/>
    <cellStyle name="Calculation 3 3 3 24 2 3" xfId="46590"/>
    <cellStyle name="Calculation 3 3 3 24 2 4" xfId="23637"/>
    <cellStyle name="Calculation 3 3 3 24 3" xfId="30013"/>
    <cellStyle name="Calculation 3 3 3 24 4" xfId="41031"/>
    <cellStyle name="Calculation 3 3 3 24 5" xfId="18078"/>
    <cellStyle name="Calculation 3 3 3 25" xfId="6384"/>
    <cellStyle name="Calculation 3 3 3 25 2" xfId="11916"/>
    <cellStyle name="Calculation 3 3 3 25 2 2" xfId="35743"/>
    <cellStyle name="Calculation 3 3 3 25 2 3" xfId="46782"/>
    <cellStyle name="Calculation 3 3 3 25 2 4" xfId="23829"/>
    <cellStyle name="Calculation 3 3 3 25 3" xfId="30226"/>
    <cellStyle name="Calculation 3 3 3 25 4" xfId="41251"/>
    <cellStyle name="Calculation 3 3 3 25 5" xfId="18298"/>
    <cellStyle name="Calculation 3 3 3 26" xfId="6610"/>
    <cellStyle name="Calculation 3 3 3 26 2" xfId="12109"/>
    <cellStyle name="Calculation 3 3 3 26 2 2" xfId="35936"/>
    <cellStyle name="Calculation 3 3 3 26 2 3" xfId="46975"/>
    <cellStyle name="Calculation 3 3 3 26 2 4" xfId="24022"/>
    <cellStyle name="Calculation 3 3 3 26 3" xfId="30443"/>
    <cellStyle name="Calculation 3 3 3 26 4" xfId="41477"/>
    <cellStyle name="Calculation 3 3 3 26 5" xfId="18524"/>
    <cellStyle name="Calculation 3 3 3 27" xfId="737"/>
    <cellStyle name="Calculation 3 3 3 27 2" xfId="7044"/>
    <cellStyle name="Calculation 3 3 3 27 2 2" xfId="30871"/>
    <cellStyle name="Calculation 3 3 3 27 2 3" xfId="41910"/>
    <cellStyle name="Calculation 3 3 3 27 2 4" xfId="18957"/>
    <cellStyle name="Calculation 3 3 3 27 3" xfId="24728"/>
    <cellStyle name="Calculation 3 3 3 27 4" xfId="30433"/>
    <cellStyle name="Calculation 3 3 3 27 5" xfId="12651"/>
    <cellStyle name="Calculation 3 3 3 28" xfId="6827"/>
    <cellStyle name="Calculation 3 3 3 28 2" xfId="30654"/>
    <cellStyle name="Calculation 3 3 3 28 3" xfId="41693"/>
    <cellStyle name="Calculation 3 3 3 28 4" xfId="18740"/>
    <cellStyle name="Calculation 3 3 3 29" xfId="24495"/>
    <cellStyle name="Calculation 3 3 3 3" xfId="1358"/>
    <cellStyle name="Calculation 3 3 3 3 2" xfId="7580"/>
    <cellStyle name="Calculation 3 3 3 3 2 2" xfId="31407"/>
    <cellStyle name="Calculation 3 3 3 3 2 3" xfId="42446"/>
    <cellStyle name="Calculation 3 3 3 3 2 4" xfId="19493"/>
    <cellStyle name="Calculation 3 3 3 3 3" xfId="25331"/>
    <cellStyle name="Calculation 3 3 3 3 4" xfId="36225"/>
    <cellStyle name="Calculation 3 3 3 3 5" xfId="13272"/>
    <cellStyle name="Calculation 3 3 3 30" xfId="30030"/>
    <cellStyle name="Calculation 3 3 3 31" xfId="12415"/>
    <cellStyle name="Calculation 3 3 3 4" xfId="1590"/>
    <cellStyle name="Calculation 3 3 3 4 2" xfId="7778"/>
    <cellStyle name="Calculation 3 3 3 4 2 2" xfId="31605"/>
    <cellStyle name="Calculation 3 3 3 4 2 3" xfId="42644"/>
    <cellStyle name="Calculation 3 3 3 4 2 4" xfId="19691"/>
    <cellStyle name="Calculation 3 3 3 4 3" xfId="25555"/>
    <cellStyle name="Calculation 3 3 3 4 4" xfId="36457"/>
    <cellStyle name="Calculation 3 3 3 4 5" xfId="13504"/>
    <cellStyle name="Calculation 3 3 3 5" xfId="1801"/>
    <cellStyle name="Calculation 3 3 3 5 2" xfId="7962"/>
    <cellStyle name="Calculation 3 3 3 5 2 2" xfId="31789"/>
    <cellStyle name="Calculation 3 3 3 5 2 3" xfId="42828"/>
    <cellStyle name="Calculation 3 3 3 5 2 4" xfId="19875"/>
    <cellStyle name="Calculation 3 3 3 5 3" xfId="25759"/>
    <cellStyle name="Calculation 3 3 3 5 4" xfId="36668"/>
    <cellStyle name="Calculation 3 3 3 5 5" xfId="13715"/>
    <cellStyle name="Calculation 3 3 3 6" xfId="2032"/>
    <cellStyle name="Calculation 3 3 3 6 2" xfId="8163"/>
    <cellStyle name="Calculation 3 3 3 6 2 2" xfId="31990"/>
    <cellStyle name="Calculation 3 3 3 6 2 3" xfId="43029"/>
    <cellStyle name="Calculation 3 3 3 6 2 4" xfId="20076"/>
    <cellStyle name="Calculation 3 3 3 6 3" xfId="25984"/>
    <cellStyle name="Calculation 3 3 3 6 4" xfId="36899"/>
    <cellStyle name="Calculation 3 3 3 6 5" xfId="13946"/>
    <cellStyle name="Calculation 3 3 3 7" xfId="2257"/>
    <cellStyle name="Calculation 3 3 3 7 2" xfId="8354"/>
    <cellStyle name="Calculation 3 3 3 7 2 2" xfId="32181"/>
    <cellStyle name="Calculation 3 3 3 7 2 3" xfId="43220"/>
    <cellStyle name="Calculation 3 3 3 7 2 4" xfId="20267"/>
    <cellStyle name="Calculation 3 3 3 7 3" xfId="26201"/>
    <cellStyle name="Calculation 3 3 3 7 4" xfId="37124"/>
    <cellStyle name="Calculation 3 3 3 7 5" xfId="14171"/>
    <cellStyle name="Calculation 3 3 3 8" xfId="2471"/>
    <cellStyle name="Calculation 3 3 3 8 2" xfId="8540"/>
    <cellStyle name="Calculation 3 3 3 8 2 2" xfId="32367"/>
    <cellStyle name="Calculation 3 3 3 8 2 3" xfId="43406"/>
    <cellStyle name="Calculation 3 3 3 8 2 4" xfId="20453"/>
    <cellStyle name="Calculation 3 3 3 8 3" xfId="26410"/>
    <cellStyle name="Calculation 3 3 3 8 4" xfId="37338"/>
    <cellStyle name="Calculation 3 3 3 8 5" xfId="14385"/>
    <cellStyle name="Calculation 3 3 3 9" xfId="2689"/>
    <cellStyle name="Calculation 3 3 3 9 2" xfId="8724"/>
    <cellStyle name="Calculation 3 3 3 9 2 2" xfId="32551"/>
    <cellStyle name="Calculation 3 3 3 9 2 3" xfId="43590"/>
    <cellStyle name="Calculation 3 3 3 9 2 4" xfId="20637"/>
    <cellStyle name="Calculation 3 3 3 9 3" xfId="26622"/>
    <cellStyle name="Calculation 3 3 3 9 4" xfId="37556"/>
    <cellStyle name="Calculation 3 3 3 9 5" xfId="14603"/>
    <cellStyle name="Calculation 3 3 4" xfId="953"/>
    <cellStyle name="Calculation 3 3 4 2" xfId="7236"/>
    <cellStyle name="Calculation 3 3 4 2 2" xfId="31063"/>
    <cellStyle name="Calculation 3 3 4 2 3" xfId="42102"/>
    <cellStyle name="Calculation 3 3 4 2 4" xfId="19149"/>
    <cellStyle name="Calculation 3 3 4 3" xfId="24939"/>
    <cellStyle name="Calculation 3 3 4 4" xfId="24517"/>
    <cellStyle name="Calculation 3 3 4 5" xfId="12867"/>
    <cellStyle name="Calculation 3 3 5" xfId="1922"/>
    <cellStyle name="Calculation 3 3 5 2" xfId="8062"/>
    <cellStyle name="Calculation 3 3 5 2 2" xfId="31889"/>
    <cellStyle name="Calculation 3 3 5 2 3" xfId="42928"/>
    <cellStyle name="Calculation 3 3 5 2 4" xfId="19975"/>
    <cellStyle name="Calculation 3 3 5 3" xfId="25876"/>
    <cellStyle name="Calculation 3 3 5 4" xfId="36789"/>
    <cellStyle name="Calculation 3 3 5 5" xfId="13836"/>
    <cellStyle name="Calculation 3 3 6" xfId="894"/>
    <cellStyle name="Calculation 3 3 6 2" xfId="7191"/>
    <cellStyle name="Calculation 3 3 6 2 2" xfId="31018"/>
    <cellStyle name="Calculation 3 3 6 2 3" xfId="42057"/>
    <cellStyle name="Calculation 3 3 6 2 4" xfId="19104"/>
    <cellStyle name="Calculation 3 3 6 3" xfId="24883"/>
    <cellStyle name="Calculation 3 3 6 4" xfId="26991"/>
    <cellStyle name="Calculation 3 3 6 5" xfId="12808"/>
    <cellStyle name="Calculation 3 3 7" xfId="3054"/>
    <cellStyle name="Calculation 3 3 7 2" xfId="9034"/>
    <cellStyle name="Calculation 3 3 7 2 2" xfId="32861"/>
    <cellStyle name="Calculation 3 3 7 2 3" xfId="43900"/>
    <cellStyle name="Calculation 3 3 7 2 4" xfId="20947"/>
    <cellStyle name="Calculation 3 3 7 3" xfId="26978"/>
    <cellStyle name="Calculation 3 3 7 4" xfId="37921"/>
    <cellStyle name="Calculation 3 3 7 5" xfId="14968"/>
    <cellStyle name="Calculation 3 3 8" xfId="3297"/>
    <cellStyle name="Calculation 3 3 8 2" xfId="9244"/>
    <cellStyle name="Calculation 3 3 8 2 2" xfId="33071"/>
    <cellStyle name="Calculation 3 3 8 2 3" xfId="44110"/>
    <cellStyle name="Calculation 3 3 8 2 4" xfId="21157"/>
    <cellStyle name="Calculation 3 3 8 3" xfId="27218"/>
    <cellStyle name="Calculation 3 3 8 4" xfId="38164"/>
    <cellStyle name="Calculation 3 3 8 5" xfId="15211"/>
    <cellStyle name="Calculation 3 3 9" xfId="3544"/>
    <cellStyle name="Calculation 3 3 9 2" xfId="9459"/>
    <cellStyle name="Calculation 3 3 9 2 2" xfId="33286"/>
    <cellStyle name="Calculation 3 3 9 2 3" xfId="44325"/>
    <cellStyle name="Calculation 3 3 9 2 4" xfId="21372"/>
    <cellStyle name="Calculation 3 3 9 3" xfId="27460"/>
    <cellStyle name="Calculation 3 3 9 4" xfId="38411"/>
    <cellStyle name="Calculation 3 3 9 5" xfId="15458"/>
    <cellStyle name="Calculation 3 4" xfId="377"/>
    <cellStyle name="Calculation 3 4 10" xfId="3777"/>
    <cellStyle name="Calculation 3 4 10 2" xfId="9660"/>
    <cellStyle name="Calculation 3 4 10 2 2" xfId="33487"/>
    <cellStyle name="Calculation 3 4 10 2 3" xfId="44526"/>
    <cellStyle name="Calculation 3 4 10 2 4" xfId="21573"/>
    <cellStyle name="Calculation 3 4 10 3" xfId="27689"/>
    <cellStyle name="Calculation 3 4 10 4" xfId="38644"/>
    <cellStyle name="Calculation 3 4 10 5" xfId="15691"/>
    <cellStyle name="Calculation 3 4 11" xfId="4021"/>
    <cellStyle name="Calculation 3 4 11 2" xfId="9871"/>
    <cellStyle name="Calculation 3 4 11 2 2" xfId="33698"/>
    <cellStyle name="Calculation 3 4 11 2 3" xfId="44737"/>
    <cellStyle name="Calculation 3 4 11 2 4" xfId="21784"/>
    <cellStyle name="Calculation 3 4 11 3" xfId="27928"/>
    <cellStyle name="Calculation 3 4 11 4" xfId="38888"/>
    <cellStyle name="Calculation 3 4 11 5" xfId="15935"/>
    <cellStyle name="Calculation 3 4 12" xfId="4264"/>
    <cellStyle name="Calculation 3 4 12 2" xfId="10081"/>
    <cellStyle name="Calculation 3 4 12 2 2" xfId="33908"/>
    <cellStyle name="Calculation 3 4 12 2 3" xfId="44947"/>
    <cellStyle name="Calculation 3 4 12 2 4" xfId="21994"/>
    <cellStyle name="Calculation 3 4 12 3" xfId="28166"/>
    <cellStyle name="Calculation 3 4 12 4" xfId="39131"/>
    <cellStyle name="Calculation 3 4 12 5" xfId="16178"/>
    <cellStyle name="Calculation 3 4 13" xfId="4929"/>
    <cellStyle name="Calculation 3 4 13 2" xfId="10655"/>
    <cellStyle name="Calculation 3 4 13 2 2" xfId="34482"/>
    <cellStyle name="Calculation 3 4 13 2 3" xfId="45521"/>
    <cellStyle name="Calculation 3 4 13 2 4" xfId="22568"/>
    <cellStyle name="Calculation 3 4 13 3" xfId="28814"/>
    <cellStyle name="Calculation 3 4 13 4" xfId="39796"/>
    <cellStyle name="Calculation 3 4 13 5" xfId="16843"/>
    <cellStyle name="Calculation 3 4 14" xfId="3766"/>
    <cellStyle name="Calculation 3 4 14 2" xfId="9653"/>
    <cellStyle name="Calculation 3 4 14 2 2" xfId="33480"/>
    <cellStyle name="Calculation 3 4 14 2 3" xfId="44519"/>
    <cellStyle name="Calculation 3 4 14 2 4" xfId="21566"/>
    <cellStyle name="Calculation 3 4 14 3" xfId="27678"/>
    <cellStyle name="Calculation 3 4 14 4" xfId="38633"/>
    <cellStyle name="Calculation 3 4 14 5" xfId="15680"/>
    <cellStyle name="Calculation 3 4 15" xfId="3519"/>
    <cellStyle name="Calculation 3 4 15 2" xfId="9438"/>
    <cellStyle name="Calculation 3 4 15 2 2" xfId="33265"/>
    <cellStyle name="Calculation 3 4 15 2 3" xfId="44304"/>
    <cellStyle name="Calculation 3 4 15 2 4" xfId="21351"/>
    <cellStyle name="Calculation 3 4 15 3" xfId="27435"/>
    <cellStyle name="Calculation 3 4 15 4" xfId="38386"/>
    <cellStyle name="Calculation 3 4 15 5" xfId="15433"/>
    <cellStyle name="Calculation 3 4 16" xfId="6578"/>
    <cellStyle name="Calculation 3 4 16 2" xfId="12080"/>
    <cellStyle name="Calculation 3 4 16 2 2" xfId="35907"/>
    <cellStyle name="Calculation 3 4 16 2 3" xfId="46946"/>
    <cellStyle name="Calculation 3 4 16 2 4" xfId="23993"/>
    <cellStyle name="Calculation 3 4 16 3" xfId="30413"/>
    <cellStyle name="Calculation 3 4 16 4" xfId="41445"/>
    <cellStyle name="Calculation 3 4 16 5" xfId="18492"/>
    <cellStyle name="Calculation 3 4 17" xfId="625"/>
    <cellStyle name="Calculation 3 4 17 2" xfId="6932"/>
    <cellStyle name="Calculation 3 4 17 2 2" xfId="30759"/>
    <cellStyle name="Calculation 3 4 17 2 3" xfId="41798"/>
    <cellStyle name="Calculation 3 4 17 2 4" xfId="18845"/>
    <cellStyle name="Calculation 3 4 17 3" xfId="24616"/>
    <cellStyle name="Calculation 3 4 17 4" xfId="30132"/>
    <cellStyle name="Calculation 3 4 17 5" xfId="12539"/>
    <cellStyle name="Calculation 3 4 18" xfId="24374"/>
    <cellStyle name="Calculation 3 4 19" xfId="27840"/>
    <cellStyle name="Calculation 3 4 2" xfId="420"/>
    <cellStyle name="Calculation 3 4 2 10" xfId="2176"/>
    <cellStyle name="Calculation 3 4 2 10 2" xfId="8278"/>
    <cellStyle name="Calculation 3 4 2 10 2 2" xfId="32105"/>
    <cellStyle name="Calculation 3 4 2 10 2 3" xfId="43144"/>
    <cellStyle name="Calculation 3 4 2 10 2 4" xfId="20191"/>
    <cellStyle name="Calculation 3 4 2 10 3" xfId="26122"/>
    <cellStyle name="Calculation 3 4 2 10 4" xfId="37043"/>
    <cellStyle name="Calculation 3 4 2 10 5" xfId="14090"/>
    <cellStyle name="Calculation 3 4 2 11" xfId="2390"/>
    <cellStyle name="Calculation 3 4 2 11 2" xfId="8464"/>
    <cellStyle name="Calculation 3 4 2 11 2 2" xfId="32291"/>
    <cellStyle name="Calculation 3 4 2 11 2 3" xfId="43330"/>
    <cellStyle name="Calculation 3 4 2 11 2 4" xfId="20377"/>
    <cellStyle name="Calculation 3 4 2 11 3" xfId="26330"/>
    <cellStyle name="Calculation 3 4 2 11 4" xfId="37257"/>
    <cellStyle name="Calculation 3 4 2 11 5" xfId="14304"/>
    <cellStyle name="Calculation 3 4 2 12" xfId="2613"/>
    <cellStyle name="Calculation 3 4 2 12 2" xfId="8654"/>
    <cellStyle name="Calculation 3 4 2 12 2 2" xfId="32481"/>
    <cellStyle name="Calculation 3 4 2 12 2 3" xfId="43520"/>
    <cellStyle name="Calculation 3 4 2 12 2 4" xfId="20567"/>
    <cellStyle name="Calculation 3 4 2 12 3" xfId="26548"/>
    <cellStyle name="Calculation 3 4 2 12 4" xfId="37480"/>
    <cellStyle name="Calculation 3 4 2 12 5" xfId="14527"/>
    <cellStyle name="Calculation 3 4 2 13" xfId="2814"/>
    <cellStyle name="Calculation 3 4 2 13 2" xfId="8828"/>
    <cellStyle name="Calculation 3 4 2 13 2 2" xfId="32655"/>
    <cellStyle name="Calculation 3 4 2 13 2 3" xfId="43694"/>
    <cellStyle name="Calculation 3 4 2 13 2 4" xfId="20741"/>
    <cellStyle name="Calculation 3 4 2 13 3" xfId="26743"/>
    <cellStyle name="Calculation 3 4 2 13 4" xfId="37681"/>
    <cellStyle name="Calculation 3 4 2 13 5" xfId="14728"/>
    <cellStyle name="Calculation 3 4 2 14" xfId="3082"/>
    <cellStyle name="Calculation 3 4 2 14 2" xfId="9057"/>
    <cellStyle name="Calculation 3 4 2 14 2 2" xfId="32884"/>
    <cellStyle name="Calculation 3 4 2 14 2 3" xfId="43923"/>
    <cellStyle name="Calculation 3 4 2 14 2 4" xfId="20970"/>
    <cellStyle name="Calculation 3 4 2 14 3" xfId="27006"/>
    <cellStyle name="Calculation 3 4 2 14 4" xfId="37949"/>
    <cellStyle name="Calculation 3 4 2 14 5" xfId="14996"/>
    <cellStyle name="Calculation 3 4 2 15" xfId="3326"/>
    <cellStyle name="Calculation 3 4 2 15 2" xfId="9269"/>
    <cellStyle name="Calculation 3 4 2 15 2 2" xfId="33096"/>
    <cellStyle name="Calculation 3 4 2 15 2 3" xfId="44135"/>
    <cellStyle name="Calculation 3 4 2 15 2 4" xfId="21182"/>
    <cellStyle name="Calculation 3 4 2 15 3" xfId="27247"/>
    <cellStyle name="Calculation 3 4 2 15 4" xfId="38193"/>
    <cellStyle name="Calculation 3 4 2 15 5" xfId="15240"/>
    <cellStyle name="Calculation 3 4 2 16" xfId="3571"/>
    <cellStyle name="Calculation 3 4 2 16 2" xfId="9482"/>
    <cellStyle name="Calculation 3 4 2 16 2 2" xfId="33309"/>
    <cellStyle name="Calculation 3 4 2 16 2 3" xfId="44348"/>
    <cellStyle name="Calculation 3 4 2 16 2 4" xfId="21395"/>
    <cellStyle name="Calculation 3 4 2 16 3" xfId="27487"/>
    <cellStyle name="Calculation 3 4 2 16 4" xfId="38438"/>
    <cellStyle name="Calculation 3 4 2 16 5" xfId="15485"/>
    <cellStyle name="Calculation 3 4 2 17" xfId="3819"/>
    <cellStyle name="Calculation 3 4 2 17 2" xfId="9696"/>
    <cellStyle name="Calculation 3 4 2 17 2 2" xfId="33523"/>
    <cellStyle name="Calculation 3 4 2 17 2 3" xfId="44562"/>
    <cellStyle name="Calculation 3 4 2 17 2 4" xfId="21609"/>
    <cellStyle name="Calculation 3 4 2 17 3" xfId="27731"/>
    <cellStyle name="Calculation 3 4 2 17 4" xfId="38686"/>
    <cellStyle name="Calculation 3 4 2 17 5" xfId="15733"/>
    <cellStyle name="Calculation 3 4 2 18" xfId="4063"/>
    <cellStyle name="Calculation 3 4 2 18 2" xfId="9907"/>
    <cellStyle name="Calculation 3 4 2 18 2 2" xfId="33734"/>
    <cellStyle name="Calculation 3 4 2 18 2 3" xfId="44773"/>
    <cellStyle name="Calculation 3 4 2 18 2 4" xfId="21820"/>
    <cellStyle name="Calculation 3 4 2 18 3" xfId="27970"/>
    <cellStyle name="Calculation 3 4 2 18 4" xfId="38930"/>
    <cellStyle name="Calculation 3 4 2 18 5" xfId="15977"/>
    <cellStyle name="Calculation 3 4 2 19" xfId="4305"/>
    <cellStyle name="Calculation 3 4 2 19 2" xfId="10117"/>
    <cellStyle name="Calculation 3 4 2 19 2 2" xfId="33944"/>
    <cellStyle name="Calculation 3 4 2 19 2 3" xfId="44983"/>
    <cellStyle name="Calculation 3 4 2 19 2 4" xfId="22030"/>
    <cellStyle name="Calculation 3 4 2 19 3" xfId="28207"/>
    <cellStyle name="Calculation 3 4 2 19 4" xfId="39172"/>
    <cellStyle name="Calculation 3 4 2 19 5" xfId="16219"/>
    <cellStyle name="Calculation 3 4 2 2" xfId="541"/>
    <cellStyle name="Calculation 3 4 2 2 10" xfId="2935"/>
    <cellStyle name="Calculation 3 4 2 2 10 2" xfId="8932"/>
    <cellStyle name="Calculation 3 4 2 2 10 2 2" xfId="32759"/>
    <cellStyle name="Calculation 3 4 2 2 10 2 3" xfId="43798"/>
    <cellStyle name="Calculation 3 4 2 2 10 2 4" xfId="20845"/>
    <cellStyle name="Calculation 3 4 2 2 10 3" xfId="26860"/>
    <cellStyle name="Calculation 3 4 2 2 10 4" xfId="37802"/>
    <cellStyle name="Calculation 3 4 2 2 10 5" xfId="14849"/>
    <cellStyle name="Calculation 3 4 2 2 11" xfId="3203"/>
    <cellStyle name="Calculation 3 4 2 2 11 2" xfId="9161"/>
    <cellStyle name="Calculation 3 4 2 2 11 2 2" xfId="32988"/>
    <cellStyle name="Calculation 3 4 2 2 11 2 3" xfId="44027"/>
    <cellStyle name="Calculation 3 4 2 2 11 2 4" xfId="21074"/>
    <cellStyle name="Calculation 3 4 2 2 11 3" xfId="27125"/>
    <cellStyle name="Calculation 3 4 2 2 11 4" xfId="38070"/>
    <cellStyle name="Calculation 3 4 2 2 11 5" xfId="15117"/>
    <cellStyle name="Calculation 3 4 2 2 12" xfId="3447"/>
    <cellStyle name="Calculation 3 4 2 2 12 2" xfId="9373"/>
    <cellStyle name="Calculation 3 4 2 2 12 2 2" xfId="33200"/>
    <cellStyle name="Calculation 3 4 2 2 12 2 3" xfId="44239"/>
    <cellStyle name="Calculation 3 4 2 2 12 2 4" xfId="21286"/>
    <cellStyle name="Calculation 3 4 2 2 12 3" xfId="27364"/>
    <cellStyle name="Calculation 3 4 2 2 12 4" xfId="38314"/>
    <cellStyle name="Calculation 3 4 2 2 12 5" xfId="15361"/>
    <cellStyle name="Calculation 3 4 2 2 13" xfId="3692"/>
    <cellStyle name="Calculation 3 4 2 2 13 2" xfId="9586"/>
    <cellStyle name="Calculation 3 4 2 2 13 2 2" xfId="33413"/>
    <cellStyle name="Calculation 3 4 2 2 13 2 3" xfId="44452"/>
    <cellStyle name="Calculation 3 4 2 2 13 2 4" xfId="21499"/>
    <cellStyle name="Calculation 3 4 2 2 13 3" xfId="27605"/>
    <cellStyle name="Calculation 3 4 2 2 13 4" xfId="38559"/>
    <cellStyle name="Calculation 3 4 2 2 13 5" xfId="15606"/>
    <cellStyle name="Calculation 3 4 2 2 14" xfId="3940"/>
    <cellStyle name="Calculation 3 4 2 2 14 2" xfId="9800"/>
    <cellStyle name="Calculation 3 4 2 2 14 2 2" xfId="33627"/>
    <cellStyle name="Calculation 3 4 2 2 14 2 3" xfId="44666"/>
    <cellStyle name="Calculation 3 4 2 2 14 2 4" xfId="21713"/>
    <cellStyle name="Calculation 3 4 2 2 14 3" xfId="27848"/>
    <cellStyle name="Calculation 3 4 2 2 14 4" xfId="38807"/>
    <cellStyle name="Calculation 3 4 2 2 14 5" xfId="15854"/>
    <cellStyle name="Calculation 3 4 2 2 15" xfId="4184"/>
    <cellStyle name="Calculation 3 4 2 2 15 2" xfId="10011"/>
    <cellStyle name="Calculation 3 4 2 2 15 2 2" xfId="33838"/>
    <cellStyle name="Calculation 3 4 2 2 15 2 3" xfId="44877"/>
    <cellStyle name="Calculation 3 4 2 2 15 2 4" xfId="21924"/>
    <cellStyle name="Calculation 3 4 2 2 15 3" xfId="28087"/>
    <cellStyle name="Calculation 3 4 2 2 15 4" xfId="39051"/>
    <cellStyle name="Calculation 3 4 2 2 15 5" xfId="16098"/>
    <cellStyle name="Calculation 3 4 2 2 16" xfId="4426"/>
    <cellStyle name="Calculation 3 4 2 2 16 2" xfId="10221"/>
    <cellStyle name="Calculation 3 4 2 2 16 2 2" xfId="34048"/>
    <cellStyle name="Calculation 3 4 2 2 16 2 3" xfId="45087"/>
    <cellStyle name="Calculation 3 4 2 2 16 2 4" xfId="22134"/>
    <cellStyle name="Calculation 3 4 2 2 16 3" xfId="28324"/>
    <cellStyle name="Calculation 3 4 2 2 16 4" xfId="39293"/>
    <cellStyle name="Calculation 3 4 2 2 16 5" xfId="16340"/>
    <cellStyle name="Calculation 3 4 2 2 17" xfId="4647"/>
    <cellStyle name="Calculation 3 4 2 2 17 2" xfId="10408"/>
    <cellStyle name="Calculation 3 4 2 2 17 2 2" xfId="34235"/>
    <cellStyle name="Calculation 3 4 2 2 17 2 3" xfId="45274"/>
    <cellStyle name="Calculation 3 4 2 2 17 2 4" xfId="22321"/>
    <cellStyle name="Calculation 3 4 2 2 17 3" xfId="28539"/>
    <cellStyle name="Calculation 3 4 2 2 17 4" xfId="39514"/>
    <cellStyle name="Calculation 3 4 2 2 17 5" xfId="16561"/>
    <cellStyle name="Calculation 3 4 2 2 18" xfId="4857"/>
    <cellStyle name="Calculation 3 4 2 2 18 2" xfId="10591"/>
    <cellStyle name="Calculation 3 4 2 2 18 2 2" xfId="34418"/>
    <cellStyle name="Calculation 3 4 2 2 18 2 3" xfId="45457"/>
    <cellStyle name="Calculation 3 4 2 2 18 2 4" xfId="22504"/>
    <cellStyle name="Calculation 3 4 2 2 18 3" xfId="28743"/>
    <cellStyle name="Calculation 3 4 2 2 18 4" xfId="39724"/>
    <cellStyle name="Calculation 3 4 2 2 18 5" xfId="16771"/>
    <cellStyle name="Calculation 3 4 2 2 19" xfId="5092"/>
    <cellStyle name="Calculation 3 4 2 2 19 2" xfId="10796"/>
    <cellStyle name="Calculation 3 4 2 2 19 2 2" xfId="34623"/>
    <cellStyle name="Calculation 3 4 2 2 19 2 3" xfId="45662"/>
    <cellStyle name="Calculation 3 4 2 2 19 2 4" xfId="22709"/>
    <cellStyle name="Calculation 3 4 2 2 19 3" xfId="28973"/>
    <cellStyle name="Calculation 3 4 2 2 19 4" xfId="39959"/>
    <cellStyle name="Calculation 3 4 2 2 19 5" xfId="17006"/>
    <cellStyle name="Calculation 3 4 2 2 2" xfId="1185"/>
    <cellStyle name="Calculation 3 4 2 2 2 2" xfId="7423"/>
    <cellStyle name="Calculation 3 4 2 2 2 2 2" xfId="31250"/>
    <cellStyle name="Calculation 3 4 2 2 2 2 3" xfId="42289"/>
    <cellStyle name="Calculation 3 4 2 2 2 2 4" xfId="19336"/>
    <cellStyle name="Calculation 3 4 2 2 2 3" xfId="25162"/>
    <cellStyle name="Calculation 3 4 2 2 2 4" xfId="24339"/>
    <cellStyle name="Calculation 3 4 2 2 2 5" xfId="13099"/>
    <cellStyle name="Calculation 3 4 2 2 20" xfId="5313"/>
    <cellStyle name="Calculation 3 4 2 2 20 2" xfId="10983"/>
    <cellStyle name="Calculation 3 4 2 2 20 2 2" xfId="34810"/>
    <cellStyle name="Calculation 3 4 2 2 20 2 3" xfId="45849"/>
    <cellStyle name="Calculation 3 4 2 2 20 2 4" xfId="22896"/>
    <cellStyle name="Calculation 3 4 2 2 20 3" xfId="29186"/>
    <cellStyle name="Calculation 3 4 2 2 20 4" xfId="40180"/>
    <cellStyle name="Calculation 3 4 2 2 20 5" xfId="17227"/>
    <cellStyle name="Calculation 3 4 2 2 21" xfId="5546"/>
    <cellStyle name="Calculation 3 4 2 2 21 2" xfId="11186"/>
    <cellStyle name="Calculation 3 4 2 2 21 2 2" xfId="35013"/>
    <cellStyle name="Calculation 3 4 2 2 21 2 3" xfId="46052"/>
    <cellStyle name="Calculation 3 4 2 2 21 2 4" xfId="23099"/>
    <cellStyle name="Calculation 3 4 2 2 21 3" xfId="29413"/>
    <cellStyle name="Calculation 3 4 2 2 21 4" xfId="40413"/>
    <cellStyle name="Calculation 3 4 2 2 21 5" xfId="17460"/>
    <cellStyle name="Calculation 3 4 2 2 22" xfId="5779"/>
    <cellStyle name="Calculation 3 4 2 2 22 2" xfId="11387"/>
    <cellStyle name="Calculation 3 4 2 2 22 2 2" xfId="35214"/>
    <cellStyle name="Calculation 3 4 2 2 22 2 3" xfId="46253"/>
    <cellStyle name="Calculation 3 4 2 2 22 2 4" xfId="23300"/>
    <cellStyle name="Calculation 3 4 2 2 22 3" xfId="29639"/>
    <cellStyle name="Calculation 3 4 2 2 22 4" xfId="40646"/>
    <cellStyle name="Calculation 3 4 2 2 22 5" xfId="17693"/>
    <cellStyle name="Calculation 3 4 2 2 23" xfId="5996"/>
    <cellStyle name="Calculation 3 4 2 2 23 2" xfId="11571"/>
    <cellStyle name="Calculation 3 4 2 2 23 2 2" xfId="35398"/>
    <cellStyle name="Calculation 3 4 2 2 23 2 3" xfId="46437"/>
    <cellStyle name="Calculation 3 4 2 2 23 2 4" xfId="23484"/>
    <cellStyle name="Calculation 3 4 2 2 23 3" xfId="29849"/>
    <cellStyle name="Calculation 3 4 2 2 23 4" xfId="40863"/>
    <cellStyle name="Calculation 3 4 2 2 23 5" xfId="17910"/>
    <cellStyle name="Calculation 3 4 2 2 24" xfId="6204"/>
    <cellStyle name="Calculation 3 4 2 2 24 2" xfId="11752"/>
    <cellStyle name="Calculation 3 4 2 2 24 2 2" xfId="35579"/>
    <cellStyle name="Calculation 3 4 2 2 24 2 3" xfId="46618"/>
    <cellStyle name="Calculation 3 4 2 2 24 2 4" xfId="23665"/>
    <cellStyle name="Calculation 3 4 2 2 24 3" xfId="30050"/>
    <cellStyle name="Calculation 3 4 2 2 24 4" xfId="41071"/>
    <cellStyle name="Calculation 3 4 2 2 24 5" xfId="18118"/>
    <cellStyle name="Calculation 3 4 2 2 25" xfId="6424"/>
    <cellStyle name="Calculation 3 4 2 2 25 2" xfId="11944"/>
    <cellStyle name="Calculation 3 4 2 2 25 2 2" xfId="35771"/>
    <cellStyle name="Calculation 3 4 2 2 25 2 3" xfId="46810"/>
    <cellStyle name="Calculation 3 4 2 2 25 2 4" xfId="23857"/>
    <cellStyle name="Calculation 3 4 2 2 25 3" xfId="30263"/>
    <cellStyle name="Calculation 3 4 2 2 25 4" xfId="41291"/>
    <cellStyle name="Calculation 3 4 2 2 25 5" xfId="18338"/>
    <cellStyle name="Calculation 3 4 2 2 26" xfId="6650"/>
    <cellStyle name="Calculation 3 4 2 2 26 2" xfId="12137"/>
    <cellStyle name="Calculation 3 4 2 2 26 2 2" xfId="35964"/>
    <cellStyle name="Calculation 3 4 2 2 26 2 3" xfId="47003"/>
    <cellStyle name="Calculation 3 4 2 2 26 2 4" xfId="24050"/>
    <cellStyle name="Calculation 3 4 2 2 26 3" xfId="30480"/>
    <cellStyle name="Calculation 3 4 2 2 26 4" xfId="41517"/>
    <cellStyle name="Calculation 3 4 2 2 26 5" xfId="18564"/>
    <cellStyle name="Calculation 3 4 2 2 27" xfId="765"/>
    <cellStyle name="Calculation 3 4 2 2 27 2" xfId="7072"/>
    <cellStyle name="Calculation 3 4 2 2 27 2 2" xfId="30899"/>
    <cellStyle name="Calculation 3 4 2 2 27 2 3" xfId="41938"/>
    <cellStyle name="Calculation 3 4 2 2 27 2 4" xfId="18985"/>
    <cellStyle name="Calculation 3 4 2 2 27 3" xfId="24756"/>
    <cellStyle name="Calculation 3 4 2 2 27 4" xfId="30463"/>
    <cellStyle name="Calculation 3 4 2 2 27 5" xfId="12679"/>
    <cellStyle name="Calculation 3 4 2 2 28" xfId="6855"/>
    <cellStyle name="Calculation 3 4 2 2 28 2" xfId="30682"/>
    <cellStyle name="Calculation 3 4 2 2 28 3" xfId="41721"/>
    <cellStyle name="Calculation 3 4 2 2 28 4" xfId="18768"/>
    <cellStyle name="Calculation 3 4 2 2 29" xfId="24533"/>
    <cellStyle name="Calculation 3 4 2 2 3" xfId="1398"/>
    <cellStyle name="Calculation 3 4 2 2 3 2" xfId="7608"/>
    <cellStyle name="Calculation 3 4 2 2 3 2 2" xfId="31435"/>
    <cellStyle name="Calculation 3 4 2 2 3 2 3" xfId="42474"/>
    <cellStyle name="Calculation 3 4 2 2 3 2 4" xfId="19521"/>
    <cellStyle name="Calculation 3 4 2 2 3 3" xfId="25368"/>
    <cellStyle name="Calculation 3 4 2 2 3 4" xfId="36265"/>
    <cellStyle name="Calculation 3 4 2 2 3 5" xfId="13312"/>
    <cellStyle name="Calculation 3 4 2 2 30" xfId="29166"/>
    <cellStyle name="Calculation 3 4 2 2 31" xfId="12455"/>
    <cellStyle name="Calculation 3 4 2 2 4" xfId="1630"/>
    <cellStyle name="Calculation 3 4 2 2 4 2" xfId="7806"/>
    <cellStyle name="Calculation 3 4 2 2 4 2 2" xfId="31633"/>
    <cellStyle name="Calculation 3 4 2 2 4 2 3" xfId="42672"/>
    <cellStyle name="Calculation 3 4 2 2 4 2 4" xfId="19719"/>
    <cellStyle name="Calculation 3 4 2 2 4 3" xfId="25592"/>
    <cellStyle name="Calculation 3 4 2 2 4 4" xfId="36497"/>
    <cellStyle name="Calculation 3 4 2 2 4 5" xfId="13544"/>
    <cellStyle name="Calculation 3 4 2 2 5" xfId="1841"/>
    <cellStyle name="Calculation 3 4 2 2 5 2" xfId="7990"/>
    <cellStyle name="Calculation 3 4 2 2 5 2 2" xfId="31817"/>
    <cellStyle name="Calculation 3 4 2 2 5 2 3" xfId="42856"/>
    <cellStyle name="Calculation 3 4 2 2 5 2 4" xfId="19903"/>
    <cellStyle name="Calculation 3 4 2 2 5 3" xfId="25796"/>
    <cellStyle name="Calculation 3 4 2 2 5 4" xfId="36708"/>
    <cellStyle name="Calculation 3 4 2 2 5 5" xfId="13755"/>
    <cellStyle name="Calculation 3 4 2 2 6" xfId="2072"/>
    <cellStyle name="Calculation 3 4 2 2 6 2" xfId="8191"/>
    <cellStyle name="Calculation 3 4 2 2 6 2 2" xfId="32018"/>
    <cellStyle name="Calculation 3 4 2 2 6 2 3" xfId="43057"/>
    <cellStyle name="Calculation 3 4 2 2 6 2 4" xfId="20104"/>
    <cellStyle name="Calculation 3 4 2 2 6 3" xfId="26021"/>
    <cellStyle name="Calculation 3 4 2 2 6 4" xfId="36939"/>
    <cellStyle name="Calculation 3 4 2 2 6 5" xfId="13986"/>
    <cellStyle name="Calculation 3 4 2 2 7" xfId="2297"/>
    <cellStyle name="Calculation 3 4 2 2 7 2" xfId="8382"/>
    <cellStyle name="Calculation 3 4 2 2 7 2 2" xfId="32209"/>
    <cellStyle name="Calculation 3 4 2 2 7 2 3" xfId="43248"/>
    <cellStyle name="Calculation 3 4 2 2 7 2 4" xfId="20295"/>
    <cellStyle name="Calculation 3 4 2 2 7 3" xfId="26238"/>
    <cellStyle name="Calculation 3 4 2 2 7 4" xfId="37164"/>
    <cellStyle name="Calculation 3 4 2 2 7 5" xfId="14211"/>
    <cellStyle name="Calculation 3 4 2 2 8" xfId="2511"/>
    <cellStyle name="Calculation 3 4 2 2 8 2" xfId="8568"/>
    <cellStyle name="Calculation 3 4 2 2 8 2 2" xfId="32395"/>
    <cellStyle name="Calculation 3 4 2 2 8 2 3" xfId="43434"/>
    <cellStyle name="Calculation 3 4 2 2 8 2 4" xfId="20481"/>
    <cellStyle name="Calculation 3 4 2 2 8 3" xfId="26447"/>
    <cellStyle name="Calculation 3 4 2 2 8 4" xfId="37378"/>
    <cellStyle name="Calculation 3 4 2 2 8 5" xfId="14425"/>
    <cellStyle name="Calculation 3 4 2 2 9" xfId="2729"/>
    <cellStyle name="Calculation 3 4 2 2 9 2" xfId="8752"/>
    <cellStyle name="Calculation 3 4 2 2 9 2 2" xfId="32579"/>
    <cellStyle name="Calculation 3 4 2 2 9 2 3" xfId="43618"/>
    <cellStyle name="Calculation 3 4 2 2 9 2 4" xfId="20665"/>
    <cellStyle name="Calculation 3 4 2 2 9 3" xfId="26659"/>
    <cellStyle name="Calculation 3 4 2 2 9 4" xfId="37596"/>
    <cellStyle name="Calculation 3 4 2 2 9 5" xfId="14643"/>
    <cellStyle name="Calculation 3 4 2 20" xfId="4526"/>
    <cellStyle name="Calculation 3 4 2 20 2" xfId="10304"/>
    <cellStyle name="Calculation 3 4 2 20 2 2" xfId="34131"/>
    <cellStyle name="Calculation 3 4 2 20 2 3" xfId="45170"/>
    <cellStyle name="Calculation 3 4 2 20 2 4" xfId="22217"/>
    <cellStyle name="Calculation 3 4 2 20 3" xfId="28422"/>
    <cellStyle name="Calculation 3 4 2 20 4" xfId="39393"/>
    <cellStyle name="Calculation 3 4 2 20 5" xfId="16440"/>
    <cellStyle name="Calculation 3 4 2 21" xfId="4736"/>
    <cellStyle name="Calculation 3 4 2 21 2" xfId="10487"/>
    <cellStyle name="Calculation 3 4 2 21 2 2" xfId="34314"/>
    <cellStyle name="Calculation 3 4 2 21 2 3" xfId="45353"/>
    <cellStyle name="Calculation 3 4 2 21 2 4" xfId="22400"/>
    <cellStyle name="Calculation 3 4 2 21 3" xfId="28626"/>
    <cellStyle name="Calculation 3 4 2 21 4" xfId="39603"/>
    <cellStyle name="Calculation 3 4 2 21 5" xfId="16650"/>
    <cellStyle name="Calculation 3 4 2 22" xfId="4971"/>
    <cellStyle name="Calculation 3 4 2 22 2" xfId="10692"/>
    <cellStyle name="Calculation 3 4 2 22 2 2" xfId="34519"/>
    <cellStyle name="Calculation 3 4 2 22 2 3" xfId="45558"/>
    <cellStyle name="Calculation 3 4 2 22 2 4" xfId="22605"/>
    <cellStyle name="Calculation 3 4 2 22 3" xfId="28855"/>
    <cellStyle name="Calculation 3 4 2 22 4" xfId="39838"/>
    <cellStyle name="Calculation 3 4 2 22 5" xfId="16885"/>
    <cellStyle name="Calculation 3 4 2 23" xfId="5192"/>
    <cellStyle name="Calculation 3 4 2 23 2" xfId="10879"/>
    <cellStyle name="Calculation 3 4 2 23 2 2" xfId="34706"/>
    <cellStyle name="Calculation 3 4 2 23 2 3" xfId="45745"/>
    <cellStyle name="Calculation 3 4 2 23 2 4" xfId="22792"/>
    <cellStyle name="Calculation 3 4 2 23 3" xfId="29069"/>
    <cellStyle name="Calculation 3 4 2 23 4" xfId="40059"/>
    <cellStyle name="Calculation 3 4 2 23 5" xfId="17106"/>
    <cellStyle name="Calculation 3 4 2 24" xfId="5425"/>
    <cellStyle name="Calculation 3 4 2 24 2" xfId="11082"/>
    <cellStyle name="Calculation 3 4 2 24 2 2" xfId="34909"/>
    <cellStyle name="Calculation 3 4 2 24 2 3" xfId="45948"/>
    <cellStyle name="Calculation 3 4 2 24 2 4" xfId="22995"/>
    <cellStyle name="Calculation 3 4 2 24 3" xfId="29296"/>
    <cellStyle name="Calculation 3 4 2 24 4" xfId="40292"/>
    <cellStyle name="Calculation 3 4 2 24 5" xfId="17339"/>
    <cellStyle name="Calculation 3 4 2 25" xfId="5658"/>
    <cellStyle name="Calculation 3 4 2 25 2" xfId="11283"/>
    <cellStyle name="Calculation 3 4 2 25 2 2" xfId="35110"/>
    <cellStyle name="Calculation 3 4 2 25 2 3" xfId="46149"/>
    <cellStyle name="Calculation 3 4 2 25 2 4" xfId="23196"/>
    <cellStyle name="Calculation 3 4 2 25 3" xfId="29522"/>
    <cellStyle name="Calculation 3 4 2 25 4" xfId="40525"/>
    <cellStyle name="Calculation 3 4 2 25 5" xfId="17572"/>
    <cellStyle name="Calculation 3 4 2 26" xfId="5875"/>
    <cellStyle name="Calculation 3 4 2 26 2" xfId="11467"/>
    <cellStyle name="Calculation 3 4 2 26 2 2" xfId="35294"/>
    <cellStyle name="Calculation 3 4 2 26 2 3" xfId="46333"/>
    <cellStyle name="Calculation 3 4 2 26 2 4" xfId="23380"/>
    <cellStyle name="Calculation 3 4 2 26 3" xfId="29733"/>
    <cellStyle name="Calculation 3 4 2 26 4" xfId="40742"/>
    <cellStyle name="Calculation 3 4 2 26 5" xfId="17789"/>
    <cellStyle name="Calculation 3 4 2 27" xfId="6083"/>
    <cellStyle name="Calculation 3 4 2 27 2" xfId="11648"/>
    <cellStyle name="Calculation 3 4 2 27 2 2" xfId="35475"/>
    <cellStyle name="Calculation 3 4 2 27 2 3" xfId="46514"/>
    <cellStyle name="Calculation 3 4 2 27 2 4" xfId="23561"/>
    <cellStyle name="Calculation 3 4 2 27 3" xfId="29934"/>
    <cellStyle name="Calculation 3 4 2 27 4" xfId="40950"/>
    <cellStyle name="Calculation 3 4 2 27 5" xfId="17997"/>
    <cellStyle name="Calculation 3 4 2 28" xfId="6303"/>
    <cellStyle name="Calculation 3 4 2 28 2" xfId="11840"/>
    <cellStyle name="Calculation 3 4 2 28 2 2" xfId="35667"/>
    <cellStyle name="Calculation 3 4 2 28 2 3" xfId="46706"/>
    <cellStyle name="Calculation 3 4 2 28 2 4" xfId="23753"/>
    <cellStyle name="Calculation 3 4 2 28 3" xfId="30147"/>
    <cellStyle name="Calculation 3 4 2 28 4" xfId="41170"/>
    <cellStyle name="Calculation 3 4 2 28 5" xfId="18217"/>
    <cellStyle name="Calculation 3 4 2 29" xfId="6538"/>
    <cellStyle name="Calculation 3 4 2 29 2" xfId="12042"/>
    <cellStyle name="Calculation 3 4 2 29 2 2" xfId="35869"/>
    <cellStyle name="Calculation 3 4 2 29 2 3" xfId="46908"/>
    <cellStyle name="Calculation 3 4 2 29 2 4" xfId="23955"/>
    <cellStyle name="Calculation 3 4 2 29 3" xfId="30373"/>
    <cellStyle name="Calculation 3 4 2 29 4" xfId="41405"/>
    <cellStyle name="Calculation 3 4 2 29 5" xfId="18452"/>
    <cellStyle name="Calculation 3 4 2 3" xfId="586"/>
    <cellStyle name="Calculation 3 4 2 3 10" xfId="2980"/>
    <cellStyle name="Calculation 3 4 2 3 10 2" xfId="8972"/>
    <cellStyle name="Calculation 3 4 2 3 10 2 2" xfId="32799"/>
    <cellStyle name="Calculation 3 4 2 3 10 2 3" xfId="43838"/>
    <cellStyle name="Calculation 3 4 2 3 10 2 4" xfId="20885"/>
    <cellStyle name="Calculation 3 4 2 3 10 3" xfId="26904"/>
    <cellStyle name="Calculation 3 4 2 3 10 4" xfId="37847"/>
    <cellStyle name="Calculation 3 4 2 3 10 5" xfId="14894"/>
    <cellStyle name="Calculation 3 4 2 3 11" xfId="3248"/>
    <cellStyle name="Calculation 3 4 2 3 11 2" xfId="9201"/>
    <cellStyle name="Calculation 3 4 2 3 11 2 2" xfId="33028"/>
    <cellStyle name="Calculation 3 4 2 3 11 2 3" xfId="44067"/>
    <cellStyle name="Calculation 3 4 2 3 11 2 4" xfId="21114"/>
    <cellStyle name="Calculation 3 4 2 3 11 3" xfId="27169"/>
    <cellStyle name="Calculation 3 4 2 3 11 4" xfId="38115"/>
    <cellStyle name="Calculation 3 4 2 3 11 5" xfId="15162"/>
    <cellStyle name="Calculation 3 4 2 3 12" xfId="3492"/>
    <cellStyle name="Calculation 3 4 2 3 12 2" xfId="9413"/>
    <cellStyle name="Calculation 3 4 2 3 12 2 2" xfId="33240"/>
    <cellStyle name="Calculation 3 4 2 3 12 2 3" xfId="44279"/>
    <cellStyle name="Calculation 3 4 2 3 12 2 4" xfId="21326"/>
    <cellStyle name="Calculation 3 4 2 3 12 3" xfId="27408"/>
    <cellStyle name="Calculation 3 4 2 3 12 4" xfId="38359"/>
    <cellStyle name="Calculation 3 4 2 3 12 5" xfId="15406"/>
    <cellStyle name="Calculation 3 4 2 3 13" xfId="3737"/>
    <cellStyle name="Calculation 3 4 2 3 13 2" xfId="9626"/>
    <cellStyle name="Calculation 3 4 2 3 13 2 2" xfId="33453"/>
    <cellStyle name="Calculation 3 4 2 3 13 2 3" xfId="44492"/>
    <cellStyle name="Calculation 3 4 2 3 13 2 4" xfId="21539"/>
    <cellStyle name="Calculation 3 4 2 3 13 3" xfId="27649"/>
    <cellStyle name="Calculation 3 4 2 3 13 4" xfId="38604"/>
    <cellStyle name="Calculation 3 4 2 3 13 5" xfId="15651"/>
    <cellStyle name="Calculation 3 4 2 3 14" xfId="3985"/>
    <cellStyle name="Calculation 3 4 2 3 14 2" xfId="9840"/>
    <cellStyle name="Calculation 3 4 2 3 14 2 2" xfId="33667"/>
    <cellStyle name="Calculation 3 4 2 3 14 2 3" xfId="44706"/>
    <cellStyle name="Calculation 3 4 2 3 14 2 4" xfId="21753"/>
    <cellStyle name="Calculation 3 4 2 3 14 3" xfId="27892"/>
    <cellStyle name="Calculation 3 4 2 3 14 4" xfId="38852"/>
    <cellStyle name="Calculation 3 4 2 3 14 5" xfId="15899"/>
    <cellStyle name="Calculation 3 4 2 3 15" xfId="4229"/>
    <cellStyle name="Calculation 3 4 2 3 15 2" xfId="10051"/>
    <cellStyle name="Calculation 3 4 2 3 15 2 2" xfId="33878"/>
    <cellStyle name="Calculation 3 4 2 3 15 2 3" xfId="44917"/>
    <cellStyle name="Calculation 3 4 2 3 15 2 4" xfId="21964"/>
    <cellStyle name="Calculation 3 4 2 3 15 3" xfId="28131"/>
    <cellStyle name="Calculation 3 4 2 3 15 4" xfId="39096"/>
    <cellStyle name="Calculation 3 4 2 3 15 5" xfId="16143"/>
    <cellStyle name="Calculation 3 4 2 3 16" xfId="4471"/>
    <cellStyle name="Calculation 3 4 2 3 16 2" xfId="10261"/>
    <cellStyle name="Calculation 3 4 2 3 16 2 2" xfId="34088"/>
    <cellStyle name="Calculation 3 4 2 3 16 2 3" xfId="45127"/>
    <cellStyle name="Calculation 3 4 2 3 16 2 4" xfId="22174"/>
    <cellStyle name="Calculation 3 4 2 3 16 3" xfId="28368"/>
    <cellStyle name="Calculation 3 4 2 3 16 4" xfId="39338"/>
    <cellStyle name="Calculation 3 4 2 3 16 5" xfId="16385"/>
    <cellStyle name="Calculation 3 4 2 3 17" xfId="4692"/>
    <cellStyle name="Calculation 3 4 2 3 17 2" xfId="10448"/>
    <cellStyle name="Calculation 3 4 2 3 17 2 2" xfId="34275"/>
    <cellStyle name="Calculation 3 4 2 3 17 2 3" xfId="45314"/>
    <cellStyle name="Calculation 3 4 2 3 17 2 4" xfId="22361"/>
    <cellStyle name="Calculation 3 4 2 3 17 3" xfId="28583"/>
    <cellStyle name="Calculation 3 4 2 3 17 4" xfId="39559"/>
    <cellStyle name="Calculation 3 4 2 3 17 5" xfId="16606"/>
    <cellStyle name="Calculation 3 4 2 3 18" xfId="4902"/>
    <cellStyle name="Calculation 3 4 2 3 18 2" xfId="10631"/>
    <cellStyle name="Calculation 3 4 2 3 18 2 2" xfId="34458"/>
    <cellStyle name="Calculation 3 4 2 3 18 2 3" xfId="45497"/>
    <cellStyle name="Calculation 3 4 2 3 18 2 4" xfId="22544"/>
    <cellStyle name="Calculation 3 4 2 3 18 3" xfId="28787"/>
    <cellStyle name="Calculation 3 4 2 3 18 4" xfId="39769"/>
    <cellStyle name="Calculation 3 4 2 3 18 5" xfId="16816"/>
    <cellStyle name="Calculation 3 4 2 3 19" xfId="5137"/>
    <cellStyle name="Calculation 3 4 2 3 19 2" xfId="10836"/>
    <cellStyle name="Calculation 3 4 2 3 19 2 2" xfId="34663"/>
    <cellStyle name="Calculation 3 4 2 3 19 2 3" xfId="45702"/>
    <cellStyle name="Calculation 3 4 2 3 19 2 4" xfId="22749"/>
    <cellStyle name="Calculation 3 4 2 3 19 3" xfId="29017"/>
    <cellStyle name="Calculation 3 4 2 3 19 4" xfId="40004"/>
    <cellStyle name="Calculation 3 4 2 3 19 5" xfId="17051"/>
    <cellStyle name="Calculation 3 4 2 3 2" xfId="1230"/>
    <cellStyle name="Calculation 3 4 2 3 2 2" xfId="7463"/>
    <cellStyle name="Calculation 3 4 2 3 2 2 2" xfId="31290"/>
    <cellStyle name="Calculation 3 4 2 3 2 2 3" xfId="42329"/>
    <cellStyle name="Calculation 3 4 2 3 2 2 4" xfId="19376"/>
    <cellStyle name="Calculation 3 4 2 3 2 3" xfId="25206"/>
    <cellStyle name="Calculation 3 4 2 3 2 4" xfId="24319"/>
    <cellStyle name="Calculation 3 4 2 3 2 5" xfId="13144"/>
    <cellStyle name="Calculation 3 4 2 3 20" xfId="5358"/>
    <cellStyle name="Calculation 3 4 2 3 20 2" xfId="11023"/>
    <cellStyle name="Calculation 3 4 2 3 20 2 2" xfId="34850"/>
    <cellStyle name="Calculation 3 4 2 3 20 2 3" xfId="45889"/>
    <cellStyle name="Calculation 3 4 2 3 20 2 4" xfId="22936"/>
    <cellStyle name="Calculation 3 4 2 3 20 3" xfId="29230"/>
    <cellStyle name="Calculation 3 4 2 3 20 4" xfId="40225"/>
    <cellStyle name="Calculation 3 4 2 3 20 5" xfId="17272"/>
    <cellStyle name="Calculation 3 4 2 3 21" xfId="5591"/>
    <cellStyle name="Calculation 3 4 2 3 21 2" xfId="11226"/>
    <cellStyle name="Calculation 3 4 2 3 21 2 2" xfId="35053"/>
    <cellStyle name="Calculation 3 4 2 3 21 2 3" xfId="46092"/>
    <cellStyle name="Calculation 3 4 2 3 21 2 4" xfId="23139"/>
    <cellStyle name="Calculation 3 4 2 3 21 3" xfId="29457"/>
    <cellStyle name="Calculation 3 4 2 3 21 4" xfId="40458"/>
    <cellStyle name="Calculation 3 4 2 3 21 5" xfId="17505"/>
    <cellStyle name="Calculation 3 4 2 3 22" xfId="5824"/>
    <cellStyle name="Calculation 3 4 2 3 22 2" xfId="11427"/>
    <cellStyle name="Calculation 3 4 2 3 22 2 2" xfId="35254"/>
    <cellStyle name="Calculation 3 4 2 3 22 2 3" xfId="46293"/>
    <cellStyle name="Calculation 3 4 2 3 22 2 4" xfId="23340"/>
    <cellStyle name="Calculation 3 4 2 3 22 3" xfId="29683"/>
    <cellStyle name="Calculation 3 4 2 3 22 4" xfId="40691"/>
    <cellStyle name="Calculation 3 4 2 3 22 5" xfId="17738"/>
    <cellStyle name="Calculation 3 4 2 3 23" xfId="6041"/>
    <cellStyle name="Calculation 3 4 2 3 23 2" xfId="11611"/>
    <cellStyle name="Calculation 3 4 2 3 23 2 2" xfId="35438"/>
    <cellStyle name="Calculation 3 4 2 3 23 2 3" xfId="46477"/>
    <cellStyle name="Calculation 3 4 2 3 23 2 4" xfId="23524"/>
    <cellStyle name="Calculation 3 4 2 3 23 3" xfId="29893"/>
    <cellStyle name="Calculation 3 4 2 3 23 4" xfId="40908"/>
    <cellStyle name="Calculation 3 4 2 3 23 5" xfId="17955"/>
    <cellStyle name="Calculation 3 4 2 3 24" xfId="6249"/>
    <cellStyle name="Calculation 3 4 2 3 24 2" xfId="11792"/>
    <cellStyle name="Calculation 3 4 2 3 24 2 2" xfId="35619"/>
    <cellStyle name="Calculation 3 4 2 3 24 2 3" xfId="46658"/>
    <cellStyle name="Calculation 3 4 2 3 24 2 4" xfId="23705"/>
    <cellStyle name="Calculation 3 4 2 3 24 3" xfId="30094"/>
    <cellStyle name="Calculation 3 4 2 3 24 4" xfId="41116"/>
    <cellStyle name="Calculation 3 4 2 3 24 5" xfId="18163"/>
    <cellStyle name="Calculation 3 4 2 3 25" xfId="6469"/>
    <cellStyle name="Calculation 3 4 2 3 25 2" xfId="11984"/>
    <cellStyle name="Calculation 3 4 2 3 25 2 2" xfId="35811"/>
    <cellStyle name="Calculation 3 4 2 3 25 2 3" xfId="46850"/>
    <cellStyle name="Calculation 3 4 2 3 25 2 4" xfId="23897"/>
    <cellStyle name="Calculation 3 4 2 3 25 3" xfId="30307"/>
    <cellStyle name="Calculation 3 4 2 3 25 4" xfId="41336"/>
    <cellStyle name="Calculation 3 4 2 3 25 5" xfId="18383"/>
    <cellStyle name="Calculation 3 4 2 3 26" xfId="6695"/>
    <cellStyle name="Calculation 3 4 2 3 26 2" xfId="12177"/>
    <cellStyle name="Calculation 3 4 2 3 26 2 2" xfId="36004"/>
    <cellStyle name="Calculation 3 4 2 3 26 2 3" xfId="47043"/>
    <cellStyle name="Calculation 3 4 2 3 26 2 4" xfId="24090"/>
    <cellStyle name="Calculation 3 4 2 3 26 3" xfId="30524"/>
    <cellStyle name="Calculation 3 4 2 3 26 4" xfId="41562"/>
    <cellStyle name="Calculation 3 4 2 3 26 5" xfId="18609"/>
    <cellStyle name="Calculation 3 4 2 3 27" xfId="805"/>
    <cellStyle name="Calculation 3 4 2 3 27 2" xfId="7112"/>
    <cellStyle name="Calculation 3 4 2 3 27 2 2" xfId="30939"/>
    <cellStyle name="Calculation 3 4 2 3 27 2 3" xfId="41978"/>
    <cellStyle name="Calculation 3 4 2 3 27 2 4" xfId="19025"/>
    <cellStyle name="Calculation 3 4 2 3 27 3" xfId="24796"/>
    <cellStyle name="Calculation 3 4 2 3 27 4" xfId="25839"/>
    <cellStyle name="Calculation 3 4 2 3 27 5" xfId="12719"/>
    <cellStyle name="Calculation 3 4 2 3 28" xfId="6895"/>
    <cellStyle name="Calculation 3 4 2 3 28 2" xfId="30722"/>
    <cellStyle name="Calculation 3 4 2 3 28 3" xfId="41761"/>
    <cellStyle name="Calculation 3 4 2 3 28 4" xfId="18808"/>
    <cellStyle name="Calculation 3 4 2 3 29" xfId="24577"/>
    <cellStyle name="Calculation 3 4 2 3 3" xfId="1443"/>
    <cellStyle name="Calculation 3 4 2 3 3 2" xfId="7648"/>
    <cellStyle name="Calculation 3 4 2 3 3 2 2" xfId="31475"/>
    <cellStyle name="Calculation 3 4 2 3 3 2 3" xfId="42514"/>
    <cellStyle name="Calculation 3 4 2 3 3 2 4" xfId="19561"/>
    <cellStyle name="Calculation 3 4 2 3 3 3" xfId="25412"/>
    <cellStyle name="Calculation 3 4 2 3 3 4" xfId="36310"/>
    <cellStyle name="Calculation 3 4 2 3 3 5" xfId="13357"/>
    <cellStyle name="Calculation 3 4 2 3 30" xfId="28772"/>
    <cellStyle name="Calculation 3 4 2 3 31" xfId="12500"/>
    <cellStyle name="Calculation 3 4 2 3 4" xfId="1675"/>
    <cellStyle name="Calculation 3 4 2 3 4 2" xfId="7846"/>
    <cellStyle name="Calculation 3 4 2 3 4 2 2" xfId="31673"/>
    <cellStyle name="Calculation 3 4 2 3 4 2 3" xfId="42712"/>
    <cellStyle name="Calculation 3 4 2 3 4 2 4" xfId="19759"/>
    <cellStyle name="Calculation 3 4 2 3 4 3" xfId="25636"/>
    <cellStyle name="Calculation 3 4 2 3 4 4" xfId="36542"/>
    <cellStyle name="Calculation 3 4 2 3 4 5" xfId="13589"/>
    <cellStyle name="Calculation 3 4 2 3 5" xfId="1886"/>
    <cellStyle name="Calculation 3 4 2 3 5 2" xfId="8030"/>
    <cellStyle name="Calculation 3 4 2 3 5 2 2" xfId="31857"/>
    <cellStyle name="Calculation 3 4 2 3 5 2 3" xfId="42896"/>
    <cellStyle name="Calculation 3 4 2 3 5 2 4" xfId="19943"/>
    <cellStyle name="Calculation 3 4 2 3 5 3" xfId="25840"/>
    <cellStyle name="Calculation 3 4 2 3 5 4" xfId="36753"/>
    <cellStyle name="Calculation 3 4 2 3 5 5" xfId="13800"/>
    <cellStyle name="Calculation 3 4 2 3 6" xfId="2117"/>
    <cellStyle name="Calculation 3 4 2 3 6 2" xfId="8231"/>
    <cellStyle name="Calculation 3 4 2 3 6 2 2" xfId="32058"/>
    <cellStyle name="Calculation 3 4 2 3 6 2 3" xfId="43097"/>
    <cellStyle name="Calculation 3 4 2 3 6 2 4" xfId="20144"/>
    <cellStyle name="Calculation 3 4 2 3 6 3" xfId="26065"/>
    <cellStyle name="Calculation 3 4 2 3 6 4" xfId="36984"/>
    <cellStyle name="Calculation 3 4 2 3 6 5" xfId="14031"/>
    <cellStyle name="Calculation 3 4 2 3 7" xfId="2342"/>
    <cellStyle name="Calculation 3 4 2 3 7 2" xfId="8422"/>
    <cellStyle name="Calculation 3 4 2 3 7 2 2" xfId="32249"/>
    <cellStyle name="Calculation 3 4 2 3 7 2 3" xfId="43288"/>
    <cellStyle name="Calculation 3 4 2 3 7 2 4" xfId="20335"/>
    <cellStyle name="Calculation 3 4 2 3 7 3" xfId="26282"/>
    <cellStyle name="Calculation 3 4 2 3 7 4" xfId="37209"/>
    <cellStyle name="Calculation 3 4 2 3 7 5" xfId="14256"/>
    <cellStyle name="Calculation 3 4 2 3 8" xfId="2556"/>
    <cellStyle name="Calculation 3 4 2 3 8 2" xfId="8608"/>
    <cellStyle name="Calculation 3 4 2 3 8 2 2" xfId="32435"/>
    <cellStyle name="Calculation 3 4 2 3 8 2 3" xfId="43474"/>
    <cellStyle name="Calculation 3 4 2 3 8 2 4" xfId="20521"/>
    <cellStyle name="Calculation 3 4 2 3 8 3" xfId="26491"/>
    <cellStyle name="Calculation 3 4 2 3 8 4" xfId="37423"/>
    <cellStyle name="Calculation 3 4 2 3 8 5" xfId="14470"/>
    <cellStyle name="Calculation 3 4 2 3 9" xfId="2774"/>
    <cellStyle name="Calculation 3 4 2 3 9 2" xfId="8792"/>
    <cellStyle name="Calculation 3 4 2 3 9 2 2" xfId="32619"/>
    <cellStyle name="Calculation 3 4 2 3 9 2 3" xfId="43658"/>
    <cellStyle name="Calculation 3 4 2 3 9 2 4" xfId="20705"/>
    <cellStyle name="Calculation 3 4 2 3 9 3" xfId="26703"/>
    <cellStyle name="Calculation 3 4 2 3 9 4" xfId="37641"/>
    <cellStyle name="Calculation 3 4 2 3 9 5" xfId="14688"/>
    <cellStyle name="Calculation 3 4 2 30" xfId="6739"/>
    <cellStyle name="Calculation 3 4 2 30 2" xfId="12213"/>
    <cellStyle name="Calculation 3 4 2 30 2 2" xfId="36040"/>
    <cellStyle name="Calculation 3 4 2 30 2 3" xfId="47079"/>
    <cellStyle name="Calculation 3 4 2 30 2 4" xfId="24126"/>
    <cellStyle name="Calculation 3 4 2 30 3" xfId="30567"/>
    <cellStyle name="Calculation 3 4 2 30 4" xfId="41606"/>
    <cellStyle name="Calculation 3 4 2 30 5" xfId="18653"/>
    <cellStyle name="Calculation 3 4 2 31" xfId="6784"/>
    <cellStyle name="Calculation 3 4 2 31 2" xfId="12253"/>
    <cellStyle name="Calculation 3 4 2 31 2 2" xfId="36080"/>
    <cellStyle name="Calculation 3 4 2 31 2 3" xfId="47119"/>
    <cellStyle name="Calculation 3 4 2 31 2 4" xfId="24166"/>
    <cellStyle name="Calculation 3 4 2 31 3" xfId="30611"/>
    <cellStyle name="Calculation 3 4 2 31 4" xfId="41651"/>
    <cellStyle name="Calculation 3 4 2 31 5" xfId="18698"/>
    <cellStyle name="Calculation 3 4 2 32" xfId="661"/>
    <cellStyle name="Calculation 3 4 2 32 2" xfId="6968"/>
    <cellStyle name="Calculation 3 4 2 32 2 2" xfId="30795"/>
    <cellStyle name="Calculation 3 4 2 32 2 3" xfId="41834"/>
    <cellStyle name="Calculation 3 4 2 32 2 4" xfId="18881"/>
    <cellStyle name="Calculation 3 4 2 32 3" xfId="24652"/>
    <cellStyle name="Calculation 3 4 2 32 4" xfId="27916"/>
    <cellStyle name="Calculation 3 4 2 32 5" xfId="12575"/>
    <cellStyle name="Calculation 3 4 2 33" xfId="24416"/>
    <cellStyle name="Calculation 3 4 2 34" xfId="30237"/>
    <cellStyle name="Calculation 3 4 2 35" xfId="12334"/>
    <cellStyle name="Calculation 3 4 2 4" xfId="459"/>
    <cellStyle name="Calculation 3 4 2 4 10" xfId="2853"/>
    <cellStyle name="Calculation 3 4 2 4 10 2" xfId="8865"/>
    <cellStyle name="Calculation 3 4 2 4 10 2 2" xfId="32692"/>
    <cellStyle name="Calculation 3 4 2 4 10 2 3" xfId="43731"/>
    <cellStyle name="Calculation 3 4 2 4 10 2 4" xfId="20778"/>
    <cellStyle name="Calculation 3 4 2 4 10 3" xfId="26782"/>
    <cellStyle name="Calculation 3 4 2 4 10 4" xfId="37720"/>
    <cellStyle name="Calculation 3 4 2 4 10 5" xfId="14767"/>
    <cellStyle name="Calculation 3 4 2 4 11" xfId="3121"/>
    <cellStyle name="Calculation 3 4 2 4 11 2" xfId="9094"/>
    <cellStyle name="Calculation 3 4 2 4 11 2 2" xfId="32921"/>
    <cellStyle name="Calculation 3 4 2 4 11 2 3" xfId="43960"/>
    <cellStyle name="Calculation 3 4 2 4 11 2 4" xfId="21007"/>
    <cellStyle name="Calculation 3 4 2 4 11 3" xfId="27045"/>
    <cellStyle name="Calculation 3 4 2 4 11 4" xfId="37988"/>
    <cellStyle name="Calculation 3 4 2 4 11 5" xfId="15035"/>
    <cellStyle name="Calculation 3 4 2 4 12" xfId="3365"/>
    <cellStyle name="Calculation 3 4 2 4 12 2" xfId="9306"/>
    <cellStyle name="Calculation 3 4 2 4 12 2 2" xfId="33133"/>
    <cellStyle name="Calculation 3 4 2 4 12 2 3" xfId="44172"/>
    <cellStyle name="Calculation 3 4 2 4 12 2 4" xfId="21219"/>
    <cellStyle name="Calculation 3 4 2 4 12 3" xfId="27286"/>
    <cellStyle name="Calculation 3 4 2 4 12 4" xfId="38232"/>
    <cellStyle name="Calculation 3 4 2 4 12 5" xfId="15279"/>
    <cellStyle name="Calculation 3 4 2 4 13" xfId="3610"/>
    <cellStyle name="Calculation 3 4 2 4 13 2" xfId="9519"/>
    <cellStyle name="Calculation 3 4 2 4 13 2 2" xfId="33346"/>
    <cellStyle name="Calculation 3 4 2 4 13 2 3" xfId="44385"/>
    <cellStyle name="Calculation 3 4 2 4 13 2 4" xfId="21432"/>
    <cellStyle name="Calculation 3 4 2 4 13 3" xfId="27526"/>
    <cellStyle name="Calculation 3 4 2 4 13 4" xfId="38477"/>
    <cellStyle name="Calculation 3 4 2 4 13 5" xfId="15524"/>
    <cellStyle name="Calculation 3 4 2 4 14" xfId="3858"/>
    <cellStyle name="Calculation 3 4 2 4 14 2" xfId="9733"/>
    <cellStyle name="Calculation 3 4 2 4 14 2 2" xfId="33560"/>
    <cellStyle name="Calculation 3 4 2 4 14 2 3" xfId="44599"/>
    <cellStyle name="Calculation 3 4 2 4 14 2 4" xfId="21646"/>
    <cellStyle name="Calculation 3 4 2 4 14 3" xfId="27770"/>
    <cellStyle name="Calculation 3 4 2 4 14 4" xfId="38725"/>
    <cellStyle name="Calculation 3 4 2 4 14 5" xfId="15772"/>
    <cellStyle name="Calculation 3 4 2 4 15" xfId="4102"/>
    <cellStyle name="Calculation 3 4 2 4 15 2" xfId="9944"/>
    <cellStyle name="Calculation 3 4 2 4 15 2 2" xfId="33771"/>
    <cellStyle name="Calculation 3 4 2 4 15 2 3" xfId="44810"/>
    <cellStyle name="Calculation 3 4 2 4 15 2 4" xfId="21857"/>
    <cellStyle name="Calculation 3 4 2 4 15 3" xfId="28009"/>
    <cellStyle name="Calculation 3 4 2 4 15 4" xfId="38969"/>
    <cellStyle name="Calculation 3 4 2 4 15 5" xfId="16016"/>
    <cellStyle name="Calculation 3 4 2 4 16" xfId="4344"/>
    <cellStyle name="Calculation 3 4 2 4 16 2" xfId="10154"/>
    <cellStyle name="Calculation 3 4 2 4 16 2 2" xfId="33981"/>
    <cellStyle name="Calculation 3 4 2 4 16 2 3" xfId="45020"/>
    <cellStyle name="Calculation 3 4 2 4 16 2 4" xfId="22067"/>
    <cellStyle name="Calculation 3 4 2 4 16 3" xfId="28246"/>
    <cellStyle name="Calculation 3 4 2 4 16 4" xfId="39211"/>
    <cellStyle name="Calculation 3 4 2 4 16 5" xfId="16258"/>
    <cellStyle name="Calculation 3 4 2 4 17" xfId="4565"/>
    <cellStyle name="Calculation 3 4 2 4 17 2" xfId="10341"/>
    <cellStyle name="Calculation 3 4 2 4 17 2 2" xfId="34168"/>
    <cellStyle name="Calculation 3 4 2 4 17 2 3" xfId="45207"/>
    <cellStyle name="Calculation 3 4 2 4 17 2 4" xfId="22254"/>
    <cellStyle name="Calculation 3 4 2 4 17 3" xfId="28461"/>
    <cellStyle name="Calculation 3 4 2 4 17 4" xfId="39432"/>
    <cellStyle name="Calculation 3 4 2 4 17 5" xfId="16479"/>
    <cellStyle name="Calculation 3 4 2 4 18" xfId="4775"/>
    <cellStyle name="Calculation 3 4 2 4 18 2" xfId="10524"/>
    <cellStyle name="Calculation 3 4 2 4 18 2 2" xfId="34351"/>
    <cellStyle name="Calculation 3 4 2 4 18 2 3" xfId="45390"/>
    <cellStyle name="Calculation 3 4 2 4 18 2 4" xfId="22437"/>
    <cellStyle name="Calculation 3 4 2 4 18 3" xfId="28665"/>
    <cellStyle name="Calculation 3 4 2 4 18 4" xfId="39642"/>
    <cellStyle name="Calculation 3 4 2 4 18 5" xfId="16689"/>
    <cellStyle name="Calculation 3 4 2 4 19" xfId="5010"/>
    <cellStyle name="Calculation 3 4 2 4 19 2" xfId="10729"/>
    <cellStyle name="Calculation 3 4 2 4 19 2 2" xfId="34556"/>
    <cellStyle name="Calculation 3 4 2 4 19 2 3" xfId="45595"/>
    <cellStyle name="Calculation 3 4 2 4 19 2 4" xfId="22642"/>
    <cellStyle name="Calculation 3 4 2 4 19 3" xfId="28894"/>
    <cellStyle name="Calculation 3 4 2 4 19 4" xfId="39877"/>
    <cellStyle name="Calculation 3 4 2 4 19 5" xfId="16924"/>
    <cellStyle name="Calculation 3 4 2 4 2" xfId="1103"/>
    <cellStyle name="Calculation 3 4 2 4 2 2" xfId="7356"/>
    <cellStyle name="Calculation 3 4 2 4 2 2 2" xfId="31183"/>
    <cellStyle name="Calculation 3 4 2 4 2 2 3" xfId="42222"/>
    <cellStyle name="Calculation 3 4 2 4 2 2 4" xfId="19269"/>
    <cellStyle name="Calculation 3 4 2 4 2 3" xfId="25084"/>
    <cellStyle name="Calculation 3 4 2 4 2 4" xfId="24267"/>
    <cellStyle name="Calculation 3 4 2 4 2 5" xfId="13017"/>
    <cellStyle name="Calculation 3 4 2 4 20" xfId="5231"/>
    <cellStyle name="Calculation 3 4 2 4 20 2" xfId="10916"/>
    <cellStyle name="Calculation 3 4 2 4 20 2 2" xfId="34743"/>
    <cellStyle name="Calculation 3 4 2 4 20 2 3" xfId="45782"/>
    <cellStyle name="Calculation 3 4 2 4 20 2 4" xfId="22829"/>
    <cellStyle name="Calculation 3 4 2 4 20 3" xfId="29108"/>
    <cellStyle name="Calculation 3 4 2 4 20 4" xfId="40098"/>
    <cellStyle name="Calculation 3 4 2 4 20 5" xfId="17145"/>
    <cellStyle name="Calculation 3 4 2 4 21" xfId="5464"/>
    <cellStyle name="Calculation 3 4 2 4 21 2" xfId="11119"/>
    <cellStyle name="Calculation 3 4 2 4 21 2 2" xfId="34946"/>
    <cellStyle name="Calculation 3 4 2 4 21 2 3" xfId="45985"/>
    <cellStyle name="Calculation 3 4 2 4 21 2 4" xfId="23032"/>
    <cellStyle name="Calculation 3 4 2 4 21 3" xfId="29335"/>
    <cellStyle name="Calculation 3 4 2 4 21 4" xfId="40331"/>
    <cellStyle name="Calculation 3 4 2 4 21 5" xfId="17378"/>
    <cellStyle name="Calculation 3 4 2 4 22" xfId="5697"/>
    <cellStyle name="Calculation 3 4 2 4 22 2" xfId="11320"/>
    <cellStyle name="Calculation 3 4 2 4 22 2 2" xfId="35147"/>
    <cellStyle name="Calculation 3 4 2 4 22 2 3" xfId="46186"/>
    <cellStyle name="Calculation 3 4 2 4 22 2 4" xfId="23233"/>
    <cellStyle name="Calculation 3 4 2 4 22 3" xfId="29561"/>
    <cellStyle name="Calculation 3 4 2 4 22 4" xfId="40564"/>
    <cellStyle name="Calculation 3 4 2 4 22 5" xfId="17611"/>
    <cellStyle name="Calculation 3 4 2 4 23" xfId="5914"/>
    <cellStyle name="Calculation 3 4 2 4 23 2" xfId="11504"/>
    <cellStyle name="Calculation 3 4 2 4 23 2 2" xfId="35331"/>
    <cellStyle name="Calculation 3 4 2 4 23 2 3" xfId="46370"/>
    <cellStyle name="Calculation 3 4 2 4 23 2 4" xfId="23417"/>
    <cellStyle name="Calculation 3 4 2 4 23 3" xfId="29772"/>
    <cellStyle name="Calculation 3 4 2 4 23 4" xfId="40781"/>
    <cellStyle name="Calculation 3 4 2 4 23 5" xfId="17828"/>
    <cellStyle name="Calculation 3 4 2 4 24" xfId="6122"/>
    <cellStyle name="Calculation 3 4 2 4 24 2" xfId="11685"/>
    <cellStyle name="Calculation 3 4 2 4 24 2 2" xfId="35512"/>
    <cellStyle name="Calculation 3 4 2 4 24 2 3" xfId="46551"/>
    <cellStyle name="Calculation 3 4 2 4 24 2 4" xfId="23598"/>
    <cellStyle name="Calculation 3 4 2 4 24 3" xfId="29973"/>
    <cellStyle name="Calculation 3 4 2 4 24 4" xfId="40989"/>
    <cellStyle name="Calculation 3 4 2 4 24 5" xfId="18036"/>
    <cellStyle name="Calculation 3 4 2 4 25" xfId="6342"/>
    <cellStyle name="Calculation 3 4 2 4 25 2" xfId="11877"/>
    <cellStyle name="Calculation 3 4 2 4 25 2 2" xfId="35704"/>
    <cellStyle name="Calculation 3 4 2 4 25 2 3" xfId="46743"/>
    <cellStyle name="Calculation 3 4 2 4 25 2 4" xfId="23790"/>
    <cellStyle name="Calculation 3 4 2 4 25 3" xfId="30186"/>
    <cellStyle name="Calculation 3 4 2 4 25 4" xfId="41209"/>
    <cellStyle name="Calculation 3 4 2 4 25 5" xfId="18256"/>
    <cellStyle name="Calculation 3 4 2 4 26" xfId="698"/>
    <cellStyle name="Calculation 3 4 2 4 26 2" xfId="7005"/>
    <cellStyle name="Calculation 3 4 2 4 26 2 2" xfId="30832"/>
    <cellStyle name="Calculation 3 4 2 4 26 2 3" xfId="41871"/>
    <cellStyle name="Calculation 3 4 2 4 26 2 4" xfId="18918"/>
    <cellStyle name="Calculation 3 4 2 4 26 3" xfId="24689"/>
    <cellStyle name="Calculation 3 4 2 4 26 4" xfId="27629"/>
    <cellStyle name="Calculation 3 4 2 4 26 5" xfId="12612"/>
    <cellStyle name="Calculation 3 4 2 4 27" xfId="24455"/>
    <cellStyle name="Calculation 3 4 2 4 28" xfId="29622"/>
    <cellStyle name="Calculation 3 4 2 4 29" xfId="12373"/>
    <cellStyle name="Calculation 3 4 2 4 3" xfId="1316"/>
    <cellStyle name="Calculation 3 4 2 4 3 2" xfId="7541"/>
    <cellStyle name="Calculation 3 4 2 4 3 2 2" xfId="31368"/>
    <cellStyle name="Calculation 3 4 2 4 3 2 3" xfId="42407"/>
    <cellStyle name="Calculation 3 4 2 4 3 2 4" xfId="19454"/>
    <cellStyle name="Calculation 3 4 2 4 3 3" xfId="25291"/>
    <cellStyle name="Calculation 3 4 2 4 3 4" xfId="36183"/>
    <cellStyle name="Calculation 3 4 2 4 3 5" xfId="13230"/>
    <cellStyle name="Calculation 3 4 2 4 4" xfId="1548"/>
    <cellStyle name="Calculation 3 4 2 4 4 2" xfId="7739"/>
    <cellStyle name="Calculation 3 4 2 4 4 2 2" xfId="31566"/>
    <cellStyle name="Calculation 3 4 2 4 4 2 3" xfId="42605"/>
    <cellStyle name="Calculation 3 4 2 4 4 2 4" xfId="19652"/>
    <cellStyle name="Calculation 3 4 2 4 4 3" xfId="25515"/>
    <cellStyle name="Calculation 3 4 2 4 4 4" xfId="36415"/>
    <cellStyle name="Calculation 3 4 2 4 4 5" xfId="13462"/>
    <cellStyle name="Calculation 3 4 2 4 5" xfId="1759"/>
    <cellStyle name="Calculation 3 4 2 4 5 2" xfId="7923"/>
    <cellStyle name="Calculation 3 4 2 4 5 2 2" xfId="31750"/>
    <cellStyle name="Calculation 3 4 2 4 5 2 3" xfId="42789"/>
    <cellStyle name="Calculation 3 4 2 4 5 2 4" xfId="19836"/>
    <cellStyle name="Calculation 3 4 2 4 5 3" xfId="25719"/>
    <cellStyle name="Calculation 3 4 2 4 5 4" xfId="36626"/>
    <cellStyle name="Calculation 3 4 2 4 5 5" xfId="13673"/>
    <cellStyle name="Calculation 3 4 2 4 6" xfId="1990"/>
    <cellStyle name="Calculation 3 4 2 4 6 2" xfId="8124"/>
    <cellStyle name="Calculation 3 4 2 4 6 2 2" xfId="31951"/>
    <cellStyle name="Calculation 3 4 2 4 6 2 3" xfId="42990"/>
    <cellStyle name="Calculation 3 4 2 4 6 2 4" xfId="20037"/>
    <cellStyle name="Calculation 3 4 2 4 6 3" xfId="25943"/>
    <cellStyle name="Calculation 3 4 2 4 6 4" xfId="36857"/>
    <cellStyle name="Calculation 3 4 2 4 6 5" xfId="13904"/>
    <cellStyle name="Calculation 3 4 2 4 7" xfId="2215"/>
    <cellStyle name="Calculation 3 4 2 4 7 2" xfId="8315"/>
    <cellStyle name="Calculation 3 4 2 4 7 2 2" xfId="32142"/>
    <cellStyle name="Calculation 3 4 2 4 7 2 3" xfId="43181"/>
    <cellStyle name="Calculation 3 4 2 4 7 2 4" xfId="20228"/>
    <cellStyle name="Calculation 3 4 2 4 7 3" xfId="26161"/>
    <cellStyle name="Calculation 3 4 2 4 7 4" xfId="37082"/>
    <cellStyle name="Calculation 3 4 2 4 7 5" xfId="14129"/>
    <cellStyle name="Calculation 3 4 2 4 8" xfId="2429"/>
    <cellStyle name="Calculation 3 4 2 4 8 2" xfId="8501"/>
    <cellStyle name="Calculation 3 4 2 4 8 2 2" xfId="32328"/>
    <cellStyle name="Calculation 3 4 2 4 8 2 3" xfId="43367"/>
    <cellStyle name="Calculation 3 4 2 4 8 2 4" xfId="20414"/>
    <cellStyle name="Calculation 3 4 2 4 8 3" xfId="26369"/>
    <cellStyle name="Calculation 3 4 2 4 8 4" xfId="37296"/>
    <cellStyle name="Calculation 3 4 2 4 8 5" xfId="14343"/>
    <cellStyle name="Calculation 3 4 2 4 9" xfId="2651"/>
    <cellStyle name="Calculation 3 4 2 4 9 2" xfId="8689"/>
    <cellStyle name="Calculation 3 4 2 4 9 2 2" xfId="32516"/>
    <cellStyle name="Calculation 3 4 2 4 9 2 3" xfId="43555"/>
    <cellStyle name="Calculation 3 4 2 4 9 2 4" xfId="20602"/>
    <cellStyle name="Calculation 3 4 2 4 9 3" xfId="26585"/>
    <cellStyle name="Calculation 3 4 2 4 9 4" xfId="37518"/>
    <cellStyle name="Calculation 3 4 2 4 9 5" xfId="14565"/>
    <cellStyle name="Calculation 3 4 2 5" xfId="1064"/>
    <cellStyle name="Calculation 3 4 2 5 2" xfId="7319"/>
    <cellStyle name="Calculation 3 4 2 5 2 2" xfId="31146"/>
    <cellStyle name="Calculation 3 4 2 5 2 3" xfId="42185"/>
    <cellStyle name="Calculation 3 4 2 5 2 4" xfId="19232"/>
    <cellStyle name="Calculation 3 4 2 5 3" xfId="25045"/>
    <cellStyle name="Calculation 3 4 2 5 4" xfId="24922"/>
    <cellStyle name="Calculation 3 4 2 5 5" xfId="12978"/>
    <cellStyle name="Calculation 3 4 2 6" xfId="1277"/>
    <cellStyle name="Calculation 3 4 2 6 2" xfId="7504"/>
    <cellStyle name="Calculation 3 4 2 6 2 2" xfId="31331"/>
    <cellStyle name="Calculation 3 4 2 6 2 3" xfId="42370"/>
    <cellStyle name="Calculation 3 4 2 6 2 4" xfId="19417"/>
    <cellStyle name="Calculation 3 4 2 6 3" xfId="25252"/>
    <cellStyle name="Calculation 3 4 2 6 4" xfId="36144"/>
    <cellStyle name="Calculation 3 4 2 6 5" xfId="13191"/>
    <cellStyle name="Calculation 3 4 2 7" xfId="1509"/>
    <cellStyle name="Calculation 3 4 2 7 2" xfId="7702"/>
    <cellStyle name="Calculation 3 4 2 7 2 2" xfId="31529"/>
    <cellStyle name="Calculation 3 4 2 7 2 3" xfId="42568"/>
    <cellStyle name="Calculation 3 4 2 7 2 4" xfId="19615"/>
    <cellStyle name="Calculation 3 4 2 7 3" xfId="25476"/>
    <cellStyle name="Calculation 3 4 2 7 4" xfId="36376"/>
    <cellStyle name="Calculation 3 4 2 7 5" xfId="13423"/>
    <cellStyle name="Calculation 3 4 2 8" xfId="1720"/>
    <cellStyle name="Calculation 3 4 2 8 2" xfId="7886"/>
    <cellStyle name="Calculation 3 4 2 8 2 2" xfId="31713"/>
    <cellStyle name="Calculation 3 4 2 8 2 3" xfId="42752"/>
    <cellStyle name="Calculation 3 4 2 8 2 4" xfId="19799"/>
    <cellStyle name="Calculation 3 4 2 8 3" xfId="25680"/>
    <cellStyle name="Calculation 3 4 2 8 4" xfId="36587"/>
    <cellStyle name="Calculation 3 4 2 8 5" xfId="13634"/>
    <cellStyle name="Calculation 3 4 2 9" xfId="1951"/>
    <cellStyle name="Calculation 3 4 2 9 2" xfId="8087"/>
    <cellStyle name="Calculation 3 4 2 9 2 2" xfId="31914"/>
    <cellStyle name="Calculation 3 4 2 9 2 3" xfId="42953"/>
    <cellStyle name="Calculation 3 4 2 9 2 4" xfId="20000"/>
    <cellStyle name="Calculation 3 4 2 9 3" xfId="25904"/>
    <cellStyle name="Calculation 3 4 2 9 4" xfId="36818"/>
    <cellStyle name="Calculation 3 4 2 9 5" xfId="13865"/>
    <cellStyle name="Calculation 3 4 20" xfId="12293"/>
    <cellStyle name="Calculation 3 4 3" xfId="494"/>
    <cellStyle name="Calculation 3 4 3 10" xfId="2888"/>
    <cellStyle name="Calculation 3 4 3 10 2" xfId="8899"/>
    <cellStyle name="Calculation 3 4 3 10 2 2" xfId="32726"/>
    <cellStyle name="Calculation 3 4 3 10 2 3" xfId="43765"/>
    <cellStyle name="Calculation 3 4 3 10 2 4" xfId="20812"/>
    <cellStyle name="Calculation 3 4 3 10 3" xfId="26817"/>
    <cellStyle name="Calculation 3 4 3 10 4" xfId="37755"/>
    <cellStyle name="Calculation 3 4 3 10 5" xfId="14802"/>
    <cellStyle name="Calculation 3 4 3 11" xfId="3156"/>
    <cellStyle name="Calculation 3 4 3 11 2" xfId="9128"/>
    <cellStyle name="Calculation 3 4 3 11 2 2" xfId="32955"/>
    <cellStyle name="Calculation 3 4 3 11 2 3" xfId="43994"/>
    <cellStyle name="Calculation 3 4 3 11 2 4" xfId="21041"/>
    <cellStyle name="Calculation 3 4 3 11 3" xfId="27080"/>
    <cellStyle name="Calculation 3 4 3 11 4" xfId="38023"/>
    <cellStyle name="Calculation 3 4 3 11 5" xfId="15070"/>
    <cellStyle name="Calculation 3 4 3 12" xfId="3400"/>
    <cellStyle name="Calculation 3 4 3 12 2" xfId="9340"/>
    <cellStyle name="Calculation 3 4 3 12 2 2" xfId="33167"/>
    <cellStyle name="Calculation 3 4 3 12 2 3" xfId="44206"/>
    <cellStyle name="Calculation 3 4 3 12 2 4" xfId="21253"/>
    <cellStyle name="Calculation 3 4 3 12 3" xfId="27321"/>
    <cellStyle name="Calculation 3 4 3 12 4" xfId="38267"/>
    <cellStyle name="Calculation 3 4 3 12 5" xfId="15314"/>
    <cellStyle name="Calculation 3 4 3 13" xfId="3645"/>
    <cellStyle name="Calculation 3 4 3 13 2" xfId="9553"/>
    <cellStyle name="Calculation 3 4 3 13 2 2" xfId="33380"/>
    <cellStyle name="Calculation 3 4 3 13 2 3" xfId="44419"/>
    <cellStyle name="Calculation 3 4 3 13 2 4" xfId="21466"/>
    <cellStyle name="Calculation 3 4 3 13 3" xfId="27561"/>
    <cellStyle name="Calculation 3 4 3 13 4" xfId="38512"/>
    <cellStyle name="Calculation 3 4 3 13 5" xfId="15559"/>
    <cellStyle name="Calculation 3 4 3 14" xfId="3893"/>
    <cellStyle name="Calculation 3 4 3 14 2" xfId="9767"/>
    <cellStyle name="Calculation 3 4 3 14 2 2" xfId="33594"/>
    <cellStyle name="Calculation 3 4 3 14 2 3" xfId="44633"/>
    <cellStyle name="Calculation 3 4 3 14 2 4" xfId="21680"/>
    <cellStyle name="Calculation 3 4 3 14 3" xfId="27805"/>
    <cellStyle name="Calculation 3 4 3 14 4" xfId="38760"/>
    <cellStyle name="Calculation 3 4 3 14 5" xfId="15807"/>
    <cellStyle name="Calculation 3 4 3 15" xfId="4137"/>
    <cellStyle name="Calculation 3 4 3 15 2" xfId="9978"/>
    <cellStyle name="Calculation 3 4 3 15 2 2" xfId="33805"/>
    <cellStyle name="Calculation 3 4 3 15 2 3" xfId="44844"/>
    <cellStyle name="Calculation 3 4 3 15 2 4" xfId="21891"/>
    <cellStyle name="Calculation 3 4 3 15 3" xfId="28044"/>
    <cellStyle name="Calculation 3 4 3 15 4" xfId="39004"/>
    <cellStyle name="Calculation 3 4 3 15 5" xfId="16051"/>
    <cellStyle name="Calculation 3 4 3 16" xfId="4379"/>
    <cellStyle name="Calculation 3 4 3 16 2" xfId="10188"/>
    <cellStyle name="Calculation 3 4 3 16 2 2" xfId="34015"/>
    <cellStyle name="Calculation 3 4 3 16 2 3" xfId="45054"/>
    <cellStyle name="Calculation 3 4 3 16 2 4" xfId="22101"/>
    <cellStyle name="Calculation 3 4 3 16 3" xfId="28281"/>
    <cellStyle name="Calculation 3 4 3 16 4" xfId="39246"/>
    <cellStyle name="Calculation 3 4 3 16 5" xfId="16293"/>
    <cellStyle name="Calculation 3 4 3 17" xfId="4600"/>
    <cellStyle name="Calculation 3 4 3 17 2" xfId="10375"/>
    <cellStyle name="Calculation 3 4 3 17 2 2" xfId="34202"/>
    <cellStyle name="Calculation 3 4 3 17 2 3" xfId="45241"/>
    <cellStyle name="Calculation 3 4 3 17 2 4" xfId="22288"/>
    <cellStyle name="Calculation 3 4 3 17 3" xfId="28496"/>
    <cellStyle name="Calculation 3 4 3 17 4" xfId="39467"/>
    <cellStyle name="Calculation 3 4 3 17 5" xfId="16514"/>
    <cellStyle name="Calculation 3 4 3 18" xfId="4810"/>
    <cellStyle name="Calculation 3 4 3 18 2" xfId="10558"/>
    <cellStyle name="Calculation 3 4 3 18 2 2" xfId="34385"/>
    <cellStyle name="Calculation 3 4 3 18 2 3" xfId="45424"/>
    <cellStyle name="Calculation 3 4 3 18 2 4" xfId="22471"/>
    <cellStyle name="Calculation 3 4 3 18 3" xfId="28700"/>
    <cellStyle name="Calculation 3 4 3 18 4" xfId="39677"/>
    <cellStyle name="Calculation 3 4 3 18 5" xfId="16724"/>
    <cellStyle name="Calculation 3 4 3 19" xfId="5045"/>
    <cellStyle name="Calculation 3 4 3 19 2" xfId="10763"/>
    <cellStyle name="Calculation 3 4 3 19 2 2" xfId="34590"/>
    <cellStyle name="Calculation 3 4 3 19 2 3" xfId="45629"/>
    <cellStyle name="Calculation 3 4 3 19 2 4" xfId="22676"/>
    <cellStyle name="Calculation 3 4 3 19 3" xfId="28929"/>
    <cellStyle name="Calculation 3 4 3 19 4" xfId="39912"/>
    <cellStyle name="Calculation 3 4 3 19 5" xfId="16959"/>
    <cellStyle name="Calculation 3 4 3 2" xfId="1138"/>
    <cellStyle name="Calculation 3 4 3 2 2" xfId="7390"/>
    <cellStyle name="Calculation 3 4 3 2 2 2" xfId="31217"/>
    <cellStyle name="Calculation 3 4 3 2 2 3" xfId="42256"/>
    <cellStyle name="Calculation 3 4 3 2 2 4" xfId="19303"/>
    <cellStyle name="Calculation 3 4 3 2 3" xfId="25119"/>
    <cellStyle name="Calculation 3 4 3 2 4" xfId="24360"/>
    <cellStyle name="Calculation 3 4 3 2 5" xfId="13052"/>
    <cellStyle name="Calculation 3 4 3 20" xfId="5266"/>
    <cellStyle name="Calculation 3 4 3 20 2" xfId="10950"/>
    <cellStyle name="Calculation 3 4 3 20 2 2" xfId="34777"/>
    <cellStyle name="Calculation 3 4 3 20 2 3" xfId="45816"/>
    <cellStyle name="Calculation 3 4 3 20 2 4" xfId="22863"/>
    <cellStyle name="Calculation 3 4 3 20 3" xfId="29143"/>
    <cellStyle name="Calculation 3 4 3 20 4" xfId="40133"/>
    <cellStyle name="Calculation 3 4 3 20 5" xfId="17180"/>
    <cellStyle name="Calculation 3 4 3 21" xfId="5499"/>
    <cellStyle name="Calculation 3 4 3 21 2" xfId="11153"/>
    <cellStyle name="Calculation 3 4 3 21 2 2" xfId="34980"/>
    <cellStyle name="Calculation 3 4 3 21 2 3" xfId="46019"/>
    <cellStyle name="Calculation 3 4 3 21 2 4" xfId="23066"/>
    <cellStyle name="Calculation 3 4 3 21 3" xfId="29370"/>
    <cellStyle name="Calculation 3 4 3 21 4" xfId="40366"/>
    <cellStyle name="Calculation 3 4 3 21 5" xfId="17413"/>
    <cellStyle name="Calculation 3 4 3 22" xfId="5732"/>
    <cellStyle name="Calculation 3 4 3 22 2" xfId="11354"/>
    <cellStyle name="Calculation 3 4 3 22 2 2" xfId="35181"/>
    <cellStyle name="Calculation 3 4 3 22 2 3" xfId="46220"/>
    <cellStyle name="Calculation 3 4 3 22 2 4" xfId="23267"/>
    <cellStyle name="Calculation 3 4 3 22 3" xfId="29596"/>
    <cellStyle name="Calculation 3 4 3 22 4" xfId="40599"/>
    <cellStyle name="Calculation 3 4 3 22 5" xfId="17646"/>
    <cellStyle name="Calculation 3 4 3 23" xfId="5949"/>
    <cellStyle name="Calculation 3 4 3 23 2" xfId="11538"/>
    <cellStyle name="Calculation 3 4 3 23 2 2" xfId="35365"/>
    <cellStyle name="Calculation 3 4 3 23 2 3" xfId="46404"/>
    <cellStyle name="Calculation 3 4 3 23 2 4" xfId="23451"/>
    <cellStyle name="Calculation 3 4 3 23 3" xfId="29807"/>
    <cellStyle name="Calculation 3 4 3 23 4" xfId="40816"/>
    <cellStyle name="Calculation 3 4 3 23 5" xfId="17863"/>
    <cellStyle name="Calculation 3 4 3 24" xfId="6157"/>
    <cellStyle name="Calculation 3 4 3 24 2" xfId="11719"/>
    <cellStyle name="Calculation 3 4 3 24 2 2" xfId="35546"/>
    <cellStyle name="Calculation 3 4 3 24 2 3" xfId="46585"/>
    <cellStyle name="Calculation 3 4 3 24 2 4" xfId="23632"/>
    <cellStyle name="Calculation 3 4 3 24 3" xfId="30008"/>
    <cellStyle name="Calculation 3 4 3 24 4" xfId="41024"/>
    <cellStyle name="Calculation 3 4 3 24 5" xfId="18071"/>
    <cellStyle name="Calculation 3 4 3 25" xfId="6377"/>
    <cellStyle name="Calculation 3 4 3 25 2" xfId="11911"/>
    <cellStyle name="Calculation 3 4 3 25 2 2" xfId="35738"/>
    <cellStyle name="Calculation 3 4 3 25 2 3" xfId="46777"/>
    <cellStyle name="Calculation 3 4 3 25 2 4" xfId="23824"/>
    <cellStyle name="Calculation 3 4 3 25 3" xfId="30221"/>
    <cellStyle name="Calculation 3 4 3 25 4" xfId="41244"/>
    <cellStyle name="Calculation 3 4 3 25 5" xfId="18291"/>
    <cellStyle name="Calculation 3 4 3 26" xfId="6603"/>
    <cellStyle name="Calculation 3 4 3 26 2" xfId="12104"/>
    <cellStyle name="Calculation 3 4 3 26 2 2" xfId="35931"/>
    <cellStyle name="Calculation 3 4 3 26 2 3" xfId="46970"/>
    <cellStyle name="Calculation 3 4 3 26 2 4" xfId="24017"/>
    <cellStyle name="Calculation 3 4 3 26 3" xfId="30438"/>
    <cellStyle name="Calculation 3 4 3 26 4" xfId="41470"/>
    <cellStyle name="Calculation 3 4 3 26 5" xfId="18517"/>
    <cellStyle name="Calculation 3 4 3 27" xfId="732"/>
    <cellStyle name="Calculation 3 4 3 27 2" xfId="7039"/>
    <cellStyle name="Calculation 3 4 3 27 2 2" xfId="30866"/>
    <cellStyle name="Calculation 3 4 3 27 2 3" xfId="41905"/>
    <cellStyle name="Calculation 3 4 3 27 2 4" xfId="18952"/>
    <cellStyle name="Calculation 3 4 3 27 3" xfId="24723"/>
    <cellStyle name="Calculation 3 4 3 27 4" xfId="26191"/>
    <cellStyle name="Calculation 3 4 3 27 5" xfId="12646"/>
    <cellStyle name="Calculation 3 4 3 28" xfId="6822"/>
    <cellStyle name="Calculation 3 4 3 28 2" xfId="30649"/>
    <cellStyle name="Calculation 3 4 3 28 3" xfId="41688"/>
    <cellStyle name="Calculation 3 4 3 28 4" xfId="18735"/>
    <cellStyle name="Calculation 3 4 3 29" xfId="24490"/>
    <cellStyle name="Calculation 3 4 3 3" xfId="1351"/>
    <cellStyle name="Calculation 3 4 3 3 2" xfId="7575"/>
    <cellStyle name="Calculation 3 4 3 3 2 2" xfId="31402"/>
    <cellStyle name="Calculation 3 4 3 3 2 3" xfId="42441"/>
    <cellStyle name="Calculation 3 4 3 3 2 4" xfId="19488"/>
    <cellStyle name="Calculation 3 4 3 3 3" xfId="25326"/>
    <cellStyle name="Calculation 3 4 3 3 4" xfId="36218"/>
    <cellStyle name="Calculation 3 4 3 3 5" xfId="13265"/>
    <cellStyle name="Calculation 3 4 3 30" xfId="26218"/>
    <cellStyle name="Calculation 3 4 3 31" xfId="12408"/>
    <cellStyle name="Calculation 3 4 3 4" xfId="1583"/>
    <cellStyle name="Calculation 3 4 3 4 2" xfId="7773"/>
    <cellStyle name="Calculation 3 4 3 4 2 2" xfId="31600"/>
    <cellStyle name="Calculation 3 4 3 4 2 3" xfId="42639"/>
    <cellStyle name="Calculation 3 4 3 4 2 4" xfId="19686"/>
    <cellStyle name="Calculation 3 4 3 4 3" xfId="25550"/>
    <cellStyle name="Calculation 3 4 3 4 4" xfId="36450"/>
    <cellStyle name="Calculation 3 4 3 4 5" xfId="13497"/>
    <cellStyle name="Calculation 3 4 3 5" xfId="1794"/>
    <cellStyle name="Calculation 3 4 3 5 2" xfId="7957"/>
    <cellStyle name="Calculation 3 4 3 5 2 2" xfId="31784"/>
    <cellStyle name="Calculation 3 4 3 5 2 3" xfId="42823"/>
    <cellStyle name="Calculation 3 4 3 5 2 4" xfId="19870"/>
    <cellStyle name="Calculation 3 4 3 5 3" xfId="25754"/>
    <cellStyle name="Calculation 3 4 3 5 4" xfId="36661"/>
    <cellStyle name="Calculation 3 4 3 5 5" xfId="13708"/>
    <cellStyle name="Calculation 3 4 3 6" xfId="2025"/>
    <cellStyle name="Calculation 3 4 3 6 2" xfId="8158"/>
    <cellStyle name="Calculation 3 4 3 6 2 2" xfId="31985"/>
    <cellStyle name="Calculation 3 4 3 6 2 3" xfId="43024"/>
    <cellStyle name="Calculation 3 4 3 6 2 4" xfId="20071"/>
    <cellStyle name="Calculation 3 4 3 6 3" xfId="25978"/>
    <cellStyle name="Calculation 3 4 3 6 4" xfId="36892"/>
    <cellStyle name="Calculation 3 4 3 6 5" xfId="13939"/>
    <cellStyle name="Calculation 3 4 3 7" xfId="2250"/>
    <cellStyle name="Calculation 3 4 3 7 2" xfId="8349"/>
    <cellStyle name="Calculation 3 4 3 7 2 2" xfId="32176"/>
    <cellStyle name="Calculation 3 4 3 7 2 3" xfId="43215"/>
    <cellStyle name="Calculation 3 4 3 7 2 4" xfId="20262"/>
    <cellStyle name="Calculation 3 4 3 7 3" xfId="26196"/>
    <cellStyle name="Calculation 3 4 3 7 4" xfId="37117"/>
    <cellStyle name="Calculation 3 4 3 7 5" xfId="14164"/>
    <cellStyle name="Calculation 3 4 3 8" xfId="2464"/>
    <cellStyle name="Calculation 3 4 3 8 2" xfId="8535"/>
    <cellStyle name="Calculation 3 4 3 8 2 2" xfId="32362"/>
    <cellStyle name="Calculation 3 4 3 8 2 3" xfId="43401"/>
    <cellStyle name="Calculation 3 4 3 8 2 4" xfId="20448"/>
    <cellStyle name="Calculation 3 4 3 8 3" xfId="26404"/>
    <cellStyle name="Calculation 3 4 3 8 4" xfId="37331"/>
    <cellStyle name="Calculation 3 4 3 8 5" xfId="14378"/>
    <cellStyle name="Calculation 3 4 3 9" xfId="2682"/>
    <cellStyle name="Calculation 3 4 3 9 2" xfId="8719"/>
    <cellStyle name="Calculation 3 4 3 9 2 2" xfId="32546"/>
    <cellStyle name="Calculation 3 4 3 9 2 3" xfId="43585"/>
    <cellStyle name="Calculation 3 4 3 9 2 4" xfId="20632"/>
    <cellStyle name="Calculation 3 4 3 9 3" xfId="26616"/>
    <cellStyle name="Calculation 3 4 3 9 4" xfId="37549"/>
    <cellStyle name="Calculation 3 4 3 9 5" xfId="14596"/>
    <cellStyle name="Calculation 3 4 4" xfId="913"/>
    <cellStyle name="Calculation 3 4 4 2" xfId="7208"/>
    <cellStyle name="Calculation 3 4 4 2 2" xfId="31035"/>
    <cellStyle name="Calculation 3 4 4 2 3" xfId="42074"/>
    <cellStyle name="Calculation 3 4 4 2 4" xfId="19121"/>
    <cellStyle name="Calculation 3 4 4 3" xfId="24902"/>
    <cellStyle name="Calculation 3 4 4 4" xfId="29155"/>
    <cellStyle name="Calculation 3 4 4 5" xfId="12827"/>
    <cellStyle name="Calculation 3 4 5" xfId="858"/>
    <cellStyle name="Calculation 3 4 5 2" xfId="7160"/>
    <cellStyle name="Calculation 3 4 5 2 2" xfId="30987"/>
    <cellStyle name="Calculation 3 4 5 2 3" xfId="42026"/>
    <cellStyle name="Calculation 3 4 5 2 4" xfId="19073"/>
    <cellStyle name="Calculation 3 4 5 3" xfId="24848"/>
    <cellStyle name="Calculation 3 4 5 4" xfId="27604"/>
    <cellStyle name="Calculation 3 4 5 5" xfId="12772"/>
    <cellStyle name="Calculation 3 4 6" xfId="888"/>
    <cellStyle name="Calculation 3 4 6 2" xfId="7186"/>
    <cellStyle name="Calculation 3 4 6 2 2" xfId="31013"/>
    <cellStyle name="Calculation 3 4 6 2 3" xfId="42052"/>
    <cellStyle name="Calculation 3 4 6 2 4" xfId="19099"/>
    <cellStyle name="Calculation 3 4 6 3" xfId="24878"/>
    <cellStyle name="Calculation 3 4 6 4" xfId="29282"/>
    <cellStyle name="Calculation 3 4 6 5" xfId="12802"/>
    <cellStyle name="Calculation 3 4 7" xfId="3040"/>
    <cellStyle name="Calculation 3 4 7 2" xfId="9021"/>
    <cellStyle name="Calculation 3 4 7 2 2" xfId="32848"/>
    <cellStyle name="Calculation 3 4 7 2 3" xfId="43887"/>
    <cellStyle name="Calculation 3 4 7 2 4" xfId="20934"/>
    <cellStyle name="Calculation 3 4 7 3" xfId="26964"/>
    <cellStyle name="Calculation 3 4 7 4" xfId="37907"/>
    <cellStyle name="Calculation 3 4 7 5" xfId="14954"/>
    <cellStyle name="Calculation 3 4 8" xfId="3283"/>
    <cellStyle name="Calculation 3 4 8 2" xfId="9231"/>
    <cellStyle name="Calculation 3 4 8 2 2" xfId="33058"/>
    <cellStyle name="Calculation 3 4 8 2 3" xfId="44097"/>
    <cellStyle name="Calculation 3 4 8 2 4" xfId="21144"/>
    <cellStyle name="Calculation 3 4 8 3" xfId="27204"/>
    <cellStyle name="Calculation 3 4 8 4" xfId="38150"/>
    <cellStyle name="Calculation 3 4 8 5" xfId="15197"/>
    <cellStyle name="Calculation 3 4 9" xfId="3530"/>
    <cellStyle name="Calculation 3 4 9 2" xfId="9446"/>
    <cellStyle name="Calculation 3 4 9 2 2" xfId="33273"/>
    <cellStyle name="Calculation 3 4 9 2 3" xfId="44312"/>
    <cellStyle name="Calculation 3 4 9 2 4" xfId="21359"/>
    <cellStyle name="Calculation 3 4 9 3" xfId="27446"/>
    <cellStyle name="Calculation 3 4 9 4" xfId="38397"/>
    <cellStyle name="Calculation 3 4 9 5" xfId="15444"/>
    <cellStyle name="Calculation 3 5" xfId="388"/>
    <cellStyle name="Calculation 3 5 10" xfId="3788"/>
    <cellStyle name="Calculation 3 5 10 2" xfId="9670"/>
    <cellStyle name="Calculation 3 5 10 2 2" xfId="33497"/>
    <cellStyle name="Calculation 3 5 10 2 3" xfId="44536"/>
    <cellStyle name="Calculation 3 5 10 2 4" xfId="21583"/>
    <cellStyle name="Calculation 3 5 10 3" xfId="27700"/>
    <cellStyle name="Calculation 3 5 10 4" xfId="38655"/>
    <cellStyle name="Calculation 3 5 10 5" xfId="15702"/>
    <cellStyle name="Calculation 3 5 11" xfId="4032"/>
    <cellStyle name="Calculation 3 5 11 2" xfId="9881"/>
    <cellStyle name="Calculation 3 5 11 2 2" xfId="33708"/>
    <cellStyle name="Calculation 3 5 11 2 3" xfId="44747"/>
    <cellStyle name="Calculation 3 5 11 2 4" xfId="21794"/>
    <cellStyle name="Calculation 3 5 11 3" xfId="27939"/>
    <cellStyle name="Calculation 3 5 11 4" xfId="38899"/>
    <cellStyle name="Calculation 3 5 11 5" xfId="15946"/>
    <cellStyle name="Calculation 3 5 12" xfId="4275"/>
    <cellStyle name="Calculation 3 5 12 2" xfId="10091"/>
    <cellStyle name="Calculation 3 5 12 2 2" xfId="33918"/>
    <cellStyle name="Calculation 3 5 12 2 3" xfId="44957"/>
    <cellStyle name="Calculation 3 5 12 2 4" xfId="22004"/>
    <cellStyle name="Calculation 3 5 12 3" xfId="28177"/>
    <cellStyle name="Calculation 3 5 12 4" xfId="39142"/>
    <cellStyle name="Calculation 3 5 12 5" xfId="16189"/>
    <cellStyle name="Calculation 3 5 13" xfId="4940"/>
    <cellStyle name="Calculation 3 5 13 2" xfId="10665"/>
    <cellStyle name="Calculation 3 5 13 2 2" xfId="34492"/>
    <cellStyle name="Calculation 3 5 13 2 3" xfId="45531"/>
    <cellStyle name="Calculation 3 5 13 2 4" xfId="22578"/>
    <cellStyle name="Calculation 3 5 13 3" xfId="28825"/>
    <cellStyle name="Calculation 3 5 13 4" xfId="39807"/>
    <cellStyle name="Calculation 3 5 13 5" xfId="16854"/>
    <cellStyle name="Calculation 3 5 14" xfId="5393"/>
    <cellStyle name="Calculation 3 5 14 2" xfId="11055"/>
    <cellStyle name="Calculation 3 5 14 2 2" xfId="34882"/>
    <cellStyle name="Calculation 3 5 14 2 3" xfId="45921"/>
    <cellStyle name="Calculation 3 5 14 2 4" xfId="22968"/>
    <cellStyle name="Calculation 3 5 14 3" xfId="29265"/>
    <cellStyle name="Calculation 3 5 14 4" xfId="40260"/>
    <cellStyle name="Calculation 3 5 14 5" xfId="17307"/>
    <cellStyle name="Calculation 3 5 15" xfId="3013"/>
    <cellStyle name="Calculation 3 5 15 2" xfId="9002"/>
    <cellStyle name="Calculation 3 5 15 2 2" xfId="32829"/>
    <cellStyle name="Calculation 3 5 15 2 3" xfId="43868"/>
    <cellStyle name="Calculation 3 5 15 2 4" xfId="20915"/>
    <cellStyle name="Calculation 3 5 15 3" xfId="26937"/>
    <cellStyle name="Calculation 3 5 15 4" xfId="37880"/>
    <cellStyle name="Calculation 3 5 15 5" xfId="14927"/>
    <cellStyle name="Calculation 3 5 16" xfId="939"/>
    <cellStyle name="Calculation 3 5 16 2" xfId="7226"/>
    <cellStyle name="Calculation 3 5 16 2 2" xfId="31053"/>
    <cellStyle name="Calculation 3 5 16 2 3" xfId="42092"/>
    <cellStyle name="Calculation 3 5 16 2 4" xfId="19139"/>
    <cellStyle name="Calculation 3 5 16 3" xfId="24925"/>
    <cellStyle name="Calculation 3 5 16 4" xfId="29623"/>
    <cellStyle name="Calculation 3 5 16 5" xfId="12853"/>
    <cellStyle name="Calculation 3 5 17" xfId="635"/>
    <cellStyle name="Calculation 3 5 17 2" xfId="6942"/>
    <cellStyle name="Calculation 3 5 17 2 2" xfId="30769"/>
    <cellStyle name="Calculation 3 5 17 2 3" xfId="41808"/>
    <cellStyle name="Calculation 3 5 17 2 4" xfId="18855"/>
    <cellStyle name="Calculation 3 5 17 3" xfId="24626"/>
    <cellStyle name="Calculation 3 5 17 4" xfId="25928"/>
    <cellStyle name="Calculation 3 5 17 5" xfId="12549"/>
    <cellStyle name="Calculation 3 5 18" xfId="24385"/>
    <cellStyle name="Calculation 3 5 19" xfId="27239"/>
    <cellStyle name="Calculation 3 5 2" xfId="430"/>
    <cellStyle name="Calculation 3 5 2 10" xfId="2186"/>
    <cellStyle name="Calculation 3 5 2 10 2" xfId="8288"/>
    <cellStyle name="Calculation 3 5 2 10 2 2" xfId="32115"/>
    <cellStyle name="Calculation 3 5 2 10 2 3" xfId="43154"/>
    <cellStyle name="Calculation 3 5 2 10 2 4" xfId="20201"/>
    <cellStyle name="Calculation 3 5 2 10 3" xfId="26132"/>
    <cellStyle name="Calculation 3 5 2 10 4" xfId="37053"/>
    <cellStyle name="Calculation 3 5 2 10 5" xfId="14100"/>
    <cellStyle name="Calculation 3 5 2 11" xfId="2400"/>
    <cellStyle name="Calculation 3 5 2 11 2" xfId="8474"/>
    <cellStyle name="Calculation 3 5 2 11 2 2" xfId="32301"/>
    <cellStyle name="Calculation 3 5 2 11 2 3" xfId="43340"/>
    <cellStyle name="Calculation 3 5 2 11 2 4" xfId="20387"/>
    <cellStyle name="Calculation 3 5 2 11 3" xfId="26340"/>
    <cellStyle name="Calculation 3 5 2 11 4" xfId="37267"/>
    <cellStyle name="Calculation 3 5 2 11 5" xfId="14314"/>
    <cellStyle name="Calculation 3 5 2 12" xfId="2623"/>
    <cellStyle name="Calculation 3 5 2 12 2" xfId="8664"/>
    <cellStyle name="Calculation 3 5 2 12 2 2" xfId="32491"/>
    <cellStyle name="Calculation 3 5 2 12 2 3" xfId="43530"/>
    <cellStyle name="Calculation 3 5 2 12 2 4" xfId="20577"/>
    <cellStyle name="Calculation 3 5 2 12 3" xfId="26558"/>
    <cellStyle name="Calculation 3 5 2 12 4" xfId="37490"/>
    <cellStyle name="Calculation 3 5 2 12 5" xfId="14537"/>
    <cellStyle name="Calculation 3 5 2 13" xfId="2824"/>
    <cellStyle name="Calculation 3 5 2 13 2" xfId="8838"/>
    <cellStyle name="Calculation 3 5 2 13 2 2" xfId="32665"/>
    <cellStyle name="Calculation 3 5 2 13 2 3" xfId="43704"/>
    <cellStyle name="Calculation 3 5 2 13 2 4" xfId="20751"/>
    <cellStyle name="Calculation 3 5 2 13 3" xfId="26753"/>
    <cellStyle name="Calculation 3 5 2 13 4" xfId="37691"/>
    <cellStyle name="Calculation 3 5 2 13 5" xfId="14738"/>
    <cellStyle name="Calculation 3 5 2 14" xfId="3092"/>
    <cellStyle name="Calculation 3 5 2 14 2" xfId="9067"/>
    <cellStyle name="Calculation 3 5 2 14 2 2" xfId="32894"/>
    <cellStyle name="Calculation 3 5 2 14 2 3" xfId="43933"/>
    <cellStyle name="Calculation 3 5 2 14 2 4" xfId="20980"/>
    <cellStyle name="Calculation 3 5 2 14 3" xfId="27016"/>
    <cellStyle name="Calculation 3 5 2 14 4" xfId="37959"/>
    <cellStyle name="Calculation 3 5 2 14 5" xfId="15006"/>
    <cellStyle name="Calculation 3 5 2 15" xfId="3336"/>
    <cellStyle name="Calculation 3 5 2 15 2" xfId="9279"/>
    <cellStyle name="Calculation 3 5 2 15 2 2" xfId="33106"/>
    <cellStyle name="Calculation 3 5 2 15 2 3" xfId="44145"/>
    <cellStyle name="Calculation 3 5 2 15 2 4" xfId="21192"/>
    <cellStyle name="Calculation 3 5 2 15 3" xfId="27257"/>
    <cellStyle name="Calculation 3 5 2 15 4" xfId="38203"/>
    <cellStyle name="Calculation 3 5 2 15 5" xfId="15250"/>
    <cellStyle name="Calculation 3 5 2 16" xfId="3581"/>
    <cellStyle name="Calculation 3 5 2 16 2" xfId="9492"/>
    <cellStyle name="Calculation 3 5 2 16 2 2" xfId="33319"/>
    <cellStyle name="Calculation 3 5 2 16 2 3" xfId="44358"/>
    <cellStyle name="Calculation 3 5 2 16 2 4" xfId="21405"/>
    <cellStyle name="Calculation 3 5 2 16 3" xfId="27497"/>
    <cellStyle name="Calculation 3 5 2 16 4" xfId="38448"/>
    <cellStyle name="Calculation 3 5 2 16 5" xfId="15495"/>
    <cellStyle name="Calculation 3 5 2 17" xfId="3829"/>
    <cellStyle name="Calculation 3 5 2 17 2" xfId="9706"/>
    <cellStyle name="Calculation 3 5 2 17 2 2" xfId="33533"/>
    <cellStyle name="Calculation 3 5 2 17 2 3" xfId="44572"/>
    <cellStyle name="Calculation 3 5 2 17 2 4" xfId="21619"/>
    <cellStyle name="Calculation 3 5 2 17 3" xfId="27741"/>
    <cellStyle name="Calculation 3 5 2 17 4" xfId="38696"/>
    <cellStyle name="Calculation 3 5 2 17 5" xfId="15743"/>
    <cellStyle name="Calculation 3 5 2 18" xfId="4073"/>
    <cellStyle name="Calculation 3 5 2 18 2" xfId="9917"/>
    <cellStyle name="Calculation 3 5 2 18 2 2" xfId="33744"/>
    <cellStyle name="Calculation 3 5 2 18 2 3" xfId="44783"/>
    <cellStyle name="Calculation 3 5 2 18 2 4" xfId="21830"/>
    <cellStyle name="Calculation 3 5 2 18 3" xfId="27980"/>
    <cellStyle name="Calculation 3 5 2 18 4" xfId="38940"/>
    <cellStyle name="Calculation 3 5 2 18 5" xfId="15987"/>
    <cellStyle name="Calculation 3 5 2 19" xfId="4315"/>
    <cellStyle name="Calculation 3 5 2 19 2" xfId="10127"/>
    <cellStyle name="Calculation 3 5 2 19 2 2" xfId="33954"/>
    <cellStyle name="Calculation 3 5 2 19 2 3" xfId="44993"/>
    <cellStyle name="Calculation 3 5 2 19 2 4" xfId="22040"/>
    <cellStyle name="Calculation 3 5 2 19 3" xfId="28217"/>
    <cellStyle name="Calculation 3 5 2 19 4" xfId="39182"/>
    <cellStyle name="Calculation 3 5 2 19 5" xfId="16229"/>
    <cellStyle name="Calculation 3 5 2 2" xfId="551"/>
    <cellStyle name="Calculation 3 5 2 2 10" xfId="2945"/>
    <cellStyle name="Calculation 3 5 2 2 10 2" xfId="8942"/>
    <cellStyle name="Calculation 3 5 2 2 10 2 2" xfId="32769"/>
    <cellStyle name="Calculation 3 5 2 2 10 2 3" xfId="43808"/>
    <cellStyle name="Calculation 3 5 2 2 10 2 4" xfId="20855"/>
    <cellStyle name="Calculation 3 5 2 2 10 3" xfId="26870"/>
    <cellStyle name="Calculation 3 5 2 2 10 4" xfId="37812"/>
    <cellStyle name="Calculation 3 5 2 2 10 5" xfId="14859"/>
    <cellStyle name="Calculation 3 5 2 2 11" xfId="3213"/>
    <cellStyle name="Calculation 3 5 2 2 11 2" xfId="9171"/>
    <cellStyle name="Calculation 3 5 2 2 11 2 2" xfId="32998"/>
    <cellStyle name="Calculation 3 5 2 2 11 2 3" xfId="44037"/>
    <cellStyle name="Calculation 3 5 2 2 11 2 4" xfId="21084"/>
    <cellStyle name="Calculation 3 5 2 2 11 3" xfId="27135"/>
    <cellStyle name="Calculation 3 5 2 2 11 4" xfId="38080"/>
    <cellStyle name="Calculation 3 5 2 2 11 5" xfId="15127"/>
    <cellStyle name="Calculation 3 5 2 2 12" xfId="3457"/>
    <cellStyle name="Calculation 3 5 2 2 12 2" xfId="9383"/>
    <cellStyle name="Calculation 3 5 2 2 12 2 2" xfId="33210"/>
    <cellStyle name="Calculation 3 5 2 2 12 2 3" xfId="44249"/>
    <cellStyle name="Calculation 3 5 2 2 12 2 4" xfId="21296"/>
    <cellStyle name="Calculation 3 5 2 2 12 3" xfId="27374"/>
    <cellStyle name="Calculation 3 5 2 2 12 4" xfId="38324"/>
    <cellStyle name="Calculation 3 5 2 2 12 5" xfId="15371"/>
    <cellStyle name="Calculation 3 5 2 2 13" xfId="3702"/>
    <cellStyle name="Calculation 3 5 2 2 13 2" xfId="9596"/>
    <cellStyle name="Calculation 3 5 2 2 13 2 2" xfId="33423"/>
    <cellStyle name="Calculation 3 5 2 2 13 2 3" xfId="44462"/>
    <cellStyle name="Calculation 3 5 2 2 13 2 4" xfId="21509"/>
    <cellStyle name="Calculation 3 5 2 2 13 3" xfId="27615"/>
    <cellStyle name="Calculation 3 5 2 2 13 4" xfId="38569"/>
    <cellStyle name="Calculation 3 5 2 2 13 5" xfId="15616"/>
    <cellStyle name="Calculation 3 5 2 2 14" xfId="3950"/>
    <cellStyle name="Calculation 3 5 2 2 14 2" xfId="9810"/>
    <cellStyle name="Calculation 3 5 2 2 14 2 2" xfId="33637"/>
    <cellStyle name="Calculation 3 5 2 2 14 2 3" xfId="44676"/>
    <cellStyle name="Calculation 3 5 2 2 14 2 4" xfId="21723"/>
    <cellStyle name="Calculation 3 5 2 2 14 3" xfId="27858"/>
    <cellStyle name="Calculation 3 5 2 2 14 4" xfId="38817"/>
    <cellStyle name="Calculation 3 5 2 2 14 5" xfId="15864"/>
    <cellStyle name="Calculation 3 5 2 2 15" xfId="4194"/>
    <cellStyle name="Calculation 3 5 2 2 15 2" xfId="10021"/>
    <cellStyle name="Calculation 3 5 2 2 15 2 2" xfId="33848"/>
    <cellStyle name="Calculation 3 5 2 2 15 2 3" xfId="44887"/>
    <cellStyle name="Calculation 3 5 2 2 15 2 4" xfId="21934"/>
    <cellStyle name="Calculation 3 5 2 2 15 3" xfId="28097"/>
    <cellStyle name="Calculation 3 5 2 2 15 4" xfId="39061"/>
    <cellStyle name="Calculation 3 5 2 2 15 5" xfId="16108"/>
    <cellStyle name="Calculation 3 5 2 2 16" xfId="4436"/>
    <cellStyle name="Calculation 3 5 2 2 16 2" xfId="10231"/>
    <cellStyle name="Calculation 3 5 2 2 16 2 2" xfId="34058"/>
    <cellStyle name="Calculation 3 5 2 2 16 2 3" xfId="45097"/>
    <cellStyle name="Calculation 3 5 2 2 16 2 4" xfId="22144"/>
    <cellStyle name="Calculation 3 5 2 2 16 3" xfId="28334"/>
    <cellStyle name="Calculation 3 5 2 2 16 4" xfId="39303"/>
    <cellStyle name="Calculation 3 5 2 2 16 5" xfId="16350"/>
    <cellStyle name="Calculation 3 5 2 2 17" xfId="4657"/>
    <cellStyle name="Calculation 3 5 2 2 17 2" xfId="10418"/>
    <cellStyle name="Calculation 3 5 2 2 17 2 2" xfId="34245"/>
    <cellStyle name="Calculation 3 5 2 2 17 2 3" xfId="45284"/>
    <cellStyle name="Calculation 3 5 2 2 17 2 4" xfId="22331"/>
    <cellStyle name="Calculation 3 5 2 2 17 3" xfId="28549"/>
    <cellStyle name="Calculation 3 5 2 2 17 4" xfId="39524"/>
    <cellStyle name="Calculation 3 5 2 2 17 5" xfId="16571"/>
    <cellStyle name="Calculation 3 5 2 2 18" xfId="4867"/>
    <cellStyle name="Calculation 3 5 2 2 18 2" xfId="10601"/>
    <cellStyle name="Calculation 3 5 2 2 18 2 2" xfId="34428"/>
    <cellStyle name="Calculation 3 5 2 2 18 2 3" xfId="45467"/>
    <cellStyle name="Calculation 3 5 2 2 18 2 4" xfId="22514"/>
    <cellStyle name="Calculation 3 5 2 2 18 3" xfId="28753"/>
    <cellStyle name="Calculation 3 5 2 2 18 4" xfId="39734"/>
    <cellStyle name="Calculation 3 5 2 2 18 5" xfId="16781"/>
    <cellStyle name="Calculation 3 5 2 2 19" xfId="5102"/>
    <cellStyle name="Calculation 3 5 2 2 19 2" xfId="10806"/>
    <cellStyle name="Calculation 3 5 2 2 19 2 2" xfId="34633"/>
    <cellStyle name="Calculation 3 5 2 2 19 2 3" xfId="45672"/>
    <cellStyle name="Calculation 3 5 2 2 19 2 4" xfId="22719"/>
    <cellStyle name="Calculation 3 5 2 2 19 3" xfId="28983"/>
    <cellStyle name="Calculation 3 5 2 2 19 4" xfId="39969"/>
    <cellStyle name="Calculation 3 5 2 2 19 5" xfId="17016"/>
    <cellStyle name="Calculation 3 5 2 2 2" xfId="1195"/>
    <cellStyle name="Calculation 3 5 2 2 2 2" xfId="7433"/>
    <cellStyle name="Calculation 3 5 2 2 2 2 2" xfId="31260"/>
    <cellStyle name="Calculation 3 5 2 2 2 2 3" xfId="42299"/>
    <cellStyle name="Calculation 3 5 2 2 2 2 4" xfId="19346"/>
    <cellStyle name="Calculation 3 5 2 2 2 3" xfId="25172"/>
    <cellStyle name="Calculation 3 5 2 2 2 4" xfId="24285"/>
    <cellStyle name="Calculation 3 5 2 2 2 5" xfId="13109"/>
    <cellStyle name="Calculation 3 5 2 2 20" xfId="5323"/>
    <cellStyle name="Calculation 3 5 2 2 20 2" xfId="10993"/>
    <cellStyle name="Calculation 3 5 2 2 20 2 2" xfId="34820"/>
    <cellStyle name="Calculation 3 5 2 2 20 2 3" xfId="45859"/>
    <cellStyle name="Calculation 3 5 2 2 20 2 4" xfId="22906"/>
    <cellStyle name="Calculation 3 5 2 2 20 3" xfId="29196"/>
    <cellStyle name="Calculation 3 5 2 2 20 4" xfId="40190"/>
    <cellStyle name="Calculation 3 5 2 2 20 5" xfId="17237"/>
    <cellStyle name="Calculation 3 5 2 2 21" xfId="5556"/>
    <cellStyle name="Calculation 3 5 2 2 21 2" xfId="11196"/>
    <cellStyle name="Calculation 3 5 2 2 21 2 2" xfId="35023"/>
    <cellStyle name="Calculation 3 5 2 2 21 2 3" xfId="46062"/>
    <cellStyle name="Calculation 3 5 2 2 21 2 4" xfId="23109"/>
    <cellStyle name="Calculation 3 5 2 2 21 3" xfId="29423"/>
    <cellStyle name="Calculation 3 5 2 2 21 4" xfId="40423"/>
    <cellStyle name="Calculation 3 5 2 2 21 5" xfId="17470"/>
    <cellStyle name="Calculation 3 5 2 2 22" xfId="5789"/>
    <cellStyle name="Calculation 3 5 2 2 22 2" xfId="11397"/>
    <cellStyle name="Calculation 3 5 2 2 22 2 2" xfId="35224"/>
    <cellStyle name="Calculation 3 5 2 2 22 2 3" xfId="46263"/>
    <cellStyle name="Calculation 3 5 2 2 22 2 4" xfId="23310"/>
    <cellStyle name="Calculation 3 5 2 2 22 3" xfId="29649"/>
    <cellStyle name="Calculation 3 5 2 2 22 4" xfId="40656"/>
    <cellStyle name="Calculation 3 5 2 2 22 5" xfId="17703"/>
    <cellStyle name="Calculation 3 5 2 2 23" xfId="6006"/>
    <cellStyle name="Calculation 3 5 2 2 23 2" xfId="11581"/>
    <cellStyle name="Calculation 3 5 2 2 23 2 2" xfId="35408"/>
    <cellStyle name="Calculation 3 5 2 2 23 2 3" xfId="46447"/>
    <cellStyle name="Calculation 3 5 2 2 23 2 4" xfId="23494"/>
    <cellStyle name="Calculation 3 5 2 2 23 3" xfId="29859"/>
    <cellStyle name="Calculation 3 5 2 2 23 4" xfId="40873"/>
    <cellStyle name="Calculation 3 5 2 2 23 5" xfId="17920"/>
    <cellStyle name="Calculation 3 5 2 2 24" xfId="6214"/>
    <cellStyle name="Calculation 3 5 2 2 24 2" xfId="11762"/>
    <cellStyle name="Calculation 3 5 2 2 24 2 2" xfId="35589"/>
    <cellStyle name="Calculation 3 5 2 2 24 2 3" xfId="46628"/>
    <cellStyle name="Calculation 3 5 2 2 24 2 4" xfId="23675"/>
    <cellStyle name="Calculation 3 5 2 2 24 3" xfId="30060"/>
    <cellStyle name="Calculation 3 5 2 2 24 4" xfId="41081"/>
    <cellStyle name="Calculation 3 5 2 2 24 5" xfId="18128"/>
    <cellStyle name="Calculation 3 5 2 2 25" xfId="6434"/>
    <cellStyle name="Calculation 3 5 2 2 25 2" xfId="11954"/>
    <cellStyle name="Calculation 3 5 2 2 25 2 2" xfId="35781"/>
    <cellStyle name="Calculation 3 5 2 2 25 2 3" xfId="46820"/>
    <cellStyle name="Calculation 3 5 2 2 25 2 4" xfId="23867"/>
    <cellStyle name="Calculation 3 5 2 2 25 3" xfId="30273"/>
    <cellStyle name="Calculation 3 5 2 2 25 4" xfId="41301"/>
    <cellStyle name="Calculation 3 5 2 2 25 5" xfId="18348"/>
    <cellStyle name="Calculation 3 5 2 2 26" xfId="6660"/>
    <cellStyle name="Calculation 3 5 2 2 26 2" xfId="12147"/>
    <cellStyle name="Calculation 3 5 2 2 26 2 2" xfId="35974"/>
    <cellStyle name="Calculation 3 5 2 2 26 2 3" xfId="47013"/>
    <cellStyle name="Calculation 3 5 2 2 26 2 4" xfId="24060"/>
    <cellStyle name="Calculation 3 5 2 2 26 3" xfId="30490"/>
    <cellStyle name="Calculation 3 5 2 2 26 4" xfId="41527"/>
    <cellStyle name="Calculation 3 5 2 2 26 5" xfId="18574"/>
    <cellStyle name="Calculation 3 5 2 2 27" xfId="775"/>
    <cellStyle name="Calculation 3 5 2 2 27 2" xfId="7082"/>
    <cellStyle name="Calculation 3 5 2 2 27 2 2" xfId="30909"/>
    <cellStyle name="Calculation 3 5 2 2 27 2 3" xfId="41948"/>
    <cellStyle name="Calculation 3 5 2 2 27 2 4" xfId="18995"/>
    <cellStyle name="Calculation 3 5 2 2 27 3" xfId="24766"/>
    <cellStyle name="Calculation 3 5 2 2 27 4" xfId="28521"/>
    <cellStyle name="Calculation 3 5 2 2 27 5" xfId="12689"/>
    <cellStyle name="Calculation 3 5 2 2 28" xfId="6865"/>
    <cellStyle name="Calculation 3 5 2 2 28 2" xfId="30692"/>
    <cellStyle name="Calculation 3 5 2 2 28 3" xfId="41731"/>
    <cellStyle name="Calculation 3 5 2 2 28 4" xfId="18778"/>
    <cellStyle name="Calculation 3 5 2 2 29" xfId="24543"/>
    <cellStyle name="Calculation 3 5 2 2 3" xfId="1408"/>
    <cellStyle name="Calculation 3 5 2 2 3 2" xfId="7618"/>
    <cellStyle name="Calculation 3 5 2 2 3 2 2" xfId="31445"/>
    <cellStyle name="Calculation 3 5 2 2 3 2 3" xfId="42484"/>
    <cellStyle name="Calculation 3 5 2 2 3 2 4" xfId="19531"/>
    <cellStyle name="Calculation 3 5 2 2 3 3" xfId="25378"/>
    <cellStyle name="Calculation 3 5 2 2 3 4" xfId="36275"/>
    <cellStyle name="Calculation 3 5 2 2 3 5" xfId="13322"/>
    <cellStyle name="Calculation 3 5 2 2 30" xfId="27104"/>
    <cellStyle name="Calculation 3 5 2 2 31" xfId="12465"/>
    <cellStyle name="Calculation 3 5 2 2 4" xfId="1640"/>
    <cellStyle name="Calculation 3 5 2 2 4 2" xfId="7816"/>
    <cellStyle name="Calculation 3 5 2 2 4 2 2" xfId="31643"/>
    <cellStyle name="Calculation 3 5 2 2 4 2 3" xfId="42682"/>
    <cellStyle name="Calculation 3 5 2 2 4 2 4" xfId="19729"/>
    <cellStyle name="Calculation 3 5 2 2 4 3" xfId="25602"/>
    <cellStyle name="Calculation 3 5 2 2 4 4" xfId="36507"/>
    <cellStyle name="Calculation 3 5 2 2 4 5" xfId="13554"/>
    <cellStyle name="Calculation 3 5 2 2 5" xfId="1851"/>
    <cellStyle name="Calculation 3 5 2 2 5 2" xfId="8000"/>
    <cellStyle name="Calculation 3 5 2 2 5 2 2" xfId="31827"/>
    <cellStyle name="Calculation 3 5 2 2 5 2 3" xfId="42866"/>
    <cellStyle name="Calculation 3 5 2 2 5 2 4" xfId="19913"/>
    <cellStyle name="Calculation 3 5 2 2 5 3" xfId="25806"/>
    <cellStyle name="Calculation 3 5 2 2 5 4" xfId="36718"/>
    <cellStyle name="Calculation 3 5 2 2 5 5" xfId="13765"/>
    <cellStyle name="Calculation 3 5 2 2 6" xfId="2082"/>
    <cellStyle name="Calculation 3 5 2 2 6 2" xfId="8201"/>
    <cellStyle name="Calculation 3 5 2 2 6 2 2" xfId="32028"/>
    <cellStyle name="Calculation 3 5 2 2 6 2 3" xfId="43067"/>
    <cellStyle name="Calculation 3 5 2 2 6 2 4" xfId="20114"/>
    <cellStyle name="Calculation 3 5 2 2 6 3" xfId="26031"/>
    <cellStyle name="Calculation 3 5 2 2 6 4" xfId="36949"/>
    <cellStyle name="Calculation 3 5 2 2 6 5" xfId="13996"/>
    <cellStyle name="Calculation 3 5 2 2 7" xfId="2307"/>
    <cellStyle name="Calculation 3 5 2 2 7 2" xfId="8392"/>
    <cellStyle name="Calculation 3 5 2 2 7 2 2" xfId="32219"/>
    <cellStyle name="Calculation 3 5 2 2 7 2 3" xfId="43258"/>
    <cellStyle name="Calculation 3 5 2 2 7 2 4" xfId="20305"/>
    <cellStyle name="Calculation 3 5 2 2 7 3" xfId="26248"/>
    <cellStyle name="Calculation 3 5 2 2 7 4" xfId="37174"/>
    <cellStyle name="Calculation 3 5 2 2 7 5" xfId="14221"/>
    <cellStyle name="Calculation 3 5 2 2 8" xfId="2521"/>
    <cellStyle name="Calculation 3 5 2 2 8 2" xfId="8578"/>
    <cellStyle name="Calculation 3 5 2 2 8 2 2" xfId="32405"/>
    <cellStyle name="Calculation 3 5 2 2 8 2 3" xfId="43444"/>
    <cellStyle name="Calculation 3 5 2 2 8 2 4" xfId="20491"/>
    <cellStyle name="Calculation 3 5 2 2 8 3" xfId="26457"/>
    <cellStyle name="Calculation 3 5 2 2 8 4" xfId="37388"/>
    <cellStyle name="Calculation 3 5 2 2 8 5" xfId="14435"/>
    <cellStyle name="Calculation 3 5 2 2 9" xfId="2739"/>
    <cellStyle name="Calculation 3 5 2 2 9 2" xfId="8762"/>
    <cellStyle name="Calculation 3 5 2 2 9 2 2" xfId="32589"/>
    <cellStyle name="Calculation 3 5 2 2 9 2 3" xfId="43628"/>
    <cellStyle name="Calculation 3 5 2 2 9 2 4" xfId="20675"/>
    <cellStyle name="Calculation 3 5 2 2 9 3" xfId="26669"/>
    <cellStyle name="Calculation 3 5 2 2 9 4" xfId="37606"/>
    <cellStyle name="Calculation 3 5 2 2 9 5" xfId="14653"/>
    <cellStyle name="Calculation 3 5 2 20" xfId="4536"/>
    <cellStyle name="Calculation 3 5 2 20 2" xfId="10314"/>
    <cellStyle name="Calculation 3 5 2 20 2 2" xfId="34141"/>
    <cellStyle name="Calculation 3 5 2 20 2 3" xfId="45180"/>
    <cellStyle name="Calculation 3 5 2 20 2 4" xfId="22227"/>
    <cellStyle name="Calculation 3 5 2 20 3" xfId="28432"/>
    <cellStyle name="Calculation 3 5 2 20 4" xfId="39403"/>
    <cellStyle name="Calculation 3 5 2 20 5" xfId="16450"/>
    <cellStyle name="Calculation 3 5 2 21" xfId="4746"/>
    <cellStyle name="Calculation 3 5 2 21 2" xfId="10497"/>
    <cellStyle name="Calculation 3 5 2 21 2 2" xfId="34324"/>
    <cellStyle name="Calculation 3 5 2 21 2 3" xfId="45363"/>
    <cellStyle name="Calculation 3 5 2 21 2 4" xfId="22410"/>
    <cellStyle name="Calculation 3 5 2 21 3" xfId="28636"/>
    <cellStyle name="Calculation 3 5 2 21 4" xfId="39613"/>
    <cellStyle name="Calculation 3 5 2 21 5" xfId="16660"/>
    <cellStyle name="Calculation 3 5 2 22" xfId="4981"/>
    <cellStyle name="Calculation 3 5 2 22 2" xfId="10702"/>
    <cellStyle name="Calculation 3 5 2 22 2 2" xfId="34529"/>
    <cellStyle name="Calculation 3 5 2 22 2 3" xfId="45568"/>
    <cellStyle name="Calculation 3 5 2 22 2 4" xfId="22615"/>
    <cellStyle name="Calculation 3 5 2 22 3" xfId="28865"/>
    <cellStyle name="Calculation 3 5 2 22 4" xfId="39848"/>
    <cellStyle name="Calculation 3 5 2 22 5" xfId="16895"/>
    <cellStyle name="Calculation 3 5 2 23" xfId="5202"/>
    <cellStyle name="Calculation 3 5 2 23 2" xfId="10889"/>
    <cellStyle name="Calculation 3 5 2 23 2 2" xfId="34716"/>
    <cellStyle name="Calculation 3 5 2 23 2 3" xfId="45755"/>
    <cellStyle name="Calculation 3 5 2 23 2 4" xfId="22802"/>
    <cellStyle name="Calculation 3 5 2 23 3" xfId="29079"/>
    <cellStyle name="Calculation 3 5 2 23 4" xfId="40069"/>
    <cellStyle name="Calculation 3 5 2 23 5" xfId="17116"/>
    <cellStyle name="Calculation 3 5 2 24" xfId="5435"/>
    <cellStyle name="Calculation 3 5 2 24 2" xfId="11092"/>
    <cellStyle name="Calculation 3 5 2 24 2 2" xfId="34919"/>
    <cellStyle name="Calculation 3 5 2 24 2 3" xfId="45958"/>
    <cellStyle name="Calculation 3 5 2 24 2 4" xfId="23005"/>
    <cellStyle name="Calculation 3 5 2 24 3" xfId="29306"/>
    <cellStyle name="Calculation 3 5 2 24 4" xfId="40302"/>
    <cellStyle name="Calculation 3 5 2 24 5" xfId="17349"/>
    <cellStyle name="Calculation 3 5 2 25" xfId="5668"/>
    <cellStyle name="Calculation 3 5 2 25 2" xfId="11293"/>
    <cellStyle name="Calculation 3 5 2 25 2 2" xfId="35120"/>
    <cellStyle name="Calculation 3 5 2 25 2 3" xfId="46159"/>
    <cellStyle name="Calculation 3 5 2 25 2 4" xfId="23206"/>
    <cellStyle name="Calculation 3 5 2 25 3" xfId="29532"/>
    <cellStyle name="Calculation 3 5 2 25 4" xfId="40535"/>
    <cellStyle name="Calculation 3 5 2 25 5" xfId="17582"/>
    <cellStyle name="Calculation 3 5 2 26" xfId="5885"/>
    <cellStyle name="Calculation 3 5 2 26 2" xfId="11477"/>
    <cellStyle name="Calculation 3 5 2 26 2 2" xfId="35304"/>
    <cellStyle name="Calculation 3 5 2 26 2 3" xfId="46343"/>
    <cellStyle name="Calculation 3 5 2 26 2 4" xfId="23390"/>
    <cellStyle name="Calculation 3 5 2 26 3" xfId="29743"/>
    <cellStyle name="Calculation 3 5 2 26 4" xfId="40752"/>
    <cellStyle name="Calculation 3 5 2 26 5" xfId="17799"/>
    <cellStyle name="Calculation 3 5 2 27" xfId="6093"/>
    <cellStyle name="Calculation 3 5 2 27 2" xfId="11658"/>
    <cellStyle name="Calculation 3 5 2 27 2 2" xfId="35485"/>
    <cellStyle name="Calculation 3 5 2 27 2 3" xfId="46524"/>
    <cellStyle name="Calculation 3 5 2 27 2 4" xfId="23571"/>
    <cellStyle name="Calculation 3 5 2 27 3" xfId="29944"/>
    <cellStyle name="Calculation 3 5 2 27 4" xfId="40960"/>
    <cellStyle name="Calculation 3 5 2 27 5" xfId="18007"/>
    <cellStyle name="Calculation 3 5 2 28" xfId="6313"/>
    <cellStyle name="Calculation 3 5 2 28 2" xfId="11850"/>
    <cellStyle name="Calculation 3 5 2 28 2 2" xfId="35677"/>
    <cellStyle name="Calculation 3 5 2 28 2 3" xfId="46716"/>
    <cellStyle name="Calculation 3 5 2 28 2 4" xfId="23763"/>
    <cellStyle name="Calculation 3 5 2 28 3" xfId="30157"/>
    <cellStyle name="Calculation 3 5 2 28 4" xfId="41180"/>
    <cellStyle name="Calculation 3 5 2 28 5" xfId="18227"/>
    <cellStyle name="Calculation 3 5 2 29" xfId="6548"/>
    <cellStyle name="Calculation 3 5 2 29 2" xfId="12052"/>
    <cellStyle name="Calculation 3 5 2 29 2 2" xfId="35879"/>
    <cellStyle name="Calculation 3 5 2 29 2 3" xfId="46918"/>
    <cellStyle name="Calculation 3 5 2 29 2 4" xfId="23965"/>
    <cellStyle name="Calculation 3 5 2 29 3" xfId="30383"/>
    <cellStyle name="Calculation 3 5 2 29 4" xfId="41415"/>
    <cellStyle name="Calculation 3 5 2 29 5" xfId="18462"/>
    <cellStyle name="Calculation 3 5 2 3" xfId="596"/>
    <cellStyle name="Calculation 3 5 2 3 10" xfId="2990"/>
    <cellStyle name="Calculation 3 5 2 3 10 2" xfId="8982"/>
    <cellStyle name="Calculation 3 5 2 3 10 2 2" xfId="32809"/>
    <cellStyle name="Calculation 3 5 2 3 10 2 3" xfId="43848"/>
    <cellStyle name="Calculation 3 5 2 3 10 2 4" xfId="20895"/>
    <cellStyle name="Calculation 3 5 2 3 10 3" xfId="26914"/>
    <cellStyle name="Calculation 3 5 2 3 10 4" xfId="37857"/>
    <cellStyle name="Calculation 3 5 2 3 10 5" xfId="14904"/>
    <cellStyle name="Calculation 3 5 2 3 11" xfId="3258"/>
    <cellStyle name="Calculation 3 5 2 3 11 2" xfId="9211"/>
    <cellStyle name="Calculation 3 5 2 3 11 2 2" xfId="33038"/>
    <cellStyle name="Calculation 3 5 2 3 11 2 3" xfId="44077"/>
    <cellStyle name="Calculation 3 5 2 3 11 2 4" xfId="21124"/>
    <cellStyle name="Calculation 3 5 2 3 11 3" xfId="27179"/>
    <cellStyle name="Calculation 3 5 2 3 11 4" xfId="38125"/>
    <cellStyle name="Calculation 3 5 2 3 11 5" xfId="15172"/>
    <cellStyle name="Calculation 3 5 2 3 12" xfId="3502"/>
    <cellStyle name="Calculation 3 5 2 3 12 2" xfId="9423"/>
    <cellStyle name="Calculation 3 5 2 3 12 2 2" xfId="33250"/>
    <cellStyle name="Calculation 3 5 2 3 12 2 3" xfId="44289"/>
    <cellStyle name="Calculation 3 5 2 3 12 2 4" xfId="21336"/>
    <cellStyle name="Calculation 3 5 2 3 12 3" xfId="27418"/>
    <cellStyle name="Calculation 3 5 2 3 12 4" xfId="38369"/>
    <cellStyle name="Calculation 3 5 2 3 12 5" xfId="15416"/>
    <cellStyle name="Calculation 3 5 2 3 13" xfId="3747"/>
    <cellStyle name="Calculation 3 5 2 3 13 2" xfId="9636"/>
    <cellStyle name="Calculation 3 5 2 3 13 2 2" xfId="33463"/>
    <cellStyle name="Calculation 3 5 2 3 13 2 3" xfId="44502"/>
    <cellStyle name="Calculation 3 5 2 3 13 2 4" xfId="21549"/>
    <cellStyle name="Calculation 3 5 2 3 13 3" xfId="27659"/>
    <cellStyle name="Calculation 3 5 2 3 13 4" xfId="38614"/>
    <cellStyle name="Calculation 3 5 2 3 13 5" xfId="15661"/>
    <cellStyle name="Calculation 3 5 2 3 14" xfId="3995"/>
    <cellStyle name="Calculation 3 5 2 3 14 2" xfId="9850"/>
    <cellStyle name="Calculation 3 5 2 3 14 2 2" xfId="33677"/>
    <cellStyle name="Calculation 3 5 2 3 14 2 3" xfId="44716"/>
    <cellStyle name="Calculation 3 5 2 3 14 2 4" xfId="21763"/>
    <cellStyle name="Calculation 3 5 2 3 14 3" xfId="27902"/>
    <cellStyle name="Calculation 3 5 2 3 14 4" xfId="38862"/>
    <cellStyle name="Calculation 3 5 2 3 14 5" xfId="15909"/>
    <cellStyle name="Calculation 3 5 2 3 15" xfId="4239"/>
    <cellStyle name="Calculation 3 5 2 3 15 2" xfId="10061"/>
    <cellStyle name="Calculation 3 5 2 3 15 2 2" xfId="33888"/>
    <cellStyle name="Calculation 3 5 2 3 15 2 3" xfId="44927"/>
    <cellStyle name="Calculation 3 5 2 3 15 2 4" xfId="21974"/>
    <cellStyle name="Calculation 3 5 2 3 15 3" xfId="28141"/>
    <cellStyle name="Calculation 3 5 2 3 15 4" xfId="39106"/>
    <cellStyle name="Calculation 3 5 2 3 15 5" xfId="16153"/>
    <cellStyle name="Calculation 3 5 2 3 16" xfId="4481"/>
    <cellStyle name="Calculation 3 5 2 3 16 2" xfId="10271"/>
    <cellStyle name="Calculation 3 5 2 3 16 2 2" xfId="34098"/>
    <cellStyle name="Calculation 3 5 2 3 16 2 3" xfId="45137"/>
    <cellStyle name="Calculation 3 5 2 3 16 2 4" xfId="22184"/>
    <cellStyle name="Calculation 3 5 2 3 16 3" xfId="28378"/>
    <cellStyle name="Calculation 3 5 2 3 16 4" xfId="39348"/>
    <cellStyle name="Calculation 3 5 2 3 16 5" xfId="16395"/>
    <cellStyle name="Calculation 3 5 2 3 17" xfId="4702"/>
    <cellStyle name="Calculation 3 5 2 3 17 2" xfId="10458"/>
    <cellStyle name="Calculation 3 5 2 3 17 2 2" xfId="34285"/>
    <cellStyle name="Calculation 3 5 2 3 17 2 3" xfId="45324"/>
    <cellStyle name="Calculation 3 5 2 3 17 2 4" xfId="22371"/>
    <cellStyle name="Calculation 3 5 2 3 17 3" xfId="28593"/>
    <cellStyle name="Calculation 3 5 2 3 17 4" xfId="39569"/>
    <cellStyle name="Calculation 3 5 2 3 17 5" xfId="16616"/>
    <cellStyle name="Calculation 3 5 2 3 18" xfId="4912"/>
    <cellStyle name="Calculation 3 5 2 3 18 2" xfId="10641"/>
    <cellStyle name="Calculation 3 5 2 3 18 2 2" xfId="34468"/>
    <cellStyle name="Calculation 3 5 2 3 18 2 3" xfId="45507"/>
    <cellStyle name="Calculation 3 5 2 3 18 2 4" xfId="22554"/>
    <cellStyle name="Calculation 3 5 2 3 18 3" xfId="28797"/>
    <cellStyle name="Calculation 3 5 2 3 18 4" xfId="39779"/>
    <cellStyle name="Calculation 3 5 2 3 18 5" xfId="16826"/>
    <cellStyle name="Calculation 3 5 2 3 19" xfId="5147"/>
    <cellStyle name="Calculation 3 5 2 3 19 2" xfId="10846"/>
    <cellStyle name="Calculation 3 5 2 3 19 2 2" xfId="34673"/>
    <cellStyle name="Calculation 3 5 2 3 19 2 3" xfId="45712"/>
    <cellStyle name="Calculation 3 5 2 3 19 2 4" xfId="22759"/>
    <cellStyle name="Calculation 3 5 2 3 19 3" xfId="29027"/>
    <cellStyle name="Calculation 3 5 2 3 19 4" xfId="40014"/>
    <cellStyle name="Calculation 3 5 2 3 19 5" xfId="17061"/>
    <cellStyle name="Calculation 3 5 2 3 2" xfId="1240"/>
    <cellStyle name="Calculation 3 5 2 3 2 2" xfId="7473"/>
    <cellStyle name="Calculation 3 5 2 3 2 2 2" xfId="31300"/>
    <cellStyle name="Calculation 3 5 2 3 2 2 3" xfId="42339"/>
    <cellStyle name="Calculation 3 5 2 3 2 2 4" xfId="19386"/>
    <cellStyle name="Calculation 3 5 2 3 2 3" xfId="25216"/>
    <cellStyle name="Calculation 3 5 2 3 2 4" xfId="36107"/>
    <cellStyle name="Calculation 3 5 2 3 2 5" xfId="13154"/>
    <cellStyle name="Calculation 3 5 2 3 20" xfId="5368"/>
    <cellStyle name="Calculation 3 5 2 3 20 2" xfId="11033"/>
    <cellStyle name="Calculation 3 5 2 3 20 2 2" xfId="34860"/>
    <cellStyle name="Calculation 3 5 2 3 20 2 3" xfId="45899"/>
    <cellStyle name="Calculation 3 5 2 3 20 2 4" xfId="22946"/>
    <cellStyle name="Calculation 3 5 2 3 20 3" xfId="29240"/>
    <cellStyle name="Calculation 3 5 2 3 20 4" xfId="40235"/>
    <cellStyle name="Calculation 3 5 2 3 20 5" xfId="17282"/>
    <cellStyle name="Calculation 3 5 2 3 21" xfId="5601"/>
    <cellStyle name="Calculation 3 5 2 3 21 2" xfId="11236"/>
    <cellStyle name="Calculation 3 5 2 3 21 2 2" xfId="35063"/>
    <cellStyle name="Calculation 3 5 2 3 21 2 3" xfId="46102"/>
    <cellStyle name="Calculation 3 5 2 3 21 2 4" xfId="23149"/>
    <cellStyle name="Calculation 3 5 2 3 21 3" xfId="29467"/>
    <cellStyle name="Calculation 3 5 2 3 21 4" xfId="40468"/>
    <cellStyle name="Calculation 3 5 2 3 21 5" xfId="17515"/>
    <cellStyle name="Calculation 3 5 2 3 22" xfId="5834"/>
    <cellStyle name="Calculation 3 5 2 3 22 2" xfId="11437"/>
    <cellStyle name="Calculation 3 5 2 3 22 2 2" xfId="35264"/>
    <cellStyle name="Calculation 3 5 2 3 22 2 3" xfId="46303"/>
    <cellStyle name="Calculation 3 5 2 3 22 2 4" xfId="23350"/>
    <cellStyle name="Calculation 3 5 2 3 22 3" xfId="29693"/>
    <cellStyle name="Calculation 3 5 2 3 22 4" xfId="40701"/>
    <cellStyle name="Calculation 3 5 2 3 22 5" xfId="17748"/>
    <cellStyle name="Calculation 3 5 2 3 23" xfId="6051"/>
    <cellStyle name="Calculation 3 5 2 3 23 2" xfId="11621"/>
    <cellStyle name="Calculation 3 5 2 3 23 2 2" xfId="35448"/>
    <cellStyle name="Calculation 3 5 2 3 23 2 3" xfId="46487"/>
    <cellStyle name="Calculation 3 5 2 3 23 2 4" xfId="23534"/>
    <cellStyle name="Calculation 3 5 2 3 23 3" xfId="29903"/>
    <cellStyle name="Calculation 3 5 2 3 23 4" xfId="40918"/>
    <cellStyle name="Calculation 3 5 2 3 23 5" xfId="17965"/>
    <cellStyle name="Calculation 3 5 2 3 24" xfId="6259"/>
    <cellStyle name="Calculation 3 5 2 3 24 2" xfId="11802"/>
    <cellStyle name="Calculation 3 5 2 3 24 2 2" xfId="35629"/>
    <cellStyle name="Calculation 3 5 2 3 24 2 3" xfId="46668"/>
    <cellStyle name="Calculation 3 5 2 3 24 2 4" xfId="23715"/>
    <cellStyle name="Calculation 3 5 2 3 24 3" xfId="30104"/>
    <cellStyle name="Calculation 3 5 2 3 24 4" xfId="41126"/>
    <cellStyle name="Calculation 3 5 2 3 24 5" xfId="18173"/>
    <cellStyle name="Calculation 3 5 2 3 25" xfId="6479"/>
    <cellStyle name="Calculation 3 5 2 3 25 2" xfId="11994"/>
    <cellStyle name="Calculation 3 5 2 3 25 2 2" xfId="35821"/>
    <cellStyle name="Calculation 3 5 2 3 25 2 3" xfId="46860"/>
    <cellStyle name="Calculation 3 5 2 3 25 2 4" xfId="23907"/>
    <cellStyle name="Calculation 3 5 2 3 25 3" xfId="30317"/>
    <cellStyle name="Calculation 3 5 2 3 25 4" xfId="41346"/>
    <cellStyle name="Calculation 3 5 2 3 25 5" xfId="18393"/>
    <cellStyle name="Calculation 3 5 2 3 26" xfId="6705"/>
    <cellStyle name="Calculation 3 5 2 3 26 2" xfId="12187"/>
    <cellStyle name="Calculation 3 5 2 3 26 2 2" xfId="36014"/>
    <cellStyle name="Calculation 3 5 2 3 26 2 3" xfId="47053"/>
    <cellStyle name="Calculation 3 5 2 3 26 2 4" xfId="24100"/>
    <cellStyle name="Calculation 3 5 2 3 26 3" xfId="30534"/>
    <cellStyle name="Calculation 3 5 2 3 26 4" xfId="41572"/>
    <cellStyle name="Calculation 3 5 2 3 26 5" xfId="18619"/>
    <cellStyle name="Calculation 3 5 2 3 27" xfId="815"/>
    <cellStyle name="Calculation 3 5 2 3 27 2" xfId="7122"/>
    <cellStyle name="Calculation 3 5 2 3 27 2 2" xfId="30949"/>
    <cellStyle name="Calculation 3 5 2 3 27 2 3" xfId="41988"/>
    <cellStyle name="Calculation 3 5 2 3 27 2 4" xfId="19035"/>
    <cellStyle name="Calculation 3 5 2 3 27 3" xfId="24806"/>
    <cellStyle name="Calculation 3 5 2 3 27 4" xfId="25205"/>
    <cellStyle name="Calculation 3 5 2 3 27 5" xfId="12729"/>
    <cellStyle name="Calculation 3 5 2 3 28" xfId="6905"/>
    <cellStyle name="Calculation 3 5 2 3 28 2" xfId="30732"/>
    <cellStyle name="Calculation 3 5 2 3 28 3" xfId="41771"/>
    <cellStyle name="Calculation 3 5 2 3 28 4" xfId="18818"/>
    <cellStyle name="Calculation 3 5 2 3 29" xfId="24587"/>
    <cellStyle name="Calculation 3 5 2 3 3" xfId="1453"/>
    <cellStyle name="Calculation 3 5 2 3 3 2" xfId="7658"/>
    <cellStyle name="Calculation 3 5 2 3 3 2 2" xfId="31485"/>
    <cellStyle name="Calculation 3 5 2 3 3 2 3" xfId="42524"/>
    <cellStyle name="Calculation 3 5 2 3 3 2 4" xfId="19571"/>
    <cellStyle name="Calculation 3 5 2 3 3 3" xfId="25422"/>
    <cellStyle name="Calculation 3 5 2 3 3 4" xfId="36320"/>
    <cellStyle name="Calculation 3 5 2 3 3 5" xfId="13367"/>
    <cellStyle name="Calculation 3 5 2 3 30" xfId="30596"/>
    <cellStyle name="Calculation 3 5 2 3 31" xfId="12510"/>
    <cellStyle name="Calculation 3 5 2 3 4" xfId="1685"/>
    <cellStyle name="Calculation 3 5 2 3 4 2" xfId="7856"/>
    <cellStyle name="Calculation 3 5 2 3 4 2 2" xfId="31683"/>
    <cellStyle name="Calculation 3 5 2 3 4 2 3" xfId="42722"/>
    <cellStyle name="Calculation 3 5 2 3 4 2 4" xfId="19769"/>
    <cellStyle name="Calculation 3 5 2 3 4 3" xfId="25646"/>
    <cellStyle name="Calculation 3 5 2 3 4 4" xfId="36552"/>
    <cellStyle name="Calculation 3 5 2 3 4 5" xfId="13599"/>
    <cellStyle name="Calculation 3 5 2 3 5" xfId="1896"/>
    <cellStyle name="Calculation 3 5 2 3 5 2" xfId="8040"/>
    <cellStyle name="Calculation 3 5 2 3 5 2 2" xfId="31867"/>
    <cellStyle name="Calculation 3 5 2 3 5 2 3" xfId="42906"/>
    <cellStyle name="Calculation 3 5 2 3 5 2 4" xfId="19953"/>
    <cellStyle name="Calculation 3 5 2 3 5 3" xfId="25850"/>
    <cellStyle name="Calculation 3 5 2 3 5 4" xfId="36763"/>
    <cellStyle name="Calculation 3 5 2 3 5 5" xfId="13810"/>
    <cellStyle name="Calculation 3 5 2 3 6" xfId="2127"/>
    <cellStyle name="Calculation 3 5 2 3 6 2" xfId="8241"/>
    <cellStyle name="Calculation 3 5 2 3 6 2 2" xfId="32068"/>
    <cellStyle name="Calculation 3 5 2 3 6 2 3" xfId="43107"/>
    <cellStyle name="Calculation 3 5 2 3 6 2 4" xfId="20154"/>
    <cellStyle name="Calculation 3 5 2 3 6 3" xfId="26075"/>
    <cellStyle name="Calculation 3 5 2 3 6 4" xfId="36994"/>
    <cellStyle name="Calculation 3 5 2 3 6 5" xfId="14041"/>
    <cellStyle name="Calculation 3 5 2 3 7" xfId="2352"/>
    <cellStyle name="Calculation 3 5 2 3 7 2" xfId="8432"/>
    <cellStyle name="Calculation 3 5 2 3 7 2 2" xfId="32259"/>
    <cellStyle name="Calculation 3 5 2 3 7 2 3" xfId="43298"/>
    <cellStyle name="Calculation 3 5 2 3 7 2 4" xfId="20345"/>
    <cellStyle name="Calculation 3 5 2 3 7 3" xfId="26292"/>
    <cellStyle name="Calculation 3 5 2 3 7 4" xfId="37219"/>
    <cellStyle name="Calculation 3 5 2 3 7 5" xfId="14266"/>
    <cellStyle name="Calculation 3 5 2 3 8" xfId="2566"/>
    <cellStyle name="Calculation 3 5 2 3 8 2" xfId="8618"/>
    <cellStyle name="Calculation 3 5 2 3 8 2 2" xfId="32445"/>
    <cellStyle name="Calculation 3 5 2 3 8 2 3" xfId="43484"/>
    <cellStyle name="Calculation 3 5 2 3 8 2 4" xfId="20531"/>
    <cellStyle name="Calculation 3 5 2 3 8 3" xfId="26501"/>
    <cellStyle name="Calculation 3 5 2 3 8 4" xfId="37433"/>
    <cellStyle name="Calculation 3 5 2 3 8 5" xfId="14480"/>
    <cellStyle name="Calculation 3 5 2 3 9" xfId="2784"/>
    <cellStyle name="Calculation 3 5 2 3 9 2" xfId="8802"/>
    <cellStyle name="Calculation 3 5 2 3 9 2 2" xfId="32629"/>
    <cellStyle name="Calculation 3 5 2 3 9 2 3" xfId="43668"/>
    <cellStyle name="Calculation 3 5 2 3 9 2 4" xfId="20715"/>
    <cellStyle name="Calculation 3 5 2 3 9 3" xfId="26713"/>
    <cellStyle name="Calculation 3 5 2 3 9 4" xfId="37651"/>
    <cellStyle name="Calculation 3 5 2 3 9 5" xfId="14698"/>
    <cellStyle name="Calculation 3 5 2 30" xfId="6749"/>
    <cellStyle name="Calculation 3 5 2 30 2" xfId="12223"/>
    <cellStyle name="Calculation 3 5 2 30 2 2" xfId="36050"/>
    <cellStyle name="Calculation 3 5 2 30 2 3" xfId="47089"/>
    <cellStyle name="Calculation 3 5 2 30 2 4" xfId="24136"/>
    <cellStyle name="Calculation 3 5 2 30 3" xfId="30577"/>
    <cellStyle name="Calculation 3 5 2 30 4" xfId="41616"/>
    <cellStyle name="Calculation 3 5 2 30 5" xfId="18663"/>
    <cellStyle name="Calculation 3 5 2 31" xfId="6794"/>
    <cellStyle name="Calculation 3 5 2 31 2" xfId="12263"/>
    <cellStyle name="Calculation 3 5 2 31 2 2" xfId="36090"/>
    <cellStyle name="Calculation 3 5 2 31 2 3" xfId="47129"/>
    <cellStyle name="Calculation 3 5 2 31 2 4" xfId="24176"/>
    <cellStyle name="Calculation 3 5 2 31 3" xfId="30621"/>
    <cellStyle name="Calculation 3 5 2 31 4" xfId="41661"/>
    <cellStyle name="Calculation 3 5 2 31 5" xfId="18708"/>
    <cellStyle name="Calculation 3 5 2 32" xfId="671"/>
    <cellStyle name="Calculation 3 5 2 32 2" xfId="6978"/>
    <cellStyle name="Calculation 3 5 2 32 2 2" xfId="30805"/>
    <cellStyle name="Calculation 3 5 2 32 2 3" xfId="41844"/>
    <cellStyle name="Calculation 3 5 2 32 2 4" xfId="18891"/>
    <cellStyle name="Calculation 3 5 2 32 3" xfId="24662"/>
    <cellStyle name="Calculation 3 5 2 32 4" xfId="29757"/>
    <cellStyle name="Calculation 3 5 2 32 5" xfId="12585"/>
    <cellStyle name="Calculation 3 5 2 33" xfId="24426"/>
    <cellStyle name="Calculation 3 5 2 34" xfId="28297"/>
    <cellStyle name="Calculation 3 5 2 35" xfId="12344"/>
    <cellStyle name="Calculation 3 5 2 4" xfId="469"/>
    <cellStyle name="Calculation 3 5 2 4 10" xfId="2863"/>
    <cellStyle name="Calculation 3 5 2 4 10 2" xfId="8875"/>
    <cellStyle name="Calculation 3 5 2 4 10 2 2" xfId="32702"/>
    <cellStyle name="Calculation 3 5 2 4 10 2 3" xfId="43741"/>
    <cellStyle name="Calculation 3 5 2 4 10 2 4" xfId="20788"/>
    <cellStyle name="Calculation 3 5 2 4 10 3" xfId="26792"/>
    <cellStyle name="Calculation 3 5 2 4 10 4" xfId="37730"/>
    <cellStyle name="Calculation 3 5 2 4 10 5" xfId="14777"/>
    <cellStyle name="Calculation 3 5 2 4 11" xfId="3131"/>
    <cellStyle name="Calculation 3 5 2 4 11 2" xfId="9104"/>
    <cellStyle name="Calculation 3 5 2 4 11 2 2" xfId="32931"/>
    <cellStyle name="Calculation 3 5 2 4 11 2 3" xfId="43970"/>
    <cellStyle name="Calculation 3 5 2 4 11 2 4" xfId="21017"/>
    <cellStyle name="Calculation 3 5 2 4 11 3" xfId="27055"/>
    <cellStyle name="Calculation 3 5 2 4 11 4" xfId="37998"/>
    <cellStyle name="Calculation 3 5 2 4 11 5" xfId="15045"/>
    <cellStyle name="Calculation 3 5 2 4 12" xfId="3375"/>
    <cellStyle name="Calculation 3 5 2 4 12 2" xfId="9316"/>
    <cellStyle name="Calculation 3 5 2 4 12 2 2" xfId="33143"/>
    <cellStyle name="Calculation 3 5 2 4 12 2 3" xfId="44182"/>
    <cellStyle name="Calculation 3 5 2 4 12 2 4" xfId="21229"/>
    <cellStyle name="Calculation 3 5 2 4 12 3" xfId="27296"/>
    <cellStyle name="Calculation 3 5 2 4 12 4" xfId="38242"/>
    <cellStyle name="Calculation 3 5 2 4 12 5" xfId="15289"/>
    <cellStyle name="Calculation 3 5 2 4 13" xfId="3620"/>
    <cellStyle name="Calculation 3 5 2 4 13 2" xfId="9529"/>
    <cellStyle name="Calculation 3 5 2 4 13 2 2" xfId="33356"/>
    <cellStyle name="Calculation 3 5 2 4 13 2 3" xfId="44395"/>
    <cellStyle name="Calculation 3 5 2 4 13 2 4" xfId="21442"/>
    <cellStyle name="Calculation 3 5 2 4 13 3" xfId="27536"/>
    <cellStyle name="Calculation 3 5 2 4 13 4" xfId="38487"/>
    <cellStyle name="Calculation 3 5 2 4 13 5" xfId="15534"/>
    <cellStyle name="Calculation 3 5 2 4 14" xfId="3868"/>
    <cellStyle name="Calculation 3 5 2 4 14 2" xfId="9743"/>
    <cellStyle name="Calculation 3 5 2 4 14 2 2" xfId="33570"/>
    <cellStyle name="Calculation 3 5 2 4 14 2 3" xfId="44609"/>
    <cellStyle name="Calculation 3 5 2 4 14 2 4" xfId="21656"/>
    <cellStyle name="Calculation 3 5 2 4 14 3" xfId="27780"/>
    <cellStyle name="Calculation 3 5 2 4 14 4" xfId="38735"/>
    <cellStyle name="Calculation 3 5 2 4 14 5" xfId="15782"/>
    <cellStyle name="Calculation 3 5 2 4 15" xfId="4112"/>
    <cellStyle name="Calculation 3 5 2 4 15 2" xfId="9954"/>
    <cellStyle name="Calculation 3 5 2 4 15 2 2" xfId="33781"/>
    <cellStyle name="Calculation 3 5 2 4 15 2 3" xfId="44820"/>
    <cellStyle name="Calculation 3 5 2 4 15 2 4" xfId="21867"/>
    <cellStyle name="Calculation 3 5 2 4 15 3" xfId="28019"/>
    <cellStyle name="Calculation 3 5 2 4 15 4" xfId="38979"/>
    <cellStyle name="Calculation 3 5 2 4 15 5" xfId="16026"/>
    <cellStyle name="Calculation 3 5 2 4 16" xfId="4354"/>
    <cellStyle name="Calculation 3 5 2 4 16 2" xfId="10164"/>
    <cellStyle name="Calculation 3 5 2 4 16 2 2" xfId="33991"/>
    <cellStyle name="Calculation 3 5 2 4 16 2 3" xfId="45030"/>
    <cellStyle name="Calculation 3 5 2 4 16 2 4" xfId="22077"/>
    <cellStyle name="Calculation 3 5 2 4 16 3" xfId="28256"/>
    <cellStyle name="Calculation 3 5 2 4 16 4" xfId="39221"/>
    <cellStyle name="Calculation 3 5 2 4 16 5" xfId="16268"/>
    <cellStyle name="Calculation 3 5 2 4 17" xfId="4575"/>
    <cellStyle name="Calculation 3 5 2 4 17 2" xfId="10351"/>
    <cellStyle name="Calculation 3 5 2 4 17 2 2" xfId="34178"/>
    <cellStyle name="Calculation 3 5 2 4 17 2 3" xfId="45217"/>
    <cellStyle name="Calculation 3 5 2 4 17 2 4" xfId="22264"/>
    <cellStyle name="Calculation 3 5 2 4 17 3" xfId="28471"/>
    <cellStyle name="Calculation 3 5 2 4 17 4" xfId="39442"/>
    <cellStyle name="Calculation 3 5 2 4 17 5" xfId="16489"/>
    <cellStyle name="Calculation 3 5 2 4 18" xfId="4785"/>
    <cellStyle name="Calculation 3 5 2 4 18 2" xfId="10534"/>
    <cellStyle name="Calculation 3 5 2 4 18 2 2" xfId="34361"/>
    <cellStyle name="Calculation 3 5 2 4 18 2 3" xfId="45400"/>
    <cellStyle name="Calculation 3 5 2 4 18 2 4" xfId="22447"/>
    <cellStyle name="Calculation 3 5 2 4 18 3" xfId="28675"/>
    <cellStyle name="Calculation 3 5 2 4 18 4" xfId="39652"/>
    <cellStyle name="Calculation 3 5 2 4 18 5" xfId="16699"/>
    <cellStyle name="Calculation 3 5 2 4 19" xfId="5020"/>
    <cellStyle name="Calculation 3 5 2 4 19 2" xfId="10739"/>
    <cellStyle name="Calculation 3 5 2 4 19 2 2" xfId="34566"/>
    <cellStyle name="Calculation 3 5 2 4 19 2 3" xfId="45605"/>
    <cellStyle name="Calculation 3 5 2 4 19 2 4" xfId="22652"/>
    <cellStyle name="Calculation 3 5 2 4 19 3" xfId="28904"/>
    <cellStyle name="Calculation 3 5 2 4 19 4" xfId="39887"/>
    <cellStyle name="Calculation 3 5 2 4 19 5" xfId="16934"/>
    <cellStyle name="Calculation 3 5 2 4 2" xfId="1113"/>
    <cellStyle name="Calculation 3 5 2 4 2 2" xfId="7366"/>
    <cellStyle name="Calculation 3 5 2 4 2 2 2" xfId="31193"/>
    <cellStyle name="Calculation 3 5 2 4 2 2 3" xfId="42232"/>
    <cellStyle name="Calculation 3 5 2 4 2 2 4" xfId="19279"/>
    <cellStyle name="Calculation 3 5 2 4 2 3" xfId="25094"/>
    <cellStyle name="Calculation 3 5 2 4 2 4" xfId="24262"/>
    <cellStyle name="Calculation 3 5 2 4 2 5" xfId="13027"/>
    <cellStyle name="Calculation 3 5 2 4 20" xfId="5241"/>
    <cellStyle name="Calculation 3 5 2 4 20 2" xfId="10926"/>
    <cellStyle name="Calculation 3 5 2 4 20 2 2" xfId="34753"/>
    <cellStyle name="Calculation 3 5 2 4 20 2 3" xfId="45792"/>
    <cellStyle name="Calculation 3 5 2 4 20 2 4" xfId="22839"/>
    <cellStyle name="Calculation 3 5 2 4 20 3" xfId="29118"/>
    <cellStyle name="Calculation 3 5 2 4 20 4" xfId="40108"/>
    <cellStyle name="Calculation 3 5 2 4 20 5" xfId="17155"/>
    <cellStyle name="Calculation 3 5 2 4 21" xfId="5474"/>
    <cellStyle name="Calculation 3 5 2 4 21 2" xfId="11129"/>
    <cellStyle name="Calculation 3 5 2 4 21 2 2" xfId="34956"/>
    <cellStyle name="Calculation 3 5 2 4 21 2 3" xfId="45995"/>
    <cellStyle name="Calculation 3 5 2 4 21 2 4" xfId="23042"/>
    <cellStyle name="Calculation 3 5 2 4 21 3" xfId="29345"/>
    <cellStyle name="Calculation 3 5 2 4 21 4" xfId="40341"/>
    <cellStyle name="Calculation 3 5 2 4 21 5" xfId="17388"/>
    <cellStyle name="Calculation 3 5 2 4 22" xfId="5707"/>
    <cellStyle name="Calculation 3 5 2 4 22 2" xfId="11330"/>
    <cellStyle name="Calculation 3 5 2 4 22 2 2" xfId="35157"/>
    <cellStyle name="Calculation 3 5 2 4 22 2 3" xfId="46196"/>
    <cellStyle name="Calculation 3 5 2 4 22 2 4" xfId="23243"/>
    <cellStyle name="Calculation 3 5 2 4 22 3" xfId="29571"/>
    <cellStyle name="Calculation 3 5 2 4 22 4" xfId="40574"/>
    <cellStyle name="Calculation 3 5 2 4 22 5" xfId="17621"/>
    <cellStyle name="Calculation 3 5 2 4 23" xfId="5924"/>
    <cellStyle name="Calculation 3 5 2 4 23 2" xfId="11514"/>
    <cellStyle name="Calculation 3 5 2 4 23 2 2" xfId="35341"/>
    <cellStyle name="Calculation 3 5 2 4 23 2 3" xfId="46380"/>
    <cellStyle name="Calculation 3 5 2 4 23 2 4" xfId="23427"/>
    <cellStyle name="Calculation 3 5 2 4 23 3" xfId="29782"/>
    <cellStyle name="Calculation 3 5 2 4 23 4" xfId="40791"/>
    <cellStyle name="Calculation 3 5 2 4 23 5" xfId="17838"/>
    <cellStyle name="Calculation 3 5 2 4 24" xfId="6132"/>
    <cellStyle name="Calculation 3 5 2 4 24 2" xfId="11695"/>
    <cellStyle name="Calculation 3 5 2 4 24 2 2" xfId="35522"/>
    <cellStyle name="Calculation 3 5 2 4 24 2 3" xfId="46561"/>
    <cellStyle name="Calculation 3 5 2 4 24 2 4" xfId="23608"/>
    <cellStyle name="Calculation 3 5 2 4 24 3" xfId="29983"/>
    <cellStyle name="Calculation 3 5 2 4 24 4" xfId="40999"/>
    <cellStyle name="Calculation 3 5 2 4 24 5" xfId="18046"/>
    <cellStyle name="Calculation 3 5 2 4 25" xfId="6352"/>
    <cellStyle name="Calculation 3 5 2 4 25 2" xfId="11887"/>
    <cellStyle name="Calculation 3 5 2 4 25 2 2" xfId="35714"/>
    <cellStyle name="Calculation 3 5 2 4 25 2 3" xfId="46753"/>
    <cellStyle name="Calculation 3 5 2 4 25 2 4" xfId="23800"/>
    <cellStyle name="Calculation 3 5 2 4 25 3" xfId="30196"/>
    <cellStyle name="Calculation 3 5 2 4 25 4" xfId="41219"/>
    <cellStyle name="Calculation 3 5 2 4 25 5" xfId="18266"/>
    <cellStyle name="Calculation 3 5 2 4 26" xfId="708"/>
    <cellStyle name="Calculation 3 5 2 4 26 2" xfId="7015"/>
    <cellStyle name="Calculation 3 5 2 4 26 2 2" xfId="30842"/>
    <cellStyle name="Calculation 3 5 2 4 26 2 3" xfId="41881"/>
    <cellStyle name="Calculation 3 5 2 4 26 2 4" xfId="18928"/>
    <cellStyle name="Calculation 3 5 2 4 26 3" xfId="24699"/>
    <cellStyle name="Calculation 3 5 2 4 26 4" xfId="27271"/>
    <cellStyle name="Calculation 3 5 2 4 26 5" xfId="12622"/>
    <cellStyle name="Calculation 3 5 2 4 27" xfId="24465"/>
    <cellStyle name="Calculation 3 5 2 4 28" xfId="27588"/>
    <cellStyle name="Calculation 3 5 2 4 29" xfId="12383"/>
    <cellStyle name="Calculation 3 5 2 4 3" xfId="1326"/>
    <cellStyle name="Calculation 3 5 2 4 3 2" xfId="7551"/>
    <cellStyle name="Calculation 3 5 2 4 3 2 2" xfId="31378"/>
    <cellStyle name="Calculation 3 5 2 4 3 2 3" xfId="42417"/>
    <cellStyle name="Calculation 3 5 2 4 3 2 4" xfId="19464"/>
    <cellStyle name="Calculation 3 5 2 4 3 3" xfId="25301"/>
    <cellStyle name="Calculation 3 5 2 4 3 4" xfId="36193"/>
    <cellStyle name="Calculation 3 5 2 4 3 5" xfId="13240"/>
    <cellStyle name="Calculation 3 5 2 4 4" xfId="1558"/>
    <cellStyle name="Calculation 3 5 2 4 4 2" xfId="7749"/>
    <cellStyle name="Calculation 3 5 2 4 4 2 2" xfId="31576"/>
    <cellStyle name="Calculation 3 5 2 4 4 2 3" xfId="42615"/>
    <cellStyle name="Calculation 3 5 2 4 4 2 4" xfId="19662"/>
    <cellStyle name="Calculation 3 5 2 4 4 3" xfId="25525"/>
    <cellStyle name="Calculation 3 5 2 4 4 4" xfId="36425"/>
    <cellStyle name="Calculation 3 5 2 4 4 5" xfId="13472"/>
    <cellStyle name="Calculation 3 5 2 4 5" xfId="1769"/>
    <cellStyle name="Calculation 3 5 2 4 5 2" xfId="7933"/>
    <cellStyle name="Calculation 3 5 2 4 5 2 2" xfId="31760"/>
    <cellStyle name="Calculation 3 5 2 4 5 2 3" xfId="42799"/>
    <cellStyle name="Calculation 3 5 2 4 5 2 4" xfId="19846"/>
    <cellStyle name="Calculation 3 5 2 4 5 3" xfId="25729"/>
    <cellStyle name="Calculation 3 5 2 4 5 4" xfId="36636"/>
    <cellStyle name="Calculation 3 5 2 4 5 5" xfId="13683"/>
    <cellStyle name="Calculation 3 5 2 4 6" xfId="2000"/>
    <cellStyle name="Calculation 3 5 2 4 6 2" xfId="8134"/>
    <cellStyle name="Calculation 3 5 2 4 6 2 2" xfId="31961"/>
    <cellStyle name="Calculation 3 5 2 4 6 2 3" xfId="43000"/>
    <cellStyle name="Calculation 3 5 2 4 6 2 4" xfId="20047"/>
    <cellStyle name="Calculation 3 5 2 4 6 3" xfId="25953"/>
    <cellStyle name="Calculation 3 5 2 4 6 4" xfId="36867"/>
    <cellStyle name="Calculation 3 5 2 4 6 5" xfId="13914"/>
    <cellStyle name="Calculation 3 5 2 4 7" xfId="2225"/>
    <cellStyle name="Calculation 3 5 2 4 7 2" xfId="8325"/>
    <cellStyle name="Calculation 3 5 2 4 7 2 2" xfId="32152"/>
    <cellStyle name="Calculation 3 5 2 4 7 2 3" xfId="43191"/>
    <cellStyle name="Calculation 3 5 2 4 7 2 4" xfId="20238"/>
    <cellStyle name="Calculation 3 5 2 4 7 3" xfId="26171"/>
    <cellStyle name="Calculation 3 5 2 4 7 4" xfId="37092"/>
    <cellStyle name="Calculation 3 5 2 4 7 5" xfId="14139"/>
    <cellStyle name="Calculation 3 5 2 4 8" xfId="2439"/>
    <cellStyle name="Calculation 3 5 2 4 8 2" xfId="8511"/>
    <cellStyle name="Calculation 3 5 2 4 8 2 2" xfId="32338"/>
    <cellStyle name="Calculation 3 5 2 4 8 2 3" xfId="43377"/>
    <cellStyle name="Calculation 3 5 2 4 8 2 4" xfId="20424"/>
    <cellStyle name="Calculation 3 5 2 4 8 3" xfId="26379"/>
    <cellStyle name="Calculation 3 5 2 4 8 4" xfId="37306"/>
    <cellStyle name="Calculation 3 5 2 4 8 5" xfId="14353"/>
    <cellStyle name="Calculation 3 5 2 4 9" xfId="2659"/>
    <cellStyle name="Calculation 3 5 2 4 9 2" xfId="8697"/>
    <cellStyle name="Calculation 3 5 2 4 9 2 2" xfId="32524"/>
    <cellStyle name="Calculation 3 5 2 4 9 2 3" xfId="43563"/>
    <cellStyle name="Calculation 3 5 2 4 9 2 4" xfId="20610"/>
    <cellStyle name="Calculation 3 5 2 4 9 3" xfId="26593"/>
    <cellStyle name="Calculation 3 5 2 4 9 4" xfId="37526"/>
    <cellStyle name="Calculation 3 5 2 4 9 5" xfId="14573"/>
    <cellStyle name="Calculation 3 5 2 5" xfId="1074"/>
    <cellStyle name="Calculation 3 5 2 5 2" xfId="7329"/>
    <cellStyle name="Calculation 3 5 2 5 2 2" xfId="31156"/>
    <cellStyle name="Calculation 3 5 2 5 2 3" xfId="42195"/>
    <cellStyle name="Calculation 3 5 2 5 2 4" xfId="19242"/>
    <cellStyle name="Calculation 3 5 2 5 3" xfId="25055"/>
    <cellStyle name="Calculation 3 5 2 5 4" xfId="24237"/>
    <cellStyle name="Calculation 3 5 2 5 5" xfId="12988"/>
    <cellStyle name="Calculation 3 5 2 6" xfId="1287"/>
    <cellStyle name="Calculation 3 5 2 6 2" xfId="7514"/>
    <cellStyle name="Calculation 3 5 2 6 2 2" xfId="31341"/>
    <cellStyle name="Calculation 3 5 2 6 2 3" xfId="42380"/>
    <cellStyle name="Calculation 3 5 2 6 2 4" xfId="19427"/>
    <cellStyle name="Calculation 3 5 2 6 3" xfId="25262"/>
    <cellStyle name="Calculation 3 5 2 6 4" xfId="36154"/>
    <cellStyle name="Calculation 3 5 2 6 5" xfId="13201"/>
    <cellStyle name="Calculation 3 5 2 7" xfId="1519"/>
    <cellStyle name="Calculation 3 5 2 7 2" xfId="7712"/>
    <cellStyle name="Calculation 3 5 2 7 2 2" xfId="31539"/>
    <cellStyle name="Calculation 3 5 2 7 2 3" xfId="42578"/>
    <cellStyle name="Calculation 3 5 2 7 2 4" xfId="19625"/>
    <cellStyle name="Calculation 3 5 2 7 3" xfId="25486"/>
    <cellStyle name="Calculation 3 5 2 7 4" xfId="36386"/>
    <cellStyle name="Calculation 3 5 2 7 5" xfId="13433"/>
    <cellStyle name="Calculation 3 5 2 8" xfId="1730"/>
    <cellStyle name="Calculation 3 5 2 8 2" xfId="7896"/>
    <cellStyle name="Calculation 3 5 2 8 2 2" xfId="31723"/>
    <cellStyle name="Calculation 3 5 2 8 2 3" xfId="42762"/>
    <cellStyle name="Calculation 3 5 2 8 2 4" xfId="19809"/>
    <cellStyle name="Calculation 3 5 2 8 3" xfId="25690"/>
    <cellStyle name="Calculation 3 5 2 8 4" xfId="36597"/>
    <cellStyle name="Calculation 3 5 2 8 5" xfId="13644"/>
    <cellStyle name="Calculation 3 5 2 9" xfId="1961"/>
    <cellStyle name="Calculation 3 5 2 9 2" xfId="8097"/>
    <cellStyle name="Calculation 3 5 2 9 2 2" xfId="31924"/>
    <cellStyle name="Calculation 3 5 2 9 2 3" xfId="42963"/>
    <cellStyle name="Calculation 3 5 2 9 2 4" xfId="20010"/>
    <cellStyle name="Calculation 3 5 2 9 3" xfId="25914"/>
    <cellStyle name="Calculation 3 5 2 9 4" xfId="36828"/>
    <cellStyle name="Calculation 3 5 2 9 5" xfId="13875"/>
    <cellStyle name="Calculation 3 5 20" xfId="12304"/>
    <cellStyle name="Calculation 3 5 3" xfId="510"/>
    <cellStyle name="Calculation 3 5 3 10" xfId="2904"/>
    <cellStyle name="Calculation 3 5 3 10 2" xfId="8912"/>
    <cellStyle name="Calculation 3 5 3 10 2 2" xfId="32739"/>
    <cellStyle name="Calculation 3 5 3 10 2 3" xfId="43778"/>
    <cellStyle name="Calculation 3 5 3 10 2 4" xfId="20825"/>
    <cellStyle name="Calculation 3 5 3 10 3" xfId="26831"/>
    <cellStyle name="Calculation 3 5 3 10 4" xfId="37771"/>
    <cellStyle name="Calculation 3 5 3 10 5" xfId="14818"/>
    <cellStyle name="Calculation 3 5 3 11" xfId="3172"/>
    <cellStyle name="Calculation 3 5 3 11 2" xfId="9141"/>
    <cellStyle name="Calculation 3 5 3 11 2 2" xfId="32968"/>
    <cellStyle name="Calculation 3 5 3 11 2 3" xfId="44007"/>
    <cellStyle name="Calculation 3 5 3 11 2 4" xfId="21054"/>
    <cellStyle name="Calculation 3 5 3 11 3" xfId="27095"/>
    <cellStyle name="Calculation 3 5 3 11 4" xfId="38039"/>
    <cellStyle name="Calculation 3 5 3 11 5" xfId="15086"/>
    <cellStyle name="Calculation 3 5 3 12" xfId="3416"/>
    <cellStyle name="Calculation 3 5 3 12 2" xfId="9353"/>
    <cellStyle name="Calculation 3 5 3 12 2 2" xfId="33180"/>
    <cellStyle name="Calculation 3 5 3 12 2 3" xfId="44219"/>
    <cellStyle name="Calculation 3 5 3 12 2 4" xfId="21266"/>
    <cellStyle name="Calculation 3 5 3 12 3" xfId="27335"/>
    <cellStyle name="Calculation 3 5 3 12 4" xfId="38283"/>
    <cellStyle name="Calculation 3 5 3 12 5" xfId="15330"/>
    <cellStyle name="Calculation 3 5 3 13" xfId="3661"/>
    <cellStyle name="Calculation 3 5 3 13 2" xfId="9566"/>
    <cellStyle name="Calculation 3 5 3 13 2 2" xfId="33393"/>
    <cellStyle name="Calculation 3 5 3 13 2 3" xfId="44432"/>
    <cellStyle name="Calculation 3 5 3 13 2 4" xfId="21479"/>
    <cellStyle name="Calculation 3 5 3 13 3" xfId="27575"/>
    <cellStyle name="Calculation 3 5 3 13 4" xfId="38528"/>
    <cellStyle name="Calculation 3 5 3 13 5" xfId="15575"/>
    <cellStyle name="Calculation 3 5 3 14" xfId="3909"/>
    <cellStyle name="Calculation 3 5 3 14 2" xfId="9780"/>
    <cellStyle name="Calculation 3 5 3 14 2 2" xfId="33607"/>
    <cellStyle name="Calculation 3 5 3 14 2 3" xfId="44646"/>
    <cellStyle name="Calculation 3 5 3 14 2 4" xfId="21693"/>
    <cellStyle name="Calculation 3 5 3 14 3" xfId="27819"/>
    <cellStyle name="Calculation 3 5 3 14 4" xfId="38776"/>
    <cellStyle name="Calculation 3 5 3 14 5" xfId="15823"/>
    <cellStyle name="Calculation 3 5 3 15" xfId="4153"/>
    <cellStyle name="Calculation 3 5 3 15 2" xfId="9991"/>
    <cellStyle name="Calculation 3 5 3 15 2 2" xfId="33818"/>
    <cellStyle name="Calculation 3 5 3 15 2 3" xfId="44857"/>
    <cellStyle name="Calculation 3 5 3 15 2 4" xfId="21904"/>
    <cellStyle name="Calculation 3 5 3 15 3" xfId="28058"/>
    <cellStyle name="Calculation 3 5 3 15 4" xfId="39020"/>
    <cellStyle name="Calculation 3 5 3 15 5" xfId="16067"/>
    <cellStyle name="Calculation 3 5 3 16" xfId="4395"/>
    <cellStyle name="Calculation 3 5 3 16 2" xfId="10201"/>
    <cellStyle name="Calculation 3 5 3 16 2 2" xfId="34028"/>
    <cellStyle name="Calculation 3 5 3 16 2 3" xfId="45067"/>
    <cellStyle name="Calculation 3 5 3 16 2 4" xfId="22114"/>
    <cellStyle name="Calculation 3 5 3 16 3" xfId="28295"/>
    <cellStyle name="Calculation 3 5 3 16 4" xfId="39262"/>
    <cellStyle name="Calculation 3 5 3 16 5" xfId="16309"/>
    <cellStyle name="Calculation 3 5 3 17" xfId="4616"/>
    <cellStyle name="Calculation 3 5 3 17 2" xfId="10388"/>
    <cellStyle name="Calculation 3 5 3 17 2 2" xfId="34215"/>
    <cellStyle name="Calculation 3 5 3 17 2 3" xfId="45254"/>
    <cellStyle name="Calculation 3 5 3 17 2 4" xfId="22301"/>
    <cellStyle name="Calculation 3 5 3 17 3" xfId="28510"/>
    <cellStyle name="Calculation 3 5 3 17 4" xfId="39483"/>
    <cellStyle name="Calculation 3 5 3 17 5" xfId="16530"/>
    <cellStyle name="Calculation 3 5 3 18" xfId="4826"/>
    <cellStyle name="Calculation 3 5 3 18 2" xfId="10571"/>
    <cellStyle name="Calculation 3 5 3 18 2 2" xfId="34398"/>
    <cellStyle name="Calculation 3 5 3 18 2 3" xfId="45437"/>
    <cellStyle name="Calculation 3 5 3 18 2 4" xfId="22484"/>
    <cellStyle name="Calculation 3 5 3 18 3" xfId="28714"/>
    <cellStyle name="Calculation 3 5 3 18 4" xfId="39693"/>
    <cellStyle name="Calculation 3 5 3 18 5" xfId="16740"/>
    <cellStyle name="Calculation 3 5 3 19" xfId="5061"/>
    <cellStyle name="Calculation 3 5 3 19 2" xfId="10776"/>
    <cellStyle name="Calculation 3 5 3 19 2 2" xfId="34603"/>
    <cellStyle name="Calculation 3 5 3 19 2 3" xfId="45642"/>
    <cellStyle name="Calculation 3 5 3 19 2 4" xfId="22689"/>
    <cellStyle name="Calculation 3 5 3 19 3" xfId="28943"/>
    <cellStyle name="Calculation 3 5 3 19 4" xfId="39928"/>
    <cellStyle name="Calculation 3 5 3 19 5" xfId="16975"/>
    <cellStyle name="Calculation 3 5 3 2" xfId="1154"/>
    <cellStyle name="Calculation 3 5 3 2 2" xfId="7403"/>
    <cellStyle name="Calculation 3 5 3 2 2 2" xfId="31230"/>
    <cellStyle name="Calculation 3 5 3 2 2 3" xfId="42269"/>
    <cellStyle name="Calculation 3 5 3 2 2 4" xfId="19316"/>
    <cellStyle name="Calculation 3 5 3 2 3" xfId="25133"/>
    <cellStyle name="Calculation 3 5 3 2 4" xfId="24353"/>
    <cellStyle name="Calculation 3 5 3 2 5" xfId="13068"/>
    <cellStyle name="Calculation 3 5 3 20" xfId="5282"/>
    <cellStyle name="Calculation 3 5 3 20 2" xfId="10963"/>
    <cellStyle name="Calculation 3 5 3 20 2 2" xfId="34790"/>
    <cellStyle name="Calculation 3 5 3 20 2 3" xfId="45829"/>
    <cellStyle name="Calculation 3 5 3 20 2 4" xfId="22876"/>
    <cellStyle name="Calculation 3 5 3 20 3" xfId="29157"/>
    <cellStyle name="Calculation 3 5 3 20 4" xfId="40149"/>
    <cellStyle name="Calculation 3 5 3 20 5" xfId="17196"/>
    <cellStyle name="Calculation 3 5 3 21" xfId="5515"/>
    <cellStyle name="Calculation 3 5 3 21 2" xfId="11166"/>
    <cellStyle name="Calculation 3 5 3 21 2 2" xfId="34993"/>
    <cellStyle name="Calculation 3 5 3 21 2 3" xfId="46032"/>
    <cellStyle name="Calculation 3 5 3 21 2 4" xfId="23079"/>
    <cellStyle name="Calculation 3 5 3 21 3" xfId="29384"/>
    <cellStyle name="Calculation 3 5 3 21 4" xfId="40382"/>
    <cellStyle name="Calculation 3 5 3 21 5" xfId="17429"/>
    <cellStyle name="Calculation 3 5 3 22" xfId="5748"/>
    <cellStyle name="Calculation 3 5 3 22 2" xfId="11367"/>
    <cellStyle name="Calculation 3 5 3 22 2 2" xfId="35194"/>
    <cellStyle name="Calculation 3 5 3 22 2 3" xfId="46233"/>
    <cellStyle name="Calculation 3 5 3 22 2 4" xfId="23280"/>
    <cellStyle name="Calculation 3 5 3 22 3" xfId="29610"/>
    <cellStyle name="Calculation 3 5 3 22 4" xfId="40615"/>
    <cellStyle name="Calculation 3 5 3 22 5" xfId="17662"/>
    <cellStyle name="Calculation 3 5 3 23" xfId="5965"/>
    <cellStyle name="Calculation 3 5 3 23 2" xfId="11551"/>
    <cellStyle name="Calculation 3 5 3 23 2 2" xfId="35378"/>
    <cellStyle name="Calculation 3 5 3 23 2 3" xfId="46417"/>
    <cellStyle name="Calculation 3 5 3 23 2 4" xfId="23464"/>
    <cellStyle name="Calculation 3 5 3 23 3" xfId="29821"/>
    <cellStyle name="Calculation 3 5 3 23 4" xfId="40832"/>
    <cellStyle name="Calculation 3 5 3 23 5" xfId="17879"/>
    <cellStyle name="Calculation 3 5 3 24" xfId="6173"/>
    <cellStyle name="Calculation 3 5 3 24 2" xfId="11732"/>
    <cellStyle name="Calculation 3 5 3 24 2 2" xfId="35559"/>
    <cellStyle name="Calculation 3 5 3 24 2 3" xfId="46598"/>
    <cellStyle name="Calculation 3 5 3 24 2 4" xfId="23645"/>
    <cellStyle name="Calculation 3 5 3 24 3" xfId="30022"/>
    <cellStyle name="Calculation 3 5 3 24 4" xfId="41040"/>
    <cellStyle name="Calculation 3 5 3 24 5" xfId="18087"/>
    <cellStyle name="Calculation 3 5 3 25" xfId="6393"/>
    <cellStyle name="Calculation 3 5 3 25 2" xfId="11924"/>
    <cellStyle name="Calculation 3 5 3 25 2 2" xfId="35751"/>
    <cellStyle name="Calculation 3 5 3 25 2 3" xfId="46790"/>
    <cellStyle name="Calculation 3 5 3 25 2 4" xfId="23837"/>
    <cellStyle name="Calculation 3 5 3 25 3" xfId="30235"/>
    <cellStyle name="Calculation 3 5 3 25 4" xfId="41260"/>
    <cellStyle name="Calculation 3 5 3 25 5" xfId="18307"/>
    <cellStyle name="Calculation 3 5 3 26" xfId="6619"/>
    <cellStyle name="Calculation 3 5 3 26 2" xfId="12117"/>
    <cellStyle name="Calculation 3 5 3 26 2 2" xfId="35944"/>
    <cellStyle name="Calculation 3 5 3 26 2 3" xfId="46983"/>
    <cellStyle name="Calculation 3 5 3 26 2 4" xfId="24030"/>
    <cellStyle name="Calculation 3 5 3 26 3" xfId="30452"/>
    <cellStyle name="Calculation 3 5 3 26 4" xfId="41486"/>
    <cellStyle name="Calculation 3 5 3 26 5" xfId="18533"/>
    <cellStyle name="Calculation 3 5 3 27" xfId="745"/>
    <cellStyle name="Calculation 3 5 3 27 2" xfId="7052"/>
    <cellStyle name="Calculation 3 5 3 27 2 2" xfId="30879"/>
    <cellStyle name="Calculation 3 5 3 27 2 3" xfId="41918"/>
    <cellStyle name="Calculation 3 5 3 27 2 4" xfId="18965"/>
    <cellStyle name="Calculation 3 5 3 27 3" xfId="24736"/>
    <cellStyle name="Calculation 3 5 3 27 4" xfId="28924"/>
    <cellStyle name="Calculation 3 5 3 27 5" xfId="12659"/>
    <cellStyle name="Calculation 3 5 3 28" xfId="6835"/>
    <cellStyle name="Calculation 3 5 3 28 2" xfId="30662"/>
    <cellStyle name="Calculation 3 5 3 28 3" xfId="41701"/>
    <cellStyle name="Calculation 3 5 3 28 4" xfId="18748"/>
    <cellStyle name="Calculation 3 5 3 29" xfId="24504"/>
    <cellStyle name="Calculation 3 5 3 3" xfId="1367"/>
    <cellStyle name="Calculation 3 5 3 3 2" xfId="7588"/>
    <cellStyle name="Calculation 3 5 3 3 2 2" xfId="31415"/>
    <cellStyle name="Calculation 3 5 3 3 2 3" xfId="42454"/>
    <cellStyle name="Calculation 3 5 3 3 2 4" xfId="19501"/>
    <cellStyle name="Calculation 3 5 3 3 3" xfId="25340"/>
    <cellStyle name="Calculation 3 5 3 3 4" xfId="36234"/>
    <cellStyle name="Calculation 3 5 3 3 5" xfId="13281"/>
    <cellStyle name="Calculation 3 5 3 30" xfId="28303"/>
    <cellStyle name="Calculation 3 5 3 31" xfId="12424"/>
    <cellStyle name="Calculation 3 5 3 4" xfId="1599"/>
    <cellStyle name="Calculation 3 5 3 4 2" xfId="7786"/>
    <cellStyle name="Calculation 3 5 3 4 2 2" xfId="31613"/>
    <cellStyle name="Calculation 3 5 3 4 2 3" xfId="42652"/>
    <cellStyle name="Calculation 3 5 3 4 2 4" xfId="19699"/>
    <cellStyle name="Calculation 3 5 3 4 3" xfId="25564"/>
    <cellStyle name="Calculation 3 5 3 4 4" xfId="36466"/>
    <cellStyle name="Calculation 3 5 3 4 5" xfId="13513"/>
    <cellStyle name="Calculation 3 5 3 5" xfId="1810"/>
    <cellStyle name="Calculation 3 5 3 5 2" xfId="7970"/>
    <cellStyle name="Calculation 3 5 3 5 2 2" xfId="31797"/>
    <cellStyle name="Calculation 3 5 3 5 2 3" xfId="42836"/>
    <cellStyle name="Calculation 3 5 3 5 2 4" xfId="19883"/>
    <cellStyle name="Calculation 3 5 3 5 3" xfId="25768"/>
    <cellStyle name="Calculation 3 5 3 5 4" xfId="36677"/>
    <cellStyle name="Calculation 3 5 3 5 5" xfId="13724"/>
    <cellStyle name="Calculation 3 5 3 6" xfId="2041"/>
    <cellStyle name="Calculation 3 5 3 6 2" xfId="8171"/>
    <cellStyle name="Calculation 3 5 3 6 2 2" xfId="31998"/>
    <cellStyle name="Calculation 3 5 3 6 2 3" xfId="43037"/>
    <cellStyle name="Calculation 3 5 3 6 2 4" xfId="20084"/>
    <cellStyle name="Calculation 3 5 3 6 3" xfId="25993"/>
    <cellStyle name="Calculation 3 5 3 6 4" xfId="36908"/>
    <cellStyle name="Calculation 3 5 3 6 5" xfId="13955"/>
    <cellStyle name="Calculation 3 5 3 7" xfId="2266"/>
    <cellStyle name="Calculation 3 5 3 7 2" xfId="8362"/>
    <cellStyle name="Calculation 3 5 3 7 2 2" xfId="32189"/>
    <cellStyle name="Calculation 3 5 3 7 2 3" xfId="43228"/>
    <cellStyle name="Calculation 3 5 3 7 2 4" xfId="20275"/>
    <cellStyle name="Calculation 3 5 3 7 3" xfId="26210"/>
    <cellStyle name="Calculation 3 5 3 7 4" xfId="37133"/>
    <cellStyle name="Calculation 3 5 3 7 5" xfId="14180"/>
    <cellStyle name="Calculation 3 5 3 8" xfId="2480"/>
    <cellStyle name="Calculation 3 5 3 8 2" xfId="8548"/>
    <cellStyle name="Calculation 3 5 3 8 2 2" xfId="32375"/>
    <cellStyle name="Calculation 3 5 3 8 2 3" xfId="43414"/>
    <cellStyle name="Calculation 3 5 3 8 2 4" xfId="20461"/>
    <cellStyle name="Calculation 3 5 3 8 3" xfId="26419"/>
    <cellStyle name="Calculation 3 5 3 8 4" xfId="37347"/>
    <cellStyle name="Calculation 3 5 3 8 5" xfId="14394"/>
    <cellStyle name="Calculation 3 5 3 9" xfId="2698"/>
    <cellStyle name="Calculation 3 5 3 9 2" xfId="8732"/>
    <cellStyle name="Calculation 3 5 3 9 2 2" xfId="32559"/>
    <cellStyle name="Calculation 3 5 3 9 2 3" xfId="43598"/>
    <cellStyle name="Calculation 3 5 3 9 2 4" xfId="20645"/>
    <cellStyle name="Calculation 3 5 3 9 3" xfId="26631"/>
    <cellStyle name="Calculation 3 5 3 9 4" xfId="37565"/>
    <cellStyle name="Calculation 3 5 3 9 5" xfId="14612"/>
    <cellStyle name="Calculation 3 5 4" xfId="979"/>
    <cellStyle name="Calculation 3 5 4 2" xfId="7258"/>
    <cellStyle name="Calculation 3 5 4 2 2" xfId="31085"/>
    <cellStyle name="Calculation 3 5 4 2 3" xfId="42124"/>
    <cellStyle name="Calculation 3 5 4 2 4" xfId="19171"/>
    <cellStyle name="Calculation 3 5 4 3" xfId="24964"/>
    <cellStyle name="Calculation 3 5 4 4" xfId="30321"/>
    <cellStyle name="Calculation 3 5 4 5" xfId="12893"/>
    <cellStyle name="Calculation 3 5 5" xfId="959"/>
    <cellStyle name="Calculation 3 5 5 2" xfId="7241"/>
    <cellStyle name="Calculation 3 5 5 2 2" xfId="31068"/>
    <cellStyle name="Calculation 3 5 5 2 3" xfId="42107"/>
    <cellStyle name="Calculation 3 5 5 2 4" xfId="19154"/>
    <cellStyle name="Calculation 3 5 5 3" xfId="24944"/>
    <cellStyle name="Calculation 3 5 5 4" xfId="29269"/>
    <cellStyle name="Calculation 3 5 5 5" xfId="12873"/>
    <cellStyle name="Calculation 3 5 6" xfId="887"/>
    <cellStyle name="Calculation 3 5 6 2" xfId="7185"/>
    <cellStyle name="Calculation 3 5 6 2 2" xfId="31012"/>
    <cellStyle name="Calculation 3 5 6 2 3" xfId="42051"/>
    <cellStyle name="Calculation 3 5 6 2 4" xfId="19098"/>
    <cellStyle name="Calculation 3 5 6 3" xfId="24877"/>
    <cellStyle name="Calculation 3 5 6 4" xfId="29046"/>
    <cellStyle name="Calculation 3 5 6 5" xfId="12801"/>
    <cellStyle name="Calculation 3 5 7" xfId="3051"/>
    <cellStyle name="Calculation 3 5 7 2" xfId="9031"/>
    <cellStyle name="Calculation 3 5 7 2 2" xfId="32858"/>
    <cellStyle name="Calculation 3 5 7 2 3" xfId="43897"/>
    <cellStyle name="Calculation 3 5 7 2 4" xfId="20944"/>
    <cellStyle name="Calculation 3 5 7 3" xfId="26975"/>
    <cellStyle name="Calculation 3 5 7 4" xfId="37918"/>
    <cellStyle name="Calculation 3 5 7 5" xfId="14965"/>
    <cellStyle name="Calculation 3 5 8" xfId="3294"/>
    <cellStyle name="Calculation 3 5 8 2" xfId="9241"/>
    <cellStyle name="Calculation 3 5 8 2 2" xfId="33068"/>
    <cellStyle name="Calculation 3 5 8 2 3" xfId="44107"/>
    <cellStyle name="Calculation 3 5 8 2 4" xfId="21154"/>
    <cellStyle name="Calculation 3 5 8 3" xfId="27215"/>
    <cellStyle name="Calculation 3 5 8 4" xfId="38161"/>
    <cellStyle name="Calculation 3 5 8 5" xfId="15208"/>
    <cellStyle name="Calculation 3 5 9" xfId="3541"/>
    <cellStyle name="Calculation 3 5 9 2" xfId="9456"/>
    <cellStyle name="Calculation 3 5 9 2 2" xfId="33283"/>
    <cellStyle name="Calculation 3 5 9 2 3" xfId="44322"/>
    <cellStyle name="Calculation 3 5 9 2 4" xfId="21369"/>
    <cellStyle name="Calculation 3 5 9 3" xfId="27457"/>
    <cellStyle name="Calculation 3 5 9 4" xfId="38408"/>
    <cellStyle name="Calculation 3 5 9 5" xfId="15455"/>
    <cellStyle name="Calculation 3 6" xfId="400"/>
    <cellStyle name="Calculation 3 6 10" xfId="3800"/>
    <cellStyle name="Calculation 3 6 10 2" xfId="9681"/>
    <cellStyle name="Calculation 3 6 10 2 2" xfId="33508"/>
    <cellStyle name="Calculation 3 6 10 2 3" xfId="44547"/>
    <cellStyle name="Calculation 3 6 10 2 4" xfId="21594"/>
    <cellStyle name="Calculation 3 6 10 3" xfId="27712"/>
    <cellStyle name="Calculation 3 6 10 4" xfId="38667"/>
    <cellStyle name="Calculation 3 6 10 5" xfId="15714"/>
    <cellStyle name="Calculation 3 6 11" xfId="4044"/>
    <cellStyle name="Calculation 3 6 11 2" xfId="9892"/>
    <cellStyle name="Calculation 3 6 11 2 2" xfId="33719"/>
    <cellStyle name="Calculation 3 6 11 2 3" xfId="44758"/>
    <cellStyle name="Calculation 3 6 11 2 4" xfId="21805"/>
    <cellStyle name="Calculation 3 6 11 3" xfId="27951"/>
    <cellStyle name="Calculation 3 6 11 4" xfId="38911"/>
    <cellStyle name="Calculation 3 6 11 5" xfId="15958"/>
    <cellStyle name="Calculation 3 6 12" xfId="4287"/>
    <cellStyle name="Calculation 3 6 12 2" xfId="10102"/>
    <cellStyle name="Calculation 3 6 12 2 2" xfId="33929"/>
    <cellStyle name="Calculation 3 6 12 2 3" xfId="44968"/>
    <cellStyle name="Calculation 3 6 12 2 4" xfId="22015"/>
    <cellStyle name="Calculation 3 6 12 3" xfId="28189"/>
    <cellStyle name="Calculation 3 6 12 4" xfId="39154"/>
    <cellStyle name="Calculation 3 6 12 5" xfId="16201"/>
    <cellStyle name="Calculation 3 6 13" xfId="4952"/>
    <cellStyle name="Calculation 3 6 13 2" xfId="10676"/>
    <cellStyle name="Calculation 3 6 13 2 2" xfId="34503"/>
    <cellStyle name="Calculation 3 6 13 2 3" xfId="45542"/>
    <cellStyle name="Calculation 3 6 13 2 4" xfId="22589"/>
    <cellStyle name="Calculation 3 6 13 3" xfId="28837"/>
    <cellStyle name="Calculation 3 6 13 4" xfId="39819"/>
    <cellStyle name="Calculation 3 6 13 5" xfId="16866"/>
    <cellStyle name="Calculation 3 6 14" xfId="5405"/>
    <cellStyle name="Calculation 3 6 14 2" xfId="11066"/>
    <cellStyle name="Calculation 3 6 14 2 2" xfId="34893"/>
    <cellStyle name="Calculation 3 6 14 2 3" xfId="45932"/>
    <cellStyle name="Calculation 3 6 14 2 4" xfId="22979"/>
    <cellStyle name="Calculation 3 6 14 3" xfId="29277"/>
    <cellStyle name="Calculation 3 6 14 4" xfId="40272"/>
    <cellStyle name="Calculation 3 6 14 5" xfId="17319"/>
    <cellStyle name="Calculation 3 6 15" xfId="6067"/>
    <cellStyle name="Calculation 3 6 15 2" xfId="11635"/>
    <cellStyle name="Calculation 3 6 15 2 2" xfId="35462"/>
    <cellStyle name="Calculation 3 6 15 2 3" xfId="46501"/>
    <cellStyle name="Calculation 3 6 15 2 4" xfId="23548"/>
    <cellStyle name="Calculation 3 6 15 3" xfId="29919"/>
    <cellStyle name="Calculation 3 6 15 4" xfId="40934"/>
    <cellStyle name="Calculation 3 6 15 5" xfId="17981"/>
    <cellStyle name="Calculation 3 6 16" xfId="6766"/>
    <cellStyle name="Calculation 3 6 16 2" xfId="12238"/>
    <cellStyle name="Calculation 3 6 16 2 2" xfId="36065"/>
    <cellStyle name="Calculation 3 6 16 2 3" xfId="47104"/>
    <cellStyle name="Calculation 3 6 16 2 4" xfId="24151"/>
    <cellStyle name="Calculation 3 6 16 3" xfId="30594"/>
    <cellStyle name="Calculation 3 6 16 4" xfId="41633"/>
    <cellStyle name="Calculation 3 6 16 5" xfId="18680"/>
    <cellStyle name="Calculation 3 6 17" xfId="646"/>
    <cellStyle name="Calculation 3 6 17 2" xfId="6953"/>
    <cellStyle name="Calculation 3 6 17 2 2" xfId="30780"/>
    <cellStyle name="Calculation 3 6 17 2 3" xfId="41819"/>
    <cellStyle name="Calculation 3 6 17 2 4" xfId="18866"/>
    <cellStyle name="Calculation 3 6 17 3" xfId="24637"/>
    <cellStyle name="Calculation 3 6 17 4" xfId="25660"/>
    <cellStyle name="Calculation 3 6 17 5" xfId="12560"/>
    <cellStyle name="Calculation 3 6 18" xfId="24397"/>
    <cellStyle name="Calculation 3 6 19" xfId="25018"/>
    <cellStyle name="Calculation 3 6 2" xfId="442"/>
    <cellStyle name="Calculation 3 6 2 10" xfId="2198"/>
    <cellStyle name="Calculation 3 6 2 10 2" xfId="8299"/>
    <cellStyle name="Calculation 3 6 2 10 2 2" xfId="32126"/>
    <cellStyle name="Calculation 3 6 2 10 2 3" xfId="43165"/>
    <cellStyle name="Calculation 3 6 2 10 2 4" xfId="20212"/>
    <cellStyle name="Calculation 3 6 2 10 3" xfId="26144"/>
    <cellStyle name="Calculation 3 6 2 10 4" xfId="37065"/>
    <cellStyle name="Calculation 3 6 2 10 5" xfId="14112"/>
    <cellStyle name="Calculation 3 6 2 11" xfId="2412"/>
    <cellStyle name="Calculation 3 6 2 11 2" xfId="8485"/>
    <cellStyle name="Calculation 3 6 2 11 2 2" xfId="32312"/>
    <cellStyle name="Calculation 3 6 2 11 2 3" xfId="43351"/>
    <cellStyle name="Calculation 3 6 2 11 2 4" xfId="20398"/>
    <cellStyle name="Calculation 3 6 2 11 3" xfId="26352"/>
    <cellStyle name="Calculation 3 6 2 11 4" xfId="37279"/>
    <cellStyle name="Calculation 3 6 2 11 5" xfId="14326"/>
    <cellStyle name="Calculation 3 6 2 12" xfId="2635"/>
    <cellStyle name="Calculation 3 6 2 12 2" xfId="8675"/>
    <cellStyle name="Calculation 3 6 2 12 2 2" xfId="32502"/>
    <cellStyle name="Calculation 3 6 2 12 2 3" xfId="43541"/>
    <cellStyle name="Calculation 3 6 2 12 2 4" xfId="20588"/>
    <cellStyle name="Calculation 3 6 2 12 3" xfId="26570"/>
    <cellStyle name="Calculation 3 6 2 12 4" xfId="37502"/>
    <cellStyle name="Calculation 3 6 2 12 5" xfId="14549"/>
    <cellStyle name="Calculation 3 6 2 13" xfId="2836"/>
    <cellStyle name="Calculation 3 6 2 13 2" xfId="8849"/>
    <cellStyle name="Calculation 3 6 2 13 2 2" xfId="32676"/>
    <cellStyle name="Calculation 3 6 2 13 2 3" xfId="43715"/>
    <cellStyle name="Calculation 3 6 2 13 2 4" xfId="20762"/>
    <cellStyle name="Calculation 3 6 2 13 3" xfId="26765"/>
    <cellStyle name="Calculation 3 6 2 13 4" xfId="37703"/>
    <cellStyle name="Calculation 3 6 2 13 5" xfId="14750"/>
    <cellStyle name="Calculation 3 6 2 14" xfId="3104"/>
    <cellStyle name="Calculation 3 6 2 14 2" xfId="9078"/>
    <cellStyle name="Calculation 3 6 2 14 2 2" xfId="32905"/>
    <cellStyle name="Calculation 3 6 2 14 2 3" xfId="43944"/>
    <cellStyle name="Calculation 3 6 2 14 2 4" xfId="20991"/>
    <cellStyle name="Calculation 3 6 2 14 3" xfId="27028"/>
    <cellStyle name="Calculation 3 6 2 14 4" xfId="37971"/>
    <cellStyle name="Calculation 3 6 2 14 5" xfId="15018"/>
    <cellStyle name="Calculation 3 6 2 15" xfId="3348"/>
    <cellStyle name="Calculation 3 6 2 15 2" xfId="9290"/>
    <cellStyle name="Calculation 3 6 2 15 2 2" xfId="33117"/>
    <cellStyle name="Calculation 3 6 2 15 2 3" xfId="44156"/>
    <cellStyle name="Calculation 3 6 2 15 2 4" xfId="21203"/>
    <cellStyle name="Calculation 3 6 2 15 3" xfId="27269"/>
    <cellStyle name="Calculation 3 6 2 15 4" xfId="38215"/>
    <cellStyle name="Calculation 3 6 2 15 5" xfId="15262"/>
    <cellStyle name="Calculation 3 6 2 16" xfId="3593"/>
    <cellStyle name="Calculation 3 6 2 16 2" xfId="9503"/>
    <cellStyle name="Calculation 3 6 2 16 2 2" xfId="33330"/>
    <cellStyle name="Calculation 3 6 2 16 2 3" xfId="44369"/>
    <cellStyle name="Calculation 3 6 2 16 2 4" xfId="21416"/>
    <cellStyle name="Calculation 3 6 2 16 3" xfId="27509"/>
    <cellStyle name="Calculation 3 6 2 16 4" xfId="38460"/>
    <cellStyle name="Calculation 3 6 2 16 5" xfId="15507"/>
    <cellStyle name="Calculation 3 6 2 17" xfId="3841"/>
    <cellStyle name="Calculation 3 6 2 17 2" xfId="9717"/>
    <cellStyle name="Calculation 3 6 2 17 2 2" xfId="33544"/>
    <cellStyle name="Calculation 3 6 2 17 2 3" xfId="44583"/>
    <cellStyle name="Calculation 3 6 2 17 2 4" xfId="21630"/>
    <cellStyle name="Calculation 3 6 2 17 3" xfId="27753"/>
    <cellStyle name="Calculation 3 6 2 17 4" xfId="38708"/>
    <cellStyle name="Calculation 3 6 2 17 5" xfId="15755"/>
    <cellStyle name="Calculation 3 6 2 18" xfId="4085"/>
    <cellStyle name="Calculation 3 6 2 18 2" xfId="9928"/>
    <cellStyle name="Calculation 3 6 2 18 2 2" xfId="33755"/>
    <cellStyle name="Calculation 3 6 2 18 2 3" xfId="44794"/>
    <cellStyle name="Calculation 3 6 2 18 2 4" xfId="21841"/>
    <cellStyle name="Calculation 3 6 2 18 3" xfId="27992"/>
    <cellStyle name="Calculation 3 6 2 18 4" xfId="38952"/>
    <cellStyle name="Calculation 3 6 2 18 5" xfId="15999"/>
    <cellStyle name="Calculation 3 6 2 19" xfId="4327"/>
    <cellStyle name="Calculation 3 6 2 19 2" xfId="10138"/>
    <cellStyle name="Calculation 3 6 2 19 2 2" xfId="33965"/>
    <cellStyle name="Calculation 3 6 2 19 2 3" xfId="45004"/>
    <cellStyle name="Calculation 3 6 2 19 2 4" xfId="22051"/>
    <cellStyle name="Calculation 3 6 2 19 3" xfId="28229"/>
    <cellStyle name="Calculation 3 6 2 19 4" xfId="39194"/>
    <cellStyle name="Calculation 3 6 2 19 5" xfId="16241"/>
    <cellStyle name="Calculation 3 6 2 2" xfId="563"/>
    <cellStyle name="Calculation 3 6 2 2 10" xfId="2957"/>
    <cellStyle name="Calculation 3 6 2 2 10 2" xfId="8953"/>
    <cellStyle name="Calculation 3 6 2 2 10 2 2" xfId="32780"/>
    <cellStyle name="Calculation 3 6 2 2 10 2 3" xfId="43819"/>
    <cellStyle name="Calculation 3 6 2 2 10 2 4" xfId="20866"/>
    <cellStyle name="Calculation 3 6 2 2 10 3" xfId="26882"/>
    <cellStyle name="Calculation 3 6 2 2 10 4" xfId="37824"/>
    <cellStyle name="Calculation 3 6 2 2 10 5" xfId="14871"/>
    <cellStyle name="Calculation 3 6 2 2 11" xfId="3225"/>
    <cellStyle name="Calculation 3 6 2 2 11 2" xfId="9182"/>
    <cellStyle name="Calculation 3 6 2 2 11 2 2" xfId="33009"/>
    <cellStyle name="Calculation 3 6 2 2 11 2 3" xfId="44048"/>
    <cellStyle name="Calculation 3 6 2 2 11 2 4" xfId="21095"/>
    <cellStyle name="Calculation 3 6 2 2 11 3" xfId="27147"/>
    <cellStyle name="Calculation 3 6 2 2 11 4" xfId="38092"/>
    <cellStyle name="Calculation 3 6 2 2 11 5" xfId="15139"/>
    <cellStyle name="Calculation 3 6 2 2 12" xfId="3469"/>
    <cellStyle name="Calculation 3 6 2 2 12 2" xfId="9394"/>
    <cellStyle name="Calculation 3 6 2 2 12 2 2" xfId="33221"/>
    <cellStyle name="Calculation 3 6 2 2 12 2 3" xfId="44260"/>
    <cellStyle name="Calculation 3 6 2 2 12 2 4" xfId="21307"/>
    <cellStyle name="Calculation 3 6 2 2 12 3" xfId="27386"/>
    <cellStyle name="Calculation 3 6 2 2 12 4" xfId="38336"/>
    <cellStyle name="Calculation 3 6 2 2 12 5" xfId="15383"/>
    <cellStyle name="Calculation 3 6 2 2 13" xfId="3714"/>
    <cellStyle name="Calculation 3 6 2 2 13 2" xfId="9607"/>
    <cellStyle name="Calculation 3 6 2 2 13 2 2" xfId="33434"/>
    <cellStyle name="Calculation 3 6 2 2 13 2 3" xfId="44473"/>
    <cellStyle name="Calculation 3 6 2 2 13 2 4" xfId="21520"/>
    <cellStyle name="Calculation 3 6 2 2 13 3" xfId="27627"/>
    <cellStyle name="Calculation 3 6 2 2 13 4" xfId="38581"/>
    <cellStyle name="Calculation 3 6 2 2 13 5" xfId="15628"/>
    <cellStyle name="Calculation 3 6 2 2 14" xfId="3962"/>
    <cellStyle name="Calculation 3 6 2 2 14 2" xfId="9821"/>
    <cellStyle name="Calculation 3 6 2 2 14 2 2" xfId="33648"/>
    <cellStyle name="Calculation 3 6 2 2 14 2 3" xfId="44687"/>
    <cellStyle name="Calculation 3 6 2 2 14 2 4" xfId="21734"/>
    <cellStyle name="Calculation 3 6 2 2 14 3" xfId="27870"/>
    <cellStyle name="Calculation 3 6 2 2 14 4" xfId="38829"/>
    <cellStyle name="Calculation 3 6 2 2 14 5" xfId="15876"/>
    <cellStyle name="Calculation 3 6 2 2 15" xfId="4206"/>
    <cellStyle name="Calculation 3 6 2 2 15 2" xfId="10032"/>
    <cellStyle name="Calculation 3 6 2 2 15 2 2" xfId="33859"/>
    <cellStyle name="Calculation 3 6 2 2 15 2 3" xfId="44898"/>
    <cellStyle name="Calculation 3 6 2 2 15 2 4" xfId="21945"/>
    <cellStyle name="Calculation 3 6 2 2 15 3" xfId="28109"/>
    <cellStyle name="Calculation 3 6 2 2 15 4" xfId="39073"/>
    <cellStyle name="Calculation 3 6 2 2 15 5" xfId="16120"/>
    <cellStyle name="Calculation 3 6 2 2 16" xfId="4448"/>
    <cellStyle name="Calculation 3 6 2 2 16 2" xfId="10242"/>
    <cellStyle name="Calculation 3 6 2 2 16 2 2" xfId="34069"/>
    <cellStyle name="Calculation 3 6 2 2 16 2 3" xfId="45108"/>
    <cellStyle name="Calculation 3 6 2 2 16 2 4" xfId="22155"/>
    <cellStyle name="Calculation 3 6 2 2 16 3" xfId="28346"/>
    <cellStyle name="Calculation 3 6 2 2 16 4" xfId="39315"/>
    <cellStyle name="Calculation 3 6 2 2 16 5" xfId="16362"/>
    <cellStyle name="Calculation 3 6 2 2 17" xfId="4669"/>
    <cellStyle name="Calculation 3 6 2 2 17 2" xfId="10429"/>
    <cellStyle name="Calculation 3 6 2 2 17 2 2" xfId="34256"/>
    <cellStyle name="Calculation 3 6 2 2 17 2 3" xfId="45295"/>
    <cellStyle name="Calculation 3 6 2 2 17 2 4" xfId="22342"/>
    <cellStyle name="Calculation 3 6 2 2 17 3" xfId="28561"/>
    <cellStyle name="Calculation 3 6 2 2 17 4" xfId="39536"/>
    <cellStyle name="Calculation 3 6 2 2 17 5" xfId="16583"/>
    <cellStyle name="Calculation 3 6 2 2 18" xfId="4879"/>
    <cellStyle name="Calculation 3 6 2 2 18 2" xfId="10612"/>
    <cellStyle name="Calculation 3 6 2 2 18 2 2" xfId="34439"/>
    <cellStyle name="Calculation 3 6 2 2 18 2 3" xfId="45478"/>
    <cellStyle name="Calculation 3 6 2 2 18 2 4" xfId="22525"/>
    <cellStyle name="Calculation 3 6 2 2 18 3" xfId="28765"/>
    <cellStyle name="Calculation 3 6 2 2 18 4" xfId="39746"/>
    <cellStyle name="Calculation 3 6 2 2 18 5" xfId="16793"/>
    <cellStyle name="Calculation 3 6 2 2 19" xfId="5114"/>
    <cellStyle name="Calculation 3 6 2 2 19 2" xfId="10817"/>
    <cellStyle name="Calculation 3 6 2 2 19 2 2" xfId="34644"/>
    <cellStyle name="Calculation 3 6 2 2 19 2 3" xfId="45683"/>
    <cellStyle name="Calculation 3 6 2 2 19 2 4" xfId="22730"/>
    <cellStyle name="Calculation 3 6 2 2 19 3" xfId="28995"/>
    <cellStyle name="Calculation 3 6 2 2 19 4" xfId="39981"/>
    <cellStyle name="Calculation 3 6 2 2 19 5" xfId="17028"/>
    <cellStyle name="Calculation 3 6 2 2 2" xfId="1207"/>
    <cellStyle name="Calculation 3 6 2 2 2 2" xfId="7444"/>
    <cellStyle name="Calculation 3 6 2 2 2 2 2" xfId="31271"/>
    <cellStyle name="Calculation 3 6 2 2 2 2 3" xfId="42310"/>
    <cellStyle name="Calculation 3 6 2 2 2 2 4" xfId="19357"/>
    <cellStyle name="Calculation 3 6 2 2 2 3" xfId="25184"/>
    <cellStyle name="Calculation 3 6 2 2 2 4" xfId="24326"/>
    <cellStyle name="Calculation 3 6 2 2 2 5" xfId="13121"/>
    <cellStyle name="Calculation 3 6 2 2 20" xfId="5335"/>
    <cellStyle name="Calculation 3 6 2 2 20 2" xfId="11004"/>
    <cellStyle name="Calculation 3 6 2 2 20 2 2" xfId="34831"/>
    <cellStyle name="Calculation 3 6 2 2 20 2 3" xfId="45870"/>
    <cellStyle name="Calculation 3 6 2 2 20 2 4" xfId="22917"/>
    <cellStyle name="Calculation 3 6 2 2 20 3" xfId="29208"/>
    <cellStyle name="Calculation 3 6 2 2 20 4" xfId="40202"/>
    <cellStyle name="Calculation 3 6 2 2 20 5" xfId="17249"/>
    <cellStyle name="Calculation 3 6 2 2 21" xfId="5568"/>
    <cellStyle name="Calculation 3 6 2 2 21 2" xfId="11207"/>
    <cellStyle name="Calculation 3 6 2 2 21 2 2" xfId="35034"/>
    <cellStyle name="Calculation 3 6 2 2 21 2 3" xfId="46073"/>
    <cellStyle name="Calculation 3 6 2 2 21 2 4" xfId="23120"/>
    <cellStyle name="Calculation 3 6 2 2 21 3" xfId="29435"/>
    <cellStyle name="Calculation 3 6 2 2 21 4" xfId="40435"/>
    <cellStyle name="Calculation 3 6 2 2 21 5" xfId="17482"/>
    <cellStyle name="Calculation 3 6 2 2 22" xfId="5801"/>
    <cellStyle name="Calculation 3 6 2 2 22 2" xfId="11408"/>
    <cellStyle name="Calculation 3 6 2 2 22 2 2" xfId="35235"/>
    <cellStyle name="Calculation 3 6 2 2 22 2 3" xfId="46274"/>
    <cellStyle name="Calculation 3 6 2 2 22 2 4" xfId="23321"/>
    <cellStyle name="Calculation 3 6 2 2 22 3" xfId="29661"/>
    <cellStyle name="Calculation 3 6 2 2 22 4" xfId="40668"/>
    <cellStyle name="Calculation 3 6 2 2 22 5" xfId="17715"/>
    <cellStyle name="Calculation 3 6 2 2 23" xfId="6018"/>
    <cellStyle name="Calculation 3 6 2 2 23 2" xfId="11592"/>
    <cellStyle name="Calculation 3 6 2 2 23 2 2" xfId="35419"/>
    <cellStyle name="Calculation 3 6 2 2 23 2 3" xfId="46458"/>
    <cellStyle name="Calculation 3 6 2 2 23 2 4" xfId="23505"/>
    <cellStyle name="Calculation 3 6 2 2 23 3" xfId="29871"/>
    <cellStyle name="Calculation 3 6 2 2 23 4" xfId="40885"/>
    <cellStyle name="Calculation 3 6 2 2 23 5" xfId="17932"/>
    <cellStyle name="Calculation 3 6 2 2 24" xfId="6226"/>
    <cellStyle name="Calculation 3 6 2 2 24 2" xfId="11773"/>
    <cellStyle name="Calculation 3 6 2 2 24 2 2" xfId="35600"/>
    <cellStyle name="Calculation 3 6 2 2 24 2 3" xfId="46639"/>
    <cellStyle name="Calculation 3 6 2 2 24 2 4" xfId="23686"/>
    <cellStyle name="Calculation 3 6 2 2 24 3" xfId="30072"/>
    <cellStyle name="Calculation 3 6 2 2 24 4" xfId="41093"/>
    <cellStyle name="Calculation 3 6 2 2 24 5" xfId="18140"/>
    <cellStyle name="Calculation 3 6 2 2 25" xfId="6446"/>
    <cellStyle name="Calculation 3 6 2 2 25 2" xfId="11965"/>
    <cellStyle name="Calculation 3 6 2 2 25 2 2" xfId="35792"/>
    <cellStyle name="Calculation 3 6 2 2 25 2 3" xfId="46831"/>
    <cellStyle name="Calculation 3 6 2 2 25 2 4" xfId="23878"/>
    <cellStyle name="Calculation 3 6 2 2 25 3" xfId="30285"/>
    <cellStyle name="Calculation 3 6 2 2 25 4" xfId="41313"/>
    <cellStyle name="Calculation 3 6 2 2 25 5" xfId="18360"/>
    <cellStyle name="Calculation 3 6 2 2 26" xfId="6672"/>
    <cellStyle name="Calculation 3 6 2 2 26 2" xfId="12158"/>
    <cellStyle name="Calculation 3 6 2 2 26 2 2" xfId="35985"/>
    <cellStyle name="Calculation 3 6 2 2 26 2 3" xfId="47024"/>
    <cellStyle name="Calculation 3 6 2 2 26 2 4" xfId="24071"/>
    <cellStyle name="Calculation 3 6 2 2 26 3" xfId="30502"/>
    <cellStyle name="Calculation 3 6 2 2 26 4" xfId="41539"/>
    <cellStyle name="Calculation 3 6 2 2 26 5" xfId="18586"/>
    <cellStyle name="Calculation 3 6 2 2 27" xfId="786"/>
    <cellStyle name="Calculation 3 6 2 2 27 2" xfId="7093"/>
    <cellStyle name="Calculation 3 6 2 2 27 2 2" xfId="30920"/>
    <cellStyle name="Calculation 3 6 2 2 27 2 3" xfId="41959"/>
    <cellStyle name="Calculation 3 6 2 2 27 2 4" xfId="19006"/>
    <cellStyle name="Calculation 3 6 2 2 27 3" xfId="24777"/>
    <cellStyle name="Calculation 3 6 2 2 27 4" xfId="24932"/>
    <cellStyle name="Calculation 3 6 2 2 27 5" xfId="12700"/>
    <cellStyle name="Calculation 3 6 2 2 28" xfId="6876"/>
    <cellStyle name="Calculation 3 6 2 2 28 2" xfId="30703"/>
    <cellStyle name="Calculation 3 6 2 2 28 3" xfId="41742"/>
    <cellStyle name="Calculation 3 6 2 2 28 4" xfId="18789"/>
    <cellStyle name="Calculation 3 6 2 2 29" xfId="24555"/>
    <cellStyle name="Calculation 3 6 2 2 3" xfId="1420"/>
    <cellStyle name="Calculation 3 6 2 2 3 2" xfId="7629"/>
    <cellStyle name="Calculation 3 6 2 2 3 2 2" xfId="31456"/>
    <cellStyle name="Calculation 3 6 2 2 3 2 3" xfId="42495"/>
    <cellStyle name="Calculation 3 6 2 2 3 2 4" xfId="19542"/>
    <cellStyle name="Calculation 3 6 2 2 3 3" xfId="25390"/>
    <cellStyle name="Calculation 3 6 2 2 3 4" xfId="36287"/>
    <cellStyle name="Calculation 3 6 2 2 3 5" xfId="13334"/>
    <cellStyle name="Calculation 3 6 2 2 30" xfId="24937"/>
    <cellStyle name="Calculation 3 6 2 2 31" xfId="12477"/>
    <cellStyle name="Calculation 3 6 2 2 4" xfId="1652"/>
    <cellStyle name="Calculation 3 6 2 2 4 2" xfId="7827"/>
    <cellStyle name="Calculation 3 6 2 2 4 2 2" xfId="31654"/>
    <cellStyle name="Calculation 3 6 2 2 4 2 3" xfId="42693"/>
    <cellStyle name="Calculation 3 6 2 2 4 2 4" xfId="19740"/>
    <cellStyle name="Calculation 3 6 2 2 4 3" xfId="25614"/>
    <cellStyle name="Calculation 3 6 2 2 4 4" xfId="36519"/>
    <cellStyle name="Calculation 3 6 2 2 4 5" xfId="13566"/>
    <cellStyle name="Calculation 3 6 2 2 5" xfId="1863"/>
    <cellStyle name="Calculation 3 6 2 2 5 2" xfId="8011"/>
    <cellStyle name="Calculation 3 6 2 2 5 2 2" xfId="31838"/>
    <cellStyle name="Calculation 3 6 2 2 5 2 3" xfId="42877"/>
    <cellStyle name="Calculation 3 6 2 2 5 2 4" xfId="19924"/>
    <cellStyle name="Calculation 3 6 2 2 5 3" xfId="25818"/>
    <cellStyle name="Calculation 3 6 2 2 5 4" xfId="36730"/>
    <cellStyle name="Calculation 3 6 2 2 5 5" xfId="13777"/>
    <cellStyle name="Calculation 3 6 2 2 6" xfId="2094"/>
    <cellStyle name="Calculation 3 6 2 2 6 2" xfId="8212"/>
    <cellStyle name="Calculation 3 6 2 2 6 2 2" xfId="32039"/>
    <cellStyle name="Calculation 3 6 2 2 6 2 3" xfId="43078"/>
    <cellStyle name="Calculation 3 6 2 2 6 2 4" xfId="20125"/>
    <cellStyle name="Calculation 3 6 2 2 6 3" xfId="26043"/>
    <cellStyle name="Calculation 3 6 2 2 6 4" xfId="36961"/>
    <cellStyle name="Calculation 3 6 2 2 6 5" xfId="14008"/>
    <cellStyle name="Calculation 3 6 2 2 7" xfId="2319"/>
    <cellStyle name="Calculation 3 6 2 2 7 2" xfId="8403"/>
    <cellStyle name="Calculation 3 6 2 2 7 2 2" xfId="32230"/>
    <cellStyle name="Calculation 3 6 2 2 7 2 3" xfId="43269"/>
    <cellStyle name="Calculation 3 6 2 2 7 2 4" xfId="20316"/>
    <cellStyle name="Calculation 3 6 2 2 7 3" xfId="26260"/>
    <cellStyle name="Calculation 3 6 2 2 7 4" xfId="37186"/>
    <cellStyle name="Calculation 3 6 2 2 7 5" xfId="14233"/>
    <cellStyle name="Calculation 3 6 2 2 8" xfId="2533"/>
    <cellStyle name="Calculation 3 6 2 2 8 2" xfId="8589"/>
    <cellStyle name="Calculation 3 6 2 2 8 2 2" xfId="32416"/>
    <cellStyle name="Calculation 3 6 2 2 8 2 3" xfId="43455"/>
    <cellStyle name="Calculation 3 6 2 2 8 2 4" xfId="20502"/>
    <cellStyle name="Calculation 3 6 2 2 8 3" xfId="26469"/>
    <cellStyle name="Calculation 3 6 2 2 8 4" xfId="37400"/>
    <cellStyle name="Calculation 3 6 2 2 8 5" xfId="14447"/>
    <cellStyle name="Calculation 3 6 2 2 9" xfId="2751"/>
    <cellStyle name="Calculation 3 6 2 2 9 2" xfId="8773"/>
    <cellStyle name="Calculation 3 6 2 2 9 2 2" xfId="32600"/>
    <cellStyle name="Calculation 3 6 2 2 9 2 3" xfId="43639"/>
    <cellStyle name="Calculation 3 6 2 2 9 2 4" xfId="20686"/>
    <cellStyle name="Calculation 3 6 2 2 9 3" xfId="26681"/>
    <cellStyle name="Calculation 3 6 2 2 9 4" xfId="37618"/>
    <cellStyle name="Calculation 3 6 2 2 9 5" xfId="14665"/>
    <cellStyle name="Calculation 3 6 2 20" xfId="4548"/>
    <cellStyle name="Calculation 3 6 2 20 2" xfId="10325"/>
    <cellStyle name="Calculation 3 6 2 20 2 2" xfId="34152"/>
    <cellStyle name="Calculation 3 6 2 20 2 3" xfId="45191"/>
    <cellStyle name="Calculation 3 6 2 20 2 4" xfId="22238"/>
    <cellStyle name="Calculation 3 6 2 20 3" xfId="28444"/>
    <cellStyle name="Calculation 3 6 2 20 4" xfId="39415"/>
    <cellStyle name="Calculation 3 6 2 20 5" xfId="16462"/>
    <cellStyle name="Calculation 3 6 2 21" xfId="4758"/>
    <cellStyle name="Calculation 3 6 2 21 2" xfId="10508"/>
    <cellStyle name="Calculation 3 6 2 21 2 2" xfId="34335"/>
    <cellStyle name="Calculation 3 6 2 21 2 3" xfId="45374"/>
    <cellStyle name="Calculation 3 6 2 21 2 4" xfId="22421"/>
    <cellStyle name="Calculation 3 6 2 21 3" xfId="28648"/>
    <cellStyle name="Calculation 3 6 2 21 4" xfId="39625"/>
    <cellStyle name="Calculation 3 6 2 21 5" xfId="16672"/>
    <cellStyle name="Calculation 3 6 2 22" xfId="4993"/>
    <cellStyle name="Calculation 3 6 2 22 2" xfId="10713"/>
    <cellStyle name="Calculation 3 6 2 22 2 2" xfId="34540"/>
    <cellStyle name="Calculation 3 6 2 22 2 3" xfId="45579"/>
    <cellStyle name="Calculation 3 6 2 22 2 4" xfId="22626"/>
    <cellStyle name="Calculation 3 6 2 22 3" xfId="28877"/>
    <cellStyle name="Calculation 3 6 2 22 4" xfId="39860"/>
    <cellStyle name="Calculation 3 6 2 22 5" xfId="16907"/>
    <cellStyle name="Calculation 3 6 2 23" xfId="5214"/>
    <cellStyle name="Calculation 3 6 2 23 2" xfId="10900"/>
    <cellStyle name="Calculation 3 6 2 23 2 2" xfId="34727"/>
    <cellStyle name="Calculation 3 6 2 23 2 3" xfId="45766"/>
    <cellStyle name="Calculation 3 6 2 23 2 4" xfId="22813"/>
    <cellStyle name="Calculation 3 6 2 23 3" xfId="29091"/>
    <cellStyle name="Calculation 3 6 2 23 4" xfId="40081"/>
    <cellStyle name="Calculation 3 6 2 23 5" xfId="17128"/>
    <cellStyle name="Calculation 3 6 2 24" xfId="5447"/>
    <cellStyle name="Calculation 3 6 2 24 2" xfId="11103"/>
    <cellStyle name="Calculation 3 6 2 24 2 2" xfId="34930"/>
    <cellStyle name="Calculation 3 6 2 24 2 3" xfId="45969"/>
    <cellStyle name="Calculation 3 6 2 24 2 4" xfId="23016"/>
    <cellStyle name="Calculation 3 6 2 24 3" xfId="29318"/>
    <cellStyle name="Calculation 3 6 2 24 4" xfId="40314"/>
    <cellStyle name="Calculation 3 6 2 24 5" xfId="17361"/>
    <cellStyle name="Calculation 3 6 2 25" xfId="5680"/>
    <cellStyle name="Calculation 3 6 2 25 2" xfId="11304"/>
    <cellStyle name="Calculation 3 6 2 25 2 2" xfId="35131"/>
    <cellStyle name="Calculation 3 6 2 25 2 3" xfId="46170"/>
    <cellStyle name="Calculation 3 6 2 25 2 4" xfId="23217"/>
    <cellStyle name="Calculation 3 6 2 25 3" xfId="29544"/>
    <cellStyle name="Calculation 3 6 2 25 4" xfId="40547"/>
    <cellStyle name="Calculation 3 6 2 25 5" xfId="17594"/>
    <cellStyle name="Calculation 3 6 2 26" xfId="5897"/>
    <cellStyle name="Calculation 3 6 2 26 2" xfId="11488"/>
    <cellStyle name="Calculation 3 6 2 26 2 2" xfId="35315"/>
    <cellStyle name="Calculation 3 6 2 26 2 3" xfId="46354"/>
    <cellStyle name="Calculation 3 6 2 26 2 4" xfId="23401"/>
    <cellStyle name="Calculation 3 6 2 26 3" xfId="29755"/>
    <cellStyle name="Calculation 3 6 2 26 4" xfId="40764"/>
    <cellStyle name="Calculation 3 6 2 26 5" xfId="17811"/>
    <cellStyle name="Calculation 3 6 2 27" xfId="6105"/>
    <cellStyle name="Calculation 3 6 2 27 2" xfId="11669"/>
    <cellStyle name="Calculation 3 6 2 27 2 2" xfId="35496"/>
    <cellStyle name="Calculation 3 6 2 27 2 3" xfId="46535"/>
    <cellStyle name="Calculation 3 6 2 27 2 4" xfId="23582"/>
    <cellStyle name="Calculation 3 6 2 27 3" xfId="29956"/>
    <cellStyle name="Calculation 3 6 2 27 4" xfId="40972"/>
    <cellStyle name="Calculation 3 6 2 27 5" xfId="18019"/>
    <cellStyle name="Calculation 3 6 2 28" xfId="6325"/>
    <cellStyle name="Calculation 3 6 2 28 2" xfId="11861"/>
    <cellStyle name="Calculation 3 6 2 28 2 2" xfId="35688"/>
    <cellStyle name="Calculation 3 6 2 28 2 3" xfId="46727"/>
    <cellStyle name="Calculation 3 6 2 28 2 4" xfId="23774"/>
    <cellStyle name="Calculation 3 6 2 28 3" xfId="30169"/>
    <cellStyle name="Calculation 3 6 2 28 4" xfId="41192"/>
    <cellStyle name="Calculation 3 6 2 28 5" xfId="18239"/>
    <cellStyle name="Calculation 3 6 2 29" xfId="6560"/>
    <cellStyle name="Calculation 3 6 2 29 2" xfId="12063"/>
    <cellStyle name="Calculation 3 6 2 29 2 2" xfId="35890"/>
    <cellStyle name="Calculation 3 6 2 29 2 3" xfId="46929"/>
    <cellStyle name="Calculation 3 6 2 29 2 4" xfId="23976"/>
    <cellStyle name="Calculation 3 6 2 29 3" xfId="30395"/>
    <cellStyle name="Calculation 3 6 2 29 4" xfId="41427"/>
    <cellStyle name="Calculation 3 6 2 29 5" xfId="18474"/>
    <cellStyle name="Calculation 3 6 2 3" xfId="608"/>
    <cellStyle name="Calculation 3 6 2 3 10" xfId="3002"/>
    <cellStyle name="Calculation 3 6 2 3 10 2" xfId="8993"/>
    <cellStyle name="Calculation 3 6 2 3 10 2 2" xfId="32820"/>
    <cellStyle name="Calculation 3 6 2 3 10 2 3" xfId="43859"/>
    <cellStyle name="Calculation 3 6 2 3 10 2 4" xfId="20906"/>
    <cellStyle name="Calculation 3 6 2 3 10 3" xfId="26926"/>
    <cellStyle name="Calculation 3 6 2 3 10 4" xfId="37869"/>
    <cellStyle name="Calculation 3 6 2 3 10 5" xfId="14916"/>
    <cellStyle name="Calculation 3 6 2 3 11" xfId="3270"/>
    <cellStyle name="Calculation 3 6 2 3 11 2" xfId="9222"/>
    <cellStyle name="Calculation 3 6 2 3 11 2 2" xfId="33049"/>
    <cellStyle name="Calculation 3 6 2 3 11 2 3" xfId="44088"/>
    <cellStyle name="Calculation 3 6 2 3 11 2 4" xfId="21135"/>
    <cellStyle name="Calculation 3 6 2 3 11 3" xfId="27191"/>
    <cellStyle name="Calculation 3 6 2 3 11 4" xfId="38137"/>
    <cellStyle name="Calculation 3 6 2 3 11 5" xfId="15184"/>
    <cellStyle name="Calculation 3 6 2 3 12" xfId="3514"/>
    <cellStyle name="Calculation 3 6 2 3 12 2" xfId="9434"/>
    <cellStyle name="Calculation 3 6 2 3 12 2 2" xfId="33261"/>
    <cellStyle name="Calculation 3 6 2 3 12 2 3" xfId="44300"/>
    <cellStyle name="Calculation 3 6 2 3 12 2 4" xfId="21347"/>
    <cellStyle name="Calculation 3 6 2 3 12 3" xfId="27430"/>
    <cellStyle name="Calculation 3 6 2 3 12 4" xfId="38381"/>
    <cellStyle name="Calculation 3 6 2 3 12 5" xfId="15428"/>
    <cellStyle name="Calculation 3 6 2 3 13" xfId="3759"/>
    <cellStyle name="Calculation 3 6 2 3 13 2" xfId="9647"/>
    <cellStyle name="Calculation 3 6 2 3 13 2 2" xfId="33474"/>
    <cellStyle name="Calculation 3 6 2 3 13 2 3" xfId="44513"/>
    <cellStyle name="Calculation 3 6 2 3 13 2 4" xfId="21560"/>
    <cellStyle name="Calculation 3 6 2 3 13 3" xfId="27671"/>
    <cellStyle name="Calculation 3 6 2 3 13 4" xfId="38626"/>
    <cellStyle name="Calculation 3 6 2 3 13 5" xfId="15673"/>
    <cellStyle name="Calculation 3 6 2 3 14" xfId="4007"/>
    <cellStyle name="Calculation 3 6 2 3 14 2" xfId="9861"/>
    <cellStyle name="Calculation 3 6 2 3 14 2 2" xfId="33688"/>
    <cellStyle name="Calculation 3 6 2 3 14 2 3" xfId="44727"/>
    <cellStyle name="Calculation 3 6 2 3 14 2 4" xfId="21774"/>
    <cellStyle name="Calculation 3 6 2 3 14 3" xfId="27914"/>
    <cellStyle name="Calculation 3 6 2 3 14 4" xfId="38874"/>
    <cellStyle name="Calculation 3 6 2 3 14 5" xfId="15921"/>
    <cellStyle name="Calculation 3 6 2 3 15" xfId="4251"/>
    <cellStyle name="Calculation 3 6 2 3 15 2" xfId="10072"/>
    <cellStyle name="Calculation 3 6 2 3 15 2 2" xfId="33899"/>
    <cellStyle name="Calculation 3 6 2 3 15 2 3" xfId="44938"/>
    <cellStyle name="Calculation 3 6 2 3 15 2 4" xfId="21985"/>
    <cellStyle name="Calculation 3 6 2 3 15 3" xfId="28153"/>
    <cellStyle name="Calculation 3 6 2 3 15 4" xfId="39118"/>
    <cellStyle name="Calculation 3 6 2 3 15 5" xfId="16165"/>
    <cellStyle name="Calculation 3 6 2 3 16" xfId="4493"/>
    <cellStyle name="Calculation 3 6 2 3 16 2" xfId="10282"/>
    <cellStyle name="Calculation 3 6 2 3 16 2 2" xfId="34109"/>
    <cellStyle name="Calculation 3 6 2 3 16 2 3" xfId="45148"/>
    <cellStyle name="Calculation 3 6 2 3 16 2 4" xfId="22195"/>
    <cellStyle name="Calculation 3 6 2 3 16 3" xfId="28390"/>
    <cellStyle name="Calculation 3 6 2 3 16 4" xfId="39360"/>
    <cellStyle name="Calculation 3 6 2 3 16 5" xfId="16407"/>
    <cellStyle name="Calculation 3 6 2 3 17" xfId="4714"/>
    <cellStyle name="Calculation 3 6 2 3 17 2" xfId="10469"/>
    <cellStyle name="Calculation 3 6 2 3 17 2 2" xfId="34296"/>
    <cellStyle name="Calculation 3 6 2 3 17 2 3" xfId="45335"/>
    <cellStyle name="Calculation 3 6 2 3 17 2 4" xfId="22382"/>
    <cellStyle name="Calculation 3 6 2 3 17 3" xfId="28605"/>
    <cellStyle name="Calculation 3 6 2 3 17 4" xfId="39581"/>
    <cellStyle name="Calculation 3 6 2 3 17 5" xfId="16628"/>
    <cellStyle name="Calculation 3 6 2 3 18" xfId="4924"/>
    <cellStyle name="Calculation 3 6 2 3 18 2" xfId="10652"/>
    <cellStyle name="Calculation 3 6 2 3 18 2 2" xfId="34479"/>
    <cellStyle name="Calculation 3 6 2 3 18 2 3" xfId="45518"/>
    <cellStyle name="Calculation 3 6 2 3 18 2 4" xfId="22565"/>
    <cellStyle name="Calculation 3 6 2 3 18 3" xfId="28809"/>
    <cellStyle name="Calculation 3 6 2 3 18 4" xfId="39791"/>
    <cellStyle name="Calculation 3 6 2 3 18 5" xfId="16838"/>
    <cellStyle name="Calculation 3 6 2 3 19" xfId="5159"/>
    <cellStyle name="Calculation 3 6 2 3 19 2" xfId="10857"/>
    <cellStyle name="Calculation 3 6 2 3 19 2 2" xfId="34684"/>
    <cellStyle name="Calculation 3 6 2 3 19 2 3" xfId="45723"/>
    <cellStyle name="Calculation 3 6 2 3 19 2 4" xfId="22770"/>
    <cellStyle name="Calculation 3 6 2 3 19 3" xfId="29039"/>
    <cellStyle name="Calculation 3 6 2 3 19 4" xfId="40026"/>
    <cellStyle name="Calculation 3 6 2 3 19 5" xfId="17073"/>
    <cellStyle name="Calculation 3 6 2 3 2" xfId="1252"/>
    <cellStyle name="Calculation 3 6 2 3 2 2" xfId="7484"/>
    <cellStyle name="Calculation 3 6 2 3 2 2 2" xfId="31311"/>
    <cellStyle name="Calculation 3 6 2 3 2 2 3" xfId="42350"/>
    <cellStyle name="Calculation 3 6 2 3 2 2 4" xfId="19397"/>
    <cellStyle name="Calculation 3 6 2 3 2 3" xfId="25228"/>
    <cellStyle name="Calculation 3 6 2 3 2 4" xfId="36119"/>
    <cellStyle name="Calculation 3 6 2 3 2 5" xfId="13166"/>
    <cellStyle name="Calculation 3 6 2 3 20" xfId="5380"/>
    <cellStyle name="Calculation 3 6 2 3 20 2" xfId="11044"/>
    <cellStyle name="Calculation 3 6 2 3 20 2 2" xfId="34871"/>
    <cellStyle name="Calculation 3 6 2 3 20 2 3" xfId="45910"/>
    <cellStyle name="Calculation 3 6 2 3 20 2 4" xfId="22957"/>
    <cellStyle name="Calculation 3 6 2 3 20 3" xfId="29252"/>
    <cellStyle name="Calculation 3 6 2 3 20 4" xfId="40247"/>
    <cellStyle name="Calculation 3 6 2 3 20 5" xfId="17294"/>
    <cellStyle name="Calculation 3 6 2 3 21" xfId="5613"/>
    <cellStyle name="Calculation 3 6 2 3 21 2" xfId="11247"/>
    <cellStyle name="Calculation 3 6 2 3 21 2 2" xfId="35074"/>
    <cellStyle name="Calculation 3 6 2 3 21 2 3" xfId="46113"/>
    <cellStyle name="Calculation 3 6 2 3 21 2 4" xfId="23160"/>
    <cellStyle name="Calculation 3 6 2 3 21 3" xfId="29479"/>
    <cellStyle name="Calculation 3 6 2 3 21 4" xfId="40480"/>
    <cellStyle name="Calculation 3 6 2 3 21 5" xfId="17527"/>
    <cellStyle name="Calculation 3 6 2 3 22" xfId="5846"/>
    <cellStyle name="Calculation 3 6 2 3 22 2" xfId="11448"/>
    <cellStyle name="Calculation 3 6 2 3 22 2 2" xfId="35275"/>
    <cellStyle name="Calculation 3 6 2 3 22 2 3" xfId="46314"/>
    <cellStyle name="Calculation 3 6 2 3 22 2 4" xfId="23361"/>
    <cellStyle name="Calculation 3 6 2 3 22 3" xfId="29705"/>
    <cellStyle name="Calculation 3 6 2 3 22 4" xfId="40713"/>
    <cellStyle name="Calculation 3 6 2 3 22 5" xfId="17760"/>
    <cellStyle name="Calculation 3 6 2 3 23" xfId="6063"/>
    <cellStyle name="Calculation 3 6 2 3 23 2" xfId="11632"/>
    <cellStyle name="Calculation 3 6 2 3 23 2 2" xfId="35459"/>
    <cellStyle name="Calculation 3 6 2 3 23 2 3" xfId="46498"/>
    <cellStyle name="Calculation 3 6 2 3 23 2 4" xfId="23545"/>
    <cellStyle name="Calculation 3 6 2 3 23 3" xfId="29915"/>
    <cellStyle name="Calculation 3 6 2 3 23 4" xfId="40930"/>
    <cellStyle name="Calculation 3 6 2 3 23 5" xfId="17977"/>
    <cellStyle name="Calculation 3 6 2 3 24" xfId="6271"/>
    <cellStyle name="Calculation 3 6 2 3 24 2" xfId="11813"/>
    <cellStyle name="Calculation 3 6 2 3 24 2 2" xfId="35640"/>
    <cellStyle name="Calculation 3 6 2 3 24 2 3" xfId="46679"/>
    <cellStyle name="Calculation 3 6 2 3 24 2 4" xfId="23726"/>
    <cellStyle name="Calculation 3 6 2 3 24 3" xfId="30116"/>
    <cellStyle name="Calculation 3 6 2 3 24 4" xfId="41138"/>
    <cellStyle name="Calculation 3 6 2 3 24 5" xfId="18185"/>
    <cellStyle name="Calculation 3 6 2 3 25" xfId="6491"/>
    <cellStyle name="Calculation 3 6 2 3 25 2" xfId="12005"/>
    <cellStyle name="Calculation 3 6 2 3 25 2 2" xfId="35832"/>
    <cellStyle name="Calculation 3 6 2 3 25 2 3" xfId="46871"/>
    <cellStyle name="Calculation 3 6 2 3 25 2 4" xfId="23918"/>
    <cellStyle name="Calculation 3 6 2 3 25 3" xfId="30329"/>
    <cellStyle name="Calculation 3 6 2 3 25 4" xfId="41358"/>
    <cellStyle name="Calculation 3 6 2 3 25 5" xfId="18405"/>
    <cellStyle name="Calculation 3 6 2 3 26" xfId="6717"/>
    <cellStyle name="Calculation 3 6 2 3 26 2" xfId="12198"/>
    <cellStyle name="Calculation 3 6 2 3 26 2 2" xfId="36025"/>
    <cellStyle name="Calculation 3 6 2 3 26 2 3" xfId="47064"/>
    <cellStyle name="Calculation 3 6 2 3 26 2 4" xfId="24111"/>
    <cellStyle name="Calculation 3 6 2 3 26 3" xfId="30546"/>
    <cellStyle name="Calculation 3 6 2 3 26 4" xfId="41584"/>
    <cellStyle name="Calculation 3 6 2 3 26 5" xfId="18631"/>
    <cellStyle name="Calculation 3 6 2 3 27" xfId="826"/>
    <cellStyle name="Calculation 3 6 2 3 27 2" xfId="7133"/>
    <cellStyle name="Calculation 3 6 2 3 27 2 2" xfId="30960"/>
    <cellStyle name="Calculation 3 6 2 3 27 2 3" xfId="41999"/>
    <cellStyle name="Calculation 3 6 2 3 27 2 4" xfId="19046"/>
    <cellStyle name="Calculation 3 6 2 3 27 3" xfId="24817"/>
    <cellStyle name="Calculation 3 6 2 3 27 4" xfId="24576"/>
    <cellStyle name="Calculation 3 6 2 3 27 5" xfId="12740"/>
    <cellStyle name="Calculation 3 6 2 3 28" xfId="6916"/>
    <cellStyle name="Calculation 3 6 2 3 28 2" xfId="30743"/>
    <cellStyle name="Calculation 3 6 2 3 28 3" xfId="41782"/>
    <cellStyle name="Calculation 3 6 2 3 28 4" xfId="18829"/>
    <cellStyle name="Calculation 3 6 2 3 29" xfId="24599"/>
    <cellStyle name="Calculation 3 6 2 3 3" xfId="1465"/>
    <cellStyle name="Calculation 3 6 2 3 3 2" xfId="7669"/>
    <cellStyle name="Calculation 3 6 2 3 3 2 2" xfId="31496"/>
    <cellStyle name="Calculation 3 6 2 3 3 2 3" xfId="42535"/>
    <cellStyle name="Calculation 3 6 2 3 3 2 4" xfId="19582"/>
    <cellStyle name="Calculation 3 6 2 3 3 3" xfId="25434"/>
    <cellStyle name="Calculation 3 6 2 3 3 4" xfId="36332"/>
    <cellStyle name="Calculation 3 6 2 3 3 5" xfId="13379"/>
    <cellStyle name="Calculation 3 6 2 3 30" xfId="29835"/>
    <cellStyle name="Calculation 3 6 2 3 31" xfId="12522"/>
    <cellStyle name="Calculation 3 6 2 3 4" xfId="1697"/>
    <cellStyle name="Calculation 3 6 2 3 4 2" xfId="7867"/>
    <cellStyle name="Calculation 3 6 2 3 4 2 2" xfId="31694"/>
    <cellStyle name="Calculation 3 6 2 3 4 2 3" xfId="42733"/>
    <cellStyle name="Calculation 3 6 2 3 4 2 4" xfId="19780"/>
    <cellStyle name="Calculation 3 6 2 3 4 3" xfId="25658"/>
    <cellStyle name="Calculation 3 6 2 3 4 4" xfId="36564"/>
    <cellStyle name="Calculation 3 6 2 3 4 5" xfId="13611"/>
    <cellStyle name="Calculation 3 6 2 3 5" xfId="1908"/>
    <cellStyle name="Calculation 3 6 2 3 5 2" xfId="8051"/>
    <cellStyle name="Calculation 3 6 2 3 5 2 2" xfId="31878"/>
    <cellStyle name="Calculation 3 6 2 3 5 2 3" xfId="42917"/>
    <cellStyle name="Calculation 3 6 2 3 5 2 4" xfId="19964"/>
    <cellStyle name="Calculation 3 6 2 3 5 3" xfId="25862"/>
    <cellStyle name="Calculation 3 6 2 3 5 4" xfId="36775"/>
    <cellStyle name="Calculation 3 6 2 3 5 5" xfId="13822"/>
    <cellStyle name="Calculation 3 6 2 3 6" xfId="2139"/>
    <cellStyle name="Calculation 3 6 2 3 6 2" xfId="8252"/>
    <cellStyle name="Calculation 3 6 2 3 6 2 2" xfId="32079"/>
    <cellStyle name="Calculation 3 6 2 3 6 2 3" xfId="43118"/>
    <cellStyle name="Calculation 3 6 2 3 6 2 4" xfId="20165"/>
    <cellStyle name="Calculation 3 6 2 3 6 3" xfId="26087"/>
    <cellStyle name="Calculation 3 6 2 3 6 4" xfId="37006"/>
    <cellStyle name="Calculation 3 6 2 3 6 5" xfId="14053"/>
    <cellStyle name="Calculation 3 6 2 3 7" xfId="2364"/>
    <cellStyle name="Calculation 3 6 2 3 7 2" xfId="8443"/>
    <cellStyle name="Calculation 3 6 2 3 7 2 2" xfId="32270"/>
    <cellStyle name="Calculation 3 6 2 3 7 2 3" xfId="43309"/>
    <cellStyle name="Calculation 3 6 2 3 7 2 4" xfId="20356"/>
    <cellStyle name="Calculation 3 6 2 3 7 3" xfId="26304"/>
    <cellStyle name="Calculation 3 6 2 3 7 4" xfId="37231"/>
    <cellStyle name="Calculation 3 6 2 3 7 5" xfId="14278"/>
    <cellStyle name="Calculation 3 6 2 3 8" xfId="2578"/>
    <cellStyle name="Calculation 3 6 2 3 8 2" xfId="8629"/>
    <cellStyle name="Calculation 3 6 2 3 8 2 2" xfId="32456"/>
    <cellStyle name="Calculation 3 6 2 3 8 2 3" xfId="43495"/>
    <cellStyle name="Calculation 3 6 2 3 8 2 4" xfId="20542"/>
    <cellStyle name="Calculation 3 6 2 3 8 3" xfId="26513"/>
    <cellStyle name="Calculation 3 6 2 3 8 4" xfId="37445"/>
    <cellStyle name="Calculation 3 6 2 3 8 5" xfId="14492"/>
    <cellStyle name="Calculation 3 6 2 3 9" xfId="2796"/>
    <cellStyle name="Calculation 3 6 2 3 9 2" xfId="8813"/>
    <cellStyle name="Calculation 3 6 2 3 9 2 2" xfId="32640"/>
    <cellStyle name="Calculation 3 6 2 3 9 2 3" xfId="43679"/>
    <cellStyle name="Calculation 3 6 2 3 9 2 4" xfId="20726"/>
    <cellStyle name="Calculation 3 6 2 3 9 3" xfId="26725"/>
    <cellStyle name="Calculation 3 6 2 3 9 4" xfId="37663"/>
    <cellStyle name="Calculation 3 6 2 3 9 5" xfId="14710"/>
    <cellStyle name="Calculation 3 6 2 30" xfId="6761"/>
    <cellStyle name="Calculation 3 6 2 30 2" xfId="12234"/>
    <cellStyle name="Calculation 3 6 2 30 2 2" xfId="36061"/>
    <cellStyle name="Calculation 3 6 2 30 2 3" xfId="47100"/>
    <cellStyle name="Calculation 3 6 2 30 2 4" xfId="24147"/>
    <cellStyle name="Calculation 3 6 2 30 3" xfId="30589"/>
    <cellStyle name="Calculation 3 6 2 30 4" xfId="41628"/>
    <cellStyle name="Calculation 3 6 2 30 5" xfId="18675"/>
    <cellStyle name="Calculation 3 6 2 31" xfId="6806"/>
    <cellStyle name="Calculation 3 6 2 31 2" xfId="12274"/>
    <cellStyle name="Calculation 3 6 2 31 2 2" xfId="36101"/>
    <cellStyle name="Calculation 3 6 2 31 2 3" xfId="47140"/>
    <cellStyle name="Calculation 3 6 2 31 2 4" xfId="24187"/>
    <cellStyle name="Calculation 3 6 2 31 3" xfId="30633"/>
    <cellStyle name="Calculation 3 6 2 31 4" xfId="41673"/>
    <cellStyle name="Calculation 3 6 2 31 5" xfId="18720"/>
    <cellStyle name="Calculation 3 6 2 32" xfId="682"/>
    <cellStyle name="Calculation 3 6 2 32 2" xfId="6989"/>
    <cellStyle name="Calculation 3 6 2 32 2 2" xfId="30816"/>
    <cellStyle name="Calculation 3 6 2 32 2 3" xfId="41855"/>
    <cellStyle name="Calculation 3 6 2 32 2 4" xfId="18902"/>
    <cellStyle name="Calculation 3 6 2 32 3" xfId="24673"/>
    <cellStyle name="Calculation 3 6 2 32 4" xfId="25616"/>
    <cellStyle name="Calculation 3 6 2 32 5" xfId="12596"/>
    <cellStyle name="Calculation 3 6 2 33" xfId="24438"/>
    <cellStyle name="Calculation 3 6 2 34" xfId="29713"/>
    <cellStyle name="Calculation 3 6 2 35" xfId="12356"/>
    <cellStyle name="Calculation 3 6 2 4" xfId="480"/>
    <cellStyle name="Calculation 3 6 2 4 10" xfId="2874"/>
    <cellStyle name="Calculation 3 6 2 4 10 2" xfId="8886"/>
    <cellStyle name="Calculation 3 6 2 4 10 2 2" xfId="32713"/>
    <cellStyle name="Calculation 3 6 2 4 10 2 3" xfId="43752"/>
    <cellStyle name="Calculation 3 6 2 4 10 2 4" xfId="20799"/>
    <cellStyle name="Calculation 3 6 2 4 10 3" xfId="26803"/>
    <cellStyle name="Calculation 3 6 2 4 10 4" xfId="37741"/>
    <cellStyle name="Calculation 3 6 2 4 10 5" xfId="14788"/>
    <cellStyle name="Calculation 3 6 2 4 11" xfId="3142"/>
    <cellStyle name="Calculation 3 6 2 4 11 2" xfId="9115"/>
    <cellStyle name="Calculation 3 6 2 4 11 2 2" xfId="32942"/>
    <cellStyle name="Calculation 3 6 2 4 11 2 3" xfId="43981"/>
    <cellStyle name="Calculation 3 6 2 4 11 2 4" xfId="21028"/>
    <cellStyle name="Calculation 3 6 2 4 11 3" xfId="27066"/>
    <cellStyle name="Calculation 3 6 2 4 11 4" xfId="38009"/>
    <cellStyle name="Calculation 3 6 2 4 11 5" xfId="15056"/>
    <cellStyle name="Calculation 3 6 2 4 12" xfId="3386"/>
    <cellStyle name="Calculation 3 6 2 4 12 2" xfId="9327"/>
    <cellStyle name="Calculation 3 6 2 4 12 2 2" xfId="33154"/>
    <cellStyle name="Calculation 3 6 2 4 12 2 3" xfId="44193"/>
    <cellStyle name="Calculation 3 6 2 4 12 2 4" xfId="21240"/>
    <cellStyle name="Calculation 3 6 2 4 12 3" xfId="27307"/>
    <cellStyle name="Calculation 3 6 2 4 12 4" xfId="38253"/>
    <cellStyle name="Calculation 3 6 2 4 12 5" xfId="15300"/>
    <cellStyle name="Calculation 3 6 2 4 13" xfId="3631"/>
    <cellStyle name="Calculation 3 6 2 4 13 2" xfId="9540"/>
    <cellStyle name="Calculation 3 6 2 4 13 2 2" xfId="33367"/>
    <cellStyle name="Calculation 3 6 2 4 13 2 3" xfId="44406"/>
    <cellStyle name="Calculation 3 6 2 4 13 2 4" xfId="21453"/>
    <cellStyle name="Calculation 3 6 2 4 13 3" xfId="27547"/>
    <cellStyle name="Calculation 3 6 2 4 13 4" xfId="38498"/>
    <cellStyle name="Calculation 3 6 2 4 13 5" xfId="15545"/>
    <cellStyle name="Calculation 3 6 2 4 14" xfId="3879"/>
    <cellStyle name="Calculation 3 6 2 4 14 2" xfId="9754"/>
    <cellStyle name="Calculation 3 6 2 4 14 2 2" xfId="33581"/>
    <cellStyle name="Calculation 3 6 2 4 14 2 3" xfId="44620"/>
    <cellStyle name="Calculation 3 6 2 4 14 2 4" xfId="21667"/>
    <cellStyle name="Calculation 3 6 2 4 14 3" xfId="27791"/>
    <cellStyle name="Calculation 3 6 2 4 14 4" xfId="38746"/>
    <cellStyle name="Calculation 3 6 2 4 14 5" xfId="15793"/>
    <cellStyle name="Calculation 3 6 2 4 15" xfId="4123"/>
    <cellStyle name="Calculation 3 6 2 4 15 2" xfId="9965"/>
    <cellStyle name="Calculation 3 6 2 4 15 2 2" xfId="33792"/>
    <cellStyle name="Calculation 3 6 2 4 15 2 3" xfId="44831"/>
    <cellStyle name="Calculation 3 6 2 4 15 2 4" xfId="21878"/>
    <cellStyle name="Calculation 3 6 2 4 15 3" xfId="28030"/>
    <cellStyle name="Calculation 3 6 2 4 15 4" xfId="38990"/>
    <cellStyle name="Calculation 3 6 2 4 15 5" xfId="16037"/>
    <cellStyle name="Calculation 3 6 2 4 16" xfId="4365"/>
    <cellStyle name="Calculation 3 6 2 4 16 2" xfId="10175"/>
    <cellStyle name="Calculation 3 6 2 4 16 2 2" xfId="34002"/>
    <cellStyle name="Calculation 3 6 2 4 16 2 3" xfId="45041"/>
    <cellStyle name="Calculation 3 6 2 4 16 2 4" xfId="22088"/>
    <cellStyle name="Calculation 3 6 2 4 16 3" xfId="28267"/>
    <cellStyle name="Calculation 3 6 2 4 16 4" xfId="39232"/>
    <cellStyle name="Calculation 3 6 2 4 16 5" xfId="16279"/>
    <cellStyle name="Calculation 3 6 2 4 17" xfId="4586"/>
    <cellStyle name="Calculation 3 6 2 4 17 2" xfId="10362"/>
    <cellStyle name="Calculation 3 6 2 4 17 2 2" xfId="34189"/>
    <cellStyle name="Calculation 3 6 2 4 17 2 3" xfId="45228"/>
    <cellStyle name="Calculation 3 6 2 4 17 2 4" xfId="22275"/>
    <cellStyle name="Calculation 3 6 2 4 17 3" xfId="28482"/>
    <cellStyle name="Calculation 3 6 2 4 17 4" xfId="39453"/>
    <cellStyle name="Calculation 3 6 2 4 17 5" xfId="16500"/>
    <cellStyle name="Calculation 3 6 2 4 18" xfId="4796"/>
    <cellStyle name="Calculation 3 6 2 4 18 2" xfId="10545"/>
    <cellStyle name="Calculation 3 6 2 4 18 2 2" xfId="34372"/>
    <cellStyle name="Calculation 3 6 2 4 18 2 3" xfId="45411"/>
    <cellStyle name="Calculation 3 6 2 4 18 2 4" xfId="22458"/>
    <cellStyle name="Calculation 3 6 2 4 18 3" xfId="28686"/>
    <cellStyle name="Calculation 3 6 2 4 18 4" xfId="39663"/>
    <cellStyle name="Calculation 3 6 2 4 18 5" xfId="16710"/>
    <cellStyle name="Calculation 3 6 2 4 19" xfId="5031"/>
    <cellStyle name="Calculation 3 6 2 4 19 2" xfId="10750"/>
    <cellStyle name="Calculation 3 6 2 4 19 2 2" xfId="34577"/>
    <cellStyle name="Calculation 3 6 2 4 19 2 3" xfId="45616"/>
    <cellStyle name="Calculation 3 6 2 4 19 2 4" xfId="22663"/>
    <cellStyle name="Calculation 3 6 2 4 19 3" xfId="28915"/>
    <cellStyle name="Calculation 3 6 2 4 19 4" xfId="39898"/>
    <cellStyle name="Calculation 3 6 2 4 19 5" xfId="16945"/>
    <cellStyle name="Calculation 3 6 2 4 2" xfId="1124"/>
    <cellStyle name="Calculation 3 6 2 4 2 2" xfId="7377"/>
    <cellStyle name="Calculation 3 6 2 4 2 2 2" xfId="31204"/>
    <cellStyle name="Calculation 3 6 2 4 2 2 3" xfId="42243"/>
    <cellStyle name="Calculation 3 6 2 4 2 2 4" xfId="19290"/>
    <cellStyle name="Calculation 3 6 2 4 2 3" xfId="25105"/>
    <cellStyle name="Calculation 3 6 2 4 2 4" xfId="24222"/>
    <cellStyle name="Calculation 3 6 2 4 2 5" xfId="13038"/>
    <cellStyle name="Calculation 3 6 2 4 20" xfId="5252"/>
    <cellStyle name="Calculation 3 6 2 4 20 2" xfId="10937"/>
    <cellStyle name="Calculation 3 6 2 4 20 2 2" xfId="34764"/>
    <cellStyle name="Calculation 3 6 2 4 20 2 3" xfId="45803"/>
    <cellStyle name="Calculation 3 6 2 4 20 2 4" xfId="22850"/>
    <cellStyle name="Calculation 3 6 2 4 20 3" xfId="29129"/>
    <cellStyle name="Calculation 3 6 2 4 20 4" xfId="40119"/>
    <cellStyle name="Calculation 3 6 2 4 20 5" xfId="17166"/>
    <cellStyle name="Calculation 3 6 2 4 21" xfId="5485"/>
    <cellStyle name="Calculation 3 6 2 4 21 2" xfId="11140"/>
    <cellStyle name="Calculation 3 6 2 4 21 2 2" xfId="34967"/>
    <cellStyle name="Calculation 3 6 2 4 21 2 3" xfId="46006"/>
    <cellStyle name="Calculation 3 6 2 4 21 2 4" xfId="23053"/>
    <cellStyle name="Calculation 3 6 2 4 21 3" xfId="29356"/>
    <cellStyle name="Calculation 3 6 2 4 21 4" xfId="40352"/>
    <cellStyle name="Calculation 3 6 2 4 21 5" xfId="17399"/>
    <cellStyle name="Calculation 3 6 2 4 22" xfId="5718"/>
    <cellStyle name="Calculation 3 6 2 4 22 2" xfId="11341"/>
    <cellStyle name="Calculation 3 6 2 4 22 2 2" xfId="35168"/>
    <cellStyle name="Calculation 3 6 2 4 22 2 3" xfId="46207"/>
    <cellStyle name="Calculation 3 6 2 4 22 2 4" xfId="23254"/>
    <cellStyle name="Calculation 3 6 2 4 22 3" xfId="29582"/>
    <cellStyle name="Calculation 3 6 2 4 22 4" xfId="40585"/>
    <cellStyle name="Calculation 3 6 2 4 22 5" xfId="17632"/>
    <cellStyle name="Calculation 3 6 2 4 23" xfId="5935"/>
    <cellStyle name="Calculation 3 6 2 4 23 2" xfId="11525"/>
    <cellStyle name="Calculation 3 6 2 4 23 2 2" xfId="35352"/>
    <cellStyle name="Calculation 3 6 2 4 23 2 3" xfId="46391"/>
    <cellStyle name="Calculation 3 6 2 4 23 2 4" xfId="23438"/>
    <cellStyle name="Calculation 3 6 2 4 23 3" xfId="29793"/>
    <cellStyle name="Calculation 3 6 2 4 23 4" xfId="40802"/>
    <cellStyle name="Calculation 3 6 2 4 23 5" xfId="17849"/>
    <cellStyle name="Calculation 3 6 2 4 24" xfId="6143"/>
    <cellStyle name="Calculation 3 6 2 4 24 2" xfId="11706"/>
    <cellStyle name="Calculation 3 6 2 4 24 2 2" xfId="35533"/>
    <cellStyle name="Calculation 3 6 2 4 24 2 3" xfId="46572"/>
    <cellStyle name="Calculation 3 6 2 4 24 2 4" xfId="23619"/>
    <cellStyle name="Calculation 3 6 2 4 24 3" xfId="29994"/>
    <cellStyle name="Calculation 3 6 2 4 24 4" xfId="41010"/>
    <cellStyle name="Calculation 3 6 2 4 24 5" xfId="18057"/>
    <cellStyle name="Calculation 3 6 2 4 25" xfId="6363"/>
    <cellStyle name="Calculation 3 6 2 4 25 2" xfId="11898"/>
    <cellStyle name="Calculation 3 6 2 4 25 2 2" xfId="35725"/>
    <cellStyle name="Calculation 3 6 2 4 25 2 3" xfId="46764"/>
    <cellStyle name="Calculation 3 6 2 4 25 2 4" xfId="23811"/>
    <cellStyle name="Calculation 3 6 2 4 25 3" xfId="30207"/>
    <cellStyle name="Calculation 3 6 2 4 25 4" xfId="41230"/>
    <cellStyle name="Calculation 3 6 2 4 25 5" xfId="18277"/>
    <cellStyle name="Calculation 3 6 2 4 26" xfId="719"/>
    <cellStyle name="Calculation 3 6 2 4 26 2" xfId="7026"/>
    <cellStyle name="Calculation 3 6 2 4 26 2 2" xfId="30853"/>
    <cellStyle name="Calculation 3 6 2 4 26 2 3" xfId="41892"/>
    <cellStyle name="Calculation 3 6 2 4 26 2 4" xfId="18939"/>
    <cellStyle name="Calculation 3 6 2 4 26 3" xfId="24710"/>
    <cellStyle name="Calculation 3 6 2 4 26 4" xfId="26989"/>
    <cellStyle name="Calculation 3 6 2 4 26 5" xfId="12633"/>
    <cellStyle name="Calculation 3 6 2 4 27" xfId="24476"/>
    <cellStyle name="Calculation 3 6 2 4 28" xfId="26970"/>
    <cellStyle name="Calculation 3 6 2 4 29" xfId="12394"/>
    <cellStyle name="Calculation 3 6 2 4 3" xfId="1337"/>
    <cellStyle name="Calculation 3 6 2 4 3 2" xfId="7562"/>
    <cellStyle name="Calculation 3 6 2 4 3 2 2" xfId="31389"/>
    <cellStyle name="Calculation 3 6 2 4 3 2 3" xfId="42428"/>
    <cellStyle name="Calculation 3 6 2 4 3 2 4" xfId="19475"/>
    <cellStyle name="Calculation 3 6 2 4 3 3" xfId="25312"/>
    <cellStyle name="Calculation 3 6 2 4 3 4" xfId="36204"/>
    <cellStyle name="Calculation 3 6 2 4 3 5" xfId="13251"/>
    <cellStyle name="Calculation 3 6 2 4 4" xfId="1569"/>
    <cellStyle name="Calculation 3 6 2 4 4 2" xfId="7760"/>
    <cellStyle name="Calculation 3 6 2 4 4 2 2" xfId="31587"/>
    <cellStyle name="Calculation 3 6 2 4 4 2 3" xfId="42626"/>
    <cellStyle name="Calculation 3 6 2 4 4 2 4" xfId="19673"/>
    <cellStyle name="Calculation 3 6 2 4 4 3" xfId="25536"/>
    <cellStyle name="Calculation 3 6 2 4 4 4" xfId="36436"/>
    <cellStyle name="Calculation 3 6 2 4 4 5" xfId="13483"/>
    <cellStyle name="Calculation 3 6 2 4 5" xfId="1780"/>
    <cellStyle name="Calculation 3 6 2 4 5 2" xfId="7944"/>
    <cellStyle name="Calculation 3 6 2 4 5 2 2" xfId="31771"/>
    <cellStyle name="Calculation 3 6 2 4 5 2 3" xfId="42810"/>
    <cellStyle name="Calculation 3 6 2 4 5 2 4" xfId="19857"/>
    <cellStyle name="Calculation 3 6 2 4 5 3" xfId="25740"/>
    <cellStyle name="Calculation 3 6 2 4 5 4" xfId="36647"/>
    <cellStyle name="Calculation 3 6 2 4 5 5" xfId="13694"/>
    <cellStyle name="Calculation 3 6 2 4 6" xfId="2011"/>
    <cellStyle name="Calculation 3 6 2 4 6 2" xfId="8145"/>
    <cellStyle name="Calculation 3 6 2 4 6 2 2" xfId="31972"/>
    <cellStyle name="Calculation 3 6 2 4 6 2 3" xfId="43011"/>
    <cellStyle name="Calculation 3 6 2 4 6 2 4" xfId="20058"/>
    <cellStyle name="Calculation 3 6 2 4 6 3" xfId="25964"/>
    <cellStyle name="Calculation 3 6 2 4 6 4" xfId="36878"/>
    <cellStyle name="Calculation 3 6 2 4 6 5" xfId="13925"/>
    <cellStyle name="Calculation 3 6 2 4 7" xfId="2236"/>
    <cellStyle name="Calculation 3 6 2 4 7 2" xfId="8336"/>
    <cellStyle name="Calculation 3 6 2 4 7 2 2" xfId="32163"/>
    <cellStyle name="Calculation 3 6 2 4 7 2 3" xfId="43202"/>
    <cellStyle name="Calculation 3 6 2 4 7 2 4" xfId="20249"/>
    <cellStyle name="Calculation 3 6 2 4 7 3" xfId="26182"/>
    <cellStyle name="Calculation 3 6 2 4 7 4" xfId="37103"/>
    <cellStyle name="Calculation 3 6 2 4 7 5" xfId="14150"/>
    <cellStyle name="Calculation 3 6 2 4 8" xfId="2450"/>
    <cellStyle name="Calculation 3 6 2 4 8 2" xfId="8522"/>
    <cellStyle name="Calculation 3 6 2 4 8 2 2" xfId="32349"/>
    <cellStyle name="Calculation 3 6 2 4 8 2 3" xfId="43388"/>
    <cellStyle name="Calculation 3 6 2 4 8 2 4" xfId="20435"/>
    <cellStyle name="Calculation 3 6 2 4 8 3" xfId="26390"/>
    <cellStyle name="Calculation 3 6 2 4 8 4" xfId="37317"/>
    <cellStyle name="Calculation 3 6 2 4 8 5" xfId="14364"/>
    <cellStyle name="Calculation 3 6 2 4 9" xfId="2668"/>
    <cellStyle name="Calculation 3 6 2 4 9 2" xfId="8706"/>
    <cellStyle name="Calculation 3 6 2 4 9 2 2" xfId="32533"/>
    <cellStyle name="Calculation 3 6 2 4 9 2 3" xfId="43572"/>
    <cellStyle name="Calculation 3 6 2 4 9 2 4" xfId="20619"/>
    <cellStyle name="Calculation 3 6 2 4 9 3" xfId="26602"/>
    <cellStyle name="Calculation 3 6 2 4 9 4" xfId="37535"/>
    <cellStyle name="Calculation 3 6 2 4 9 5" xfId="14582"/>
    <cellStyle name="Calculation 3 6 2 5" xfId="1086"/>
    <cellStyle name="Calculation 3 6 2 5 2" xfId="7340"/>
    <cellStyle name="Calculation 3 6 2 5 2 2" xfId="31167"/>
    <cellStyle name="Calculation 3 6 2 5 2 3" xfId="42206"/>
    <cellStyle name="Calculation 3 6 2 5 2 4" xfId="19253"/>
    <cellStyle name="Calculation 3 6 2 5 3" xfId="25067"/>
    <cellStyle name="Calculation 3 6 2 5 4" xfId="24198"/>
    <cellStyle name="Calculation 3 6 2 5 5" xfId="13000"/>
    <cellStyle name="Calculation 3 6 2 6" xfId="1299"/>
    <cellStyle name="Calculation 3 6 2 6 2" xfId="7525"/>
    <cellStyle name="Calculation 3 6 2 6 2 2" xfId="31352"/>
    <cellStyle name="Calculation 3 6 2 6 2 3" xfId="42391"/>
    <cellStyle name="Calculation 3 6 2 6 2 4" xfId="19438"/>
    <cellStyle name="Calculation 3 6 2 6 3" xfId="25274"/>
    <cellStyle name="Calculation 3 6 2 6 4" xfId="36166"/>
    <cellStyle name="Calculation 3 6 2 6 5" xfId="13213"/>
    <cellStyle name="Calculation 3 6 2 7" xfId="1531"/>
    <cellStyle name="Calculation 3 6 2 7 2" xfId="7723"/>
    <cellStyle name="Calculation 3 6 2 7 2 2" xfId="31550"/>
    <cellStyle name="Calculation 3 6 2 7 2 3" xfId="42589"/>
    <cellStyle name="Calculation 3 6 2 7 2 4" xfId="19636"/>
    <cellStyle name="Calculation 3 6 2 7 3" xfId="25498"/>
    <cellStyle name="Calculation 3 6 2 7 4" xfId="36398"/>
    <cellStyle name="Calculation 3 6 2 7 5" xfId="13445"/>
    <cellStyle name="Calculation 3 6 2 8" xfId="1742"/>
    <cellStyle name="Calculation 3 6 2 8 2" xfId="7907"/>
    <cellStyle name="Calculation 3 6 2 8 2 2" xfId="31734"/>
    <cellStyle name="Calculation 3 6 2 8 2 3" xfId="42773"/>
    <cellStyle name="Calculation 3 6 2 8 2 4" xfId="19820"/>
    <cellStyle name="Calculation 3 6 2 8 3" xfId="25702"/>
    <cellStyle name="Calculation 3 6 2 8 4" xfId="36609"/>
    <cellStyle name="Calculation 3 6 2 8 5" xfId="13656"/>
    <cellStyle name="Calculation 3 6 2 9" xfId="1973"/>
    <cellStyle name="Calculation 3 6 2 9 2" xfId="8108"/>
    <cellStyle name="Calculation 3 6 2 9 2 2" xfId="31935"/>
    <cellStyle name="Calculation 3 6 2 9 2 3" xfId="42974"/>
    <cellStyle name="Calculation 3 6 2 9 2 4" xfId="20021"/>
    <cellStyle name="Calculation 3 6 2 9 3" xfId="25926"/>
    <cellStyle name="Calculation 3 6 2 9 4" xfId="36840"/>
    <cellStyle name="Calculation 3 6 2 9 5" xfId="13887"/>
    <cellStyle name="Calculation 3 6 20" xfId="12316"/>
    <cellStyle name="Calculation 3 6 3" xfId="568"/>
    <cellStyle name="Calculation 3 6 3 10" xfId="2962"/>
    <cellStyle name="Calculation 3 6 3 10 2" xfId="8957"/>
    <cellStyle name="Calculation 3 6 3 10 2 2" xfId="32784"/>
    <cellStyle name="Calculation 3 6 3 10 2 3" xfId="43823"/>
    <cellStyle name="Calculation 3 6 3 10 2 4" xfId="20870"/>
    <cellStyle name="Calculation 3 6 3 10 3" xfId="26887"/>
    <cellStyle name="Calculation 3 6 3 10 4" xfId="37829"/>
    <cellStyle name="Calculation 3 6 3 10 5" xfId="14876"/>
    <cellStyle name="Calculation 3 6 3 11" xfId="3230"/>
    <cellStyle name="Calculation 3 6 3 11 2" xfId="9186"/>
    <cellStyle name="Calculation 3 6 3 11 2 2" xfId="33013"/>
    <cellStyle name="Calculation 3 6 3 11 2 3" xfId="44052"/>
    <cellStyle name="Calculation 3 6 3 11 2 4" xfId="21099"/>
    <cellStyle name="Calculation 3 6 3 11 3" xfId="27152"/>
    <cellStyle name="Calculation 3 6 3 11 4" xfId="38097"/>
    <cellStyle name="Calculation 3 6 3 11 5" xfId="15144"/>
    <cellStyle name="Calculation 3 6 3 12" xfId="3474"/>
    <cellStyle name="Calculation 3 6 3 12 2" xfId="9398"/>
    <cellStyle name="Calculation 3 6 3 12 2 2" xfId="33225"/>
    <cellStyle name="Calculation 3 6 3 12 2 3" xfId="44264"/>
    <cellStyle name="Calculation 3 6 3 12 2 4" xfId="21311"/>
    <cellStyle name="Calculation 3 6 3 12 3" xfId="27391"/>
    <cellStyle name="Calculation 3 6 3 12 4" xfId="38341"/>
    <cellStyle name="Calculation 3 6 3 12 5" xfId="15388"/>
    <cellStyle name="Calculation 3 6 3 13" xfId="3719"/>
    <cellStyle name="Calculation 3 6 3 13 2" xfId="9611"/>
    <cellStyle name="Calculation 3 6 3 13 2 2" xfId="33438"/>
    <cellStyle name="Calculation 3 6 3 13 2 3" xfId="44477"/>
    <cellStyle name="Calculation 3 6 3 13 2 4" xfId="21524"/>
    <cellStyle name="Calculation 3 6 3 13 3" xfId="27632"/>
    <cellStyle name="Calculation 3 6 3 13 4" xfId="38586"/>
    <cellStyle name="Calculation 3 6 3 13 5" xfId="15633"/>
    <cellStyle name="Calculation 3 6 3 14" xfId="3967"/>
    <cellStyle name="Calculation 3 6 3 14 2" xfId="9825"/>
    <cellStyle name="Calculation 3 6 3 14 2 2" xfId="33652"/>
    <cellStyle name="Calculation 3 6 3 14 2 3" xfId="44691"/>
    <cellStyle name="Calculation 3 6 3 14 2 4" xfId="21738"/>
    <cellStyle name="Calculation 3 6 3 14 3" xfId="27875"/>
    <cellStyle name="Calculation 3 6 3 14 4" xfId="38834"/>
    <cellStyle name="Calculation 3 6 3 14 5" xfId="15881"/>
    <cellStyle name="Calculation 3 6 3 15" xfId="4211"/>
    <cellStyle name="Calculation 3 6 3 15 2" xfId="10036"/>
    <cellStyle name="Calculation 3 6 3 15 2 2" xfId="33863"/>
    <cellStyle name="Calculation 3 6 3 15 2 3" xfId="44902"/>
    <cellStyle name="Calculation 3 6 3 15 2 4" xfId="21949"/>
    <cellStyle name="Calculation 3 6 3 15 3" xfId="28114"/>
    <cellStyle name="Calculation 3 6 3 15 4" xfId="39078"/>
    <cellStyle name="Calculation 3 6 3 15 5" xfId="16125"/>
    <cellStyle name="Calculation 3 6 3 16" xfId="4453"/>
    <cellStyle name="Calculation 3 6 3 16 2" xfId="10246"/>
    <cellStyle name="Calculation 3 6 3 16 2 2" xfId="34073"/>
    <cellStyle name="Calculation 3 6 3 16 2 3" xfId="45112"/>
    <cellStyle name="Calculation 3 6 3 16 2 4" xfId="22159"/>
    <cellStyle name="Calculation 3 6 3 16 3" xfId="28351"/>
    <cellStyle name="Calculation 3 6 3 16 4" xfId="39320"/>
    <cellStyle name="Calculation 3 6 3 16 5" xfId="16367"/>
    <cellStyle name="Calculation 3 6 3 17" xfId="4674"/>
    <cellStyle name="Calculation 3 6 3 17 2" xfId="10433"/>
    <cellStyle name="Calculation 3 6 3 17 2 2" xfId="34260"/>
    <cellStyle name="Calculation 3 6 3 17 2 3" xfId="45299"/>
    <cellStyle name="Calculation 3 6 3 17 2 4" xfId="22346"/>
    <cellStyle name="Calculation 3 6 3 17 3" xfId="28566"/>
    <cellStyle name="Calculation 3 6 3 17 4" xfId="39541"/>
    <cellStyle name="Calculation 3 6 3 17 5" xfId="16588"/>
    <cellStyle name="Calculation 3 6 3 18" xfId="4884"/>
    <cellStyle name="Calculation 3 6 3 18 2" xfId="10616"/>
    <cellStyle name="Calculation 3 6 3 18 2 2" xfId="34443"/>
    <cellStyle name="Calculation 3 6 3 18 2 3" xfId="45482"/>
    <cellStyle name="Calculation 3 6 3 18 2 4" xfId="22529"/>
    <cellStyle name="Calculation 3 6 3 18 3" xfId="28770"/>
    <cellStyle name="Calculation 3 6 3 18 4" xfId="39751"/>
    <cellStyle name="Calculation 3 6 3 18 5" xfId="16798"/>
    <cellStyle name="Calculation 3 6 3 19" xfId="5119"/>
    <cellStyle name="Calculation 3 6 3 19 2" xfId="10821"/>
    <cellStyle name="Calculation 3 6 3 19 2 2" xfId="34648"/>
    <cellStyle name="Calculation 3 6 3 19 2 3" xfId="45687"/>
    <cellStyle name="Calculation 3 6 3 19 2 4" xfId="22734"/>
    <cellStyle name="Calculation 3 6 3 19 3" xfId="29000"/>
    <cellStyle name="Calculation 3 6 3 19 4" xfId="39986"/>
    <cellStyle name="Calculation 3 6 3 19 5" xfId="17033"/>
    <cellStyle name="Calculation 3 6 3 2" xfId="1212"/>
    <cellStyle name="Calculation 3 6 3 2 2" xfId="7448"/>
    <cellStyle name="Calculation 3 6 3 2 2 2" xfId="31275"/>
    <cellStyle name="Calculation 3 6 3 2 2 3" xfId="42314"/>
    <cellStyle name="Calculation 3 6 3 2 2 4" xfId="19361"/>
    <cellStyle name="Calculation 3 6 3 2 3" xfId="25189"/>
    <cellStyle name="Calculation 3 6 3 2 4" xfId="24327"/>
    <cellStyle name="Calculation 3 6 3 2 5" xfId="13126"/>
    <cellStyle name="Calculation 3 6 3 20" xfId="5340"/>
    <cellStyle name="Calculation 3 6 3 20 2" xfId="11008"/>
    <cellStyle name="Calculation 3 6 3 20 2 2" xfId="34835"/>
    <cellStyle name="Calculation 3 6 3 20 2 3" xfId="45874"/>
    <cellStyle name="Calculation 3 6 3 20 2 4" xfId="22921"/>
    <cellStyle name="Calculation 3 6 3 20 3" xfId="29213"/>
    <cellStyle name="Calculation 3 6 3 20 4" xfId="40207"/>
    <cellStyle name="Calculation 3 6 3 20 5" xfId="17254"/>
    <cellStyle name="Calculation 3 6 3 21" xfId="5573"/>
    <cellStyle name="Calculation 3 6 3 21 2" xfId="11211"/>
    <cellStyle name="Calculation 3 6 3 21 2 2" xfId="35038"/>
    <cellStyle name="Calculation 3 6 3 21 2 3" xfId="46077"/>
    <cellStyle name="Calculation 3 6 3 21 2 4" xfId="23124"/>
    <cellStyle name="Calculation 3 6 3 21 3" xfId="29440"/>
    <cellStyle name="Calculation 3 6 3 21 4" xfId="40440"/>
    <cellStyle name="Calculation 3 6 3 21 5" xfId="17487"/>
    <cellStyle name="Calculation 3 6 3 22" xfId="5806"/>
    <cellStyle name="Calculation 3 6 3 22 2" xfId="11412"/>
    <cellStyle name="Calculation 3 6 3 22 2 2" xfId="35239"/>
    <cellStyle name="Calculation 3 6 3 22 2 3" xfId="46278"/>
    <cellStyle name="Calculation 3 6 3 22 2 4" xfId="23325"/>
    <cellStyle name="Calculation 3 6 3 22 3" xfId="29666"/>
    <cellStyle name="Calculation 3 6 3 22 4" xfId="40673"/>
    <cellStyle name="Calculation 3 6 3 22 5" xfId="17720"/>
    <cellStyle name="Calculation 3 6 3 23" xfId="6023"/>
    <cellStyle name="Calculation 3 6 3 23 2" xfId="11596"/>
    <cellStyle name="Calculation 3 6 3 23 2 2" xfId="35423"/>
    <cellStyle name="Calculation 3 6 3 23 2 3" xfId="46462"/>
    <cellStyle name="Calculation 3 6 3 23 2 4" xfId="23509"/>
    <cellStyle name="Calculation 3 6 3 23 3" xfId="29876"/>
    <cellStyle name="Calculation 3 6 3 23 4" xfId="40890"/>
    <cellStyle name="Calculation 3 6 3 23 5" xfId="17937"/>
    <cellStyle name="Calculation 3 6 3 24" xfId="6231"/>
    <cellStyle name="Calculation 3 6 3 24 2" xfId="11777"/>
    <cellStyle name="Calculation 3 6 3 24 2 2" xfId="35604"/>
    <cellStyle name="Calculation 3 6 3 24 2 3" xfId="46643"/>
    <cellStyle name="Calculation 3 6 3 24 2 4" xfId="23690"/>
    <cellStyle name="Calculation 3 6 3 24 3" xfId="30077"/>
    <cellStyle name="Calculation 3 6 3 24 4" xfId="41098"/>
    <cellStyle name="Calculation 3 6 3 24 5" xfId="18145"/>
    <cellStyle name="Calculation 3 6 3 25" xfId="6451"/>
    <cellStyle name="Calculation 3 6 3 25 2" xfId="11969"/>
    <cellStyle name="Calculation 3 6 3 25 2 2" xfId="35796"/>
    <cellStyle name="Calculation 3 6 3 25 2 3" xfId="46835"/>
    <cellStyle name="Calculation 3 6 3 25 2 4" xfId="23882"/>
    <cellStyle name="Calculation 3 6 3 25 3" xfId="30290"/>
    <cellStyle name="Calculation 3 6 3 25 4" xfId="41318"/>
    <cellStyle name="Calculation 3 6 3 25 5" xfId="18365"/>
    <cellStyle name="Calculation 3 6 3 26" xfId="6677"/>
    <cellStyle name="Calculation 3 6 3 26 2" xfId="12162"/>
    <cellStyle name="Calculation 3 6 3 26 2 2" xfId="35989"/>
    <cellStyle name="Calculation 3 6 3 26 2 3" xfId="47028"/>
    <cellStyle name="Calculation 3 6 3 26 2 4" xfId="24075"/>
    <cellStyle name="Calculation 3 6 3 26 3" xfId="30507"/>
    <cellStyle name="Calculation 3 6 3 26 4" xfId="41544"/>
    <cellStyle name="Calculation 3 6 3 26 5" xfId="18591"/>
    <cellStyle name="Calculation 3 6 3 27" xfId="790"/>
    <cellStyle name="Calculation 3 6 3 27 2" xfId="7097"/>
    <cellStyle name="Calculation 3 6 3 27 2 2" xfId="30924"/>
    <cellStyle name="Calculation 3 6 3 27 2 3" xfId="41963"/>
    <cellStyle name="Calculation 3 6 3 27 2 4" xfId="19010"/>
    <cellStyle name="Calculation 3 6 3 27 3" xfId="24781"/>
    <cellStyle name="Calculation 3 6 3 27 4" xfId="29045"/>
    <cellStyle name="Calculation 3 6 3 27 5" xfId="12704"/>
    <cellStyle name="Calculation 3 6 3 28" xfId="6880"/>
    <cellStyle name="Calculation 3 6 3 28 2" xfId="30707"/>
    <cellStyle name="Calculation 3 6 3 28 3" xfId="41746"/>
    <cellStyle name="Calculation 3 6 3 28 4" xfId="18793"/>
    <cellStyle name="Calculation 3 6 3 29" xfId="24560"/>
    <cellStyle name="Calculation 3 6 3 3" xfId="1425"/>
    <cellStyle name="Calculation 3 6 3 3 2" xfId="7633"/>
    <cellStyle name="Calculation 3 6 3 3 2 2" xfId="31460"/>
    <cellStyle name="Calculation 3 6 3 3 2 3" xfId="42499"/>
    <cellStyle name="Calculation 3 6 3 3 2 4" xfId="19546"/>
    <cellStyle name="Calculation 3 6 3 3 3" xfId="25395"/>
    <cellStyle name="Calculation 3 6 3 3 4" xfId="36292"/>
    <cellStyle name="Calculation 3 6 3 3 5" xfId="13339"/>
    <cellStyle name="Calculation 3 6 3 30" xfId="25235"/>
    <cellStyle name="Calculation 3 6 3 31" xfId="12482"/>
    <cellStyle name="Calculation 3 6 3 4" xfId="1657"/>
    <cellStyle name="Calculation 3 6 3 4 2" xfId="7831"/>
    <cellStyle name="Calculation 3 6 3 4 2 2" xfId="31658"/>
    <cellStyle name="Calculation 3 6 3 4 2 3" xfId="42697"/>
    <cellStyle name="Calculation 3 6 3 4 2 4" xfId="19744"/>
    <cellStyle name="Calculation 3 6 3 4 3" xfId="25619"/>
    <cellStyle name="Calculation 3 6 3 4 4" xfId="36524"/>
    <cellStyle name="Calculation 3 6 3 4 5" xfId="13571"/>
    <cellStyle name="Calculation 3 6 3 5" xfId="1868"/>
    <cellStyle name="Calculation 3 6 3 5 2" xfId="8015"/>
    <cellStyle name="Calculation 3 6 3 5 2 2" xfId="31842"/>
    <cellStyle name="Calculation 3 6 3 5 2 3" xfId="42881"/>
    <cellStyle name="Calculation 3 6 3 5 2 4" xfId="19928"/>
    <cellStyle name="Calculation 3 6 3 5 3" xfId="25823"/>
    <cellStyle name="Calculation 3 6 3 5 4" xfId="36735"/>
    <cellStyle name="Calculation 3 6 3 5 5" xfId="13782"/>
    <cellStyle name="Calculation 3 6 3 6" xfId="2099"/>
    <cellStyle name="Calculation 3 6 3 6 2" xfId="8216"/>
    <cellStyle name="Calculation 3 6 3 6 2 2" xfId="32043"/>
    <cellStyle name="Calculation 3 6 3 6 2 3" xfId="43082"/>
    <cellStyle name="Calculation 3 6 3 6 2 4" xfId="20129"/>
    <cellStyle name="Calculation 3 6 3 6 3" xfId="26048"/>
    <cellStyle name="Calculation 3 6 3 6 4" xfId="36966"/>
    <cellStyle name="Calculation 3 6 3 6 5" xfId="14013"/>
    <cellStyle name="Calculation 3 6 3 7" xfId="2324"/>
    <cellStyle name="Calculation 3 6 3 7 2" xfId="8407"/>
    <cellStyle name="Calculation 3 6 3 7 2 2" xfId="32234"/>
    <cellStyle name="Calculation 3 6 3 7 2 3" xfId="43273"/>
    <cellStyle name="Calculation 3 6 3 7 2 4" xfId="20320"/>
    <cellStyle name="Calculation 3 6 3 7 3" xfId="26265"/>
    <cellStyle name="Calculation 3 6 3 7 4" xfId="37191"/>
    <cellStyle name="Calculation 3 6 3 7 5" xfId="14238"/>
    <cellStyle name="Calculation 3 6 3 8" xfId="2538"/>
    <cellStyle name="Calculation 3 6 3 8 2" xfId="8593"/>
    <cellStyle name="Calculation 3 6 3 8 2 2" xfId="32420"/>
    <cellStyle name="Calculation 3 6 3 8 2 3" xfId="43459"/>
    <cellStyle name="Calculation 3 6 3 8 2 4" xfId="20506"/>
    <cellStyle name="Calculation 3 6 3 8 3" xfId="26474"/>
    <cellStyle name="Calculation 3 6 3 8 4" xfId="37405"/>
    <cellStyle name="Calculation 3 6 3 8 5" xfId="14452"/>
    <cellStyle name="Calculation 3 6 3 9" xfId="2756"/>
    <cellStyle name="Calculation 3 6 3 9 2" xfId="8777"/>
    <cellStyle name="Calculation 3 6 3 9 2 2" xfId="32604"/>
    <cellStyle name="Calculation 3 6 3 9 2 3" xfId="43643"/>
    <cellStyle name="Calculation 3 6 3 9 2 4" xfId="20690"/>
    <cellStyle name="Calculation 3 6 3 9 3" xfId="26686"/>
    <cellStyle name="Calculation 3 6 3 9 4" xfId="37623"/>
    <cellStyle name="Calculation 3 6 3 9 5" xfId="14670"/>
    <cellStyle name="Calculation 3 6 4" xfId="1257"/>
    <cellStyle name="Calculation 3 6 4 2" xfId="7488"/>
    <cellStyle name="Calculation 3 6 4 2 2" xfId="31315"/>
    <cellStyle name="Calculation 3 6 4 2 3" xfId="42354"/>
    <cellStyle name="Calculation 3 6 4 2 4" xfId="19401"/>
    <cellStyle name="Calculation 3 6 4 3" xfId="25233"/>
    <cellStyle name="Calculation 3 6 4 4" xfId="36124"/>
    <cellStyle name="Calculation 3 6 4 5" xfId="13171"/>
    <cellStyle name="Calculation 3 6 5" xfId="2371"/>
    <cellStyle name="Calculation 3 6 5 2" xfId="8449"/>
    <cellStyle name="Calculation 3 6 5 2 2" xfId="32276"/>
    <cellStyle name="Calculation 3 6 5 2 3" xfId="43315"/>
    <cellStyle name="Calculation 3 6 5 2 4" xfId="20362"/>
    <cellStyle name="Calculation 3 6 5 3" xfId="26311"/>
    <cellStyle name="Calculation 3 6 5 4" xfId="37238"/>
    <cellStyle name="Calculation 3 6 5 5" xfId="14285"/>
    <cellStyle name="Calculation 3 6 6" xfId="921"/>
    <cellStyle name="Calculation 3 6 6 2" xfId="7214"/>
    <cellStyle name="Calculation 3 6 6 2 2" xfId="31041"/>
    <cellStyle name="Calculation 3 6 6 2 3" xfId="42080"/>
    <cellStyle name="Calculation 3 6 6 2 4" xfId="19127"/>
    <cellStyle name="Calculation 3 6 6 3" xfId="24909"/>
    <cellStyle name="Calculation 3 6 6 4" xfId="27573"/>
    <cellStyle name="Calculation 3 6 6 5" xfId="12835"/>
    <cellStyle name="Calculation 3 6 7" xfId="3063"/>
    <cellStyle name="Calculation 3 6 7 2" xfId="9042"/>
    <cellStyle name="Calculation 3 6 7 2 2" xfId="32869"/>
    <cellStyle name="Calculation 3 6 7 2 3" xfId="43908"/>
    <cellStyle name="Calculation 3 6 7 2 4" xfId="20955"/>
    <cellStyle name="Calculation 3 6 7 3" xfId="26987"/>
    <cellStyle name="Calculation 3 6 7 4" xfId="37930"/>
    <cellStyle name="Calculation 3 6 7 5" xfId="14977"/>
    <cellStyle name="Calculation 3 6 8" xfId="3306"/>
    <cellStyle name="Calculation 3 6 8 2" xfId="9252"/>
    <cellStyle name="Calculation 3 6 8 2 2" xfId="33079"/>
    <cellStyle name="Calculation 3 6 8 2 3" xfId="44118"/>
    <cellStyle name="Calculation 3 6 8 2 4" xfId="21165"/>
    <cellStyle name="Calculation 3 6 8 3" xfId="27227"/>
    <cellStyle name="Calculation 3 6 8 4" xfId="38173"/>
    <cellStyle name="Calculation 3 6 8 5" xfId="15220"/>
    <cellStyle name="Calculation 3 6 9" xfId="3553"/>
    <cellStyle name="Calculation 3 6 9 2" xfId="9467"/>
    <cellStyle name="Calculation 3 6 9 2 2" xfId="33294"/>
    <cellStyle name="Calculation 3 6 9 2 3" xfId="44333"/>
    <cellStyle name="Calculation 3 6 9 2 4" xfId="21380"/>
    <cellStyle name="Calculation 3 6 9 3" xfId="27469"/>
    <cellStyle name="Calculation 3 6 9 4" xfId="38420"/>
    <cellStyle name="Calculation 3 6 9 5" xfId="15467"/>
    <cellStyle name="Calculation 3 7" xfId="406"/>
    <cellStyle name="Calculation 3 7 10" xfId="2162"/>
    <cellStyle name="Calculation 3 7 10 2" xfId="8266"/>
    <cellStyle name="Calculation 3 7 10 2 2" xfId="32093"/>
    <cellStyle name="Calculation 3 7 10 2 3" xfId="43132"/>
    <cellStyle name="Calculation 3 7 10 2 4" xfId="20179"/>
    <cellStyle name="Calculation 3 7 10 3" xfId="26109"/>
    <cellStyle name="Calculation 3 7 10 4" xfId="37029"/>
    <cellStyle name="Calculation 3 7 10 5" xfId="14076"/>
    <cellStyle name="Calculation 3 7 11" xfId="2376"/>
    <cellStyle name="Calculation 3 7 11 2" xfId="8452"/>
    <cellStyle name="Calculation 3 7 11 2 2" xfId="32279"/>
    <cellStyle name="Calculation 3 7 11 2 3" xfId="43318"/>
    <cellStyle name="Calculation 3 7 11 2 4" xfId="20365"/>
    <cellStyle name="Calculation 3 7 11 3" xfId="26316"/>
    <cellStyle name="Calculation 3 7 11 4" xfId="37243"/>
    <cellStyle name="Calculation 3 7 11 5" xfId="14290"/>
    <cellStyle name="Calculation 3 7 12" xfId="2599"/>
    <cellStyle name="Calculation 3 7 12 2" xfId="8642"/>
    <cellStyle name="Calculation 3 7 12 2 2" xfId="32469"/>
    <cellStyle name="Calculation 3 7 12 2 3" xfId="43508"/>
    <cellStyle name="Calculation 3 7 12 2 4" xfId="20555"/>
    <cellStyle name="Calculation 3 7 12 3" xfId="26534"/>
    <cellStyle name="Calculation 3 7 12 4" xfId="37466"/>
    <cellStyle name="Calculation 3 7 12 5" xfId="14513"/>
    <cellStyle name="Calculation 3 7 13" xfId="2800"/>
    <cellStyle name="Calculation 3 7 13 2" xfId="8816"/>
    <cellStyle name="Calculation 3 7 13 2 2" xfId="32643"/>
    <cellStyle name="Calculation 3 7 13 2 3" xfId="43682"/>
    <cellStyle name="Calculation 3 7 13 2 4" xfId="20729"/>
    <cellStyle name="Calculation 3 7 13 3" xfId="26729"/>
    <cellStyle name="Calculation 3 7 13 4" xfId="37667"/>
    <cellStyle name="Calculation 3 7 13 5" xfId="14714"/>
    <cellStyle name="Calculation 3 7 14" xfId="3068"/>
    <cellStyle name="Calculation 3 7 14 2" xfId="9045"/>
    <cellStyle name="Calculation 3 7 14 2 2" xfId="32872"/>
    <cellStyle name="Calculation 3 7 14 2 3" xfId="43911"/>
    <cellStyle name="Calculation 3 7 14 2 4" xfId="20958"/>
    <cellStyle name="Calculation 3 7 14 3" xfId="26992"/>
    <cellStyle name="Calculation 3 7 14 4" xfId="37935"/>
    <cellStyle name="Calculation 3 7 14 5" xfId="14982"/>
    <cellStyle name="Calculation 3 7 15" xfId="3312"/>
    <cellStyle name="Calculation 3 7 15 2" xfId="9257"/>
    <cellStyle name="Calculation 3 7 15 2 2" xfId="33084"/>
    <cellStyle name="Calculation 3 7 15 2 3" xfId="44123"/>
    <cellStyle name="Calculation 3 7 15 2 4" xfId="21170"/>
    <cellStyle name="Calculation 3 7 15 3" xfId="27233"/>
    <cellStyle name="Calculation 3 7 15 4" xfId="38179"/>
    <cellStyle name="Calculation 3 7 15 5" xfId="15226"/>
    <cellStyle name="Calculation 3 7 16" xfId="3557"/>
    <cellStyle name="Calculation 3 7 16 2" xfId="9470"/>
    <cellStyle name="Calculation 3 7 16 2 2" xfId="33297"/>
    <cellStyle name="Calculation 3 7 16 2 3" xfId="44336"/>
    <cellStyle name="Calculation 3 7 16 2 4" xfId="21383"/>
    <cellStyle name="Calculation 3 7 16 3" xfId="27473"/>
    <cellStyle name="Calculation 3 7 16 4" xfId="38424"/>
    <cellStyle name="Calculation 3 7 16 5" xfId="15471"/>
    <cellStyle name="Calculation 3 7 17" xfId="3805"/>
    <cellStyle name="Calculation 3 7 17 2" xfId="9684"/>
    <cellStyle name="Calculation 3 7 17 2 2" xfId="33511"/>
    <cellStyle name="Calculation 3 7 17 2 3" xfId="44550"/>
    <cellStyle name="Calculation 3 7 17 2 4" xfId="21597"/>
    <cellStyle name="Calculation 3 7 17 3" xfId="27717"/>
    <cellStyle name="Calculation 3 7 17 4" xfId="38672"/>
    <cellStyle name="Calculation 3 7 17 5" xfId="15719"/>
    <cellStyle name="Calculation 3 7 18" xfId="4049"/>
    <cellStyle name="Calculation 3 7 18 2" xfId="9895"/>
    <cellStyle name="Calculation 3 7 18 2 2" xfId="33722"/>
    <cellStyle name="Calculation 3 7 18 2 3" xfId="44761"/>
    <cellStyle name="Calculation 3 7 18 2 4" xfId="21808"/>
    <cellStyle name="Calculation 3 7 18 3" xfId="27956"/>
    <cellStyle name="Calculation 3 7 18 4" xfId="38916"/>
    <cellStyle name="Calculation 3 7 18 5" xfId="15963"/>
    <cellStyle name="Calculation 3 7 19" xfId="4291"/>
    <cellStyle name="Calculation 3 7 19 2" xfId="10105"/>
    <cellStyle name="Calculation 3 7 19 2 2" xfId="33932"/>
    <cellStyle name="Calculation 3 7 19 2 3" xfId="44971"/>
    <cellStyle name="Calculation 3 7 19 2 4" xfId="22018"/>
    <cellStyle name="Calculation 3 7 19 3" xfId="28193"/>
    <cellStyle name="Calculation 3 7 19 4" xfId="39158"/>
    <cellStyle name="Calculation 3 7 19 5" xfId="16205"/>
    <cellStyle name="Calculation 3 7 2" xfId="527"/>
    <cellStyle name="Calculation 3 7 2 10" xfId="2921"/>
    <cellStyle name="Calculation 3 7 2 10 2" xfId="8920"/>
    <cellStyle name="Calculation 3 7 2 10 2 2" xfId="32747"/>
    <cellStyle name="Calculation 3 7 2 10 2 3" xfId="43786"/>
    <cellStyle name="Calculation 3 7 2 10 2 4" xfId="20833"/>
    <cellStyle name="Calculation 3 7 2 10 3" xfId="26846"/>
    <cellStyle name="Calculation 3 7 2 10 4" xfId="37788"/>
    <cellStyle name="Calculation 3 7 2 10 5" xfId="14835"/>
    <cellStyle name="Calculation 3 7 2 11" xfId="3189"/>
    <cellStyle name="Calculation 3 7 2 11 2" xfId="9149"/>
    <cellStyle name="Calculation 3 7 2 11 2 2" xfId="32976"/>
    <cellStyle name="Calculation 3 7 2 11 2 3" xfId="44015"/>
    <cellStyle name="Calculation 3 7 2 11 2 4" xfId="21062"/>
    <cellStyle name="Calculation 3 7 2 11 3" xfId="27111"/>
    <cellStyle name="Calculation 3 7 2 11 4" xfId="38056"/>
    <cellStyle name="Calculation 3 7 2 11 5" xfId="15103"/>
    <cellStyle name="Calculation 3 7 2 12" xfId="3433"/>
    <cellStyle name="Calculation 3 7 2 12 2" xfId="9361"/>
    <cellStyle name="Calculation 3 7 2 12 2 2" xfId="33188"/>
    <cellStyle name="Calculation 3 7 2 12 2 3" xfId="44227"/>
    <cellStyle name="Calculation 3 7 2 12 2 4" xfId="21274"/>
    <cellStyle name="Calculation 3 7 2 12 3" xfId="27350"/>
    <cellStyle name="Calculation 3 7 2 12 4" xfId="38300"/>
    <cellStyle name="Calculation 3 7 2 12 5" xfId="15347"/>
    <cellStyle name="Calculation 3 7 2 13" xfId="3678"/>
    <cellStyle name="Calculation 3 7 2 13 2" xfId="9574"/>
    <cellStyle name="Calculation 3 7 2 13 2 2" xfId="33401"/>
    <cellStyle name="Calculation 3 7 2 13 2 3" xfId="44440"/>
    <cellStyle name="Calculation 3 7 2 13 2 4" xfId="21487"/>
    <cellStyle name="Calculation 3 7 2 13 3" xfId="27591"/>
    <cellStyle name="Calculation 3 7 2 13 4" xfId="38545"/>
    <cellStyle name="Calculation 3 7 2 13 5" xfId="15592"/>
    <cellStyle name="Calculation 3 7 2 14" xfId="3926"/>
    <cellStyle name="Calculation 3 7 2 14 2" xfId="9788"/>
    <cellStyle name="Calculation 3 7 2 14 2 2" xfId="33615"/>
    <cellStyle name="Calculation 3 7 2 14 2 3" xfId="44654"/>
    <cellStyle name="Calculation 3 7 2 14 2 4" xfId="21701"/>
    <cellStyle name="Calculation 3 7 2 14 3" xfId="27834"/>
    <cellStyle name="Calculation 3 7 2 14 4" xfId="38793"/>
    <cellStyle name="Calculation 3 7 2 14 5" xfId="15840"/>
    <cellStyle name="Calculation 3 7 2 15" xfId="4170"/>
    <cellStyle name="Calculation 3 7 2 15 2" xfId="9999"/>
    <cellStyle name="Calculation 3 7 2 15 2 2" xfId="33826"/>
    <cellStyle name="Calculation 3 7 2 15 2 3" xfId="44865"/>
    <cellStyle name="Calculation 3 7 2 15 2 4" xfId="21912"/>
    <cellStyle name="Calculation 3 7 2 15 3" xfId="28073"/>
    <cellStyle name="Calculation 3 7 2 15 4" xfId="39037"/>
    <cellStyle name="Calculation 3 7 2 15 5" xfId="16084"/>
    <cellStyle name="Calculation 3 7 2 16" xfId="4412"/>
    <cellStyle name="Calculation 3 7 2 16 2" xfId="10209"/>
    <cellStyle name="Calculation 3 7 2 16 2 2" xfId="34036"/>
    <cellStyle name="Calculation 3 7 2 16 2 3" xfId="45075"/>
    <cellStyle name="Calculation 3 7 2 16 2 4" xfId="22122"/>
    <cellStyle name="Calculation 3 7 2 16 3" xfId="28310"/>
    <cellStyle name="Calculation 3 7 2 16 4" xfId="39279"/>
    <cellStyle name="Calculation 3 7 2 16 5" xfId="16326"/>
    <cellStyle name="Calculation 3 7 2 17" xfId="4633"/>
    <cellStyle name="Calculation 3 7 2 17 2" xfId="10396"/>
    <cellStyle name="Calculation 3 7 2 17 2 2" xfId="34223"/>
    <cellStyle name="Calculation 3 7 2 17 2 3" xfId="45262"/>
    <cellStyle name="Calculation 3 7 2 17 2 4" xfId="22309"/>
    <cellStyle name="Calculation 3 7 2 17 3" xfId="28525"/>
    <cellStyle name="Calculation 3 7 2 17 4" xfId="39500"/>
    <cellStyle name="Calculation 3 7 2 17 5" xfId="16547"/>
    <cellStyle name="Calculation 3 7 2 18" xfId="4843"/>
    <cellStyle name="Calculation 3 7 2 18 2" xfId="10579"/>
    <cellStyle name="Calculation 3 7 2 18 2 2" xfId="34406"/>
    <cellStyle name="Calculation 3 7 2 18 2 3" xfId="45445"/>
    <cellStyle name="Calculation 3 7 2 18 2 4" xfId="22492"/>
    <cellStyle name="Calculation 3 7 2 18 3" xfId="28729"/>
    <cellStyle name="Calculation 3 7 2 18 4" xfId="39710"/>
    <cellStyle name="Calculation 3 7 2 18 5" xfId="16757"/>
    <cellStyle name="Calculation 3 7 2 19" xfId="5078"/>
    <cellStyle name="Calculation 3 7 2 19 2" xfId="10784"/>
    <cellStyle name="Calculation 3 7 2 19 2 2" xfId="34611"/>
    <cellStyle name="Calculation 3 7 2 19 2 3" xfId="45650"/>
    <cellStyle name="Calculation 3 7 2 19 2 4" xfId="22697"/>
    <cellStyle name="Calculation 3 7 2 19 3" xfId="28959"/>
    <cellStyle name="Calculation 3 7 2 19 4" xfId="39945"/>
    <cellStyle name="Calculation 3 7 2 19 5" xfId="16992"/>
    <cellStyle name="Calculation 3 7 2 2" xfId="1171"/>
    <cellStyle name="Calculation 3 7 2 2 2" xfId="7411"/>
    <cellStyle name="Calculation 3 7 2 2 2 2" xfId="31238"/>
    <cellStyle name="Calculation 3 7 2 2 2 3" xfId="42277"/>
    <cellStyle name="Calculation 3 7 2 2 2 4" xfId="19324"/>
    <cellStyle name="Calculation 3 7 2 2 3" xfId="25148"/>
    <cellStyle name="Calculation 3 7 2 2 4" xfId="24342"/>
    <cellStyle name="Calculation 3 7 2 2 5" xfId="13085"/>
    <cellStyle name="Calculation 3 7 2 20" xfId="5299"/>
    <cellStyle name="Calculation 3 7 2 20 2" xfId="10971"/>
    <cellStyle name="Calculation 3 7 2 20 2 2" xfId="34798"/>
    <cellStyle name="Calculation 3 7 2 20 2 3" xfId="45837"/>
    <cellStyle name="Calculation 3 7 2 20 2 4" xfId="22884"/>
    <cellStyle name="Calculation 3 7 2 20 3" xfId="29172"/>
    <cellStyle name="Calculation 3 7 2 20 4" xfId="40166"/>
    <cellStyle name="Calculation 3 7 2 20 5" xfId="17213"/>
    <cellStyle name="Calculation 3 7 2 21" xfId="5532"/>
    <cellStyle name="Calculation 3 7 2 21 2" xfId="11174"/>
    <cellStyle name="Calculation 3 7 2 21 2 2" xfId="35001"/>
    <cellStyle name="Calculation 3 7 2 21 2 3" xfId="46040"/>
    <cellStyle name="Calculation 3 7 2 21 2 4" xfId="23087"/>
    <cellStyle name="Calculation 3 7 2 21 3" xfId="29399"/>
    <cellStyle name="Calculation 3 7 2 21 4" xfId="40399"/>
    <cellStyle name="Calculation 3 7 2 21 5" xfId="17446"/>
    <cellStyle name="Calculation 3 7 2 22" xfId="5765"/>
    <cellStyle name="Calculation 3 7 2 22 2" xfId="11375"/>
    <cellStyle name="Calculation 3 7 2 22 2 2" xfId="35202"/>
    <cellStyle name="Calculation 3 7 2 22 2 3" xfId="46241"/>
    <cellStyle name="Calculation 3 7 2 22 2 4" xfId="23288"/>
    <cellStyle name="Calculation 3 7 2 22 3" xfId="29625"/>
    <cellStyle name="Calculation 3 7 2 22 4" xfId="40632"/>
    <cellStyle name="Calculation 3 7 2 22 5" xfId="17679"/>
    <cellStyle name="Calculation 3 7 2 23" xfId="5982"/>
    <cellStyle name="Calculation 3 7 2 23 2" xfId="11559"/>
    <cellStyle name="Calculation 3 7 2 23 2 2" xfId="35386"/>
    <cellStyle name="Calculation 3 7 2 23 2 3" xfId="46425"/>
    <cellStyle name="Calculation 3 7 2 23 2 4" xfId="23472"/>
    <cellStyle name="Calculation 3 7 2 23 3" xfId="29836"/>
    <cellStyle name="Calculation 3 7 2 23 4" xfId="40849"/>
    <cellStyle name="Calculation 3 7 2 23 5" xfId="17896"/>
    <cellStyle name="Calculation 3 7 2 24" xfId="6190"/>
    <cellStyle name="Calculation 3 7 2 24 2" xfId="11740"/>
    <cellStyle name="Calculation 3 7 2 24 2 2" xfId="35567"/>
    <cellStyle name="Calculation 3 7 2 24 2 3" xfId="46606"/>
    <cellStyle name="Calculation 3 7 2 24 2 4" xfId="23653"/>
    <cellStyle name="Calculation 3 7 2 24 3" xfId="30037"/>
    <cellStyle name="Calculation 3 7 2 24 4" xfId="41057"/>
    <cellStyle name="Calculation 3 7 2 24 5" xfId="18104"/>
    <cellStyle name="Calculation 3 7 2 25" xfId="6410"/>
    <cellStyle name="Calculation 3 7 2 25 2" xfId="11932"/>
    <cellStyle name="Calculation 3 7 2 25 2 2" xfId="35759"/>
    <cellStyle name="Calculation 3 7 2 25 2 3" xfId="46798"/>
    <cellStyle name="Calculation 3 7 2 25 2 4" xfId="23845"/>
    <cellStyle name="Calculation 3 7 2 25 3" xfId="30250"/>
    <cellStyle name="Calculation 3 7 2 25 4" xfId="41277"/>
    <cellStyle name="Calculation 3 7 2 25 5" xfId="18324"/>
    <cellStyle name="Calculation 3 7 2 26" xfId="6636"/>
    <cellStyle name="Calculation 3 7 2 26 2" xfId="12125"/>
    <cellStyle name="Calculation 3 7 2 26 2 2" xfId="35952"/>
    <cellStyle name="Calculation 3 7 2 26 2 3" xfId="46991"/>
    <cellStyle name="Calculation 3 7 2 26 2 4" xfId="24038"/>
    <cellStyle name="Calculation 3 7 2 26 3" xfId="30467"/>
    <cellStyle name="Calculation 3 7 2 26 4" xfId="41503"/>
    <cellStyle name="Calculation 3 7 2 26 5" xfId="18550"/>
    <cellStyle name="Calculation 3 7 2 27" xfId="753"/>
    <cellStyle name="Calculation 3 7 2 27 2" xfId="7060"/>
    <cellStyle name="Calculation 3 7 2 27 2 2" xfId="30887"/>
    <cellStyle name="Calculation 3 7 2 27 2 3" xfId="41926"/>
    <cellStyle name="Calculation 3 7 2 27 2 4" xfId="18973"/>
    <cellStyle name="Calculation 3 7 2 27 3" xfId="24744"/>
    <cellStyle name="Calculation 3 7 2 27 4" xfId="27075"/>
    <cellStyle name="Calculation 3 7 2 27 5" xfId="12667"/>
    <cellStyle name="Calculation 3 7 2 28" xfId="6843"/>
    <cellStyle name="Calculation 3 7 2 28 2" xfId="30670"/>
    <cellStyle name="Calculation 3 7 2 28 3" xfId="41709"/>
    <cellStyle name="Calculation 3 7 2 28 4" xfId="18756"/>
    <cellStyle name="Calculation 3 7 2 29" xfId="24519"/>
    <cellStyle name="Calculation 3 7 2 3" xfId="1384"/>
    <cellStyle name="Calculation 3 7 2 3 2" xfId="7596"/>
    <cellStyle name="Calculation 3 7 2 3 2 2" xfId="31423"/>
    <cellStyle name="Calculation 3 7 2 3 2 3" xfId="42462"/>
    <cellStyle name="Calculation 3 7 2 3 2 4" xfId="19509"/>
    <cellStyle name="Calculation 3 7 2 3 3" xfId="25355"/>
    <cellStyle name="Calculation 3 7 2 3 4" xfId="36251"/>
    <cellStyle name="Calculation 3 7 2 3 5" xfId="13298"/>
    <cellStyle name="Calculation 3 7 2 30" xfId="26108"/>
    <cellStyle name="Calculation 3 7 2 31" xfId="12441"/>
    <cellStyle name="Calculation 3 7 2 4" xfId="1616"/>
    <cellStyle name="Calculation 3 7 2 4 2" xfId="7794"/>
    <cellStyle name="Calculation 3 7 2 4 2 2" xfId="31621"/>
    <cellStyle name="Calculation 3 7 2 4 2 3" xfId="42660"/>
    <cellStyle name="Calculation 3 7 2 4 2 4" xfId="19707"/>
    <cellStyle name="Calculation 3 7 2 4 3" xfId="25579"/>
    <cellStyle name="Calculation 3 7 2 4 4" xfId="36483"/>
    <cellStyle name="Calculation 3 7 2 4 5" xfId="13530"/>
    <cellStyle name="Calculation 3 7 2 5" xfId="1827"/>
    <cellStyle name="Calculation 3 7 2 5 2" xfId="7978"/>
    <cellStyle name="Calculation 3 7 2 5 2 2" xfId="31805"/>
    <cellStyle name="Calculation 3 7 2 5 2 3" xfId="42844"/>
    <cellStyle name="Calculation 3 7 2 5 2 4" xfId="19891"/>
    <cellStyle name="Calculation 3 7 2 5 3" xfId="25783"/>
    <cellStyle name="Calculation 3 7 2 5 4" xfId="36694"/>
    <cellStyle name="Calculation 3 7 2 5 5" xfId="13741"/>
    <cellStyle name="Calculation 3 7 2 6" xfId="2058"/>
    <cellStyle name="Calculation 3 7 2 6 2" xfId="8179"/>
    <cellStyle name="Calculation 3 7 2 6 2 2" xfId="32006"/>
    <cellStyle name="Calculation 3 7 2 6 2 3" xfId="43045"/>
    <cellStyle name="Calculation 3 7 2 6 2 4" xfId="20092"/>
    <cellStyle name="Calculation 3 7 2 6 3" xfId="26008"/>
    <cellStyle name="Calculation 3 7 2 6 4" xfId="36925"/>
    <cellStyle name="Calculation 3 7 2 6 5" xfId="13972"/>
    <cellStyle name="Calculation 3 7 2 7" xfId="2283"/>
    <cellStyle name="Calculation 3 7 2 7 2" xfId="8370"/>
    <cellStyle name="Calculation 3 7 2 7 2 2" xfId="32197"/>
    <cellStyle name="Calculation 3 7 2 7 2 3" xfId="43236"/>
    <cellStyle name="Calculation 3 7 2 7 2 4" xfId="20283"/>
    <cellStyle name="Calculation 3 7 2 7 3" xfId="26225"/>
    <cellStyle name="Calculation 3 7 2 7 4" xfId="37150"/>
    <cellStyle name="Calculation 3 7 2 7 5" xfId="14197"/>
    <cellStyle name="Calculation 3 7 2 8" xfId="2497"/>
    <cellStyle name="Calculation 3 7 2 8 2" xfId="8556"/>
    <cellStyle name="Calculation 3 7 2 8 2 2" xfId="32383"/>
    <cellStyle name="Calculation 3 7 2 8 2 3" xfId="43422"/>
    <cellStyle name="Calculation 3 7 2 8 2 4" xfId="20469"/>
    <cellStyle name="Calculation 3 7 2 8 3" xfId="26434"/>
    <cellStyle name="Calculation 3 7 2 8 4" xfId="37364"/>
    <cellStyle name="Calculation 3 7 2 8 5" xfId="14411"/>
    <cellStyle name="Calculation 3 7 2 9" xfId="2715"/>
    <cellStyle name="Calculation 3 7 2 9 2" xfId="8740"/>
    <cellStyle name="Calculation 3 7 2 9 2 2" xfId="32567"/>
    <cellStyle name="Calculation 3 7 2 9 2 3" xfId="43606"/>
    <cellStyle name="Calculation 3 7 2 9 2 4" xfId="20653"/>
    <cellStyle name="Calculation 3 7 2 9 3" xfId="26646"/>
    <cellStyle name="Calculation 3 7 2 9 4" xfId="37582"/>
    <cellStyle name="Calculation 3 7 2 9 5" xfId="14629"/>
    <cellStyle name="Calculation 3 7 20" xfId="4512"/>
    <cellStyle name="Calculation 3 7 20 2" xfId="10292"/>
    <cellStyle name="Calculation 3 7 20 2 2" xfId="34119"/>
    <cellStyle name="Calculation 3 7 20 2 3" xfId="45158"/>
    <cellStyle name="Calculation 3 7 20 2 4" xfId="22205"/>
    <cellStyle name="Calculation 3 7 20 3" xfId="28408"/>
    <cellStyle name="Calculation 3 7 20 4" xfId="39379"/>
    <cellStyle name="Calculation 3 7 20 5" xfId="16426"/>
    <cellStyle name="Calculation 3 7 21" xfId="4722"/>
    <cellStyle name="Calculation 3 7 21 2" xfId="10475"/>
    <cellStyle name="Calculation 3 7 21 2 2" xfId="34302"/>
    <cellStyle name="Calculation 3 7 21 2 3" xfId="45341"/>
    <cellStyle name="Calculation 3 7 21 2 4" xfId="22388"/>
    <cellStyle name="Calculation 3 7 21 3" xfId="28613"/>
    <cellStyle name="Calculation 3 7 21 4" xfId="39589"/>
    <cellStyle name="Calculation 3 7 21 5" xfId="16636"/>
    <cellStyle name="Calculation 3 7 22" xfId="4957"/>
    <cellStyle name="Calculation 3 7 22 2" xfId="10680"/>
    <cellStyle name="Calculation 3 7 22 2 2" xfId="34507"/>
    <cellStyle name="Calculation 3 7 22 2 3" xfId="45546"/>
    <cellStyle name="Calculation 3 7 22 2 4" xfId="22593"/>
    <cellStyle name="Calculation 3 7 22 3" xfId="28842"/>
    <cellStyle name="Calculation 3 7 22 4" xfId="39824"/>
    <cellStyle name="Calculation 3 7 22 5" xfId="16871"/>
    <cellStyle name="Calculation 3 7 23" xfId="5178"/>
    <cellStyle name="Calculation 3 7 23 2" xfId="10867"/>
    <cellStyle name="Calculation 3 7 23 2 2" xfId="34694"/>
    <cellStyle name="Calculation 3 7 23 2 3" xfId="45733"/>
    <cellStyle name="Calculation 3 7 23 2 4" xfId="22780"/>
    <cellStyle name="Calculation 3 7 23 3" xfId="29056"/>
    <cellStyle name="Calculation 3 7 23 4" xfId="40045"/>
    <cellStyle name="Calculation 3 7 23 5" xfId="17092"/>
    <cellStyle name="Calculation 3 7 24" xfId="5411"/>
    <cellStyle name="Calculation 3 7 24 2" xfId="11070"/>
    <cellStyle name="Calculation 3 7 24 2 2" xfId="34897"/>
    <cellStyle name="Calculation 3 7 24 2 3" xfId="45936"/>
    <cellStyle name="Calculation 3 7 24 2 4" xfId="22983"/>
    <cellStyle name="Calculation 3 7 24 3" xfId="29283"/>
    <cellStyle name="Calculation 3 7 24 4" xfId="40278"/>
    <cellStyle name="Calculation 3 7 24 5" xfId="17325"/>
    <cellStyle name="Calculation 3 7 25" xfId="5644"/>
    <cellStyle name="Calculation 3 7 25 2" xfId="11271"/>
    <cellStyle name="Calculation 3 7 25 2 2" xfId="35098"/>
    <cellStyle name="Calculation 3 7 25 2 3" xfId="46137"/>
    <cellStyle name="Calculation 3 7 25 2 4" xfId="23184"/>
    <cellStyle name="Calculation 3 7 25 3" xfId="29509"/>
    <cellStyle name="Calculation 3 7 25 4" xfId="40511"/>
    <cellStyle name="Calculation 3 7 25 5" xfId="17558"/>
    <cellStyle name="Calculation 3 7 26" xfId="5861"/>
    <cellStyle name="Calculation 3 7 26 2" xfId="11455"/>
    <cellStyle name="Calculation 3 7 26 2 2" xfId="35282"/>
    <cellStyle name="Calculation 3 7 26 2 3" xfId="46321"/>
    <cellStyle name="Calculation 3 7 26 2 4" xfId="23368"/>
    <cellStyle name="Calculation 3 7 26 3" xfId="29720"/>
    <cellStyle name="Calculation 3 7 26 4" xfId="40728"/>
    <cellStyle name="Calculation 3 7 26 5" xfId="17775"/>
    <cellStyle name="Calculation 3 7 27" xfId="6069"/>
    <cellStyle name="Calculation 3 7 27 2" xfId="11636"/>
    <cellStyle name="Calculation 3 7 27 2 2" xfId="35463"/>
    <cellStyle name="Calculation 3 7 27 2 3" xfId="46502"/>
    <cellStyle name="Calculation 3 7 27 2 4" xfId="23549"/>
    <cellStyle name="Calculation 3 7 27 3" xfId="29921"/>
    <cellStyle name="Calculation 3 7 27 4" xfId="40936"/>
    <cellStyle name="Calculation 3 7 27 5" xfId="17983"/>
    <cellStyle name="Calculation 3 7 28" xfId="6289"/>
    <cellStyle name="Calculation 3 7 28 2" xfId="11828"/>
    <cellStyle name="Calculation 3 7 28 2 2" xfId="35655"/>
    <cellStyle name="Calculation 3 7 28 2 3" xfId="46694"/>
    <cellStyle name="Calculation 3 7 28 2 4" xfId="23741"/>
    <cellStyle name="Calculation 3 7 28 3" xfId="30134"/>
    <cellStyle name="Calculation 3 7 28 4" xfId="41156"/>
    <cellStyle name="Calculation 3 7 28 5" xfId="18203"/>
    <cellStyle name="Calculation 3 7 29" xfId="6524"/>
    <cellStyle name="Calculation 3 7 29 2" xfId="12030"/>
    <cellStyle name="Calculation 3 7 29 2 2" xfId="35857"/>
    <cellStyle name="Calculation 3 7 29 2 3" xfId="46896"/>
    <cellStyle name="Calculation 3 7 29 2 4" xfId="23943"/>
    <cellStyle name="Calculation 3 7 29 3" xfId="30360"/>
    <cellStyle name="Calculation 3 7 29 4" xfId="41391"/>
    <cellStyle name="Calculation 3 7 29 5" xfId="18438"/>
    <cellStyle name="Calculation 3 7 3" xfId="572"/>
    <cellStyle name="Calculation 3 7 3 10" xfId="2966"/>
    <cellStyle name="Calculation 3 7 3 10 2" xfId="8960"/>
    <cellStyle name="Calculation 3 7 3 10 2 2" xfId="32787"/>
    <cellStyle name="Calculation 3 7 3 10 2 3" xfId="43826"/>
    <cellStyle name="Calculation 3 7 3 10 2 4" xfId="20873"/>
    <cellStyle name="Calculation 3 7 3 10 3" xfId="26891"/>
    <cellStyle name="Calculation 3 7 3 10 4" xfId="37833"/>
    <cellStyle name="Calculation 3 7 3 10 5" xfId="14880"/>
    <cellStyle name="Calculation 3 7 3 11" xfId="3234"/>
    <cellStyle name="Calculation 3 7 3 11 2" xfId="9189"/>
    <cellStyle name="Calculation 3 7 3 11 2 2" xfId="33016"/>
    <cellStyle name="Calculation 3 7 3 11 2 3" xfId="44055"/>
    <cellStyle name="Calculation 3 7 3 11 2 4" xfId="21102"/>
    <cellStyle name="Calculation 3 7 3 11 3" xfId="27156"/>
    <cellStyle name="Calculation 3 7 3 11 4" xfId="38101"/>
    <cellStyle name="Calculation 3 7 3 11 5" xfId="15148"/>
    <cellStyle name="Calculation 3 7 3 12" xfId="3478"/>
    <cellStyle name="Calculation 3 7 3 12 2" xfId="9401"/>
    <cellStyle name="Calculation 3 7 3 12 2 2" xfId="33228"/>
    <cellStyle name="Calculation 3 7 3 12 2 3" xfId="44267"/>
    <cellStyle name="Calculation 3 7 3 12 2 4" xfId="21314"/>
    <cellStyle name="Calculation 3 7 3 12 3" xfId="27395"/>
    <cellStyle name="Calculation 3 7 3 12 4" xfId="38345"/>
    <cellStyle name="Calculation 3 7 3 12 5" xfId="15392"/>
    <cellStyle name="Calculation 3 7 3 13" xfId="3723"/>
    <cellStyle name="Calculation 3 7 3 13 2" xfId="9614"/>
    <cellStyle name="Calculation 3 7 3 13 2 2" xfId="33441"/>
    <cellStyle name="Calculation 3 7 3 13 2 3" xfId="44480"/>
    <cellStyle name="Calculation 3 7 3 13 2 4" xfId="21527"/>
    <cellStyle name="Calculation 3 7 3 13 3" xfId="27636"/>
    <cellStyle name="Calculation 3 7 3 13 4" xfId="38590"/>
    <cellStyle name="Calculation 3 7 3 13 5" xfId="15637"/>
    <cellStyle name="Calculation 3 7 3 14" xfId="3971"/>
    <cellStyle name="Calculation 3 7 3 14 2" xfId="9828"/>
    <cellStyle name="Calculation 3 7 3 14 2 2" xfId="33655"/>
    <cellStyle name="Calculation 3 7 3 14 2 3" xfId="44694"/>
    <cellStyle name="Calculation 3 7 3 14 2 4" xfId="21741"/>
    <cellStyle name="Calculation 3 7 3 14 3" xfId="27879"/>
    <cellStyle name="Calculation 3 7 3 14 4" xfId="38838"/>
    <cellStyle name="Calculation 3 7 3 14 5" xfId="15885"/>
    <cellStyle name="Calculation 3 7 3 15" xfId="4215"/>
    <cellStyle name="Calculation 3 7 3 15 2" xfId="10039"/>
    <cellStyle name="Calculation 3 7 3 15 2 2" xfId="33866"/>
    <cellStyle name="Calculation 3 7 3 15 2 3" xfId="44905"/>
    <cellStyle name="Calculation 3 7 3 15 2 4" xfId="21952"/>
    <cellStyle name="Calculation 3 7 3 15 3" xfId="28118"/>
    <cellStyle name="Calculation 3 7 3 15 4" xfId="39082"/>
    <cellStyle name="Calculation 3 7 3 15 5" xfId="16129"/>
    <cellStyle name="Calculation 3 7 3 16" xfId="4457"/>
    <cellStyle name="Calculation 3 7 3 16 2" xfId="10249"/>
    <cellStyle name="Calculation 3 7 3 16 2 2" xfId="34076"/>
    <cellStyle name="Calculation 3 7 3 16 2 3" xfId="45115"/>
    <cellStyle name="Calculation 3 7 3 16 2 4" xfId="22162"/>
    <cellStyle name="Calculation 3 7 3 16 3" xfId="28355"/>
    <cellStyle name="Calculation 3 7 3 16 4" xfId="39324"/>
    <cellStyle name="Calculation 3 7 3 16 5" xfId="16371"/>
    <cellStyle name="Calculation 3 7 3 17" xfId="4678"/>
    <cellStyle name="Calculation 3 7 3 17 2" xfId="10436"/>
    <cellStyle name="Calculation 3 7 3 17 2 2" xfId="34263"/>
    <cellStyle name="Calculation 3 7 3 17 2 3" xfId="45302"/>
    <cellStyle name="Calculation 3 7 3 17 2 4" xfId="22349"/>
    <cellStyle name="Calculation 3 7 3 17 3" xfId="28570"/>
    <cellStyle name="Calculation 3 7 3 17 4" xfId="39545"/>
    <cellStyle name="Calculation 3 7 3 17 5" xfId="16592"/>
    <cellStyle name="Calculation 3 7 3 18" xfId="4888"/>
    <cellStyle name="Calculation 3 7 3 18 2" xfId="10619"/>
    <cellStyle name="Calculation 3 7 3 18 2 2" xfId="34446"/>
    <cellStyle name="Calculation 3 7 3 18 2 3" xfId="45485"/>
    <cellStyle name="Calculation 3 7 3 18 2 4" xfId="22532"/>
    <cellStyle name="Calculation 3 7 3 18 3" xfId="28774"/>
    <cellStyle name="Calculation 3 7 3 18 4" xfId="39755"/>
    <cellStyle name="Calculation 3 7 3 18 5" xfId="16802"/>
    <cellStyle name="Calculation 3 7 3 19" xfId="5123"/>
    <cellStyle name="Calculation 3 7 3 19 2" xfId="10824"/>
    <cellStyle name="Calculation 3 7 3 19 2 2" xfId="34651"/>
    <cellStyle name="Calculation 3 7 3 19 2 3" xfId="45690"/>
    <cellStyle name="Calculation 3 7 3 19 2 4" xfId="22737"/>
    <cellStyle name="Calculation 3 7 3 19 3" xfId="29004"/>
    <cellStyle name="Calculation 3 7 3 19 4" xfId="39990"/>
    <cellStyle name="Calculation 3 7 3 19 5" xfId="17037"/>
    <cellStyle name="Calculation 3 7 3 2" xfId="1216"/>
    <cellStyle name="Calculation 3 7 3 2 2" xfId="7451"/>
    <cellStyle name="Calculation 3 7 3 2 2 2" xfId="31278"/>
    <cellStyle name="Calculation 3 7 3 2 2 3" xfId="42317"/>
    <cellStyle name="Calculation 3 7 3 2 2 4" xfId="19364"/>
    <cellStyle name="Calculation 3 7 3 2 3" xfId="25193"/>
    <cellStyle name="Calculation 3 7 3 2 4" xfId="24322"/>
    <cellStyle name="Calculation 3 7 3 2 5" xfId="13130"/>
    <cellStyle name="Calculation 3 7 3 20" xfId="5344"/>
    <cellStyle name="Calculation 3 7 3 20 2" xfId="11011"/>
    <cellStyle name="Calculation 3 7 3 20 2 2" xfId="34838"/>
    <cellStyle name="Calculation 3 7 3 20 2 3" xfId="45877"/>
    <cellStyle name="Calculation 3 7 3 20 2 4" xfId="22924"/>
    <cellStyle name="Calculation 3 7 3 20 3" xfId="29217"/>
    <cellStyle name="Calculation 3 7 3 20 4" xfId="40211"/>
    <cellStyle name="Calculation 3 7 3 20 5" xfId="17258"/>
    <cellStyle name="Calculation 3 7 3 21" xfId="5577"/>
    <cellStyle name="Calculation 3 7 3 21 2" xfId="11214"/>
    <cellStyle name="Calculation 3 7 3 21 2 2" xfId="35041"/>
    <cellStyle name="Calculation 3 7 3 21 2 3" xfId="46080"/>
    <cellStyle name="Calculation 3 7 3 21 2 4" xfId="23127"/>
    <cellStyle name="Calculation 3 7 3 21 3" xfId="29444"/>
    <cellStyle name="Calculation 3 7 3 21 4" xfId="40444"/>
    <cellStyle name="Calculation 3 7 3 21 5" xfId="17491"/>
    <cellStyle name="Calculation 3 7 3 22" xfId="5810"/>
    <cellStyle name="Calculation 3 7 3 22 2" xfId="11415"/>
    <cellStyle name="Calculation 3 7 3 22 2 2" xfId="35242"/>
    <cellStyle name="Calculation 3 7 3 22 2 3" xfId="46281"/>
    <cellStyle name="Calculation 3 7 3 22 2 4" xfId="23328"/>
    <cellStyle name="Calculation 3 7 3 22 3" xfId="29670"/>
    <cellStyle name="Calculation 3 7 3 22 4" xfId="40677"/>
    <cellStyle name="Calculation 3 7 3 22 5" xfId="17724"/>
    <cellStyle name="Calculation 3 7 3 23" xfId="6027"/>
    <cellStyle name="Calculation 3 7 3 23 2" xfId="11599"/>
    <cellStyle name="Calculation 3 7 3 23 2 2" xfId="35426"/>
    <cellStyle name="Calculation 3 7 3 23 2 3" xfId="46465"/>
    <cellStyle name="Calculation 3 7 3 23 2 4" xfId="23512"/>
    <cellStyle name="Calculation 3 7 3 23 3" xfId="29880"/>
    <cellStyle name="Calculation 3 7 3 23 4" xfId="40894"/>
    <cellStyle name="Calculation 3 7 3 23 5" xfId="17941"/>
    <cellStyle name="Calculation 3 7 3 24" xfId="6235"/>
    <cellStyle name="Calculation 3 7 3 24 2" xfId="11780"/>
    <cellStyle name="Calculation 3 7 3 24 2 2" xfId="35607"/>
    <cellStyle name="Calculation 3 7 3 24 2 3" xfId="46646"/>
    <cellStyle name="Calculation 3 7 3 24 2 4" xfId="23693"/>
    <cellStyle name="Calculation 3 7 3 24 3" xfId="30081"/>
    <cellStyle name="Calculation 3 7 3 24 4" xfId="41102"/>
    <cellStyle name="Calculation 3 7 3 24 5" xfId="18149"/>
    <cellStyle name="Calculation 3 7 3 25" xfId="6455"/>
    <cellStyle name="Calculation 3 7 3 25 2" xfId="11972"/>
    <cellStyle name="Calculation 3 7 3 25 2 2" xfId="35799"/>
    <cellStyle name="Calculation 3 7 3 25 2 3" xfId="46838"/>
    <cellStyle name="Calculation 3 7 3 25 2 4" xfId="23885"/>
    <cellStyle name="Calculation 3 7 3 25 3" xfId="30294"/>
    <cellStyle name="Calculation 3 7 3 25 4" xfId="41322"/>
    <cellStyle name="Calculation 3 7 3 25 5" xfId="18369"/>
    <cellStyle name="Calculation 3 7 3 26" xfId="6681"/>
    <cellStyle name="Calculation 3 7 3 26 2" xfId="12165"/>
    <cellStyle name="Calculation 3 7 3 26 2 2" xfId="35992"/>
    <cellStyle name="Calculation 3 7 3 26 2 3" xfId="47031"/>
    <cellStyle name="Calculation 3 7 3 26 2 4" xfId="24078"/>
    <cellStyle name="Calculation 3 7 3 26 3" xfId="30511"/>
    <cellStyle name="Calculation 3 7 3 26 4" xfId="41548"/>
    <cellStyle name="Calculation 3 7 3 26 5" xfId="18595"/>
    <cellStyle name="Calculation 3 7 3 27" xfId="793"/>
    <cellStyle name="Calculation 3 7 3 27 2" xfId="7100"/>
    <cellStyle name="Calculation 3 7 3 27 2 2" xfId="30927"/>
    <cellStyle name="Calculation 3 7 3 27 2 3" xfId="41966"/>
    <cellStyle name="Calculation 3 7 3 27 2 4" xfId="19013"/>
    <cellStyle name="Calculation 3 7 3 27 3" xfId="24784"/>
    <cellStyle name="Calculation 3 7 3 27 4" xfId="28399"/>
    <cellStyle name="Calculation 3 7 3 27 5" xfId="12707"/>
    <cellStyle name="Calculation 3 7 3 28" xfId="6883"/>
    <cellStyle name="Calculation 3 7 3 28 2" xfId="30710"/>
    <cellStyle name="Calculation 3 7 3 28 3" xfId="41749"/>
    <cellStyle name="Calculation 3 7 3 28 4" xfId="18796"/>
    <cellStyle name="Calculation 3 7 3 29" xfId="24564"/>
    <cellStyle name="Calculation 3 7 3 3" xfId="1429"/>
    <cellStyle name="Calculation 3 7 3 3 2" xfId="7636"/>
    <cellStyle name="Calculation 3 7 3 3 2 2" xfId="31463"/>
    <cellStyle name="Calculation 3 7 3 3 2 3" xfId="42502"/>
    <cellStyle name="Calculation 3 7 3 3 2 4" xfId="19549"/>
    <cellStyle name="Calculation 3 7 3 3 3" xfId="25399"/>
    <cellStyle name="Calculation 3 7 3 3 4" xfId="36296"/>
    <cellStyle name="Calculation 3 7 3 3 5" xfId="13343"/>
    <cellStyle name="Calculation 3 7 3 30" xfId="26267"/>
    <cellStyle name="Calculation 3 7 3 31" xfId="12486"/>
    <cellStyle name="Calculation 3 7 3 4" xfId="1661"/>
    <cellStyle name="Calculation 3 7 3 4 2" xfId="7834"/>
    <cellStyle name="Calculation 3 7 3 4 2 2" xfId="31661"/>
    <cellStyle name="Calculation 3 7 3 4 2 3" xfId="42700"/>
    <cellStyle name="Calculation 3 7 3 4 2 4" xfId="19747"/>
    <cellStyle name="Calculation 3 7 3 4 3" xfId="25623"/>
    <cellStyle name="Calculation 3 7 3 4 4" xfId="36528"/>
    <cellStyle name="Calculation 3 7 3 4 5" xfId="13575"/>
    <cellStyle name="Calculation 3 7 3 5" xfId="1872"/>
    <cellStyle name="Calculation 3 7 3 5 2" xfId="8018"/>
    <cellStyle name="Calculation 3 7 3 5 2 2" xfId="31845"/>
    <cellStyle name="Calculation 3 7 3 5 2 3" xfId="42884"/>
    <cellStyle name="Calculation 3 7 3 5 2 4" xfId="19931"/>
    <cellStyle name="Calculation 3 7 3 5 3" xfId="25827"/>
    <cellStyle name="Calculation 3 7 3 5 4" xfId="36739"/>
    <cellStyle name="Calculation 3 7 3 5 5" xfId="13786"/>
    <cellStyle name="Calculation 3 7 3 6" xfId="2103"/>
    <cellStyle name="Calculation 3 7 3 6 2" xfId="8219"/>
    <cellStyle name="Calculation 3 7 3 6 2 2" xfId="32046"/>
    <cellStyle name="Calculation 3 7 3 6 2 3" xfId="43085"/>
    <cellStyle name="Calculation 3 7 3 6 2 4" xfId="20132"/>
    <cellStyle name="Calculation 3 7 3 6 3" xfId="26052"/>
    <cellStyle name="Calculation 3 7 3 6 4" xfId="36970"/>
    <cellStyle name="Calculation 3 7 3 6 5" xfId="14017"/>
    <cellStyle name="Calculation 3 7 3 7" xfId="2328"/>
    <cellStyle name="Calculation 3 7 3 7 2" xfId="8410"/>
    <cellStyle name="Calculation 3 7 3 7 2 2" xfId="32237"/>
    <cellStyle name="Calculation 3 7 3 7 2 3" xfId="43276"/>
    <cellStyle name="Calculation 3 7 3 7 2 4" xfId="20323"/>
    <cellStyle name="Calculation 3 7 3 7 3" xfId="26269"/>
    <cellStyle name="Calculation 3 7 3 7 4" xfId="37195"/>
    <cellStyle name="Calculation 3 7 3 7 5" xfId="14242"/>
    <cellStyle name="Calculation 3 7 3 8" xfId="2542"/>
    <cellStyle name="Calculation 3 7 3 8 2" xfId="8596"/>
    <cellStyle name="Calculation 3 7 3 8 2 2" xfId="32423"/>
    <cellStyle name="Calculation 3 7 3 8 2 3" xfId="43462"/>
    <cellStyle name="Calculation 3 7 3 8 2 4" xfId="20509"/>
    <cellStyle name="Calculation 3 7 3 8 3" xfId="26478"/>
    <cellStyle name="Calculation 3 7 3 8 4" xfId="37409"/>
    <cellStyle name="Calculation 3 7 3 8 5" xfId="14456"/>
    <cellStyle name="Calculation 3 7 3 9" xfId="2760"/>
    <cellStyle name="Calculation 3 7 3 9 2" xfId="8780"/>
    <cellStyle name="Calculation 3 7 3 9 2 2" xfId="32607"/>
    <cellStyle name="Calculation 3 7 3 9 2 3" xfId="43646"/>
    <cellStyle name="Calculation 3 7 3 9 2 4" xfId="20693"/>
    <cellStyle name="Calculation 3 7 3 9 3" xfId="26690"/>
    <cellStyle name="Calculation 3 7 3 9 4" xfId="37627"/>
    <cellStyle name="Calculation 3 7 3 9 5" xfId="14674"/>
    <cellStyle name="Calculation 3 7 30" xfId="6725"/>
    <cellStyle name="Calculation 3 7 30 2" xfId="12201"/>
    <cellStyle name="Calculation 3 7 30 2 2" xfId="36028"/>
    <cellStyle name="Calculation 3 7 30 2 3" xfId="47067"/>
    <cellStyle name="Calculation 3 7 30 2 4" xfId="24114"/>
    <cellStyle name="Calculation 3 7 30 3" xfId="30554"/>
    <cellStyle name="Calculation 3 7 30 4" xfId="41592"/>
    <cellStyle name="Calculation 3 7 30 5" xfId="18639"/>
    <cellStyle name="Calculation 3 7 31" xfId="6770"/>
    <cellStyle name="Calculation 3 7 31 2" xfId="12241"/>
    <cellStyle name="Calculation 3 7 31 2 2" xfId="36068"/>
    <cellStyle name="Calculation 3 7 31 2 3" xfId="47107"/>
    <cellStyle name="Calculation 3 7 31 2 4" xfId="24154"/>
    <cellStyle name="Calculation 3 7 31 3" xfId="30598"/>
    <cellStyle name="Calculation 3 7 31 4" xfId="41637"/>
    <cellStyle name="Calculation 3 7 31 5" xfId="18684"/>
    <cellStyle name="Calculation 3 7 32" xfId="649"/>
    <cellStyle name="Calculation 3 7 32 2" xfId="6956"/>
    <cellStyle name="Calculation 3 7 32 2 2" xfId="30783"/>
    <cellStyle name="Calculation 3 7 32 2 3" xfId="41822"/>
    <cellStyle name="Calculation 3 7 32 2 4" xfId="18869"/>
    <cellStyle name="Calculation 3 7 32 3" xfId="24640"/>
    <cellStyle name="Calculation 3 7 32 4" xfId="30331"/>
    <cellStyle name="Calculation 3 7 32 5" xfId="12563"/>
    <cellStyle name="Calculation 3 7 33" xfId="24402"/>
    <cellStyle name="Calculation 3 7 34" xfId="25872"/>
    <cellStyle name="Calculation 3 7 35" xfId="12320"/>
    <cellStyle name="Calculation 3 7 4" xfId="447"/>
    <cellStyle name="Calculation 3 7 4 10" xfId="2841"/>
    <cellStyle name="Calculation 3 7 4 10 2" xfId="8853"/>
    <cellStyle name="Calculation 3 7 4 10 2 2" xfId="32680"/>
    <cellStyle name="Calculation 3 7 4 10 2 3" xfId="43719"/>
    <cellStyle name="Calculation 3 7 4 10 2 4" xfId="20766"/>
    <cellStyle name="Calculation 3 7 4 10 3" xfId="26770"/>
    <cellStyle name="Calculation 3 7 4 10 4" xfId="37708"/>
    <cellStyle name="Calculation 3 7 4 10 5" xfId="14755"/>
    <cellStyle name="Calculation 3 7 4 11" xfId="3109"/>
    <cellStyle name="Calculation 3 7 4 11 2" xfId="9082"/>
    <cellStyle name="Calculation 3 7 4 11 2 2" xfId="32909"/>
    <cellStyle name="Calculation 3 7 4 11 2 3" xfId="43948"/>
    <cellStyle name="Calculation 3 7 4 11 2 4" xfId="20995"/>
    <cellStyle name="Calculation 3 7 4 11 3" xfId="27033"/>
    <cellStyle name="Calculation 3 7 4 11 4" xfId="37976"/>
    <cellStyle name="Calculation 3 7 4 11 5" xfId="15023"/>
    <cellStyle name="Calculation 3 7 4 12" xfId="3353"/>
    <cellStyle name="Calculation 3 7 4 12 2" xfId="9294"/>
    <cellStyle name="Calculation 3 7 4 12 2 2" xfId="33121"/>
    <cellStyle name="Calculation 3 7 4 12 2 3" xfId="44160"/>
    <cellStyle name="Calculation 3 7 4 12 2 4" xfId="21207"/>
    <cellStyle name="Calculation 3 7 4 12 3" xfId="27274"/>
    <cellStyle name="Calculation 3 7 4 12 4" xfId="38220"/>
    <cellStyle name="Calculation 3 7 4 12 5" xfId="15267"/>
    <cellStyle name="Calculation 3 7 4 13" xfId="3598"/>
    <cellStyle name="Calculation 3 7 4 13 2" xfId="9507"/>
    <cellStyle name="Calculation 3 7 4 13 2 2" xfId="33334"/>
    <cellStyle name="Calculation 3 7 4 13 2 3" xfId="44373"/>
    <cellStyle name="Calculation 3 7 4 13 2 4" xfId="21420"/>
    <cellStyle name="Calculation 3 7 4 13 3" xfId="27514"/>
    <cellStyle name="Calculation 3 7 4 13 4" xfId="38465"/>
    <cellStyle name="Calculation 3 7 4 13 5" xfId="15512"/>
    <cellStyle name="Calculation 3 7 4 14" xfId="3846"/>
    <cellStyle name="Calculation 3 7 4 14 2" xfId="9721"/>
    <cellStyle name="Calculation 3 7 4 14 2 2" xfId="33548"/>
    <cellStyle name="Calculation 3 7 4 14 2 3" xfId="44587"/>
    <cellStyle name="Calculation 3 7 4 14 2 4" xfId="21634"/>
    <cellStyle name="Calculation 3 7 4 14 3" xfId="27758"/>
    <cellStyle name="Calculation 3 7 4 14 4" xfId="38713"/>
    <cellStyle name="Calculation 3 7 4 14 5" xfId="15760"/>
    <cellStyle name="Calculation 3 7 4 15" xfId="4090"/>
    <cellStyle name="Calculation 3 7 4 15 2" xfId="9932"/>
    <cellStyle name="Calculation 3 7 4 15 2 2" xfId="33759"/>
    <cellStyle name="Calculation 3 7 4 15 2 3" xfId="44798"/>
    <cellStyle name="Calculation 3 7 4 15 2 4" xfId="21845"/>
    <cellStyle name="Calculation 3 7 4 15 3" xfId="27997"/>
    <cellStyle name="Calculation 3 7 4 15 4" xfId="38957"/>
    <cellStyle name="Calculation 3 7 4 15 5" xfId="16004"/>
    <cellStyle name="Calculation 3 7 4 16" xfId="4332"/>
    <cellStyle name="Calculation 3 7 4 16 2" xfId="10142"/>
    <cellStyle name="Calculation 3 7 4 16 2 2" xfId="33969"/>
    <cellStyle name="Calculation 3 7 4 16 2 3" xfId="45008"/>
    <cellStyle name="Calculation 3 7 4 16 2 4" xfId="22055"/>
    <cellStyle name="Calculation 3 7 4 16 3" xfId="28234"/>
    <cellStyle name="Calculation 3 7 4 16 4" xfId="39199"/>
    <cellStyle name="Calculation 3 7 4 16 5" xfId="16246"/>
    <cellStyle name="Calculation 3 7 4 17" xfId="4553"/>
    <cellStyle name="Calculation 3 7 4 17 2" xfId="10329"/>
    <cellStyle name="Calculation 3 7 4 17 2 2" xfId="34156"/>
    <cellStyle name="Calculation 3 7 4 17 2 3" xfId="45195"/>
    <cellStyle name="Calculation 3 7 4 17 2 4" xfId="22242"/>
    <cellStyle name="Calculation 3 7 4 17 3" xfId="28449"/>
    <cellStyle name="Calculation 3 7 4 17 4" xfId="39420"/>
    <cellStyle name="Calculation 3 7 4 17 5" xfId="16467"/>
    <cellStyle name="Calculation 3 7 4 18" xfId="4763"/>
    <cellStyle name="Calculation 3 7 4 18 2" xfId="10512"/>
    <cellStyle name="Calculation 3 7 4 18 2 2" xfId="34339"/>
    <cellStyle name="Calculation 3 7 4 18 2 3" xfId="45378"/>
    <cellStyle name="Calculation 3 7 4 18 2 4" xfId="22425"/>
    <cellStyle name="Calculation 3 7 4 18 3" xfId="28653"/>
    <cellStyle name="Calculation 3 7 4 18 4" xfId="39630"/>
    <cellStyle name="Calculation 3 7 4 18 5" xfId="16677"/>
    <cellStyle name="Calculation 3 7 4 19" xfId="4998"/>
    <cellStyle name="Calculation 3 7 4 19 2" xfId="10717"/>
    <cellStyle name="Calculation 3 7 4 19 2 2" xfId="34544"/>
    <cellStyle name="Calculation 3 7 4 19 2 3" xfId="45583"/>
    <cellStyle name="Calculation 3 7 4 19 2 4" xfId="22630"/>
    <cellStyle name="Calculation 3 7 4 19 3" xfId="28882"/>
    <cellStyle name="Calculation 3 7 4 19 4" xfId="39865"/>
    <cellStyle name="Calculation 3 7 4 19 5" xfId="16912"/>
    <cellStyle name="Calculation 3 7 4 2" xfId="1091"/>
    <cellStyle name="Calculation 3 7 4 2 2" xfId="7344"/>
    <cellStyle name="Calculation 3 7 4 2 2 2" xfId="31171"/>
    <cellStyle name="Calculation 3 7 4 2 2 3" xfId="42210"/>
    <cellStyle name="Calculation 3 7 4 2 2 4" xfId="19257"/>
    <cellStyle name="Calculation 3 7 4 2 3" xfId="25072"/>
    <cellStyle name="Calculation 3 7 4 2 4" xfId="24196"/>
    <cellStyle name="Calculation 3 7 4 2 5" xfId="13005"/>
    <cellStyle name="Calculation 3 7 4 20" xfId="5219"/>
    <cellStyle name="Calculation 3 7 4 20 2" xfId="10904"/>
    <cellStyle name="Calculation 3 7 4 20 2 2" xfId="34731"/>
    <cellStyle name="Calculation 3 7 4 20 2 3" xfId="45770"/>
    <cellStyle name="Calculation 3 7 4 20 2 4" xfId="22817"/>
    <cellStyle name="Calculation 3 7 4 20 3" xfId="29096"/>
    <cellStyle name="Calculation 3 7 4 20 4" xfId="40086"/>
    <cellStyle name="Calculation 3 7 4 20 5" xfId="17133"/>
    <cellStyle name="Calculation 3 7 4 21" xfId="5452"/>
    <cellStyle name="Calculation 3 7 4 21 2" xfId="11107"/>
    <cellStyle name="Calculation 3 7 4 21 2 2" xfId="34934"/>
    <cellStyle name="Calculation 3 7 4 21 2 3" xfId="45973"/>
    <cellStyle name="Calculation 3 7 4 21 2 4" xfId="23020"/>
    <cellStyle name="Calculation 3 7 4 21 3" xfId="29323"/>
    <cellStyle name="Calculation 3 7 4 21 4" xfId="40319"/>
    <cellStyle name="Calculation 3 7 4 21 5" xfId="17366"/>
    <cellStyle name="Calculation 3 7 4 22" xfId="5685"/>
    <cellStyle name="Calculation 3 7 4 22 2" xfId="11308"/>
    <cellStyle name="Calculation 3 7 4 22 2 2" xfId="35135"/>
    <cellStyle name="Calculation 3 7 4 22 2 3" xfId="46174"/>
    <cellStyle name="Calculation 3 7 4 22 2 4" xfId="23221"/>
    <cellStyle name="Calculation 3 7 4 22 3" xfId="29549"/>
    <cellStyle name="Calculation 3 7 4 22 4" xfId="40552"/>
    <cellStyle name="Calculation 3 7 4 22 5" xfId="17599"/>
    <cellStyle name="Calculation 3 7 4 23" xfId="5902"/>
    <cellStyle name="Calculation 3 7 4 23 2" xfId="11492"/>
    <cellStyle name="Calculation 3 7 4 23 2 2" xfId="35319"/>
    <cellStyle name="Calculation 3 7 4 23 2 3" xfId="46358"/>
    <cellStyle name="Calculation 3 7 4 23 2 4" xfId="23405"/>
    <cellStyle name="Calculation 3 7 4 23 3" xfId="29760"/>
    <cellStyle name="Calculation 3 7 4 23 4" xfId="40769"/>
    <cellStyle name="Calculation 3 7 4 23 5" xfId="17816"/>
    <cellStyle name="Calculation 3 7 4 24" xfId="6110"/>
    <cellStyle name="Calculation 3 7 4 24 2" xfId="11673"/>
    <cellStyle name="Calculation 3 7 4 24 2 2" xfId="35500"/>
    <cellStyle name="Calculation 3 7 4 24 2 3" xfId="46539"/>
    <cellStyle name="Calculation 3 7 4 24 2 4" xfId="23586"/>
    <cellStyle name="Calculation 3 7 4 24 3" xfId="29961"/>
    <cellStyle name="Calculation 3 7 4 24 4" xfId="40977"/>
    <cellStyle name="Calculation 3 7 4 24 5" xfId="18024"/>
    <cellStyle name="Calculation 3 7 4 25" xfId="6330"/>
    <cellStyle name="Calculation 3 7 4 25 2" xfId="11865"/>
    <cellStyle name="Calculation 3 7 4 25 2 2" xfId="35692"/>
    <cellStyle name="Calculation 3 7 4 25 2 3" xfId="46731"/>
    <cellStyle name="Calculation 3 7 4 25 2 4" xfId="23778"/>
    <cellStyle name="Calculation 3 7 4 25 3" xfId="30174"/>
    <cellStyle name="Calculation 3 7 4 25 4" xfId="41197"/>
    <cellStyle name="Calculation 3 7 4 25 5" xfId="18244"/>
    <cellStyle name="Calculation 3 7 4 26" xfId="686"/>
    <cellStyle name="Calculation 3 7 4 26 2" xfId="6993"/>
    <cellStyle name="Calculation 3 7 4 26 2 2" xfId="30820"/>
    <cellStyle name="Calculation 3 7 4 26 2 3" xfId="41859"/>
    <cellStyle name="Calculation 3 7 4 26 2 4" xfId="18906"/>
    <cellStyle name="Calculation 3 7 4 26 3" xfId="24677"/>
    <cellStyle name="Calculation 3 7 4 26 4" xfId="30074"/>
    <cellStyle name="Calculation 3 7 4 26 5" xfId="12600"/>
    <cellStyle name="Calculation 3 7 4 27" xfId="24443"/>
    <cellStyle name="Calculation 3 7 4 28" xfId="26939"/>
    <cellStyle name="Calculation 3 7 4 29" xfId="12361"/>
    <cellStyle name="Calculation 3 7 4 3" xfId="1304"/>
    <cellStyle name="Calculation 3 7 4 3 2" xfId="7529"/>
    <cellStyle name="Calculation 3 7 4 3 2 2" xfId="31356"/>
    <cellStyle name="Calculation 3 7 4 3 2 3" xfId="42395"/>
    <cellStyle name="Calculation 3 7 4 3 2 4" xfId="19442"/>
    <cellStyle name="Calculation 3 7 4 3 3" xfId="25279"/>
    <cellStyle name="Calculation 3 7 4 3 4" xfId="36171"/>
    <cellStyle name="Calculation 3 7 4 3 5" xfId="13218"/>
    <cellStyle name="Calculation 3 7 4 4" xfId="1536"/>
    <cellStyle name="Calculation 3 7 4 4 2" xfId="7727"/>
    <cellStyle name="Calculation 3 7 4 4 2 2" xfId="31554"/>
    <cellStyle name="Calculation 3 7 4 4 2 3" xfId="42593"/>
    <cellStyle name="Calculation 3 7 4 4 2 4" xfId="19640"/>
    <cellStyle name="Calculation 3 7 4 4 3" xfId="25503"/>
    <cellStyle name="Calculation 3 7 4 4 4" xfId="36403"/>
    <cellStyle name="Calculation 3 7 4 4 5" xfId="13450"/>
    <cellStyle name="Calculation 3 7 4 5" xfId="1747"/>
    <cellStyle name="Calculation 3 7 4 5 2" xfId="7911"/>
    <cellStyle name="Calculation 3 7 4 5 2 2" xfId="31738"/>
    <cellStyle name="Calculation 3 7 4 5 2 3" xfId="42777"/>
    <cellStyle name="Calculation 3 7 4 5 2 4" xfId="19824"/>
    <cellStyle name="Calculation 3 7 4 5 3" xfId="25707"/>
    <cellStyle name="Calculation 3 7 4 5 4" xfId="36614"/>
    <cellStyle name="Calculation 3 7 4 5 5" xfId="13661"/>
    <cellStyle name="Calculation 3 7 4 6" xfId="1978"/>
    <cellStyle name="Calculation 3 7 4 6 2" xfId="8112"/>
    <cellStyle name="Calculation 3 7 4 6 2 2" xfId="31939"/>
    <cellStyle name="Calculation 3 7 4 6 2 3" xfId="42978"/>
    <cellStyle name="Calculation 3 7 4 6 2 4" xfId="20025"/>
    <cellStyle name="Calculation 3 7 4 6 3" xfId="25931"/>
    <cellStyle name="Calculation 3 7 4 6 4" xfId="36845"/>
    <cellStyle name="Calculation 3 7 4 6 5" xfId="13892"/>
    <cellStyle name="Calculation 3 7 4 7" xfId="2203"/>
    <cellStyle name="Calculation 3 7 4 7 2" xfId="8303"/>
    <cellStyle name="Calculation 3 7 4 7 2 2" xfId="32130"/>
    <cellStyle name="Calculation 3 7 4 7 2 3" xfId="43169"/>
    <cellStyle name="Calculation 3 7 4 7 2 4" xfId="20216"/>
    <cellStyle name="Calculation 3 7 4 7 3" xfId="26149"/>
    <cellStyle name="Calculation 3 7 4 7 4" xfId="37070"/>
    <cellStyle name="Calculation 3 7 4 7 5" xfId="14117"/>
    <cellStyle name="Calculation 3 7 4 8" xfId="2417"/>
    <cellStyle name="Calculation 3 7 4 8 2" xfId="8489"/>
    <cellStyle name="Calculation 3 7 4 8 2 2" xfId="32316"/>
    <cellStyle name="Calculation 3 7 4 8 2 3" xfId="43355"/>
    <cellStyle name="Calculation 3 7 4 8 2 4" xfId="20402"/>
    <cellStyle name="Calculation 3 7 4 8 3" xfId="26357"/>
    <cellStyle name="Calculation 3 7 4 8 4" xfId="37284"/>
    <cellStyle name="Calculation 3 7 4 8 5" xfId="14331"/>
    <cellStyle name="Calculation 3 7 4 9" xfId="2640"/>
    <cellStyle name="Calculation 3 7 4 9 2" xfId="8679"/>
    <cellStyle name="Calculation 3 7 4 9 2 2" xfId="32506"/>
    <cellStyle name="Calculation 3 7 4 9 2 3" xfId="43545"/>
    <cellStyle name="Calculation 3 7 4 9 2 4" xfId="20592"/>
    <cellStyle name="Calculation 3 7 4 9 3" xfId="26575"/>
    <cellStyle name="Calculation 3 7 4 9 4" xfId="37507"/>
    <cellStyle name="Calculation 3 7 4 9 5" xfId="14554"/>
    <cellStyle name="Calculation 3 7 5" xfId="1050"/>
    <cellStyle name="Calculation 3 7 5 2" xfId="7307"/>
    <cellStyle name="Calculation 3 7 5 2 2" xfId="31134"/>
    <cellStyle name="Calculation 3 7 5 2 3" xfId="42173"/>
    <cellStyle name="Calculation 3 7 5 2 4" xfId="19220"/>
    <cellStyle name="Calculation 3 7 5 3" xfId="25032"/>
    <cellStyle name="Calculation 3 7 5 4" xfId="25001"/>
    <cellStyle name="Calculation 3 7 5 5" xfId="12964"/>
    <cellStyle name="Calculation 3 7 6" xfId="1263"/>
    <cellStyle name="Calculation 3 7 6 2" xfId="7492"/>
    <cellStyle name="Calculation 3 7 6 2 2" xfId="31319"/>
    <cellStyle name="Calculation 3 7 6 2 3" xfId="42358"/>
    <cellStyle name="Calculation 3 7 6 2 4" xfId="19405"/>
    <cellStyle name="Calculation 3 7 6 3" xfId="25239"/>
    <cellStyle name="Calculation 3 7 6 4" xfId="36130"/>
    <cellStyle name="Calculation 3 7 6 5" xfId="13177"/>
    <cellStyle name="Calculation 3 7 7" xfId="1495"/>
    <cellStyle name="Calculation 3 7 7 2" xfId="7690"/>
    <cellStyle name="Calculation 3 7 7 2 2" xfId="31517"/>
    <cellStyle name="Calculation 3 7 7 2 3" xfId="42556"/>
    <cellStyle name="Calculation 3 7 7 2 4" xfId="19603"/>
    <cellStyle name="Calculation 3 7 7 3" xfId="25463"/>
    <cellStyle name="Calculation 3 7 7 4" xfId="36362"/>
    <cellStyle name="Calculation 3 7 7 5" xfId="13409"/>
    <cellStyle name="Calculation 3 7 8" xfId="1706"/>
    <cellStyle name="Calculation 3 7 8 2" xfId="7874"/>
    <cellStyle name="Calculation 3 7 8 2 2" xfId="31701"/>
    <cellStyle name="Calculation 3 7 8 2 3" xfId="42740"/>
    <cellStyle name="Calculation 3 7 8 2 4" xfId="19787"/>
    <cellStyle name="Calculation 3 7 8 3" xfId="25667"/>
    <cellStyle name="Calculation 3 7 8 4" xfId="36573"/>
    <cellStyle name="Calculation 3 7 8 5" xfId="13620"/>
    <cellStyle name="Calculation 3 7 9" xfId="1937"/>
    <cellStyle name="Calculation 3 7 9 2" xfId="8075"/>
    <cellStyle name="Calculation 3 7 9 2 2" xfId="31902"/>
    <cellStyle name="Calculation 3 7 9 2 3" xfId="42941"/>
    <cellStyle name="Calculation 3 7 9 2 4" xfId="19988"/>
    <cellStyle name="Calculation 3 7 9 3" xfId="25891"/>
    <cellStyle name="Calculation 3 7 9 4" xfId="36804"/>
    <cellStyle name="Calculation 3 7 9 5" xfId="13851"/>
    <cellStyle name="Calculation 3 8" xfId="446"/>
    <cellStyle name="Calculation 3 8 10" xfId="2840"/>
    <cellStyle name="Calculation 3 8 10 2" xfId="8852"/>
    <cellStyle name="Calculation 3 8 10 2 2" xfId="32679"/>
    <cellStyle name="Calculation 3 8 10 2 3" xfId="43718"/>
    <cellStyle name="Calculation 3 8 10 2 4" xfId="20765"/>
    <cellStyle name="Calculation 3 8 10 3" xfId="26769"/>
    <cellStyle name="Calculation 3 8 10 4" xfId="37707"/>
    <cellStyle name="Calculation 3 8 10 5" xfId="14754"/>
    <cellStyle name="Calculation 3 8 11" xfId="3108"/>
    <cellStyle name="Calculation 3 8 11 2" xfId="9081"/>
    <cellStyle name="Calculation 3 8 11 2 2" xfId="32908"/>
    <cellStyle name="Calculation 3 8 11 2 3" xfId="43947"/>
    <cellStyle name="Calculation 3 8 11 2 4" xfId="20994"/>
    <cellStyle name="Calculation 3 8 11 3" xfId="27032"/>
    <cellStyle name="Calculation 3 8 11 4" xfId="37975"/>
    <cellStyle name="Calculation 3 8 11 5" xfId="15022"/>
    <cellStyle name="Calculation 3 8 12" xfId="3352"/>
    <cellStyle name="Calculation 3 8 12 2" xfId="9293"/>
    <cellStyle name="Calculation 3 8 12 2 2" xfId="33120"/>
    <cellStyle name="Calculation 3 8 12 2 3" xfId="44159"/>
    <cellStyle name="Calculation 3 8 12 2 4" xfId="21206"/>
    <cellStyle name="Calculation 3 8 12 3" xfId="27273"/>
    <cellStyle name="Calculation 3 8 12 4" xfId="38219"/>
    <cellStyle name="Calculation 3 8 12 5" xfId="15266"/>
    <cellStyle name="Calculation 3 8 13" xfId="3597"/>
    <cellStyle name="Calculation 3 8 13 2" xfId="9506"/>
    <cellStyle name="Calculation 3 8 13 2 2" xfId="33333"/>
    <cellStyle name="Calculation 3 8 13 2 3" xfId="44372"/>
    <cellStyle name="Calculation 3 8 13 2 4" xfId="21419"/>
    <cellStyle name="Calculation 3 8 13 3" xfId="27513"/>
    <cellStyle name="Calculation 3 8 13 4" xfId="38464"/>
    <cellStyle name="Calculation 3 8 13 5" xfId="15511"/>
    <cellStyle name="Calculation 3 8 14" xfId="3845"/>
    <cellStyle name="Calculation 3 8 14 2" xfId="9720"/>
    <cellStyle name="Calculation 3 8 14 2 2" xfId="33547"/>
    <cellStyle name="Calculation 3 8 14 2 3" xfId="44586"/>
    <cellStyle name="Calculation 3 8 14 2 4" xfId="21633"/>
    <cellStyle name="Calculation 3 8 14 3" xfId="27757"/>
    <cellStyle name="Calculation 3 8 14 4" xfId="38712"/>
    <cellStyle name="Calculation 3 8 14 5" xfId="15759"/>
    <cellStyle name="Calculation 3 8 15" xfId="4089"/>
    <cellStyle name="Calculation 3 8 15 2" xfId="9931"/>
    <cellStyle name="Calculation 3 8 15 2 2" xfId="33758"/>
    <cellStyle name="Calculation 3 8 15 2 3" xfId="44797"/>
    <cellStyle name="Calculation 3 8 15 2 4" xfId="21844"/>
    <cellStyle name="Calculation 3 8 15 3" xfId="27996"/>
    <cellStyle name="Calculation 3 8 15 4" xfId="38956"/>
    <cellStyle name="Calculation 3 8 15 5" xfId="16003"/>
    <cellStyle name="Calculation 3 8 16" xfId="4331"/>
    <cellStyle name="Calculation 3 8 16 2" xfId="10141"/>
    <cellStyle name="Calculation 3 8 16 2 2" xfId="33968"/>
    <cellStyle name="Calculation 3 8 16 2 3" xfId="45007"/>
    <cellStyle name="Calculation 3 8 16 2 4" xfId="22054"/>
    <cellStyle name="Calculation 3 8 16 3" xfId="28233"/>
    <cellStyle name="Calculation 3 8 16 4" xfId="39198"/>
    <cellStyle name="Calculation 3 8 16 5" xfId="16245"/>
    <cellStyle name="Calculation 3 8 17" xfId="4552"/>
    <cellStyle name="Calculation 3 8 17 2" xfId="10328"/>
    <cellStyle name="Calculation 3 8 17 2 2" xfId="34155"/>
    <cellStyle name="Calculation 3 8 17 2 3" xfId="45194"/>
    <cellStyle name="Calculation 3 8 17 2 4" xfId="22241"/>
    <cellStyle name="Calculation 3 8 17 3" xfId="28448"/>
    <cellStyle name="Calculation 3 8 17 4" xfId="39419"/>
    <cellStyle name="Calculation 3 8 17 5" xfId="16466"/>
    <cellStyle name="Calculation 3 8 18" xfId="4762"/>
    <cellStyle name="Calculation 3 8 18 2" xfId="10511"/>
    <cellStyle name="Calculation 3 8 18 2 2" xfId="34338"/>
    <cellStyle name="Calculation 3 8 18 2 3" xfId="45377"/>
    <cellStyle name="Calculation 3 8 18 2 4" xfId="22424"/>
    <cellStyle name="Calculation 3 8 18 3" xfId="28652"/>
    <cellStyle name="Calculation 3 8 18 4" xfId="39629"/>
    <cellStyle name="Calculation 3 8 18 5" xfId="16676"/>
    <cellStyle name="Calculation 3 8 19" xfId="4997"/>
    <cellStyle name="Calculation 3 8 19 2" xfId="10716"/>
    <cellStyle name="Calculation 3 8 19 2 2" xfId="34543"/>
    <cellStyle name="Calculation 3 8 19 2 3" xfId="45582"/>
    <cellStyle name="Calculation 3 8 19 2 4" xfId="22629"/>
    <cellStyle name="Calculation 3 8 19 3" xfId="28881"/>
    <cellStyle name="Calculation 3 8 19 4" xfId="39864"/>
    <cellStyle name="Calculation 3 8 19 5" xfId="16911"/>
    <cellStyle name="Calculation 3 8 2" xfId="1090"/>
    <cellStyle name="Calculation 3 8 2 2" xfId="7343"/>
    <cellStyle name="Calculation 3 8 2 2 2" xfId="31170"/>
    <cellStyle name="Calculation 3 8 2 2 3" xfId="42209"/>
    <cellStyle name="Calculation 3 8 2 2 4" xfId="19256"/>
    <cellStyle name="Calculation 3 8 2 3" xfId="25071"/>
    <cellStyle name="Calculation 3 8 2 4" xfId="24197"/>
    <cellStyle name="Calculation 3 8 2 5" xfId="13004"/>
    <cellStyle name="Calculation 3 8 20" xfId="5218"/>
    <cellStyle name="Calculation 3 8 20 2" xfId="10903"/>
    <cellStyle name="Calculation 3 8 20 2 2" xfId="34730"/>
    <cellStyle name="Calculation 3 8 20 2 3" xfId="45769"/>
    <cellStyle name="Calculation 3 8 20 2 4" xfId="22816"/>
    <cellStyle name="Calculation 3 8 20 3" xfId="29095"/>
    <cellStyle name="Calculation 3 8 20 4" xfId="40085"/>
    <cellStyle name="Calculation 3 8 20 5" xfId="17132"/>
    <cellStyle name="Calculation 3 8 21" xfId="5451"/>
    <cellStyle name="Calculation 3 8 21 2" xfId="11106"/>
    <cellStyle name="Calculation 3 8 21 2 2" xfId="34933"/>
    <cellStyle name="Calculation 3 8 21 2 3" xfId="45972"/>
    <cellStyle name="Calculation 3 8 21 2 4" xfId="23019"/>
    <cellStyle name="Calculation 3 8 21 3" xfId="29322"/>
    <cellStyle name="Calculation 3 8 21 4" xfId="40318"/>
    <cellStyle name="Calculation 3 8 21 5" xfId="17365"/>
    <cellStyle name="Calculation 3 8 22" xfId="5684"/>
    <cellStyle name="Calculation 3 8 22 2" xfId="11307"/>
    <cellStyle name="Calculation 3 8 22 2 2" xfId="35134"/>
    <cellStyle name="Calculation 3 8 22 2 3" xfId="46173"/>
    <cellStyle name="Calculation 3 8 22 2 4" xfId="23220"/>
    <cellStyle name="Calculation 3 8 22 3" xfId="29548"/>
    <cellStyle name="Calculation 3 8 22 4" xfId="40551"/>
    <cellStyle name="Calculation 3 8 22 5" xfId="17598"/>
    <cellStyle name="Calculation 3 8 23" xfId="5901"/>
    <cellStyle name="Calculation 3 8 23 2" xfId="11491"/>
    <cellStyle name="Calculation 3 8 23 2 2" xfId="35318"/>
    <cellStyle name="Calculation 3 8 23 2 3" xfId="46357"/>
    <cellStyle name="Calculation 3 8 23 2 4" xfId="23404"/>
    <cellStyle name="Calculation 3 8 23 3" xfId="29759"/>
    <cellStyle name="Calculation 3 8 23 4" xfId="40768"/>
    <cellStyle name="Calculation 3 8 23 5" xfId="17815"/>
    <cellStyle name="Calculation 3 8 24" xfId="6109"/>
    <cellStyle name="Calculation 3 8 24 2" xfId="11672"/>
    <cellStyle name="Calculation 3 8 24 2 2" xfId="35499"/>
    <cellStyle name="Calculation 3 8 24 2 3" xfId="46538"/>
    <cellStyle name="Calculation 3 8 24 2 4" xfId="23585"/>
    <cellStyle name="Calculation 3 8 24 3" xfId="29960"/>
    <cellStyle name="Calculation 3 8 24 4" xfId="40976"/>
    <cellStyle name="Calculation 3 8 24 5" xfId="18023"/>
    <cellStyle name="Calculation 3 8 25" xfId="6329"/>
    <cellStyle name="Calculation 3 8 25 2" xfId="11864"/>
    <cellStyle name="Calculation 3 8 25 2 2" xfId="35691"/>
    <cellStyle name="Calculation 3 8 25 2 3" xfId="46730"/>
    <cellStyle name="Calculation 3 8 25 2 4" xfId="23777"/>
    <cellStyle name="Calculation 3 8 25 3" xfId="30173"/>
    <cellStyle name="Calculation 3 8 25 4" xfId="41196"/>
    <cellStyle name="Calculation 3 8 25 5" xfId="18243"/>
    <cellStyle name="Calculation 3 8 26" xfId="6564"/>
    <cellStyle name="Calculation 3 8 26 2" xfId="12066"/>
    <cellStyle name="Calculation 3 8 26 2 2" xfId="35893"/>
    <cellStyle name="Calculation 3 8 26 2 3" xfId="46932"/>
    <cellStyle name="Calculation 3 8 26 2 4" xfId="23979"/>
    <cellStyle name="Calculation 3 8 26 3" xfId="30399"/>
    <cellStyle name="Calculation 3 8 26 4" xfId="41431"/>
    <cellStyle name="Calculation 3 8 26 5" xfId="18478"/>
    <cellStyle name="Calculation 3 8 27" xfId="685"/>
    <cellStyle name="Calculation 3 8 27 2" xfId="6992"/>
    <cellStyle name="Calculation 3 8 27 2 2" xfId="30819"/>
    <cellStyle name="Calculation 3 8 27 2 3" xfId="41858"/>
    <cellStyle name="Calculation 3 8 27 2 4" xfId="18905"/>
    <cellStyle name="Calculation 3 8 27 3" xfId="24676"/>
    <cellStyle name="Calculation 3 8 27 4" xfId="30287"/>
    <cellStyle name="Calculation 3 8 27 5" xfId="12599"/>
    <cellStyle name="Calculation 3 8 28" xfId="6811"/>
    <cellStyle name="Calculation 3 8 28 2" xfId="30638"/>
    <cellStyle name="Calculation 3 8 28 3" xfId="41677"/>
    <cellStyle name="Calculation 3 8 28 4" xfId="18724"/>
    <cellStyle name="Calculation 3 8 29" xfId="24442"/>
    <cellStyle name="Calculation 3 8 3" xfId="1303"/>
    <cellStyle name="Calculation 3 8 3 2" xfId="7528"/>
    <cellStyle name="Calculation 3 8 3 2 2" xfId="31355"/>
    <cellStyle name="Calculation 3 8 3 2 3" xfId="42394"/>
    <cellStyle name="Calculation 3 8 3 2 4" xfId="19441"/>
    <cellStyle name="Calculation 3 8 3 3" xfId="25278"/>
    <cellStyle name="Calculation 3 8 3 4" xfId="36170"/>
    <cellStyle name="Calculation 3 8 3 5" xfId="13217"/>
    <cellStyle name="Calculation 3 8 30" xfId="28820"/>
    <cellStyle name="Calculation 3 8 31" xfId="12360"/>
    <cellStyle name="Calculation 3 8 4" xfId="1535"/>
    <cellStyle name="Calculation 3 8 4 2" xfId="7726"/>
    <cellStyle name="Calculation 3 8 4 2 2" xfId="31553"/>
    <cellStyle name="Calculation 3 8 4 2 3" xfId="42592"/>
    <cellStyle name="Calculation 3 8 4 2 4" xfId="19639"/>
    <cellStyle name="Calculation 3 8 4 3" xfId="25502"/>
    <cellStyle name="Calculation 3 8 4 4" xfId="36402"/>
    <cellStyle name="Calculation 3 8 4 5" xfId="13449"/>
    <cellStyle name="Calculation 3 8 5" xfId="1746"/>
    <cellStyle name="Calculation 3 8 5 2" xfId="7910"/>
    <cellStyle name="Calculation 3 8 5 2 2" xfId="31737"/>
    <cellStyle name="Calculation 3 8 5 2 3" xfId="42776"/>
    <cellStyle name="Calculation 3 8 5 2 4" xfId="19823"/>
    <cellStyle name="Calculation 3 8 5 3" xfId="25706"/>
    <cellStyle name="Calculation 3 8 5 4" xfId="36613"/>
    <cellStyle name="Calculation 3 8 5 5" xfId="13660"/>
    <cellStyle name="Calculation 3 8 6" xfId="1977"/>
    <cellStyle name="Calculation 3 8 6 2" xfId="8111"/>
    <cellStyle name="Calculation 3 8 6 2 2" xfId="31938"/>
    <cellStyle name="Calculation 3 8 6 2 3" xfId="42977"/>
    <cellStyle name="Calculation 3 8 6 2 4" xfId="20024"/>
    <cellStyle name="Calculation 3 8 6 3" xfId="25930"/>
    <cellStyle name="Calculation 3 8 6 4" xfId="36844"/>
    <cellStyle name="Calculation 3 8 6 5" xfId="13891"/>
    <cellStyle name="Calculation 3 8 7" xfId="2202"/>
    <cellStyle name="Calculation 3 8 7 2" xfId="8302"/>
    <cellStyle name="Calculation 3 8 7 2 2" xfId="32129"/>
    <cellStyle name="Calculation 3 8 7 2 3" xfId="43168"/>
    <cellStyle name="Calculation 3 8 7 2 4" xfId="20215"/>
    <cellStyle name="Calculation 3 8 7 3" xfId="26148"/>
    <cellStyle name="Calculation 3 8 7 4" xfId="37069"/>
    <cellStyle name="Calculation 3 8 7 5" xfId="14116"/>
    <cellStyle name="Calculation 3 8 8" xfId="2416"/>
    <cellStyle name="Calculation 3 8 8 2" xfId="8488"/>
    <cellStyle name="Calculation 3 8 8 2 2" xfId="32315"/>
    <cellStyle name="Calculation 3 8 8 2 3" xfId="43354"/>
    <cellStyle name="Calculation 3 8 8 2 4" xfId="20401"/>
    <cellStyle name="Calculation 3 8 8 3" xfId="26356"/>
    <cellStyle name="Calculation 3 8 8 4" xfId="37283"/>
    <cellStyle name="Calculation 3 8 8 5" xfId="14330"/>
    <cellStyle name="Calculation 3 8 9" xfId="2639"/>
    <cellStyle name="Calculation 3 8 9 2" xfId="8678"/>
    <cellStyle name="Calculation 3 8 9 2 2" xfId="32505"/>
    <cellStyle name="Calculation 3 8 9 2 3" xfId="43544"/>
    <cellStyle name="Calculation 3 8 9 2 4" xfId="20591"/>
    <cellStyle name="Calculation 3 8 9 3" xfId="26574"/>
    <cellStyle name="Calculation 3 8 9 4" xfId="37506"/>
    <cellStyle name="Calculation 3 8 9 5" xfId="14553"/>
    <cellStyle name="Calculation 3 9" xfId="612"/>
    <cellStyle name="Calculation 3 9 2" xfId="6919"/>
    <cellStyle name="Calculation 3 9 2 2" xfId="30746"/>
    <cellStyle name="Calculation 3 9 2 3" xfId="41785"/>
    <cellStyle name="Calculation 3 9 2 4" xfId="18832"/>
    <cellStyle name="Calculation 3 9 3" xfId="24603"/>
    <cellStyle name="Calculation 3 9 4" xfId="25147"/>
    <cellStyle name="Calculation 3 9 5" xfId="12526"/>
    <cellStyle name="Calculation 4" xfId="47144"/>
    <cellStyle name="Calculation 5" xfId="47155"/>
    <cellStyle name="Check Cell 2" xfId="75"/>
    <cellStyle name="Check Cell 3" xfId="209"/>
    <cellStyle name="Comma 2" xfId="4"/>
    <cellStyle name="Comma 2 2" xfId="32"/>
    <cellStyle name="Currency 2" xfId="5"/>
    <cellStyle name="Currency 2 2" xfId="6"/>
    <cellStyle name="Currency 2 2 2" xfId="7"/>
    <cellStyle name="Currency 2 2 2 2" xfId="8"/>
    <cellStyle name="Currency 2 2 2 2 2" xfId="29"/>
    <cellStyle name="Currency 2 2 2 2 2 2" xfId="405"/>
    <cellStyle name="Currency 2 2 2 3" xfId="33"/>
    <cellStyle name="Currency 3" xfId="9"/>
    <cellStyle name="Currency 3 2" xfId="10"/>
    <cellStyle name="Currency 3 2 2" xfId="11"/>
    <cellStyle name="Currency 4" xfId="12"/>
    <cellStyle name="Currency 4 2" xfId="13"/>
    <cellStyle name="Currency 4 2 2" xfId="14"/>
    <cellStyle name="Currency 4 2 2 2" xfId="6810"/>
    <cellStyle name="Currency 4 3" xfId="104"/>
    <cellStyle name="Currency 5" xfId="28"/>
    <cellStyle name="Currency 5 2" xfId="34"/>
    <cellStyle name="Currency 6" xfId="35"/>
    <cellStyle name="Euro" xfId="105"/>
    <cellStyle name="Explanatory Text 2" xfId="76"/>
    <cellStyle name="Explanatory Text 3" xfId="210"/>
    <cellStyle name="Good 2" xfId="77"/>
    <cellStyle name="Good 3" xfId="211"/>
    <cellStyle name="Heading 1 2" xfId="78"/>
    <cellStyle name="Heading 1 3" xfId="212"/>
    <cellStyle name="Heading 2 2" xfId="79"/>
    <cellStyle name="Heading 2 3" xfId="213"/>
    <cellStyle name="Heading 3 2" xfId="80"/>
    <cellStyle name="Heading 3 3" xfId="214"/>
    <cellStyle name="Heading 3 3 10" xfId="934"/>
    <cellStyle name="Heading 3 3 10 2" xfId="25353"/>
    <cellStyle name="Heading 3 3 10 3" xfId="12848"/>
    <cellStyle name="Heading 3 3 11" xfId="1038"/>
    <cellStyle name="Heading 3 3 11 2" xfId="27261"/>
    <cellStyle name="Heading 3 3 11 3" xfId="12952"/>
    <cellStyle name="Heading 3 3 12" xfId="1262"/>
    <cellStyle name="Heading 3 3 12 2" xfId="36129"/>
    <cellStyle name="Heading 3 3 12 3" xfId="13176"/>
    <cellStyle name="Heading 3 3 13" xfId="1479"/>
    <cellStyle name="Heading 3 3 13 2" xfId="36346"/>
    <cellStyle name="Heading 3 3 13 3" xfId="13393"/>
    <cellStyle name="Heading 3 3 14" xfId="993"/>
    <cellStyle name="Heading 3 3 14 2" xfId="27422"/>
    <cellStyle name="Heading 3 3 14 3" xfId="12907"/>
    <cellStyle name="Heading 3 3 15" xfId="942"/>
    <cellStyle name="Heading 3 3 15 2" xfId="25146"/>
    <cellStyle name="Heading 3 3 15 3" xfId="12856"/>
    <cellStyle name="Heading 3 3 16" xfId="2144"/>
    <cellStyle name="Heading 3 3 16 2" xfId="37011"/>
    <cellStyle name="Heading 3 3 16 3" xfId="14058"/>
    <cellStyle name="Heading 3 3 17" xfId="2375"/>
    <cellStyle name="Heading 3 3 17 2" xfId="37242"/>
    <cellStyle name="Heading 3 3 17 3" xfId="14289"/>
    <cellStyle name="Heading 3 3 18" xfId="873"/>
    <cellStyle name="Heading 3 3 18 2" xfId="24415"/>
    <cellStyle name="Heading 3 3 18 3" xfId="12787"/>
    <cellStyle name="Heading 3 3 19" xfId="901"/>
    <cellStyle name="Heading 3 3 19 2" xfId="26417"/>
    <cellStyle name="Heading 3 3 19 3" xfId="12815"/>
    <cellStyle name="Heading 3 3 2" xfId="392"/>
    <cellStyle name="Heading 3 3 2 10" xfId="2153"/>
    <cellStyle name="Heading 3 3 2 10 2" xfId="37020"/>
    <cellStyle name="Heading 3 3 2 10 3" xfId="14067"/>
    <cellStyle name="Heading 3 3 2 11" xfId="994"/>
    <cellStyle name="Heading 3 3 2 11 2" xfId="27183"/>
    <cellStyle name="Heading 3 3 2 11 3" xfId="12908"/>
    <cellStyle name="Heading 3 3 2 12" xfId="2594"/>
    <cellStyle name="Heading 3 3 2 12 2" xfId="37461"/>
    <cellStyle name="Heading 3 3 2 12 3" xfId="14508"/>
    <cellStyle name="Heading 3 3 2 13" xfId="1018"/>
    <cellStyle name="Heading 3 3 2 13 2" xfId="29653"/>
    <cellStyle name="Heading 3 3 2 13 3" xfId="12932"/>
    <cellStyle name="Heading 3 3 2 14" xfId="3055"/>
    <cellStyle name="Heading 3 3 2 14 2" xfId="37922"/>
    <cellStyle name="Heading 3 3 2 14 3" xfId="14969"/>
    <cellStyle name="Heading 3 3 2 15" xfId="3298"/>
    <cellStyle name="Heading 3 3 2 15 2" xfId="38165"/>
    <cellStyle name="Heading 3 3 2 15 3" xfId="15212"/>
    <cellStyle name="Heading 3 3 2 16" xfId="3545"/>
    <cellStyle name="Heading 3 3 2 16 2" xfId="38412"/>
    <cellStyle name="Heading 3 3 2 16 3" xfId="15459"/>
    <cellStyle name="Heading 3 3 2 17" xfId="3792"/>
    <cellStyle name="Heading 3 3 2 17 2" xfId="38659"/>
    <cellStyle name="Heading 3 3 2 17 3" xfId="15706"/>
    <cellStyle name="Heading 3 3 2 18" xfId="4036"/>
    <cellStyle name="Heading 3 3 2 18 2" xfId="38903"/>
    <cellStyle name="Heading 3 3 2 18 3" xfId="15950"/>
    <cellStyle name="Heading 3 3 2 19" xfId="4279"/>
    <cellStyle name="Heading 3 3 2 19 2" xfId="39146"/>
    <cellStyle name="Heading 3 3 2 19 3" xfId="16193"/>
    <cellStyle name="Heading 3 3 2 2" xfId="434"/>
    <cellStyle name="Heading 3 3 2 2 10" xfId="2404"/>
    <cellStyle name="Heading 3 3 2 2 10 2" xfId="37271"/>
    <cellStyle name="Heading 3 3 2 2 10 3" xfId="14318"/>
    <cellStyle name="Heading 3 3 2 2 11" xfId="2627"/>
    <cellStyle name="Heading 3 3 2 2 11 2" xfId="37494"/>
    <cellStyle name="Heading 3 3 2 2 11 3" xfId="14541"/>
    <cellStyle name="Heading 3 3 2 2 12" xfId="2828"/>
    <cellStyle name="Heading 3 3 2 2 12 2" xfId="37695"/>
    <cellStyle name="Heading 3 3 2 2 12 3" xfId="14742"/>
    <cellStyle name="Heading 3 3 2 2 13" xfId="3096"/>
    <cellStyle name="Heading 3 3 2 2 13 2" xfId="37963"/>
    <cellStyle name="Heading 3 3 2 2 13 3" xfId="15010"/>
    <cellStyle name="Heading 3 3 2 2 14" xfId="3340"/>
    <cellStyle name="Heading 3 3 2 2 14 2" xfId="38207"/>
    <cellStyle name="Heading 3 3 2 2 14 3" xfId="15254"/>
    <cellStyle name="Heading 3 3 2 2 15" xfId="3585"/>
    <cellStyle name="Heading 3 3 2 2 15 2" xfId="38452"/>
    <cellStyle name="Heading 3 3 2 2 15 3" xfId="15499"/>
    <cellStyle name="Heading 3 3 2 2 16" xfId="3833"/>
    <cellStyle name="Heading 3 3 2 2 16 2" xfId="38700"/>
    <cellStyle name="Heading 3 3 2 2 16 3" xfId="15747"/>
    <cellStyle name="Heading 3 3 2 2 17" xfId="4077"/>
    <cellStyle name="Heading 3 3 2 2 17 2" xfId="38944"/>
    <cellStyle name="Heading 3 3 2 2 17 3" xfId="15991"/>
    <cellStyle name="Heading 3 3 2 2 18" xfId="4319"/>
    <cellStyle name="Heading 3 3 2 2 18 2" xfId="39186"/>
    <cellStyle name="Heading 3 3 2 2 18 3" xfId="16233"/>
    <cellStyle name="Heading 3 3 2 2 19" xfId="4540"/>
    <cellStyle name="Heading 3 3 2 2 19 2" xfId="39407"/>
    <cellStyle name="Heading 3 3 2 2 19 3" xfId="16454"/>
    <cellStyle name="Heading 3 3 2 2 2" xfId="555"/>
    <cellStyle name="Heading 3 3 2 2 2 10" xfId="2949"/>
    <cellStyle name="Heading 3 3 2 2 2 10 2" xfId="37816"/>
    <cellStyle name="Heading 3 3 2 2 2 10 3" xfId="14863"/>
    <cellStyle name="Heading 3 3 2 2 2 11" xfId="3217"/>
    <cellStyle name="Heading 3 3 2 2 2 11 2" xfId="38084"/>
    <cellStyle name="Heading 3 3 2 2 2 11 3" xfId="15131"/>
    <cellStyle name="Heading 3 3 2 2 2 12" xfId="3461"/>
    <cellStyle name="Heading 3 3 2 2 2 12 2" xfId="38328"/>
    <cellStyle name="Heading 3 3 2 2 2 12 3" xfId="15375"/>
    <cellStyle name="Heading 3 3 2 2 2 13" xfId="3706"/>
    <cellStyle name="Heading 3 3 2 2 2 13 2" xfId="38573"/>
    <cellStyle name="Heading 3 3 2 2 2 13 3" xfId="15620"/>
    <cellStyle name="Heading 3 3 2 2 2 14" xfId="3954"/>
    <cellStyle name="Heading 3 3 2 2 2 14 2" xfId="38821"/>
    <cellStyle name="Heading 3 3 2 2 2 14 3" xfId="15868"/>
    <cellStyle name="Heading 3 3 2 2 2 15" xfId="4198"/>
    <cellStyle name="Heading 3 3 2 2 2 15 2" xfId="39065"/>
    <cellStyle name="Heading 3 3 2 2 2 15 3" xfId="16112"/>
    <cellStyle name="Heading 3 3 2 2 2 16" xfId="4440"/>
    <cellStyle name="Heading 3 3 2 2 2 16 2" xfId="39307"/>
    <cellStyle name="Heading 3 3 2 2 2 16 3" xfId="16354"/>
    <cellStyle name="Heading 3 3 2 2 2 17" xfId="4661"/>
    <cellStyle name="Heading 3 3 2 2 2 17 2" xfId="39528"/>
    <cellStyle name="Heading 3 3 2 2 2 17 3" xfId="16575"/>
    <cellStyle name="Heading 3 3 2 2 2 18" xfId="4871"/>
    <cellStyle name="Heading 3 3 2 2 2 18 2" xfId="39738"/>
    <cellStyle name="Heading 3 3 2 2 2 18 3" xfId="16785"/>
    <cellStyle name="Heading 3 3 2 2 2 19" xfId="5106"/>
    <cellStyle name="Heading 3 3 2 2 2 19 2" xfId="39973"/>
    <cellStyle name="Heading 3 3 2 2 2 19 3" xfId="17020"/>
    <cellStyle name="Heading 3 3 2 2 2 2" xfId="1199"/>
    <cellStyle name="Heading 3 3 2 2 2 2 2" xfId="24333"/>
    <cellStyle name="Heading 3 3 2 2 2 2 3" xfId="13113"/>
    <cellStyle name="Heading 3 3 2 2 2 20" xfId="5327"/>
    <cellStyle name="Heading 3 3 2 2 2 20 2" xfId="40194"/>
    <cellStyle name="Heading 3 3 2 2 2 20 3" xfId="17241"/>
    <cellStyle name="Heading 3 3 2 2 2 21" xfId="5560"/>
    <cellStyle name="Heading 3 3 2 2 2 21 2" xfId="40427"/>
    <cellStyle name="Heading 3 3 2 2 2 21 3" xfId="17474"/>
    <cellStyle name="Heading 3 3 2 2 2 22" xfId="5793"/>
    <cellStyle name="Heading 3 3 2 2 2 22 2" xfId="40660"/>
    <cellStyle name="Heading 3 3 2 2 2 22 3" xfId="17707"/>
    <cellStyle name="Heading 3 3 2 2 2 23" xfId="6010"/>
    <cellStyle name="Heading 3 3 2 2 2 23 2" xfId="40877"/>
    <cellStyle name="Heading 3 3 2 2 2 23 3" xfId="17924"/>
    <cellStyle name="Heading 3 3 2 2 2 24" xfId="6218"/>
    <cellStyle name="Heading 3 3 2 2 2 24 2" xfId="41085"/>
    <cellStyle name="Heading 3 3 2 2 2 24 3" xfId="18132"/>
    <cellStyle name="Heading 3 3 2 2 2 25" xfId="6438"/>
    <cellStyle name="Heading 3 3 2 2 2 25 2" xfId="41305"/>
    <cellStyle name="Heading 3 3 2 2 2 25 3" xfId="18352"/>
    <cellStyle name="Heading 3 3 2 2 2 26" xfId="6664"/>
    <cellStyle name="Heading 3 3 2 2 2 26 2" xfId="41531"/>
    <cellStyle name="Heading 3 3 2 2 2 26 3" xfId="18578"/>
    <cellStyle name="Heading 3 3 2 2 2 27" xfId="28159"/>
    <cellStyle name="Heading 3 3 2 2 2 28" xfId="12469"/>
    <cellStyle name="Heading 3 3 2 2 2 3" xfId="1412"/>
    <cellStyle name="Heading 3 3 2 2 2 3 2" xfId="36279"/>
    <cellStyle name="Heading 3 3 2 2 2 3 3" xfId="13326"/>
    <cellStyle name="Heading 3 3 2 2 2 4" xfId="1644"/>
    <cellStyle name="Heading 3 3 2 2 2 4 2" xfId="36511"/>
    <cellStyle name="Heading 3 3 2 2 2 4 3" xfId="13558"/>
    <cellStyle name="Heading 3 3 2 2 2 5" xfId="1855"/>
    <cellStyle name="Heading 3 3 2 2 2 5 2" xfId="36722"/>
    <cellStyle name="Heading 3 3 2 2 2 5 3" xfId="13769"/>
    <cellStyle name="Heading 3 3 2 2 2 6" xfId="2086"/>
    <cellStyle name="Heading 3 3 2 2 2 6 2" xfId="36953"/>
    <cellStyle name="Heading 3 3 2 2 2 6 3" xfId="14000"/>
    <cellStyle name="Heading 3 3 2 2 2 7" xfId="2311"/>
    <cellStyle name="Heading 3 3 2 2 2 7 2" xfId="37178"/>
    <cellStyle name="Heading 3 3 2 2 2 7 3" xfId="14225"/>
    <cellStyle name="Heading 3 3 2 2 2 8" xfId="2525"/>
    <cellStyle name="Heading 3 3 2 2 2 8 2" xfId="37392"/>
    <cellStyle name="Heading 3 3 2 2 2 8 3" xfId="14439"/>
    <cellStyle name="Heading 3 3 2 2 2 9" xfId="2743"/>
    <cellStyle name="Heading 3 3 2 2 2 9 2" xfId="37610"/>
    <cellStyle name="Heading 3 3 2 2 2 9 3" xfId="14657"/>
    <cellStyle name="Heading 3 3 2 2 20" xfId="4750"/>
    <cellStyle name="Heading 3 3 2 2 20 2" xfId="39617"/>
    <cellStyle name="Heading 3 3 2 2 20 3" xfId="16664"/>
    <cellStyle name="Heading 3 3 2 2 21" xfId="4985"/>
    <cellStyle name="Heading 3 3 2 2 21 2" xfId="39852"/>
    <cellStyle name="Heading 3 3 2 2 21 3" xfId="16899"/>
    <cellStyle name="Heading 3 3 2 2 22" xfId="5206"/>
    <cellStyle name="Heading 3 3 2 2 22 2" xfId="40073"/>
    <cellStyle name="Heading 3 3 2 2 22 3" xfId="17120"/>
    <cellStyle name="Heading 3 3 2 2 23" xfId="5439"/>
    <cellStyle name="Heading 3 3 2 2 23 2" xfId="40306"/>
    <cellStyle name="Heading 3 3 2 2 23 3" xfId="17353"/>
    <cellStyle name="Heading 3 3 2 2 24" xfId="5672"/>
    <cellStyle name="Heading 3 3 2 2 24 2" xfId="40539"/>
    <cellStyle name="Heading 3 3 2 2 24 3" xfId="17586"/>
    <cellStyle name="Heading 3 3 2 2 25" xfId="5889"/>
    <cellStyle name="Heading 3 3 2 2 25 2" xfId="40756"/>
    <cellStyle name="Heading 3 3 2 2 25 3" xfId="17803"/>
    <cellStyle name="Heading 3 3 2 2 26" xfId="6097"/>
    <cellStyle name="Heading 3 3 2 2 26 2" xfId="40964"/>
    <cellStyle name="Heading 3 3 2 2 26 3" xfId="18011"/>
    <cellStyle name="Heading 3 3 2 2 27" xfId="6317"/>
    <cellStyle name="Heading 3 3 2 2 27 2" xfId="41184"/>
    <cellStyle name="Heading 3 3 2 2 27 3" xfId="18231"/>
    <cellStyle name="Heading 3 3 2 2 28" xfId="6552"/>
    <cellStyle name="Heading 3 3 2 2 28 2" xfId="41419"/>
    <cellStyle name="Heading 3 3 2 2 28 3" xfId="18466"/>
    <cellStyle name="Heading 3 3 2 2 29" xfId="6753"/>
    <cellStyle name="Heading 3 3 2 2 29 2" xfId="41620"/>
    <cellStyle name="Heading 3 3 2 2 29 3" xfId="18667"/>
    <cellStyle name="Heading 3 3 2 2 3" xfId="600"/>
    <cellStyle name="Heading 3 3 2 2 3 10" xfId="2994"/>
    <cellStyle name="Heading 3 3 2 2 3 10 2" xfId="37861"/>
    <cellStyle name="Heading 3 3 2 2 3 10 3" xfId="14908"/>
    <cellStyle name="Heading 3 3 2 2 3 11" xfId="3262"/>
    <cellStyle name="Heading 3 3 2 2 3 11 2" xfId="38129"/>
    <cellStyle name="Heading 3 3 2 2 3 11 3" xfId="15176"/>
    <cellStyle name="Heading 3 3 2 2 3 12" xfId="3506"/>
    <cellStyle name="Heading 3 3 2 2 3 12 2" xfId="38373"/>
    <cellStyle name="Heading 3 3 2 2 3 12 3" xfId="15420"/>
    <cellStyle name="Heading 3 3 2 2 3 13" xfId="3751"/>
    <cellStyle name="Heading 3 3 2 2 3 13 2" xfId="38618"/>
    <cellStyle name="Heading 3 3 2 2 3 13 3" xfId="15665"/>
    <cellStyle name="Heading 3 3 2 2 3 14" xfId="3999"/>
    <cellStyle name="Heading 3 3 2 2 3 14 2" xfId="38866"/>
    <cellStyle name="Heading 3 3 2 2 3 14 3" xfId="15913"/>
    <cellStyle name="Heading 3 3 2 2 3 15" xfId="4243"/>
    <cellStyle name="Heading 3 3 2 2 3 15 2" xfId="39110"/>
    <cellStyle name="Heading 3 3 2 2 3 15 3" xfId="16157"/>
    <cellStyle name="Heading 3 3 2 2 3 16" xfId="4485"/>
    <cellStyle name="Heading 3 3 2 2 3 16 2" xfId="39352"/>
    <cellStyle name="Heading 3 3 2 2 3 16 3" xfId="16399"/>
    <cellStyle name="Heading 3 3 2 2 3 17" xfId="4706"/>
    <cellStyle name="Heading 3 3 2 2 3 17 2" xfId="39573"/>
    <cellStyle name="Heading 3 3 2 2 3 17 3" xfId="16620"/>
    <cellStyle name="Heading 3 3 2 2 3 18" xfId="4916"/>
    <cellStyle name="Heading 3 3 2 2 3 18 2" xfId="39783"/>
    <cellStyle name="Heading 3 3 2 2 3 18 3" xfId="16830"/>
    <cellStyle name="Heading 3 3 2 2 3 19" xfId="5151"/>
    <cellStyle name="Heading 3 3 2 2 3 19 2" xfId="40018"/>
    <cellStyle name="Heading 3 3 2 2 3 19 3" xfId="17065"/>
    <cellStyle name="Heading 3 3 2 2 3 2" xfId="1244"/>
    <cellStyle name="Heading 3 3 2 2 3 2 2" xfId="36111"/>
    <cellStyle name="Heading 3 3 2 2 3 2 3" xfId="13158"/>
    <cellStyle name="Heading 3 3 2 2 3 20" xfId="5372"/>
    <cellStyle name="Heading 3 3 2 2 3 20 2" xfId="40239"/>
    <cellStyle name="Heading 3 3 2 2 3 20 3" xfId="17286"/>
    <cellStyle name="Heading 3 3 2 2 3 21" xfId="5605"/>
    <cellStyle name="Heading 3 3 2 2 3 21 2" xfId="40472"/>
    <cellStyle name="Heading 3 3 2 2 3 21 3" xfId="17519"/>
    <cellStyle name="Heading 3 3 2 2 3 22" xfId="5838"/>
    <cellStyle name="Heading 3 3 2 2 3 22 2" xfId="40705"/>
    <cellStyle name="Heading 3 3 2 2 3 22 3" xfId="17752"/>
    <cellStyle name="Heading 3 3 2 2 3 23" xfId="6055"/>
    <cellStyle name="Heading 3 3 2 2 3 23 2" xfId="40922"/>
    <cellStyle name="Heading 3 3 2 2 3 23 3" xfId="17969"/>
    <cellStyle name="Heading 3 3 2 2 3 24" xfId="6263"/>
    <cellStyle name="Heading 3 3 2 2 3 24 2" xfId="41130"/>
    <cellStyle name="Heading 3 3 2 2 3 24 3" xfId="18177"/>
    <cellStyle name="Heading 3 3 2 2 3 25" xfId="6483"/>
    <cellStyle name="Heading 3 3 2 2 3 25 2" xfId="41350"/>
    <cellStyle name="Heading 3 3 2 2 3 25 3" xfId="18397"/>
    <cellStyle name="Heading 3 3 2 2 3 26" xfId="6709"/>
    <cellStyle name="Heading 3 3 2 2 3 26 2" xfId="41576"/>
    <cellStyle name="Heading 3 3 2 2 3 26 3" xfId="18623"/>
    <cellStyle name="Heading 3 3 2 2 3 27" xfId="26224"/>
    <cellStyle name="Heading 3 3 2 2 3 28" xfId="12514"/>
    <cellStyle name="Heading 3 3 2 2 3 3" xfId="1457"/>
    <cellStyle name="Heading 3 3 2 2 3 3 2" xfId="36324"/>
    <cellStyle name="Heading 3 3 2 2 3 3 3" xfId="13371"/>
    <cellStyle name="Heading 3 3 2 2 3 4" xfId="1689"/>
    <cellStyle name="Heading 3 3 2 2 3 4 2" xfId="36556"/>
    <cellStyle name="Heading 3 3 2 2 3 4 3" xfId="13603"/>
    <cellStyle name="Heading 3 3 2 2 3 5" xfId="1900"/>
    <cellStyle name="Heading 3 3 2 2 3 5 2" xfId="36767"/>
    <cellStyle name="Heading 3 3 2 2 3 5 3" xfId="13814"/>
    <cellStyle name="Heading 3 3 2 2 3 6" xfId="2131"/>
    <cellStyle name="Heading 3 3 2 2 3 6 2" xfId="36998"/>
    <cellStyle name="Heading 3 3 2 2 3 6 3" xfId="14045"/>
    <cellStyle name="Heading 3 3 2 2 3 7" xfId="2356"/>
    <cellStyle name="Heading 3 3 2 2 3 7 2" xfId="37223"/>
    <cellStyle name="Heading 3 3 2 2 3 7 3" xfId="14270"/>
    <cellStyle name="Heading 3 3 2 2 3 8" xfId="2570"/>
    <cellStyle name="Heading 3 3 2 2 3 8 2" xfId="37437"/>
    <cellStyle name="Heading 3 3 2 2 3 8 3" xfId="14484"/>
    <cellStyle name="Heading 3 3 2 2 3 9" xfId="2788"/>
    <cellStyle name="Heading 3 3 2 2 3 9 2" xfId="37655"/>
    <cellStyle name="Heading 3 3 2 2 3 9 3" xfId="14702"/>
    <cellStyle name="Heading 3 3 2 2 30" xfId="6798"/>
    <cellStyle name="Heading 3 3 2 2 30 2" xfId="41665"/>
    <cellStyle name="Heading 3 3 2 2 30 3" xfId="18712"/>
    <cellStyle name="Heading 3 3 2 2 31" xfId="27337"/>
    <cellStyle name="Heading 3 3 2 2 32" xfId="12348"/>
    <cellStyle name="Heading 3 3 2 2 4" xfId="1078"/>
    <cellStyle name="Heading 3 3 2 2 4 2" xfId="24204"/>
    <cellStyle name="Heading 3 3 2 2 4 3" xfId="12992"/>
    <cellStyle name="Heading 3 3 2 2 5" xfId="1291"/>
    <cellStyle name="Heading 3 3 2 2 5 2" xfId="36158"/>
    <cellStyle name="Heading 3 3 2 2 5 3" xfId="13205"/>
    <cellStyle name="Heading 3 3 2 2 6" xfId="1523"/>
    <cellStyle name="Heading 3 3 2 2 6 2" xfId="36390"/>
    <cellStyle name="Heading 3 3 2 2 6 3" xfId="13437"/>
    <cellStyle name="Heading 3 3 2 2 7" xfId="1734"/>
    <cellStyle name="Heading 3 3 2 2 7 2" xfId="36601"/>
    <cellStyle name="Heading 3 3 2 2 7 3" xfId="13648"/>
    <cellStyle name="Heading 3 3 2 2 8" xfId="1965"/>
    <cellStyle name="Heading 3 3 2 2 8 2" xfId="36832"/>
    <cellStyle name="Heading 3 3 2 2 8 3" xfId="13879"/>
    <cellStyle name="Heading 3 3 2 2 9" xfId="2190"/>
    <cellStyle name="Heading 3 3 2 2 9 2" xfId="37057"/>
    <cellStyle name="Heading 3 3 2 2 9 3" xfId="14104"/>
    <cellStyle name="Heading 3 3 2 20" xfId="4508"/>
    <cellStyle name="Heading 3 3 2 20 2" xfId="39375"/>
    <cellStyle name="Heading 3 3 2 20 3" xfId="16422"/>
    <cellStyle name="Heading 3 3 2 21" xfId="3025"/>
    <cellStyle name="Heading 3 3 2 21 2" xfId="37892"/>
    <cellStyle name="Heading 3 3 2 21 3" xfId="14939"/>
    <cellStyle name="Heading 3 3 2 22" xfId="4944"/>
    <cellStyle name="Heading 3 3 2 22 2" xfId="39811"/>
    <cellStyle name="Heading 3 3 2 22 3" xfId="16858"/>
    <cellStyle name="Heading 3 3 2 23" xfId="5171"/>
    <cellStyle name="Heading 3 3 2 23 2" xfId="40038"/>
    <cellStyle name="Heading 3 3 2 23 3" xfId="17085"/>
    <cellStyle name="Heading 3 3 2 24" xfId="5397"/>
    <cellStyle name="Heading 3 3 2 24 2" xfId="40264"/>
    <cellStyle name="Heading 3 3 2 24 3" xfId="17311"/>
    <cellStyle name="Heading 3 3 2 25" xfId="5633"/>
    <cellStyle name="Heading 3 3 2 25 2" xfId="40500"/>
    <cellStyle name="Heading 3 3 2 25 3" xfId="17547"/>
    <cellStyle name="Heading 3 3 2 26" xfId="5857"/>
    <cellStyle name="Heading 3 3 2 26 2" xfId="40724"/>
    <cellStyle name="Heading 3 3 2 26 3" xfId="17771"/>
    <cellStyle name="Heading 3 3 2 27" xfId="3012"/>
    <cellStyle name="Heading 3 3 2 27 2" xfId="37879"/>
    <cellStyle name="Heading 3 3 2 27 3" xfId="14926"/>
    <cellStyle name="Heading 3 3 2 28" xfId="6278"/>
    <cellStyle name="Heading 3 3 2 28 2" xfId="41145"/>
    <cellStyle name="Heading 3 3 2 28 3" xfId="18192"/>
    <cellStyle name="Heading 3 3 2 29" xfId="6513"/>
    <cellStyle name="Heading 3 3 2 29 2" xfId="41380"/>
    <cellStyle name="Heading 3 3 2 29 3" xfId="18427"/>
    <cellStyle name="Heading 3 3 2 3" xfId="525"/>
    <cellStyle name="Heading 3 3 2 3 10" xfId="2919"/>
    <cellStyle name="Heading 3 3 2 3 10 2" xfId="37786"/>
    <cellStyle name="Heading 3 3 2 3 10 3" xfId="14833"/>
    <cellStyle name="Heading 3 3 2 3 11" xfId="3187"/>
    <cellStyle name="Heading 3 3 2 3 11 2" xfId="38054"/>
    <cellStyle name="Heading 3 3 2 3 11 3" xfId="15101"/>
    <cellStyle name="Heading 3 3 2 3 12" xfId="3431"/>
    <cellStyle name="Heading 3 3 2 3 12 2" xfId="38298"/>
    <cellStyle name="Heading 3 3 2 3 12 3" xfId="15345"/>
    <cellStyle name="Heading 3 3 2 3 13" xfId="3676"/>
    <cellStyle name="Heading 3 3 2 3 13 2" xfId="38543"/>
    <cellStyle name="Heading 3 3 2 3 13 3" xfId="15590"/>
    <cellStyle name="Heading 3 3 2 3 14" xfId="3924"/>
    <cellStyle name="Heading 3 3 2 3 14 2" xfId="38791"/>
    <cellStyle name="Heading 3 3 2 3 14 3" xfId="15838"/>
    <cellStyle name="Heading 3 3 2 3 15" xfId="4168"/>
    <cellStyle name="Heading 3 3 2 3 15 2" xfId="39035"/>
    <cellStyle name="Heading 3 3 2 3 15 3" xfId="16082"/>
    <cellStyle name="Heading 3 3 2 3 16" xfId="4410"/>
    <cellStyle name="Heading 3 3 2 3 16 2" xfId="39277"/>
    <cellStyle name="Heading 3 3 2 3 16 3" xfId="16324"/>
    <cellStyle name="Heading 3 3 2 3 17" xfId="4631"/>
    <cellStyle name="Heading 3 3 2 3 17 2" xfId="39498"/>
    <cellStyle name="Heading 3 3 2 3 17 3" xfId="16545"/>
    <cellStyle name="Heading 3 3 2 3 18" xfId="4841"/>
    <cellStyle name="Heading 3 3 2 3 18 2" xfId="39708"/>
    <cellStyle name="Heading 3 3 2 3 18 3" xfId="16755"/>
    <cellStyle name="Heading 3 3 2 3 19" xfId="5076"/>
    <cellStyle name="Heading 3 3 2 3 19 2" xfId="39943"/>
    <cellStyle name="Heading 3 3 2 3 19 3" xfId="16990"/>
    <cellStyle name="Heading 3 3 2 3 2" xfId="1169"/>
    <cellStyle name="Heading 3 3 2 3 2 2" xfId="24217"/>
    <cellStyle name="Heading 3 3 2 3 2 3" xfId="13083"/>
    <cellStyle name="Heading 3 3 2 3 20" xfId="5297"/>
    <cellStyle name="Heading 3 3 2 3 20 2" xfId="40164"/>
    <cellStyle name="Heading 3 3 2 3 20 3" xfId="17211"/>
    <cellStyle name="Heading 3 3 2 3 21" xfId="5530"/>
    <cellStyle name="Heading 3 3 2 3 21 2" xfId="40397"/>
    <cellStyle name="Heading 3 3 2 3 21 3" xfId="17444"/>
    <cellStyle name="Heading 3 3 2 3 22" xfId="5763"/>
    <cellStyle name="Heading 3 3 2 3 22 2" xfId="40630"/>
    <cellStyle name="Heading 3 3 2 3 22 3" xfId="17677"/>
    <cellStyle name="Heading 3 3 2 3 23" xfId="5980"/>
    <cellStyle name="Heading 3 3 2 3 23 2" xfId="40847"/>
    <cellStyle name="Heading 3 3 2 3 23 3" xfId="17894"/>
    <cellStyle name="Heading 3 3 2 3 24" xfId="6188"/>
    <cellStyle name="Heading 3 3 2 3 24 2" xfId="41055"/>
    <cellStyle name="Heading 3 3 2 3 24 3" xfId="18102"/>
    <cellStyle name="Heading 3 3 2 3 25" xfId="6408"/>
    <cellStyle name="Heading 3 3 2 3 25 2" xfId="41275"/>
    <cellStyle name="Heading 3 3 2 3 25 3" xfId="18322"/>
    <cellStyle name="Heading 3 3 2 3 26" xfId="6634"/>
    <cellStyle name="Heading 3 3 2 3 26 2" xfId="41501"/>
    <cellStyle name="Heading 3 3 2 3 26 3" xfId="18548"/>
    <cellStyle name="Heading 3 3 2 3 27" xfId="29044"/>
    <cellStyle name="Heading 3 3 2 3 28" xfId="12439"/>
    <cellStyle name="Heading 3 3 2 3 3" xfId="1382"/>
    <cellStyle name="Heading 3 3 2 3 3 2" xfId="36249"/>
    <cellStyle name="Heading 3 3 2 3 3 3" xfId="13296"/>
    <cellStyle name="Heading 3 3 2 3 4" xfId="1614"/>
    <cellStyle name="Heading 3 3 2 3 4 2" xfId="36481"/>
    <cellStyle name="Heading 3 3 2 3 4 3" xfId="13528"/>
    <cellStyle name="Heading 3 3 2 3 5" xfId="1825"/>
    <cellStyle name="Heading 3 3 2 3 5 2" xfId="36692"/>
    <cellStyle name="Heading 3 3 2 3 5 3" xfId="13739"/>
    <cellStyle name="Heading 3 3 2 3 6" xfId="2056"/>
    <cellStyle name="Heading 3 3 2 3 6 2" xfId="36923"/>
    <cellStyle name="Heading 3 3 2 3 6 3" xfId="13970"/>
    <cellStyle name="Heading 3 3 2 3 7" xfId="2281"/>
    <cellStyle name="Heading 3 3 2 3 7 2" xfId="37148"/>
    <cellStyle name="Heading 3 3 2 3 7 3" xfId="14195"/>
    <cellStyle name="Heading 3 3 2 3 8" xfId="2495"/>
    <cellStyle name="Heading 3 3 2 3 8 2" xfId="37362"/>
    <cellStyle name="Heading 3 3 2 3 8 3" xfId="14409"/>
    <cellStyle name="Heading 3 3 2 3 9" xfId="2713"/>
    <cellStyle name="Heading 3 3 2 3 9 2" xfId="37580"/>
    <cellStyle name="Heading 3 3 2 3 9 3" xfId="14627"/>
    <cellStyle name="Heading 3 3 2 30" xfId="6723"/>
    <cellStyle name="Heading 3 3 2 30 2" xfId="41590"/>
    <cellStyle name="Heading 3 3 2 30 3" xfId="18637"/>
    <cellStyle name="Heading 3 3 2 31" xfId="5855"/>
    <cellStyle name="Heading 3 3 2 31 2" xfId="40722"/>
    <cellStyle name="Heading 3 3 2 31 3" xfId="17769"/>
    <cellStyle name="Heading 3 3 2 32" xfId="26322"/>
    <cellStyle name="Heading 3 3 2 33" xfId="12308"/>
    <cellStyle name="Heading 3 3 2 4" xfId="508"/>
    <cellStyle name="Heading 3 3 2 4 10" xfId="2902"/>
    <cellStyle name="Heading 3 3 2 4 10 2" xfId="37769"/>
    <cellStyle name="Heading 3 3 2 4 10 3" xfId="14816"/>
    <cellStyle name="Heading 3 3 2 4 11" xfId="3170"/>
    <cellStyle name="Heading 3 3 2 4 11 2" xfId="38037"/>
    <cellStyle name="Heading 3 3 2 4 11 3" xfId="15084"/>
    <cellStyle name="Heading 3 3 2 4 12" xfId="3414"/>
    <cellStyle name="Heading 3 3 2 4 12 2" xfId="38281"/>
    <cellStyle name="Heading 3 3 2 4 12 3" xfId="15328"/>
    <cellStyle name="Heading 3 3 2 4 13" xfId="3659"/>
    <cellStyle name="Heading 3 3 2 4 13 2" xfId="38526"/>
    <cellStyle name="Heading 3 3 2 4 13 3" xfId="15573"/>
    <cellStyle name="Heading 3 3 2 4 14" xfId="3907"/>
    <cellStyle name="Heading 3 3 2 4 14 2" xfId="38774"/>
    <cellStyle name="Heading 3 3 2 4 14 3" xfId="15821"/>
    <cellStyle name="Heading 3 3 2 4 15" xfId="4151"/>
    <cellStyle name="Heading 3 3 2 4 15 2" xfId="39018"/>
    <cellStyle name="Heading 3 3 2 4 15 3" xfId="16065"/>
    <cellStyle name="Heading 3 3 2 4 16" xfId="4393"/>
    <cellStyle name="Heading 3 3 2 4 16 2" xfId="39260"/>
    <cellStyle name="Heading 3 3 2 4 16 3" xfId="16307"/>
    <cellStyle name="Heading 3 3 2 4 17" xfId="4614"/>
    <cellStyle name="Heading 3 3 2 4 17 2" xfId="39481"/>
    <cellStyle name="Heading 3 3 2 4 17 3" xfId="16528"/>
    <cellStyle name="Heading 3 3 2 4 18" xfId="4824"/>
    <cellStyle name="Heading 3 3 2 4 18 2" xfId="39691"/>
    <cellStyle name="Heading 3 3 2 4 18 3" xfId="16738"/>
    <cellStyle name="Heading 3 3 2 4 19" xfId="5059"/>
    <cellStyle name="Heading 3 3 2 4 19 2" xfId="39926"/>
    <cellStyle name="Heading 3 3 2 4 19 3" xfId="16973"/>
    <cellStyle name="Heading 3 3 2 4 2" xfId="1152"/>
    <cellStyle name="Heading 3 3 2 4 2 2" xfId="24253"/>
    <cellStyle name="Heading 3 3 2 4 2 3" xfId="13066"/>
    <cellStyle name="Heading 3 3 2 4 20" xfId="5280"/>
    <cellStyle name="Heading 3 3 2 4 20 2" xfId="40147"/>
    <cellStyle name="Heading 3 3 2 4 20 3" xfId="17194"/>
    <cellStyle name="Heading 3 3 2 4 21" xfId="5513"/>
    <cellStyle name="Heading 3 3 2 4 21 2" xfId="40380"/>
    <cellStyle name="Heading 3 3 2 4 21 3" xfId="17427"/>
    <cellStyle name="Heading 3 3 2 4 22" xfId="5746"/>
    <cellStyle name="Heading 3 3 2 4 22 2" xfId="40613"/>
    <cellStyle name="Heading 3 3 2 4 22 3" xfId="17660"/>
    <cellStyle name="Heading 3 3 2 4 23" xfId="5963"/>
    <cellStyle name="Heading 3 3 2 4 23 2" xfId="40830"/>
    <cellStyle name="Heading 3 3 2 4 23 3" xfId="17877"/>
    <cellStyle name="Heading 3 3 2 4 24" xfId="6171"/>
    <cellStyle name="Heading 3 3 2 4 24 2" xfId="41038"/>
    <cellStyle name="Heading 3 3 2 4 24 3" xfId="18085"/>
    <cellStyle name="Heading 3 3 2 4 25" xfId="6391"/>
    <cellStyle name="Heading 3 3 2 4 25 2" xfId="41258"/>
    <cellStyle name="Heading 3 3 2 4 25 3" xfId="18305"/>
    <cellStyle name="Heading 3 3 2 4 26" xfId="6617"/>
    <cellStyle name="Heading 3 3 2 4 26 2" xfId="41484"/>
    <cellStyle name="Heading 3 3 2 4 26 3" xfId="18531"/>
    <cellStyle name="Heading 3 3 2 4 27" xfId="28722"/>
    <cellStyle name="Heading 3 3 2 4 28" xfId="12422"/>
    <cellStyle name="Heading 3 3 2 4 3" xfId="1365"/>
    <cellStyle name="Heading 3 3 2 4 3 2" xfId="36232"/>
    <cellStyle name="Heading 3 3 2 4 3 3" xfId="13279"/>
    <cellStyle name="Heading 3 3 2 4 4" xfId="1597"/>
    <cellStyle name="Heading 3 3 2 4 4 2" xfId="36464"/>
    <cellStyle name="Heading 3 3 2 4 4 3" xfId="13511"/>
    <cellStyle name="Heading 3 3 2 4 5" xfId="1808"/>
    <cellStyle name="Heading 3 3 2 4 5 2" xfId="36675"/>
    <cellStyle name="Heading 3 3 2 4 5 3" xfId="13722"/>
    <cellStyle name="Heading 3 3 2 4 6" xfId="2039"/>
    <cellStyle name="Heading 3 3 2 4 6 2" xfId="36906"/>
    <cellStyle name="Heading 3 3 2 4 6 3" xfId="13953"/>
    <cellStyle name="Heading 3 3 2 4 7" xfId="2264"/>
    <cellStyle name="Heading 3 3 2 4 7 2" xfId="37131"/>
    <cellStyle name="Heading 3 3 2 4 7 3" xfId="14178"/>
    <cellStyle name="Heading 3 3 2 4 8" xfId="2478"/>
    <cellStyle name="Heading 3 3 2 4 8 2" xfId="37345"/>
    <cellStyle name="Heading 3 3 2 4 8 3" xfId="14392"/>
    <cellStyle name="Heading 3 3 2 4 9" xfId="2696"/>
    <cellStyle name="Heading 3 3 2 4 9 2" xfId="37563"/>
    <cellStyle name="Heading 3 3 2 4 9 3" xfId="14610"/>
    <cellStyle name="Heading 3 3 2 5" xfId="1044"/>
    <cellStyle name="Heading 3 3 2 5 2" xfId="28181"/>
    <cellStyle name="Heading 3 3 2 5 3" xfId="12958"/>
    <cellStyle name="Heading 3 3 2 6" xfId="977"/>
    <cellStyle name="Heading 3 3 2 6 2" xfId="25426"/>
    <cellStyle name="Heading 3 3 2 6 3" xfId="12891"/>
    <cellStyle name="Heading 3 3 2 7" xfId="1486"/>
    <cellStyle name="Heading 3 3 2 7 2" xfId="36353"/>
    <cellStyle name="Heading 3 3 2 7 3" xfId="13400"/>
    <cellStyle name="Heading 3 3 2 8" xfId="999"/>
    <cellStyle name="Heading 3 3 2 8 2" xfId="30161"/>
    <cellStyle name="Heading 3 3 2 8 3" xfId="12913"/>
    <cellStyle name="Heading 3 3 2 9" xfId="1925"/>
    <cellStyle name="Heading 3 3 2 9 2" xfId="36792"/>
    <cellStyle name="Heading 3 3 2 9 3" xfId="13839"/>
    <cellStyle name="Heading 3 3 20" xfId="3067"/>
    <cellStyle name="Heading 3 3 20 2" xfId="37934"/>
    <cellStyle name="Heading 3 3 20 3" xfId="14981"/>
    <cellStyle name="Heading 3 3 21" xfId="923"/>
    <cellStyle name="Heading 3 3 21 2" xfId="27093"/>
    <cellStyle name="Heading 3 3 21 3" xfId="12837"/>
    <cellStyle name="Heading 3 3 22" xfId="3804"/>
    <cellStyle name="Heading 3 3 22 2" xfId="38671"/>
    <cellStyle name="Heading 3 3 22 3" xfId="15718"/>
    <cellStyle name="Heading 3 3 23" xfId="4048"/>
    <cellStyle name="Heading 3 3 23 2" xfId="38915"/>
    <cellStyle name="Heading 3 3 23 3" xfId="15962"/>
    <cellStyle name="Heading 3 3 24" xfId="917"/>
    <cellStyle name="Heading 3 3 24 2" xfId="28508"/>
    <cellStyle name="Heading 3 3 24 3" xfId="12831"/>
    <cellStyle name="Heading 3 3 25" xfId="2147"/>
    <cellStyle name="Heading 3 3 25 2" xfId="37014"/>
    <cellStyle name="Heading 3 3 25 3" xfId="14061"/>
    <cellStyle name="Heading 3 3 26" xfId="5410"/>
    <cellStyle name="Heading 3 3 26 2" xfId="40277"/>
    <cellStyle name="Heading 3 3 26 3" xfId="17324"/>
    <cellStyle name="Heading 3 3 27" xfId="5167"/>
    <cellStyle name="Heading 3 3 27 2" xfId="40034"/>
    <cellStyle name="Heading 3 3 27 3" xfId="17081"/>
    <cellStyle name="Heading 3 3 28" xfId="908"/>
    <cellStyle name="Heading 3 3 28 2" xfId="30233"/>
    <cellStyle name="Heading 3 3 28 3" xfId="12822"/>
    <cellStyle name="Heading 3 3 29" xfId="6721"/>
    <cellStyle name="Heading 3 3 29 2" xfId="41588"/>
    <cellStyle name="Heading 3 3 29 3" xfId="18635"/>
    <cellStyle name="Heading 3 3 3" xfId="376"/>
    <cellStyle name="Heading 3 3 3 10" xfId="2145"/>
    <cellStyle name="Heading 3 3 3 10 2" xfId="37012"/>
    <cellStyle name="Heading 3 3 3 10 3" xfId="14059"/>
    <cellStyle name="Heading 3 3 3 11" xfId="1482"/>
    <cellStyle name="Heading 3 3 3 11 2" xfId="36349"/>
    <cellStyle name="Heading 3 3 3 11 3" xfId="13396"/>
    <cellStyle name="Heading 3 3 3 12" xfId="2588"/>
    <cellStyle name="Heading 3 3 3 12 2" xfId="37455"/>
    <cellStyle name="Heading 3 3 3 12 3" xfId="14502"/>
    <cellStyle name="Heading 3 3 3 13" xfId="859"/>
    <cellStyle name="Heading 3 3 3 13 2" xfId="27363"/>
    <cellStyle name="Heading 3 3 3 13 3" xfId="12773"/>
    <cellStyle name="Heading 3 3 3 14" xfId="3039"/>
    <cellStyle name="Heading 3 3 3 14 2" xfId="37906"/>
    <cellStyle name="Heading 3 3 3 14 3" xfId="14953"/>
    <cellStyle name="Heading 3 3 3 15" xfId="3282"/>
    <cellStyle name="Heading 3 3 3 15 2" xfId="38149"/>
    <cellStyle name="Heading 3 3 3 15 3" xfId="15196"/>
    <cellStyle name="Heading 3 3 3 16" xfId="3529"/>
    <cellStyle name="Heading 3 3 3 16 2" xfId="38396"/>
    <cellStyle name="Heading 3 3 3 16 3" xfId="15443"/>
    <cellStyle name="Heading 3 3 3 17" xfId="3776"/>
    <cellStyle name="Heading 3 3 3 17 2" xfId="38643"/>
    <cellStyle name="Heading 3 3 3 17 3" xfId="15690"/>
    <cellStyle name="Heading 3 3 3 18" xfId="4020"/>
    <cellStyle name="Heading 3 3 3 18 2" xfId="38887"/>
    <cellStyle name="Heading 3 3 3 18 3" xfId="15934"/>
    <cellStyle name="Heading 3 3 3 19" xfId="4263"/>
    <cellStyle name="Heading 3 3 3 19 2" xfId="39130"/>
    <cellStyle name="Heading 3 3 3 19 3" xfId="16177"/>
    <cellStyle name="Heading 3 3 3 2" xfId="419"/>
    <cellStyle name="Heading 3 3 3 2 10" xfId="2389"/>
    <cellStyle name="Heading 3 3 3 2 10 2" xfId="37256"/>
    <cellStyle name="Heading 3 3 3 2 10 3" xfId="14303"/>
    <cellStyle name="Heading 3 3 3 2 11" xfId="2612"/>
    <cellStyle name="Heading 3 3 3 2 11 2" xfId="37479"/>
    <cellStyle name="Heading 3 3 3 2 11 3" xfId="14526"/>
    <cellStyle name="Heading 3 3 3 2 12" xfId="2813"/>
    <cellStyle name="Heading 3 3 3 2 12 2" xfId="37680"/>
    <cellStyle name="Heading 3 3 3 2 12 3" xfId="14727"/>
    <cellStyle name="Heading 3 3 3 2 13" xfId="3081"/>
    <cellStyle name="Heading 3 3 3 2 13 2" xfId="37948"/>
    <cellStyle name="Heading 3 3 3 2 13 3" xfId="14995"/>
    <cellStyle name="Heading 3 3 3 2 14" xfId="3325"/>
    <cellStyle name="Heading 3 3 3 2 14 2" xfId="38192"/>
    <cellStyle name="Heading 3 3 3 2 14 3" xfId="15239"/>
    <cellStyle name="Heading 3 3 3 2 15" xfId="3570"/>
    <cellStyle name="Heading 3 3 3 2 15 2" xfId="38437"/>
    <cellStyle name="Heading 3 3 3 2 15 3" xfId="15484"/>
    <cellStyle name="Heading 3 3 3 2 16" xfId="3818"/>
    <cellStyle name="Heading 3 3 3 2 16 2" xfId="38685"/>
    <cellStyle name="Heading 3 3 3 2 16 3" xfId="15732"/>
    <cellStyle name="Heading 3 3 3 2 17" xfId="4062"/>
    <cellStyle name="Heading 3 3 3 2 17 2" xfId="38929"/>
    <cellStyle name="Heading 3 3 3 2 17 3" xfId="15976"/>
    <cellStyle name="Heading 3 3 3 2 18" xfId="4304"/>
    <cellStyle name="Heading 3 3 3 2 18 2" xfId="39171"/>
    <cellStyle name="Heading 3 3 3 2 18 3" xfId="16218"/>
    <cellStyle name="Heading 3 3 3 2 19" xfId="4525"/>
    <cellStyle name="Heading 3 3 3 2 19 2" xfId="39392"/>
    <cellStyle name="Heading 3 3 3 2 19 3" xfId="16439"/>
    <cellStyle name="Heading 3 3 3 2 2" xfId="540"/>
    <cellStyle name="Heading 3 3 3 2 2 10" xfId="2934"/>
    <cellStyle name="Heading 3 3 3 2 2 10 2" xfId="37801"/>
    <cellStyle name="Heading 3 3 3 2 2 10 3" xfId="14848"/>
    <cellStyle name="Heading 3 3 3 2 2 11" xfId="3202"/>
    <cellStyle name="Heading 3 3 3 2 2 11 2" xfId="38069"/>
    <cellStyle name="Heading 3 3 3 2 2 11 3" xfId="15116"/>
    <cellStyle name="Heading 3 3 3 2 2 12" xfId="3446"/>
    <cellStyle name="Heading 3 3 3 2 2 12 2" xfId="38313"/>
    <cellStyle name="Heading 3 3 3 2 2 12 3" xfId="15360"/>
    <cellStyle name="Heading 3 3 3 2 2 13" xfId="3691"/>
    <cellStyle name="Heading 3 3 3 2 2 13 2" xfId="38558"/>
    <cellStyle name="Heading 3 3 3 2 2 13 3" xfId="15605"/>
    <cellStyle name="Heading 3 3 3 2 2 14" xfId="3939"/>
    <cellStyle name="Heading 3 3 3 2 2 14 2" xfId="38806"/>
    <cellStyle name="Heading 3 3 3 2 2 14 3" xfId="15853"/>
    <cellStyle name="Heading 3 3 3 2 2 15" xfId="4183"/>
    <cellStyle name="Heading 3 3 3 2 2 15 2" xfId="39050"/>
    <cellStyle name="Heading 3 3 3 2 2 15 3" xfId="16097"/>
    <cellStyle name="Heading 3 3 3 2 2 16" xfId="4425"/>
    <cellStyle name="Heading 3 3 3 2 2 16 2" xfId="39292"/>
    <cellStyle name="Heading 3 3 3 2 2 16 3" xfId="16339"/>
    <cellStyle name="Heading 3 3 3 2 2 17" xfId="4646"/>
    <cellStyle name="Heading 3 3 3 2 2 17 2" xfId="39513"/>
    <cellStyle name="Heading 3 3 3 2 2 17 3" xfId="16560"/>
    <cellStyle name="Heading 3 3 3 2 2 18" xfId="4856"/>
    <cellStyle name="Heading 3 3 3 2 2 18 2" xfId="39723"/>
    <cellStyle name="Heading 3 3 3 2 2 18 3" xfId="16770"/>
    <cellStyle name="Heading 3 3 3 2 2 19" xfId="5091"/>
    <cellStyle name="Heading 3 3 3 2 2 19 2" xfId="39958"/>
    <cellStyle name="Heading 3 3 3 2 2 19 3" xfId="17005"/>
    <cellStyle name="Heading 3 3 3 2 2 2" xfId="1184"/>
    <cellStyle name="Heading 3 3 3 2 2 2 2" xfId="24298"/>
    <cellStyle name="Heading 3 3 3 2 2 2 3" xfId="13098"/>
    <cellStyle name="Heading 3 3 3 2 2 20" xfId="5312"/>
    <cellStyle name="Heading 3 3 3 2 2 20 2" xfId="40179"/>
    <cellStyle name="Heading 3 3 3 2 2 20 3" xfId="17226"/>
    <cellStyle name="Heading 3 3 3 2 2 21" xfId="5545"/>
    <cellStyle name="Heading 3 3 3 2 2 21 2" xfId="40412"/>
    <cellStyle name="Heading 3 3 3 2 2 21 3" xfId="17459"/>
    <cellStyle name="Heading 3 3 3 2 2 22" xfId="5778"/>
    <cellStyle name="Heading 3 3 3 2 2 22 2" xfId="40645"/>
    <cellStyle name="Heading 3 3 3 2 2 22 3" xfId="17692"/>
    <cellStyle name="Heading 3 3 3 2 2 23" xfId="5995"/>
    <cellStyle name="Heading 3 3 3 2 2 23 2" xfId="40862"/>
    <cellStyle name="Heading 3 3 3 2 2 23 3" xfId="17909"/>
    <cellStyle name="Heading 3 3 3 2 2 24" xfId="6203"/>
    <cellStyle name="Heading 3 3 3 2 2 24 2" xfId="41070"/>
    <cellStyle name="Heading 3 3 3 2 2 24 3" xfId="18117"/>
    <cellStyle name="Heading 3 3 3 2 2 25" xfId="6423"/>
    <cellStyle name="Heading 3 3 3 2 2 25 2" xfId="41290"/>
    <cellStyle name="Heading 3 3 3 2 2 25 3" xfId="18337"/>
    <cellStyle name="Heading 3 3 3 2 2 26" xfId="6649"/>
    <cellStyle name="Heading 3 3 3 2 2 26 2" xfId="41516"/>
    <cellStyle name="Heading 3 3 3 2 2 26 3" xfId="18563"/>
    <cellStyle name="Heading 3 3 3 2 2 27" xfId="29393"/>
    <cellStyle name="Heading 3 3 3 2 2 28" xfId="12454"/>
    <cellStyle name="Heading 3 3 3 2 2 3" xfId="1397"/>
    <cellStyle name="Heading 3 3 3 2 2 3 2" xfId="36264"/>
    <cellStyle name="Heading 3 3 3 2 2 3 3" xfId="13311"/>
    <cellStyle name="Heading 3 3 3 2 2 4" xfId="1629"/>
    <cellStyle name="Heading 3 3 3 2 2 4 2" xfId="36496"/>
    <cellStyle name="Heading 3 3 3 2 2 4 3" xfId="13543"/>
    <cellStyle name="Heading 3 3 3 2 2 5" xfId="1840"/>
    <cellStyle name="Heading 3 3 3 2 2 5 2" xfId="36707"/>
    <cellStyle name="Heading 3 3 3 2 2 5 3" xfId="13754"/>
    <cellStyle name="Heading 3 3 3 2 2 6" xfId="2071"/>
    <cellStyle name="Heading 3 3 3 2 2 6 2" xfId="36938"/>
    <cellStyle name="Heading 3 3 3 2 2 6 3" xfId="13985"/>
    <cellStyle name="Heading 3 3 3 2 2 7" xfId="2296"/>
    <cellStyle name="Heading 3 3 3 2 2 7 2" xfId="37163"/>
    <cellStyle name="Heading 3 3 3 2 2 7 3" xfId="14210"/>
    <cellStyle name="Heading 3 3 3 2 2 8" xfId="2510"/>
    <cellStyle name="Heading 3 3 3 2 2 8 2" xfId="37377"/>
    <cellStyle name="Heading 3 3 3 2 2 8 3" xfId="14424"/>
    <cellStyle name="Heading 3 3 3 2 2 9" xfId="2728"/>
    <cellStyle name="Heading 3 3 3 2 2 9 2" xfId="37595"/>
    <cellStyle name="Heading 3 3 3 2 2 9 3" xfId="14642"/>
    <cellStyle name="Heading 3 3 3 2 20" xfId="4735"/>
    <cellStyle name="Heading 3 3 3 2 20 2" xfId="39602"/>
    <cellStyle name="Heading 3 3 3 2 20 3" xfId="16649"/>
    <cellStyle name="Heading 3 3 3 2 21" xfId="4970"/>
    <cellStyle name="Heading 3 3 3 2 21 2" xfId="39837"/>
    <cellStyle name="Heading 3 3 3 2 21 3" xfId="16884"/>
    <cellStyle name="Heading 3 3 3 2 22" xfId="5191"/>
    <cellStyle name="Heading 3 3 3 2 22 2" xfId="40058"/>
    <cellStyle name="Heading 3 3 3 2 22 3" xfId="17105"/>
    <cellStyle name="Heading 3 3 3 2 23" xfId="5424"/>
    <cellStyle name="Heading 3 3 3 2 23 2" xfId="40291"/>
    <cellStyle name="Heading 3 3 3 2 23 3" xfId="17338"/>
    <cellStyle name="Heading 3 3 3 2 24" xfId="5657"/>
    <cellStyle name="Heading 3 3 3 2 24 2" xfId="40524"/>
    <cellStyle name="Heading 3 3 3 2 24 3" xfId="17571"/>
    <cellStyle name="Heading 3 3 3 2 25" xfId="5874"/>
    <cellStyle name="Heading 3 3 3 2 25 2" xfId="40741"/>
    <cellStyle name="Heading 3 3 3 2 25 3" xfId="17788"/>
    <cellStyle name="Heading 3 3 3 2 26" xfId="6082"/>
    <cellStyle name="Heading 3 3 3 2 26 2" xfId="40949"/>
    <cellStyle name="Heading 3 3 3 2 26 3" xfId="17996"/>
    <cellStyle name="Heading 3 3 3 2 27" xfId="6302"/>
    <cellStyle name="Heading 3 3 3 2 27 2" xfId="41169"/>
    <cellStyle name="Heading 3 3 3 2 27 3" xfId="18216"/>
    <cellStyle name="Heading 3 3 3 2 28" xfId="6537"/>
    <cellStyle name="Heading 3 3 3 2 28 2" xfId="41404"/>
    <cellStyle name="Heading 3 3 3 2 28 3" xfId="18451"/>
    <cellStyle name="Heading 3 3 3 2 29" xfId="6738"/>
    <cellStyle name="Heading 3 3 3 2 29 2" xfId="41605"/>
    <cellStyle name="Heading 3 3 3 2 29 3" xfId="18652"/>
    <cellStyle name="Heading 3 3 3 2 3" xfId="585"/>
    <cellStyle name="Heading 3 3 3 2 3 10" xfId="2979"/>
    <cellStyle name="Heading 3 3 3 2 3 10 2" xfId="37846"/>
    <cellStyle name="Heading 3 3 3 2 3 10 3" xfId="14893"/>
    <cellStyle name="Heading 3 3 3 2 3 11" xfId="3247"/>
    <cellStyle name="Heading 3 3 3 2 3 11 2" xfId="38114"/>
    <cellStyle name="Heading 3 3 3 2 3 11 3" xfId="15161"/>
    <cellStyle name="Heading 3 3 3 2 3 12" xfId="3491"/>
    <cellStyle name="Heading 3 3 3 2 3 12 2" xfId="38358"/>
    <cellStyle name="Heading 3 3 3 2 3 12 3" xfId="15405"/>
    <cellStyle name="Heading 3 3 3 2 3 13" xfId="3736"/>
    <cellStyle name="Heading 3 3 3 2 3 13 2" xfId="38603"/>
    <cellStyle name="Heading 3 3 3 2 3 13 3" xfId="15650"/>
    <cellStyle name="Heading 3 3 3 2 3 14" xfId="3984"/>
    <cellStyle name="Heading 3 3 3 2 3 14 2" xfId="38851"/>
    <cellStyle name="Heading 3 3 3 2 3 14 3" xfId="15898"/>
    <cellStyle name="Heading 3 3 3 2 3 15" xfId="4228"/>
    <cellStyle name="Heading 3 3 3 2 3 15 2" xfId="39095"/>
    <cellStyle name="Heading 3 3 3 2 3 15 3" xfId="16142"/>
    <cellStyle name="Heading 3 3 3 2 3 16" xfId="4470"/>
    <cellStyle name="Heading 3 3 3 2 3 16 2" xfId="39337"/>
    <cellStyle name="Heading 3 3 3 2 3 16 3" xfId="16384"/>
    <cellStyle name="Heading 3 3 3 2 3 17" xfId="4691"/>
    <cellStyle name="Heading 3 3 3 2 3 17 2" xfId="39558"/>
    <cellStyle name="Heading 3 3 3 2 3 17 3" xfId="16605"/>
    <cellStyle name="Heading 3 3 3 2 3 18" xfId="4901"/>
    <cellStyle name="Heading 3 3 3 2 3 18 2" xfId="39768"/>
    <cellStyle name="Heading 3 3 3 2 3 18 3" xfId="16815"/>
    <cellStyle name="Heading 3 3 3 2 3 19" xfId="5136"/>
    <cellStyle name="Heading 3 3 3 2 3 19 2" xfId="40003"/>
    <cellStyle name="Heading 3 3 3 2 3 19 3" xfId="17050"/>
    <cellStyle name="Heading 3 3 3 2 3 2" xfId="1229"/>
    <cellStyle name="Heading 3 3 3 2 3 2 2" xfId="24293"/>
    <cellStyle name="Heading 3 3 3 2 3 2 3" xfId="13143"/>
    <cellStyle name="Heading 3 3 3 2 3 20" xfId="5357"/>
    <cellStyle name="Heading 3 3 3 2 3 20 2" xfId="40224"/>
    <cellStyle name="Heading 3 3 3 2 3 20 3" xfId="17271"/>
    <cellStyle name="Heading 3 3 3 2 3 21" xfId="5590"/>
    <cellStyle name="Heading 3 3 3 2 3 21 2" xfId="40457"/>
    <cellStyle name="Heading 3 3 3 2 3 21 3" xfId="17504"/>
    <cellStyle name="Heading 3 3 3 2 3 22" xfId="5823"/>
    <cellStyle name="Heading 3 3 3 2 3 22 2" xfId="40690"/>
    <cellStyle name="Heading 3 3 3 2 3 22 3" xfId="17737"/>
    <cellStyle name="Heading 3 3 3 2 3 23" xfId="6040"/>
    <cellStyle name="Heading 3 3 3 2 3 23 2" xfId="40907"/>
    <cellStyle name="Heading 3 3 3 2 3 23 3" xfId="17954"/>
    <cellStyle name="Heading 3 3 3 2 3 24" xfId="6248"/>
    <cellStyle name="Heading 3 3 3 2 3 24 2" xfId="41115"/>
    <cellStyle name="Heading 3 3 3 2 3 24 3" xfId="18162"/>
    <cellStyle name="Heading 3 3 3 2 3 25" xfId="6468"/>
    <cellStyle name="Heading 3 3 3 2 3 25 2" xfId="41335"/>
    <cellStyle name="Heading 3 3 3 2 3 25 3" xfId="18382"/>
    <cellStyle name="Heading 3 3 3 2 3 26" xfId="6694"/>
    <cellStyle name="Heading 3 3 3 2 3 26 2" xfId="41561"/>
    <cellStyle name="Heading 3 3 3 2 3 26 3" xfId="18608"/>
    <cellStyle name="Heading 3 3 3 2 3 27" xfId="29002"/>
    <cellStyle name="Heading 3 3 3 2 3 28" xfId="12499"/>
    <cellStyle name="Heading 3 3 3 2 3 3" xfId="1442"/>
    <cellStyle name="Heading 3 3 3 2 3 3 2" xfId="36309"/>
    <cellStyle name="Heading 3 3 3 2 3 3 3" xfId="13356"/>
    <cellStyle name="Heading 3 3 3 2 3 4" xfId="1674"/>
    <cellStyle name="Heading 3 3 3 2 3 4 2" xfId="36541"/>
    <cellStyle name="Heading 3 3 3 2 3 4 3" xfId="13588"/>
    <cellStyle name="Heading 3 3 3 2 3 5" xfId="1885"/>
    <cellStyle name="Heading 3 3 3 2 3 5 2" xfId="36752"/>
    <cellStyle name="Heading 3 3 3 2 3 5 3" xfId="13799"/>
    <cellStyle name="Heading 3 3 3 2 3 6" xfId="2116"/>
    <cellStyle name="Heading 3 3 3 2 3 6 2" xfId="36983"/>
    <cellStyle name="Heading 3 3 3 2 3 6 3" xfId="14030"/>
    <cellStyle name="Heading 3 3 3 2 3 7" xfId="2341"/>
    <cellStyle name="Heading 3 3 3 2 3 7 2" xfId="37208"/>
    <cellStyle name="Heading 3 3 3 2 3 7 3" xfId="14255"/>
    <cellStyle name="Heading 3 3 3 2 3 8" xfId="2555"/>
    <cellStyle name="Heading 3 3 3 2 3 8 2" xfId="37422"/>
    <cellStyle name="Heading 3 3 3 2 3 8 3" xfId="14469"/>
    <cellStyle name="Heading 3 3 3 2 3 9" xfId="2773"/>
    <cellStyle name="Heading 3 3 3 2 3 9 2" xfId="37640"/>
    <cellStyle name="Heading 3 3 3 2 3 9 3" xfId="14687"/>
    <cellStyle name="Heading 3 3 3 2 30" xfId="6783"/>
    <cellStyle name="Heading 3 3 3 2 30 2" xfId="41650"/>
    <cellStyle name="Heading 3 3 3 2 30 3" xfId="18697"/>
    <cellStyle name="Heading 3 3 3 2 31" xfId="30454"/>
    <cellStyle name="Heading 3 3 3 2 32" xfId="12333"/>
    <cellStyle name="Heading 3 3 3 2 4" xfId="1063"/>
    <cellStyle name="Heading 3 3 3 2 4 2" xfId="25020"/>
    <cellStyle name="Heading 3 3 3 2 4 3" xfId="12977"/>
    <cellStyle name="Heading 3 3 3 2 5" xfId="1276"/>
    <cellStyle name="Heading 3 3 3 2 5 2" xfId="36143"/>
    <cellStyle name="Heading 3 3 3 2 5 3" xfId="13190"/>
    <cellStyle name="Heading 3 3 3 2 6" xfId="1508"/>
    <cellStyle name="Heading 3 3 3 2 6 2" xfId="36375"/>
    <cellStyle name="Heading 3 3 3 2 6 3" xfId="13422"/>
    <cellStyle name="Heading 3 3 3 2 7" xfId="1719"/>
    <cellStyle name="Heading 3 3 3 2 7 2" xfId="36586"/>
    <cellStyle name="Heading 3 3 3 2 7 3" xfId="13633"/>
    <cellStyle name="Heading 3 3 3 2 8" xfId="1950"/>
    <cellStyle name="Heading 3 3 3 2 8 2" xfId="36817"/>
    <cellStyle name="Heading 3 3 3 2 8 3" xfId="13864"/>
    <cellStyle name="Heading 3 3 3 2 9" xfId="2175"/>
    <cellStyle name="Heading 3 3 3 2 9 2" xfId="37042"/>
    <cellStyle name="Heading 3 3 3 2 9 3" xfId="14089"/>
    <cellStyle name="Heading 3 3 3 20" xfId="4503"/>
    <cellStyle name="Heading 3 3 3 20 2" xfId="39370"/>
    <cellStyle name="Heading 3 3 3 20 3" xfId="16417"/>
    <cellStyle name="Heading 3 3 3 21" xfId="1005"/>
    <cellStyle name="Heading 3 3 3 21 2" xfId="28869"/>
    <cellStyle name="Heading 3 3 3 21 3" xfId="12919"/>
    <cellStyle name="Heading 3 3 3 22" xfId="4928"/>
    <cellStyle name="Heading 3 3 3 22 2" xfId="39795"/>
    <cellStyle name="Heading 3 3 3 22 3" xfId="16842"/>
    <cellStyle name="Heading 3 3 3 23" xfId="5166"/>
    <cellStyle name="Heading 3 3 3 23 2" xfId="40033"/>
    <cellStyle name="Heading 3 3 3 23 3" xfId="17080"/>
    <cellStyle name="Heading 3 3 3 24" xfId="4510"/>
    <cellStyle name="Heading 3 3 3 24 2" xfId="39377"/>
    <cellStyle name="Heading 3 3 3 24 3" xfId="16424"/>
    <cellStyle name="Heading 3 3 3 25" xfId="5624"/>
    <cellStyle name="Heading 3 3 3 25 2" xfId="40491"/>
    <cellStyle name="Heading 3 3 3 25 3" xfId="17538"/>
    <cellStyle name="Heading 3 3 3 26" xfId="5851"/>
    <cellStyle name="Heading 3 3 3 26 2" xfId="40718"/>
    <cellStyle name="Heading 3 3 3 26 3" xfId="17765"/>
    <cellStyle name="Heading 3 3 3 27" xfId="946"/>
    <cellStyle name="Heading 3 3 3 27 2" xfId="28308"/>
    <cellStyle name="Heading 3 3 3 27 3" xfId="12860"/>
    <cellStyle name="Heading 3 3 3 28" xfId="882"/>
    <cellStyle name="Heading 3 3 3 28 2" xfId="25450"/>
    <cellStyle name="Heading 3 3 3 28 3" xfId="12796"/>
    <cellStyle name="Heading 3 3 3 29" xfId="6502"/>
    <cellStyle name="Heading 3 3 3 29 2" xfId="41369"/>
    <cellStyle name="Heading 3 3 3 29 3" xfId="18416"/>
    <cellStyle name="Heading 3 3 3 3" xfId="522"/>
    <cellStyle name="Heading 3 3 3 3 10" xfId="2916"/>
    <cellStyle name="Heading 3 3 3 3 10 2" xfId="37783"/>
    <cellStyle name="Heading 3 3 3 3 10 3" xfId="14830"/>
    <cellStyle name="Heading 3 3 3 3 11" xfId="3184"/>
    <cellStyle name="Heading 3 3 3 3 11 2" xfId="38051"/>
    <cellStyle name="Heading 3 3 3 3 11 3" xfId="15098"/>
    <cellStyle name="Heading 3 3 3 3 12" xfId="3428"/>
    <cellStyle name="Heading 3 3 3 3 12 2" xfId="38295"/>
    <cellStyle name="Heading 3 3 3 3 12 3" xfId="15342"/>
    <cellStyle name="Heading 3 3 3 3 13" xfId="3673"/>
    <cellStyle name="Heading 3 3 3 3 13 2" xfId="38540"/>
    <cellStyle name="Heading 3 3 3 3 13 3" xfId="15587"/>
    <cellStyle name="Heading 3 3 3 3 14" xfId="3921"/>
    <cellStyle name="Heading 3 3 3 3 14 2" xfId="38788"/>
    <cellStyle name="Heading 3 3 3 3 14 3" xfId="15835"/>
    <cellStyle name="Heading 3 3 3 3 15" xfId="4165"/>
    <cellStyle name="Heading 3 3 3 3 15 2" xfId="39032"/>
    <cellStyle name="Heading 3 3 3 3 15 3" xfId="16079"/>
    <cellStyle name="Heading 3 3 3 3 16" xfId="4407"/>
    <cellStyle name="Heading 3 3 3 3 16 2" xfId="39274"/>
    <cellStyle name="Heading 3 3 3 3 16 3" xfId="16321"/>
    <cellStyle name="Heading 3 3 3 3 17" xfId="4628"/>
    <cellStyle name="Heading 3 3 3 3 17 2" xfId="39495"/>
    <cellStyle name="Heading 3 3 3 3 17 3" xfId="16542"/>
    <cellStyle name="Heading 3 3 3 3 18" xfId="4838"/>
    <cellStyle name="Heading 3 3 3 3 18 2" xfId="39705"/>
    <cellStyle name="Heading 3 3 3 3 18 3" xfId="16752"/>
    <cellStyle name="Heading 3 3 3 3 19" xfId="5073"/>
    <cellStyle name="Heading 3 3 3 3 19 2" xfId="39940"/>
    <cellStyle name="Heading 3 3 3 3 19 3" xfId="16987"/>
    <cellStyle name="Heading 3 3 3 3 2" xfId="1166"/>
    <cellStyle name="Heading 3 3 3 3 2 2" xfId="24300"/>
    <cellStyle name="Heading 3 3 3 3 2 3" xfId="13080"/>
    <cellStyle name="Heading 3 3 3 3 20" xfId="5294"/>
    <cellStyle name="Heading 3 3 3 3 20 2" xfId="40161"/>
    <cellStyle name="Heading 3 3 3 3 20 3" xfId="17208"/>
    <cellStyle name="Heading 3 3 3 3 21" xfId="5527"/>
    <cellStyle name="Heading 3 3 3 3 21 2" xfId="40394"/>
    <cellStyle name="Heading 3 3 3 3 21 3" xfId="17441"/>
    <cellStyle name="Heading 3 3 3 3 22" xfId="5760"/>
    <cellStyle name="Heading 3 3 3 3 22 2" xfId="40627"/>
    <cellStyle name="Heading 3 3 3 3 22 3" xfId="17674"/>
    <cellStyle name="Heading 3 3 3 3 23" xfId="5977"/>
    <cellStyle name="Heading 3 3 3 3 23 2" xfId="40844"/>
    <cellStyle name="Heading 3 3 3 3 23 3" xfId="17891"/>
    <cellStyle name="Heading 3 3 3 3 24" xfId="6185"/>
    <cellStyle name="Heading 3 3 3 3 24 2" xfId="41052"/>
    <cellStyle name="Heading 3 3 3 3 24 3" xfId="18099"/>
    <cellStyle name="Heading 3 3 3 3 25" xfId="6405"/>
    <cellStyle name="Heading 3 3 3 3 25 2" xfId="41272"/>
    <cellStyle name="Heading 3 3 3 3 25 3" xfId="18319"/>
    <cellStyle name="Heading 3 3 3 3 26" xfId="6631"/>
    <cellStyle name="Heading 3 3 3 3 26 2" xfId="41498"/>
    <cellStyle name="Heading 3 3 3 3 26 3" xfId="18545"/>
    <cellStyle name="Heading 3 3 3 3 27" xfId="24868"/>
    <cellStyle name="Heading 3 3 3 3 28" xfId="12436"/>
    <cellStyle name="Heading 3 3 3 3 3" xfId="1379"/>
    <cellStyle name="Heading 3 3 3 3 3 2" xfId="36246"/>
    <cellStyle name="Heading 3 3 3 3 3 3" xfId="13293"/>
    <cellStyle name="Heading 3 3 3 3 4" xfId="1611"/>
    <cellStyle name="Heading 3 3 3 3 4 2" xfId="36478"/>
    <cellStyle name="Heading 3 3 3 3 4 3" xfId="13525"/>
    <cellStyle name="Heading 3 3 3 3 5" xfId="1822"/>
    <cellStyle name="Heading 3 3 3 3 5 2" xfId="36689"/>
    <cellStyle name="Heading 3 3 3 3 5 3" xfId="13736"/>
    <cellStyle name="Heading 3 3 3 3 6" xfId="2053"/>
    <cellStyle name="Heading 3 3 3 3 6 2" xfId="36920"/>
    <cellStyle name="Heading 3 3 3 3 6 3" xfId="13967"/>
    <cellStyle name="Heading 3 3 3 3 7" xfId="2278"/>
    <cellStyle name="Heading 3 3 3 3 7 2" xfId="37145"/>
    <cellStyle name="Heading 3 3 3 3 7 3" xfId="14192"/>
    <cellStyle name="Heading 3 3 3 3 8" xfId="2492"/>
    <cellStyle name="Heading 3 3 3 3 8 2" xfId="37359"/>
    <cellStyle name="Heading 3 3 3 3 8 3" xfId="14406"/>
    <cellStyle name="Heading 3 3 3 3 9" xfId="2710"/>
    <cellStyle name="Heading 3 3 3 3 9 2" xfId="37577"/>
    <cellStyle name="Heading 3 3 3 3 9 3" xfId="14624"/>
    <cellStyle name="Heading 3 3 3 30" xfId="2586"/>
    <cellStyle name="Heading 3 3 3 30 2" xfId="37453"/>
    <cellStyle name="Heading 3 3 3 30 3" xfId="14500"/>
    <cellStyle name="Heading 3 3 3 31" xfId="5852"/>
    <cellStyle name="Heading 3 3 3 31 2" xfId="40719"/>
    <cellStyle name="Heading 3 3 3 31 3" xfId="17766"/>
    <cellStyle name="Heading 3 3 3 32" xfId="28079"/>
    <cellStyle name="Heading 3 3 3 33" xfId="12292"/>
    <cellStyle name="Heading 3 3 3 4" xfId="489"/>
    <cellStyle name="Heading 3 3 3 4 10" xfId="2883"/>
    <cellStyle name="Heading 3 3 3 4 10 2" xfId="37750"/>
    <cellStyle name="Heading 3 3 3 4 10 3" xfId="14797"/>
    <cellStyle name="Heading 3 3 3 4 11" xfId="3151"/>
    <cellStyle name="Heading 3 3 3 4 11 2" xfId="38018"/>
    <cellStyle name="Heading 3 3 3 4 11 3" xfId="15065"/>
    <cellStyle name="Heading 3 3 3 4 12" xfId="3395"/>
    <cellStyle name="Heading 3 3 3 4 12 2" xfId="38262"/>
    <cellStyle name="Heading 3 3 3 4 12 3" xfId="15309"/>
    <cellStyle name="Heading 3 3 3 4 13" xfId="3640"/>
    <cellStyle name="Heading 3 3 3 4 13 2" xfId="38507"/>
    <cellStyle name="Heading 3 3 3 4 13 3" xfId="15554"/>
    <cellStyle name="Heading 3 3 3 4 14" xfId="3888"/>
    <cellStyle name="Heading 3 3 3 4 14 2" xfId="38755"/>
    <cellStyle name="Heading 3 3 3 4 14 3" xfId="15802"/>
    <cellStyle name="Heading 3 3 3 4 15" xfId="4132"/>
    <cellStyle name="Heading 3 3 3 4 15 2" xfId="38999"/>
    <cellStyle name="Heading 3 3 3 4 15 3" xfId="16046"/>
    <cellStyle name="Heading 3 3 3 4 16" xfId="4374"/>
    <cellStyle name="Heading 3 3 3 4 16 2" xfId="39241"/>
    <cellStyle name="Heading 3 3 3 4 16 3" xfId="16288"/>
    <cellStyle name="Heading 3 3 3 4 17" xfId="4595"/>
    <cellStyle name="Heading 3 3 3 4 17 2" xfId="39462"/>
    <cellStyle name="Heading 3 3 3 4 17 3" xfId="16509"/>
    <cellStyle name="Heading 3 3 3 4 18" xfId="4805"/>
    <cellStyle name="Heading 3 3 3 4 18 2" xfId="39672"/>
    <cellStyle name="Heading 3 3 3 4 18 3" xfId="16719"/>
    <cellStyle name="Heading 3 3 3 4 19" xfId="5040"/>
    <cellStyle name="Heading 3 3 3 4 19 2" xfId="39907"/>
    <cellStyle name="Heading 3 3 3 4 19 3" xfId="16954"/>
    <cellStyle name="Heading 3 3 3 4 2" xfId="1133"/>
    <cellStyle name="Heading 3 3 3 4 2 2" xfId="24221"/>
    <cellStyle name="Heading 3 3 3 4 2 3" xfId="13047"/>
    <cellStyle name="Heading 3 3 3 4 20" xfId="5261"/>
    <cellStyle name="Heading 3 3 3 4 20 2" xfId="40128"/>
    <cellStyle name="Heading 3 3 3 4 20 3" xfId="17175"/>
    <cellStyle name="Heading 3 3 3 4 21" xfId="5494"/>
    <cellStyle name="Heading 3 3 3 4 21 2" xfId="40361"/>
    <cellStyle name="Heading 3 3 3 4 21 3" xfId="17408"/>
    <cellStyle name="Heading 3 3 3 4 22" xfId="5727"/>
    <cellStyle name="Heading 3 3 3 4 22 2" xfId="40594"/>
    <cellStyle name="Heading 3 3 3 4 22 3" xfId="17641"/>
    <cellStyle name="Heading 3 3 3 4 23" xfId="5944"/>
    <cellStyle name="Heading 3 3 3 4 23 2" xfId="40811"/>
    <cellStyle name="Heading 3 3 3 4 23 3" xfId="17858"/>
    <cellStyle name="Heading 3 3 3 4 24" xfId="6152"/>
    <cellStyle name="Heading 3 3 3 4 24 2" xfId="41019"/>
    <cellStyle name="Heading 3 3 3 4 24 3" xfId="18066"/>
    <cellStyle name="Heading 3 3 3 4 25" xfId="6372"/>
    <cellStyle name="Heading 3 3 3 4 25 2" xfId="41239"/>
    <cellStyle name="Heading 3 3 3 4 25 3" xfId="18286"/>
    <cellStyle name="Heading 3 3 3 4 26" xfId="6598"/>
    <cellStyle name="Heading 3 3 3 4 26 2" xfId="41465"/>
    <cellStyle name="Heading 3 3 3 4 26 3" xfId="18512"/>
    <cellStyle name="Heading 3 3 3 4 27" xfId="24972"/>
    <cellStyle name="Heading 3 3 3 4 28" xfId="12403"/>
    <cellStyle name="Heading 3 3 3 4 3" xfId="1346"/>
    <cellStyle name="Heading 3 3 3 4 3 2" xfId="36213"/>
    <cellStyle name="Heading 3 3 3 4 3 3" xfId="13260"/>
    <cellStyle name="Heading 3 3 3 4 4" xfId="1578"/>
    <cellStyle name="Heading 3 3 3 4 4 2" xfId="36445"/>
    <cellStyle name="Heading 3 3 3 4 4 3" xfId="13492"/>
    <cellStyle name="Heading 3 3 3 4 5" xfId="1789"/>
    <cellStyle name="Heading 3 3 3 4 5 2" xfId="36656"/>
    <cellStyle name="Heading 3 3 3 4 5 3" xfId="13703"/>
    <cellStyle name="Heading 3 3 3 4 6" xfId="2020"/>
    <cellStyle name="Heading 3 3 3 4 6 2" xfId="36887"/>
    <cellStyle name="Heading 3 3 3 4 6 3" xfId="13934"/>
    <cellStyle name="Heading 3 3 3 4 7" xfId="2245"/>
    <cellStyle name="Heading 3 3 3 4 7 2" xfId="37112"/>
    <cellStyle name="Heading 3 3 3 4 7 3" xfId="14159"/>
    <cellStyle name="Heading 3 3 3 4 8" xfId="2459"/>
    <cellStyle name="Heading 3 3 3 4 8 2" xfId="37326"/>
    <cellStyle name="Heading 3 3 3 4 8 3" xfId="14373"/>
    <cellStyle name="Heading 3 3 3 4 9" xfId="2677"/>
    <cellStyle name="Heading 3 3 3 4 9 2" xfId="37544"/>
    <cellStyle name="Heading 3 3 3 4 9 3" xfId="14591"/>
    <cellStyle name="Heading 3 3 3 5" xfId="1035"/>
    <cellStyle name="Heading 3 3 3 5 2" xfId="27984"/>
    <cellStyle name="Heading 3 3 3 5 3" xfId="12949"/>
    <cellStyle name="Heading 3 3 3 6" xfId="855"/>
    <cellStyle name="Heading 3 3 3 6 2" xfId="28323"/>
    <cellStyle name="Heading 3 3 3 6 3" xfId="12769"/>
    <cellStyle name="Heading 3 3 3 7" xfId="1476"/>
    <cellStyle name="Heading 3 3 3 7 2" xfId="36343"/>
    <cellStyle name="Heading 3 3 3 7 3" xfId="13390"/>
    <cellStyle name="Heading 3 3 3 8" xfId="856"/>
    <cellStyle name="Heading 3 3 3 8 2" xfId="28086"/>
    <cellStyle name="Heading 3 3 3 8 3" xfId="12770"/>
    <cellStyle name="Heading 3 3 3 9" xfId="1912"/>
    <cellStyle name="Heading 3 3 3 9 2" xfId="36779"/>
    <cellStyle name="Heading 3 3 3 9 3" xfId="13826"/>
    <cellStyle name="Heading 3 3 30" xfId="27587"/>
    <cellStyle name="Heading 3 3 31" xfId="12278"/>
    <cellStyle name="Heading 3 3 4" xfId="402"/>
    <cellStyle name="Heading 3 3 4 10" xfId="2160"/>
    <cellStyle name="Heading 3 3 4 10 2" xfId="37027"/>
    <cellStyle name="Heading 3 3 4 10 3" xfId="14074"/>
    <cellStyle name="Heading 3 3 4 11" xfId="2373"/>
    <cellStyle name="Heading 3 3 4 11 2" xfId="37240"/>
    <cellStyle name="Heading 3 3 4 11 3" xfId="14287"/>
    <cellStyle name="Heading 3 3 4 12" xfId="2597"/>
    <cellStyle name="Heading 3 3 4 12 2" xfId="37464"/>
    <cellStyle name="Heading 3 3 4 12 3" xfId="14511"/>
    <cellStyle name="Heading 3 3 4 13" xfId="948"/>
    <cellStyle name="Heading 3 3 4 13 2" xfId="27832"/>
    <cellStyle name="Heading 3 3 4 13 3" xfId="12862"/>
    <cellStyle name="Heading 3 3 4 14" xfId="3065"/>
    <cellStyle name="Heading 3 3 4 14 2" xfId="37932"/>
    <cellStyle name="Heading 3 3 4 14 3" xfId="14979"/>
    <cellStyle name="Heading 3 3 4 15" xfId="3308"/>
    <cellStyle name="Heading 3 3 4 15 2" xfId="38175"/>
    <cellStyle name="Heading 3 3 4 15 3" xfId="15222"/>
    <cellStyle name="Heading 3 3 4 16" xfId="3555"/>
    <cellStyle name="Heading 3 3 4 16 2" xfId="38422"/>
    <cellStyle name="Heading 3 3 4 16 3" xfId="15469"/>
    <cellStyle name="Heading 3 3 4 17" xfId="3802"/>
    <cellStyle name="Heading 3 3 4 17 2" xfId="38669"/>
    <cellStyle name="Heading 3 3 4 17 3" xfId="15716"/>
    <cellStyle name="Heading 3 3 4 18" xfId="4046"/>
    <cellStyle name="Heading 3 3 4 18 2" xfId="38913"/>
    <cellStyle name="Heading 3 3 4 18 3" xfId="15960"/>
    <cellStyle name="Heading 3 3 4 19" xfId="4289"/>
    <cellStyle name="Heading 3 3 4 19 2" xfId="39156"/>
    <cellStyle name="Heading 3 3 4 19 3" xfId="16203"/>
    <cellStyle name="Heading 3 3 4 2" xfId="444"/>
    <cellStyle name="Heading 3 3 4 2 10" xfId="2414"/>
    <cellStyle name="Heading 3 3 4 2 10 2" xfId="37281"/>
    <cellStyle name="Heading 3 3 4 2 10 3" xfId="14328"/>
    <cellStyle name="Heading 3 3 4 2 11" xfId="2637"/>
    <cellStyle name="Heading 3 3 4 2 11 2" xfId="37504"/>
    <cellStyle name="Heading 3 3 4 2 11 3" xfId="14551"/>
    <cellStyle name="Heading 3 3 4 2 12" xfId="2838"/>
    <cellStyle name="Heading 3 3 4 2 12 2" xfId="37705"/>
    <cellStyle name="Heading 3 3 4 2 12 3" xfId="14752"/>
    <cellStyle name="Heading 3 3 4 2 13" xfId="3106"/>
    <cellStyle name="Heading 3 3 4 2 13 2" xfId="37973"/>
    <cellStyle name="Heading 3 3 4 2 13 3" xfId="15020"/>
    <cellStyle name="Heading 3 3 4 2 14" xfId="3350"/>
    <cellStyle name="Heading 3 3 4 2 14 2" xfId="38217"/>
    <cellStyle name="Heading 3 3 4 2 14 3" xfId="15264"/>
    <cellStyle name="Heading 3 3 4 2 15" xfId="3595"/>
    <cellStyle name="Heading 3 3 4 2 15 2" xfId="38462"/>
    <cellStyle name="Heading 3 3 4 2 15 3" xfId="15509"/>
    <cellStyle name="Heading 3 3 4 2 16" xfId="3843"/>
    <cellStyle name="Heading 3 3 4 2 16 2" xfId="38710"/>
    <cellStyle name="Heading 3 3 4 2 16 3" xfId="15757"/>
    <cellStyle name="Heading 3 3 4 2 17" xfId="4087"/>
    <cellStyle name="Heading 3 3 4 2 17 2" xfId="38954"/>
    <cellStyle name="Heading 3 3 4 2 17 3" xfId="16001"/>
    <cellStyle name="Heading 3 3 4 2 18" xfId="4329"/>
    <cellStyle name="Heading 3 3 4 2 18 2" xfId="39196"/>
    <cellStyle name="Heading 3 3 4 2 18 3" xfId="16243"/>
    <cellStyle name="Heading 3 3 4 2 19" xfId="4550"/>
    <cellStyle name="Heading 3 3 4 2 19 2" xfId="39417"/>
    <cellStyle name="Heading 3 3 4 2 19 3" xfId="16464"/>
    <cellStyle name="Heading 3 3 4 2 2" xfId="565"/>
    <cellStyle name="Heading 3 3 4 2 2 10" xfId="2959"/>
    <cellStyle name="Heading 3 3 4 2 2 10 2" xfId="37826"/>
    <cellStyle name="Heading 3 3 4 2 2 10 3" xfId="14873"/>
    <cellStyle name="Heading 3 3 4 2 2 11" xfId="3227"/>
    <cellStyle name="Heading 3 3 4 2 2 11 2" xfId="38094"/>
    <cellStyle name="Heading 3 3 4 2 2 11 3" xfId="15141"/>
    <cellStyle name="Heading 3 3 4 2 2 12" xfId="3471"/>
    <cellStyle name="Heading 3 3 4 2 2 12 2" xfId="38338"/>
    <cellStyle name="Heading 3 3 4 2 2 12 3" xfId="15385"/>
    <cellStyle name="Heading 3 3 4 2 2 13" xfId="3716"/>
    <cellStyle name="Heading 3 3 4 2 2 13 2" xfId="38583"/>
    <cellStyle name="Heading 3 3 4 2 2 13 3" xfId="15630"/>
    <cellStyle name="Heading 3 3 4 2 2 14" xfId="3964"/>
    <cellStyle name="Heading 3 3 4 2 2 14 2" xfId="38831"/>
    <cellStyle name="Heading 3 3 4 2 2 14 3" xfId="15878"/>
    <cellStyle name="Heading 3 3 4 2 2 15" xfId="4208"/>
    <cellStyle name="Heading 3 3 4 2 2 15 2" xfId="39075"/>
    <cellStyle name="Heading 3 3 4 2 2 15 3" xfId="16122"/>
    <cellStyle name="Heading 3 3 4 2 2 16" xfId="4450"/>
    <cellStyle name="Heading 3 3 4 2 2 16 2" xfId="39317"/>
    <cellStyle name="Heading 3 3 4 2 2 16 3" xfId="16364"/>
    <cellStyle name="Heading 3 3 4 2 2 17" xfId="4671"/>
    <cellStyle name="Heading 3 3 4 2 2 17 2" xfId="39538"/>
    <cellStyle name="Heading 3 3 4 2 2 17 3" xfId="16585"/>
    <cellStyle name="Heading 3 3 4 2 2 18" xfId="4881"/>
    <cellStyle name="Heading 3 3 4 2 2 18 2" xfId="39748"/>
    <cellStyle name="Heading 3 3 4 2 2 18 3" xfId="16795"/>
    <cellStyle name="Heading 3 3 4 2 2 19" xfId="5116"/>
    <cellStyle name="Heading 3 3 4 2 2 19 2" xfId="39983"/>
    <cellStyle name="Heading 3 3 4 2 2 19 3" xfId="17030"/>
    <cellStyle name="Heading 3 3 4 2 2 2" xfId="1209"/>
    <cellStyle name="Heading 3 3 4 2 2 2 2" xfId="24307"/>
    <cellStyle name="Heading 3 3 4 2 2 2 3" xfId="13123"/>
    <cellStyle name="Heading 3 3 4 2 2 20" xfId="5337"/>
    <cellStyle name="Heading 3 3 4 2 2 20 2" xfId="40204"/>
    <cellStyle name="Heading 3 3 4 2 2 20 3" xfId="17251"/>
    <cellStyle name="Heading 3 3 4 2 2 21" xfId="5570"/>
    <cellStyle name="Heading 3 3 4 2 2 21 2" xfId="40437"/>
    <cellStyle name="Heading 3 3 4 2 2 21 3" xfId="17484"/>
    <cellStyle name="Heading 3 3 4 2 2 22" xfId="5803"/>
    <cellStyle name="Heading 3 3 4 2 2 22 2" xfId="40670"/>
    <cellStyle name="Heading 3 3 4 2 2 22 3" xfId="17717"/>
    <cellStyle name="Heading 3 3 4 2 2 23" xfId="6020"/>
    <cellStyle name="Heading 3 3 4 2 2 23 2" xfId="40887"/>
    <cellStyle name="Heading 3 3 4 2 2 23 3" xfId="17934"/>
    <cellStyle name="Heading 3 3 4 2 2 24" xfId="6228"/>
    <cellStyle name="Heading 3 3 4 2 2 24 2" xfId="41095"/>
    <cellStyle name="Heading 3 3 4 2 2 24 3" xfId="18142"/>
    <cellStyle name="Heading 3 3 4 2 2 25" xfId="6448"/>
    <cellStyle name="Heading 3 3 4 2 2 25 2" xfId="41315"/>
    <cellStyle name="Heading 3 3 4 2 2 25 3" xfId="18362"/>
    <cellStyle name="Heading 3 3 4 2 2 26" xfId="6674"/>
    <cellStyle name="Heading 3 3 4 2 2 26 2" xfId="41541"/>
    <cellStyle name="Heading 3 3 4 2 2 26 3" xfId="18588"/>
    <cellStyle name="Heading 3 3 4 2 2 27" xfId="25888"/>
    <cellStyle name="Heading 3 3 4 2 2 28" xfId="12479"/>
    <cellStyle name="Heading 3 3 4 2 2 3" xfId="1422"/>
    <cellStyle name="Heading 3 3 4 2 2 3 2" xfId="36289"/>
    <cellStyle name="Heading 3 3 4 2 2 3 3" xfId="13336"/>
    <cellStyle name="Heading 3 3 4 2 2 4" xfId="1654"/>
    <cellStyle name="Heading 3 3 4 2 2 4 2" xfId="36521"/>
    <cellStyle name="Heading 3 3 4 2 2 4 3" xfId="13568"/>
    <cellStyle name="Heading 3 3 4 2 2 5" xfId="1865"/>
    <cellStyle name="Heading 3 3 4 2 2 5 2" xfId="36732"/>
    <cellStyle name="Heading 3 3 4 2 2 5 3" xfId="13779"/>
    <cellStyle name="Heading 3 3 4 2 2 6" xfId="2096"/>
    <cellStyle name="Heading 3 3 4 2 2 6 2" xfId="36963"/>
    <cellStyle name="Heading 3 3 4 2 2 6 3" xfId="14010"/>
    <cellStyle name="Heading 3 3 4 2 2 7" xfId="2321"/>
    <cellStyle name="Heading 3 3 4 2 2 7 2" xfId="37188"/>
    <cellStyle name="Heading 3 3 4 2 2 7 3" xfId="14235"/>
    <cellStyle name="Heading 3 3 4 2 2 8" xfId="2535"/>
    <cellStyle name="Heading 3 3 4 2 2 8 2" xfId="37402"/>
    <cellStyle name="Heading 3 3 4 2 2 8 3" xfId="14449"/>
    <cellStyle name="Heading 3 3 4 2 2 9" xfId="2753"/>
    <cellStyle name="Heading 3 3 4 2 2 9 2" xfId="37620"/>
    <cellStyle name="Heading 3 3 4 2 2 9 3" xfId="14667"/>
    <cellStyle name="Heading 3 3 4 2 20" xfId="4760"/>
    <cellStyle name="Heading 3 3 4 2 20 2" xfId="39627"/>
    <cellStyle name="Heading 3 3 4 2 20 3" xfId="16674"/>
    <cellStyle name="Heading 3 3 4 2 21" xfId="4995"/>
    <cellStyle name="Heading 3 3 4 2 21 2" xfId="39862"/>
    <cellStyle name="Heading 3 3 4 2 21 3" xfId="16909"/>
    <cellStyle name="Heading 3 3 4 2 22" xfId="5216"/>
    <cellStyle name="Heading 3 3 4 2 22 2" xfId="40083"/>
    <cellStyle name="Heading 3 3 4 2 22 3" xfId="17130"/>
    <cellStyle name="Heading 3 3 4 2 23" xfId="5449"/>
    <cellStyle name="Heading 3 3 4 2 23 2" xfId="40316"/>
    <cellStyle name="Heading 3 3 4 2 23 3" xfId="17363"/>
    <cellStyle name="Heading 3 3 4 2 24" xfId="5682"/>
    <cellStyle name="Heading 3 3 4 2 24 2" xfId="40549"/>
    <cellStyle name="Heading 3 3 4 2 24 3" xfId="17596"/>
    <cellStyle name="Heading 3 3 4 2 25" xfId="5899"/>
    <cellStyle name="Heading 3 3 4 2 25 2" xfId="40766"/>
    <cellStyle name="Heading 3 3 4 2 25 3" xfId="17813"/>
    <cellStyle name="Heading 3 3 4 2 26" xfId="6107"/>
    <cellStyle name="Heading 3 3 4 2 26 2" xfId="40974"/>
    <cellStyle name="Heading 3 3 4 2 26 3" xfId="18021"/>
    <cellStyle name="Heading 3 3 4 2 27" xfId="6327"/>
    <cellStyle name="Heading 3 3 4 2 27 2" xfId="41194"/>
    <cellStyle name="Heading 3 3 4 2 27 3" xfId="18241"/>
    <cellStyle name="Heading 3 3 4 2 28" xfId="6562"/>
    <cellStyle name="Heading 3 3 4 2 28 2" xfId="41429"/>
    <cellStyle name="Heading 3 3 4 2 28 3" xfId="18476"/>
    <cellStyle name="Heading 3 3 4 2 29" xfId="6763"/>
    <cellStyle name="Heading 3 3 4 2 29 2" xfId="41630"/>
    <cellStyle name="Heading 3 3 4 2 29 3" xfId="18677"/>
    <cellStyle name="Heading 3 3 4 2 3" xfId="610"/>
    <cellStyle name="Heading 3 3 4 2 3 10" xfId="3004"/>
    <cellStyle name="Heading 3 3 4 2 3 10 2" xfId="37871"/>
    <cellStyle name="Heading 3 3 4 2 3 10 3" xfId="14918"/>
    <cellStyle name="Heading 3 3 4 2 3 11" xfId="3272"/>
    <cellStyle name="Heading 3 3 4 2 3 11 2" xfId="38139"/>
    <cellStyle name="Heading 3 3 4 2 3 11 3" xfId="15186"/>
    <cellStyle name="Heading 3 3 4 2 3 12" xfId="3516"/>
    <cellStyle name="Heading 3 3 4 2 3 12 2" xfId="38383"/>
    <cellStyle name="Heading 3 3 4 2 3 12 3" xfId="15430"/>
    <cellStyle name="Heading 3 3 4 2 3 13" xfId="3761"/>
    <cellStyle name="Heading 3 3 4 2 3 13 2" xfId="38628"/>
    <cellStyle name="Heading 3 3 4 2 3 13 3" xfId="15675"/>
    <cellStyle name="Heading 3 3 4 2 3 14" xfId="4009"/>
    <cellStyle name="Heading 3 3 4 2 3 14 2" xfId="38876"/>
    <cellStyle name="Heading 3 3 4 2 3 14 3" xfId="15923"/>
    <cellStyle name="Heading 3 3 4 2 3 15" xfId="4253"/>
    <cellStyle name="Heading 3 3 4 2 3 15 2" xfId="39120"/>
    <cellStyle name="Heading 3 3 4 2 3 15 3" xfId="16167"/>
    <cellStyle name="Heading 3 3 4 2 3 16" xfId="4495"/>
    <cellStyle name="Heading 3 3 4 2 3 16 2" xfId="39362"/>
    <cellStyle name="Heading 3 3 4 2 3 16 3" xfId="16409"/>
    <cellStyle name="Heading 3 3 4 2 3 17" xfId="4716"/>
    <cellStyle name="Heading 3 3 4 2 3 17 2" xfId="39583"/>
    <cellStyle name="Heading 3 3 4 2 3 17 3" xfId="16630"/>
    <cellStyle name="Heading 3 3 4 2 3 18" xfId="4926"/>
    <cellStyle name="Heading 3 3 4 2 3 18 2" xfId="39793"/>
    <cellStyle name="Heading 3 3 4 2 3 18 3" xfId="16840"/>
    <cellStyle name="Heading 3 3 4 2 3 19" xfId="5161"/>
    <cellStyle name="Heading 3 3 4 2 3 19 2" xfId="40028"/>
    <cellStyle name="Heading 3 3 4 2 3 19 3" xfId="17075"/>
    <cellStyle name="Heading 3 3 4 2 3 2" xfId="1254"/>
    <cellStyle name="Heading 3 3 4 2 3 2 2" xfId="36121"/>
    <cellStyle name="Heading 3 3 4 2 3 2 3" xfId="13168"/>
    <cellStyle name="Heading 3 3 4 2 3 20" xfId="5382"/>
    <cellStyle name="Heading 3 3 4 2 3 20 2" xfId="40249"/>
    <cellStyle name="Heading 3 3 4 2 3 20 3" xfId="17296"/>
    <cellStyle name="Heading 3 3 4 2 3 21" xfId="5615"/>
    <cellStyle name="Heading 3 3 4 2 3 21 2" xfId="40482"/>
    <cellStyle name="Heading 3 3 4 2 3 21 3" xfId="17529"/>
    <cellStyle name="Heading 3 3 4 2 3 22" xfId="5848"/>
    <cellStyle name="Heading 3 3 4 2 3 22 2" xfId="40715"/>
    <cellStyle name="Heading 3 3 4 2 3 22 3" xfId="17762"/>
    <cellStyle name="Heading 3 3 4 2 3 23" xfId="6065"/>
    <cellStyle name="Heading 3 3 4 2 3 23 2" xfId="40932"/>
    <cellStyle name="Heading 3 3 4 2 3 23 3" xfId="17979"/>
    <cellStyle name="Heading 3 3 4 2 3 24" xfId="6273"/>
    <cellStyle name="Heading 3 3 4 2 3 24 2" xfId="41140"/>
    <cellStyle name="Heading 3 3 4 2 3 24 3" xfId="18187"/>
    <cellStyle name="Heading 3 3 4 2 3 25" xfId="6493"/>
    <cellStyle name="Heading 3 3 4 2 3 25 2" xfId="41360"/>
    <cellStyle name="Heading 3 3 4 2 3 25 3" xfId="18407"/>
    <cellStyle name="Heading 3 3 4 2 3 26" xfId="6719"/>
    <cellStyle name="Heading 3 3 4 2 3 26 2" xfId="41586"/>
    <cellStyle name="Heading 3 3 4 2 3 26 3" xfId="18633"/>
    <cellStyle name="Heading 3 3 4 2 3 27" xfId="29398"/>
    <cellStyle name="Heading 3 3 4 2 3 28" xfId="12524"/>
    <cellStyle name="Heading 3 3 4 2 3 3" xfId="1467"/>
    <cellStyle name="Heading 3 3 4 2 3 3 2" xfId="36334"/>
    <cellStyle name="Heading 3 3 4 2 3 3 3" xfId="13381"/>
    <cellStyle name="Heading 3 3 4 2 3 4" xfId="1699"/>
    <cellStyle name="Heading 3 3 4 2 3 4 2" xfId="36566"/>
    <cellStyle name="Heading 3 3 4 2 3 4 3" xfId="13613"/>
    <cellStyle name="Heading 3 3 4 2 3 5" xfId="1910"/>
    <cellStyle name="Heading 3 3 4 2 3 5 2" xfId="36777"/>
    <cellStyle name="Heading 3 3 4 2 3 5 3" xfId="13824"/>
    <cellStyle name="Heading 3 3 4 2 3 6" xfId="2141"/>
    <cellStyle name="Heading 3 3 4 2 3 6 2" xfId="37008"/>
    <cellStyle name="Heading 3 3 4 2 3 6 3" xfId="14055"/>
    <cellStyle name="Heading 3 3 4 2 3 7" xfId="2366"/>
    <cellStyle name="Heading 3 3 4 2 3 7 2" xfId="37233"/>
    <cellStyle name="Heading 3 3 4 2 3 7 3" xfId="14280"/>
    <cellStyle name="Heading 3 3 4 2 3 8" xfId="2580"/>
    <cellStyle name="Heading 3 3 4 2 3 8 2" xfId="37447"/>
    <cellStyle name="Heading 3 3 4 2 3 8 3" xfId="14494"/>
    <cellStyle name="Heading 3 3 4 2 3 9" xfId="2798"/>
    <cellStyle name="Heading 3 3 4 2 3 9 2" xfId="37665"/>
    <cellStyle name="Heading 3 3 4 2 3 9 3" xfId="14712"/>
    <cellStyle name="Heading 3 3 4 2 30" xfId="6808"/>
    <cellStyle name="Heading 3 3 4 2 30 2" xfId="41675"/>
    <cellStyle name="Heading 3 3 4 2 30 3" xfId="18722"/>
    <cellStyle name="Heading 3 3 4 2 31" xfId="29260"/>
    <cellStyle name="Heading 3 3 4 2 32" xfId="12358"/>
    <cellStyle name="Heading 3 3 4 2 4" xfId="1088"/>
    <cellStyle name="Heading 3 3 4 2 4 2" xfId="24401"/>
    <cellStyle name="Heading 3 3 4 2 4 3" xfId="13002"/>
    <cellStyle name="Heading 3 3 4 2 5" xfId="1301"/>
    <cellStyle name="Heading 3 3 4 2 5 2" xfId="36168"/>
    <cellStyle name="Heading 3 3 4 2 5 3" xfId="13215"/>
    <cellStyle name="Heading 3 3 4 2 6" xfId="1533"/>
    <cellStyle name="Heading 3 3 4 2 6 2" xfId="36400"/>
    <cellStyle name="Heading 3 3 4 2 6 3" xfId="13447"/>
    <cellStyle name="Heading 3 3 4 2 7" xfId="1744"/>
    <cellStyle name="Heading 3 3 4 2 7 2" xfId="36611"/>
    <cellStyle name="Heading 3 3 4 2 7 3" xfId="13658"/>
    <cellStyle name="Heading 3 3 4 2 8" xfId="1975"/>
    <cellStyle name="Heading 3 3 4 2 8 2" xfId="36842"/>
    <cellStyle name="Heading 3 3 4 2 8 3" xfId="13889"/>
    <cellStyle name="Heading 3 3 4 2 9" xfId="2200"/>
    <cellStyle name="Heading 3 3 4 2 9 2" xfId="37067"/>
    <cellStyle name="Heading 3 3 4 2 9 3" xfId="14114"/>
    <cellStyle name="Heading 3 3 4 20" xfId="4511"/>
    <cellStyle name="Heading 3 3 4 20 2" xfId="39378"/>
    <cellStyle name="Heading 3 3 4 20 3" xfId="16425"/>
    <cellStyle name="Heading 3 3 4 21" xfId="4719"/>
    <cellStyle name="Heading 3 3 4 21 2" xfId="39586"/>
    <cellStyle name="Heading 3 3 4 21 3" xfId="16633"/>
    <cellStyle name="Heading 3 3 4 22" xfId="4954"/>
    <cellStyle name="Heading 3 3 4 22 2" xfId="39821"/>
    <cellStyle name="Heading 3 3 4 22 3" xfId="16868"/>
    <cellStyle name="Heading 3 3 4 23" xfId="5177"/>
    <cellStyle name="Heading 3 3 4 23 2" xfId="40044"/>
    <cellStyle name="Heading 3 3 4 23 3" xfId="17091"/>
    <cellStyle name="Heading 3 3 4 24" xfId="5407"/>
    <cellStyle name="Heading 3 3 4 24 2" xfId="40274"/>
    <cellStyle name="Heading 3 3 4 24 3" xfId="17321"/>
    <cellStyle name="Heading 3 3 4 25" xfId="5642"/>
    <cellStyle name="Heading 3 3 4 25 2" xfId="40509"/>
    <cellStyle name="Heading 3 3 4 25 3" xfId="17556"/>
    <cellStyle name="Heading 3 3 4 26" xfId="5860"/>
    <cellStyle name="Heading 3 3 4 26 2" xfId="40727"/>
    <cellStyle name="Heading 3 3 4 26 3" xfId="17774"/>
    <cellStyle name="Heading 3 3 4 27" xfId="6068"/>
    <cellStyle name="Heading 3 3 4 27 2" xfId="40935"/>
    <cellStyle name="Heading 3 3 4 27 3" xfId="17982"/>
    <cellStyle name="Heading 3 3 4 28" xfId="6287"/>
    <cellStyle name="Heading 3 3 4 28 2" xfId="41154"/>
    <cellStyle name="Heading 3 3 4 28 3" xfId="18201"/>
    <cellStyle name="Heading 3 3 4 29" xfId="6522"/>
    <cellStyle name="Heading 3 3 4 29 2" xfId="41389"/>
    <cellStyle name="Heading 3 3 4 29 3" xfId="18436"/>
    <cellStyle name="Heading 3 3 4 3" xfId="526"/>
    <cellStyle name="Heading 3 3 4 3 10" xfId="2920"/>
    <cellStyle name="Heading 3 3 4 3 10 2" xfId="37787"/>
    <cellStyle name="Heading 3 3 4 3 10 3" xfId="14834"/>
    <cellStyle name="Heading 3 3 4 3 11" xfId="3188"/>
    <cellStyle name="Heading 3 3 4 3 11 2" xfId="38055"/>
    <cellStyle name="Heading 3 3 4 3 11 3" xfId="15102"/>
    <cellStyle name="Heading 3 3 4 3 12" xfId="3432"/>
    <cellStyle name="Heading 3 3 4 3 12 2" xfId="38299"/>
    <cellStyle name="Heading 3 3 4 3 12 3" xfId="15346"/>
    <cellStyle name="Heading 3 3 4 3 13" xfId="3677"/>
    <cellStyle name="Heading 3 3 4 3 13 2" xfId="38544"/>
    <cellStyle name="Heading 3 3 4 3 13 3" xfId="15591"/>
    <cellStyle name="Heading 3 3 4 3 14" xfId="3925"/>
    <cellStyle name="Heading 3 3 4 3 14 2" xfId="38792"/>
    <cellStyle name="Heading 3 3 4 3 14 3" xfId="15839"/>
    <cellStyle name="Heading 3 3 4 3 15" xfId="4169"/>
    <cellStyle name="Heading 3 3 4 3 15 2" xfId="39036"/>
    <cellStyle name="Heading 3 3 4 3 15 3" xfId="16083"/>
    <cellStyle name="Heading 3 3 4 3 16" xfId="4411"/>
    <cellStyle name="Heading 3 3 4 3 16 2" xfId="39278"/>
    <cellStyle name="Heading 3 3 4 3 16 3" xfId="16325"/>
    <cellStyle name="Heading 3 3 4 3 17" xfId="4632"/>
    <cellStyle name="Heading 3 3 4 3 17 2" xfId="39499"/>
    <cellStyle name="Heading 3 3 4 3 17 3" xfId="16546"/>
    <cellStyle name="Heading 3 3 4 3 18" xfId="4842"/>
    <cellStyle name="Heading 3 3 4 3 18 2" xfId="39709"/>
    <cellStyle name="Heading 3 3 4 3 18 3" xfId="16756"/>
    <cellStyle name="Heading 3 3 4 3 19" xfId="5077"/>
    <cellStyle name="Heading 3 3 4 3 19 2" xfId="39944"/>
    <cellStyle name="Heading 3 3 4 3 19 3" xfId="16991"/>
    <cellStyle name="Heading 3 3 4 3 2" xfId="1170"/>
    <cellStyle name="Heading 3 3 4 3 2 2" xfId="24251"/>
    <cellStyle name="Heading 3 3 4 3 2 3" xfId="13084"/>
    <cellStyle name="Heading 3 3 4 3 20" xfId="5298"/>
    <cellStyle name="Heading 3 3 4 3 20 2" xfId="40165"/>
    <cellStyle name="Heading 3 3 4 3 20 3" xfId="17212"/>
    <cellStyle name="Heading 3 3 4 3 21" xfId="5531"/>
    <cellStyle name="Heading 3 3 4 3 21 2" xfId="40398"/>
    <cellStyle name="Heading 3 3 4 3 21 3" xfId="17445"/>
    <cellStyle name="Heading 3 3 4 3 22" xfId="5764"/>
    <cellStyle name="Heading 3 3 4 3 22 2" xfId="40631"/>
    <cellStyle name="Heading 3 3 4 3 22 3" xfId="17678"/>
    <cellStyle name="Heading 3 3 4 3 23" xfId="5981"/>
    <cellStyle name="Heading 3 3 4 3 23 2" xfId="40848"/>
    <cellStyle name="Heading 3 3 4 3 23 3" xfId="17895"/>
    <cellStyle name="Heading 3 3 4 3 24" xfId="6189"/>
    <cellStyle name="Heading 3 3 4 3 24 2" xfId="41056"/>
    <cellStyle name="Heading 3 3 4 3 24 3" xfId="18103"/>
    <cellStyle name="Heading 3 3 4 3 25" xfId="6409"/>
    <cellStyle name="Heading 3 3 4 3 25 2" xfId="41276"/>
    <cellStyle name="Heading 3 3 4 3 25 3" xfId="18323"/>
    <cellStyle name="Heading 3 3 4 3 26" xfId="6635"/>
    <cellStyle name="Heading 3 3 4 3 26 2" xfId="41502"/>
    <cellStyle name="Heading 3 3 4 3 26 3" xfId="18549"/>
    <cellStyle name="Heading 3 3 4 3 27" xfId="24987"/>
    <cellStyle name="Heading 3 3 4 3 28" xfId="12440"/>
    <cellStyle name="Heading 3 3 4 3 3" xfId="1383"/>
    <cellStyle name="Heading 3 3 4 3 3 2" xfId="36250"/>
    <cellStyle name="Heading 3 3 4 3 3 3" xfId="13297"/>
    <cellStyle name="Heading 3 3 4 3 4" xfId="1615"/>
    <cellStyle name="Heading 3 3 4 3 4 2" xfId="36482"/>
    <cellStyle name="Heading 3 3 4 3 4 3" xfId="13529"/>
    <cellStyle name="Heading 3 3 4 3 5" xfId="1826"/>
    <cellStyle name="Heading 3 3 4 3 5 2" xfId="36693"/>
    <cellStyle name="Heading 3 3 4 3 5 3" xfId="13740"/>
    <cellStyle name="Heading 3 3 4 3 6" xfId="2057"/>
    <cellStyle name="Heading 3 3 4 3 6 2" xfId="36924"/>
    <cellStyle name="Heading 3 3 4 3 6 3" xfId="13971"/>
    <cellStyle name="Heading 3 3 4 3 7" xfId="2282"/>
    <cellStyle name="Heading 3 3 4 3 7 2" xfId="37149"/>
    <cellStyle name="Heading 3 3 4 3 7 3" xfId="14196"/>
    <cellStyle name="Heading 3 3 4 3 8" xfId="2496"/>
    <cellStyle name="Heading 3 3 4 3 8 2" xfId="37363"/>
    <cellStyle name="Heading 3 3 4 3 8 3" xfId="14410"/>
    <cellStyle name="Heading 3 3 4 3 9" xfId="2714"/>
    <cellStyle name="Heading 3 3 4 3 9 2" xfId="37581"/>
    <cellStyle name="Heading 3 3 4 3 9 3" xfId="14628"/>
    <cellStyle name="Heading 3 3 4 30" xfId="6724"/>
    <cellStyle name="Heading 3 3 4 30 2" xfId="41591"/>
    <cellStyle name="Heading 3 3 4 30 3" xfId="18638"/>
    <cellStyle name="Heading 3 3 4 31" xfId="6768"/>
    <cellStyle name="Heading 3 3 4 31 2" xfId="41635"/>
    <cellStyle name="Heading 3 3 4 31 3" xfId="18682"/>
    <cellStyle name="Heading 3 3 4 32" xfId="24916"/>
    <cellStyle name="Heading 3 3 4 33" xfId="12318"/>
    <cellStyle name="Heading 3 3 4 4" xfId="570"/>
    <cellStyle name="Heading 3 3 4 4 10" xfId="2964"/>
    <cellStyle name="Heading 3 3 4 4 10 2" xfId="37831"/>
    <cellStyle name="Heading 3 3 4 4 10 3" xfId="14878"/>
    <cellStyle name="Heading 3 3 4 4 11" xfId="3232"/>
    <cellStyle name="Heading 3 3 4 4 11 2" xfId="38099"/>
    <cellStyle name="Heading 3 3 4 4 11 3" xfId="15146"/>
    <cellStyle name="Heading 3 3 4 4 12" xfId="3476"/>
    <cellStyle name="Heading 3 3 4 4 12 2" xfId="38343"/>
    <cellStyle name="Heading 3 3 4 4 12 3" xfId="15390"/>
    <cellStyle name="Heading 3 3 4 4 13" xfId="3721"/>
    <cellStyle name="Heading 3 3 4 4 13 2" xfId="38588"/>
    <cellStyle name="Heading 3 3 4 4 13 3" xfId="15635"/>
    <cellStyle name="Heading 3 3 4 4 14" xfId="3969"/>
    <cellStyle name="Heading 3 3 4 4 14 2" xfId="38836"/>
    <cellStyle name="Heading 3 3 4 4 14 3" xfId="15883"/>
    <cellStyle name="Heading 3 3 4 4 15" xfId="4213"/>
    <cellStyle name="Heading 3 3 4 4 15 2" xfId="39080"/>
    <cellStyle name="Heading 3 3 4 4 15 3" xfId="16127"/>
    <cellStyle name="Heading 3 3 4 4 16" xfId="4455"/>
    <cellStyle name="Heading 3 3 4 4 16 2" xfId="39322"/>
    <cellStyle name="Heading 3 3 4 4 16 3" xfId="16369"/>
    <cellStyle name="Heading 3 3 4 4 17" xfId="4676"/>
    <cellStyle name="Heading 3 3 4 4 17 2" xfId="39543"/>
    <cellStyle name="Heading 3 3 4 4 17 3" xfId="16590"/>
    <cellStyle name="Heading 3 3 4 4 18" xfId="4886"/>
    <cellStyle name="Heading 3 3 4 4 18 2" xfId="39753"/>
    <cellStyle name="Heading 3 3 4 4 18 3" xfId="16800"/>
    <cellStyle name="Heading 3 3 4 4 19" xfId="5121"/>
    <cellStyle name="Heading 3 3 4 4 19 2" xfId="39988"/>
    <cellStyle name="Heading 3 3 4 4 19 3" xfId="17035"/>
    <cellStyle name="Heading 3 3 4 4 2" xfId="1214"/>
    <cellStyle name="Heading 3 3 4 4 2 2" xfId="24212"/>
    <cellStyle name="Heading 3 3 4 4 2 3" xfId="13128"/>
    <cellStyle name="Heading 3 3 4 4 20" xfId="5342"/>
    <cellStyle name="Heading 3 3 4 4 20 2" xfId="40209"/>
    <cellStyle name="Heading 3 3 4 4 20 3" xfId="17256"/>
    <cellStyle name="Heading 3 3 4 4 21" xfId="5575"/>
    <cellStyle name="Heading 3 3 4 4 21 2" xfId="40442"/>
    <cellStyle name="Heading 3 3 4 4 21 3" xfId="17489"/>
    <cellStyle name="Heading 3 3 4 4 22" xfId="5808"/>
    <cellStyle name="Heading 3 3 4 4 22 2" xfId="40675"/>
    <cellStyle name="Heading 3 3 4 4 22 3" xfId="17722"/>
    <cellStyle name="Heading 3 3 4 4 23" xfId="6025"/>
    <cellStyle name="Heading 3 3 4 4 23 2" xfId="40892"/>
    <cellStyle name="Heading 3 3 4 4 23 3" xfId="17939"/>
    <cellStyle name="Heading 3 3 4 4 24" xfId="6233"/>
    <cellStyle name="Heading 3 3 4 4 24 2" xfId="41100"/>
    <cellStyle name="Heading 3 3 4 4 24 3" xfId="18147"/>
    <cellStyle name="Heading 3 3 4 4 25" xfId="6453"/>
    <cellStyle name="Heading 3 3 4 4 25 2" xfId="41320"/>
    <cellStyle name="Heading 3 3 4 4 25 3" xfId="18367"/>
    <cellStyle name="Heading 3 3 4 4 26" xfId="6679"/>
    <cellStyle name="Heading 3 3 4 4 26 2" xfId="41546"/>
    <cellStyle name="Heading 3 3 4 4 26 3" xfId="18593"/>
    <cellStyle name="Heading 3 3 4 4 27" xfId="26688"/>
    <cellStyle name="Heading 3 3 4 4 28" xfId="12484"/>
    <cellStyle name="Heading 3 3 4 4 3" xfId="1427"/>
    <cellStyle name="Heading 3 3 4 4 3 2" xfId="36294"/>
    <cellStyle name="Heading 3 3 4 4 3 3" xfId="13341"/>
    <cellStyle name="Heading 3 3 4 4 4" xfId="1659"/>
    <cellStyle name="Heading 3 3 4 4 4 2" xfId="36526"/>
    <cellStyle name="Heading 3 3 4 4 4 3" xfId="13573"/>
    <cellStyle name="Heading 3 3 4 4 5" xfId="1870"/>
    <cellStyle name="Heading 3 3 4 4 5 2" xfId="36737"/>
    <cellStyle name="Heading 3 3 4 4 5 3" xfId="13784"/>
    <cellStyle name="Heading 3 3 4 4 6" xfId="2101"/>
    <cellStyle name="Heading 3 3 4 4 6 2" xfId="36968"/>
    <cellStyle name="Heading 3 3 4 4 6 3" xfId="14015"/>
    <cellStyle name="Heading 3 3 4 4 7" xfId="2326"/>
    <cellStyle name="Heading 3 3 4 4 7 2" xfId="37193"/>
    <cellStyle name="Heading 3 3 4 4 7 3" xfId="14240"/>
    <cellStyle name="Heading 3 3 4 4 8" xfId="2540"/>
    <cellStyle name="Heading 3 3 4 4 8 2" xfId="37407"/>
    <cellStyle name="Heading 3 3 4 4 8 3" xfId="14454"/>
    <cellStyle name="Heading 3 3 4 4 9" xfId="2758"/>
    <cellStyle name="Heading 3 3 4 4 9 2" xfId="37625"/>
    <cellStyle name="Heading 3 3 4 4 9 3" xfId="14672"/>
    <cellStyle name="Heading 3 3 4 5" xfId="1048"/>
    <cellStyle name="Heading 3 3 4 5 2" xfId="27219"/>
    <cellStyle name="Heading 3 3 4 5 3" xfId="12962"/>
    <cellStyle name="Heading 3 3 4 6" xfId="1259"/>
    <cellStyle name="Heading 3 3 4 6 2" xfId="36126"/>
    <cellStyle name="Heading 3 3 4 6 3" xfId="13173"/>
    <cellStyle name="Heading 3 3 4 7" xfId="1492"/>
    <cellStyle name="Heading 3 3 4 7 2" xfId="36359"/>
    <cellStyle name="Heading 3 3 4 7 3" xfId="13406"/>
    <cellStyle name="Heading 3 3 4 8" xfId="1703"/>
    <cellStyle name="Heading 3 3 4 8 2" xfId="36570"/>
    <cellStyle name="Heading 3 3 4 8 3" xfId="13617"/>
    <cellStyle name="Heading 3 3 4 9" xfId="1934"/>
    <cellStyle name="Heading 3 3 4 9 2" xfId="36801"/>
    <cellStyle name="Heading 3 3 4 9 3" xfId="13848"/>
    <cellStyle name="Heading 3 3 5" xfId="370"/>
    <cellStyle name="Heading 3 3 5 10" xfId="951"/>
    <cellStyle name="Heading 3 3 5 10 2" xfId="27109"/>
    <cellStyle name="Heading 3 3 5 10 3" xfId="12865"/>
    <cellStyle name="Heading 3 3 5 11" xfId="2585"/>
    <cellStyle name="Heading 3 3 5 11 2" xfId="37452"/>
    <cellStyle name="Heading 3 3 5 11 3" xfId="14499"/>
    <cellStyle name="Heading 3 3 5 12" xfId="960"/>
    <cellStyle name="Heading 3 3 5 12 2" xfId="29050"/>
    <cellStyle name="Heading 3 3 5 12 3" xfId="12874"/>
    <cellStyle name="Heading 3 3 5 13" xfId="3033"/>
    <cellStyle name="Heading 3 3 5 13 2" xfId="37900"/>
    <cellStyle name="Heading 3 3 5 13 3" xfId="14947"/>
    <cellStyle name="Heading 3 3 5 14" xfId="3276"/>
    <cellStyle name="Heading 3 3 5 14 2" xfId="38143"/>
    <cellStyle name="Heading 3 3 5 14 3" xfId="15190"/>
    <cellStyle name="Heading 3 3 5 15" xfId="3523"/>
    <cellStyle name="Heading 3 3 5 15 2" xfId="38390"/>
    <cellStyle name="Heading 3 3 5 15 3" xfId="15437"/>
    <cellStyle name="Heading 3 3 5 16" xfId="3770"/>
    <cellStyle name="Heading 3 3 5 16 2" xfId="38637"/>
    <cellStyle name="Heading 3 3 5 16 3" xfId="15684"/>
    <cellStyle name="Heading 3 3 5 17" xfId="4014"/>
    <cellStyle name="Heading 3 3 5 17 2" xfId="38881"/>
    <cellStyle name="Heading 3 3 5 17 3" xfId="15928"/>
    <cellStyle name="Heading 3 3 5 18" xfId="4257"/>
    <cellStyle name="Heading 3 3 5 18 2" xfId="39124"/>
    <cellStyle name="Heading 3 3 5 18 3" xfId="16171"/>
    <cellStyle name="Heading 3 3 5 19" xfId="4500"/>
    <cellStyle name="Heading 3 3 5 19 2" xfId="39367"/>
    <cellStyle name="Heading 3 3 5 19 3" xfId="16414"/>
    <cellStyle name="Heading 3 3 5 2" xfId="520"/>
    <cellStyle name="Heading 3 3 5 2 10" xfId="2914"/>
    <cellStyle name="Heading 3 3 5 2 10 2" xfId="37781"/>
    <cellStyle name="Heading 3 3 5 2 10 3" xfId="14828"/>
    <cellStyle name="Heading 3 3 5 2 11" xfId="3182"/>
    <cellStyle name="Heading 3 3 5 2 11 2" xfId="38049"/>
    <cellStyle name="Heading 3 3 5 2 11 3" xfId="15096"/>
    <cellStyle name="Heading 3 3 5 2 12" xfId="3426"/>
    <cellStyle name="Heading 3 3 5 2 12 2" xfId="38293"/>
    <cellStyle name="Heading 3 3 5 2 12 3" xfId="15340"/>
    <cellStyle name="Heading 3 3 5 2 13" xfId="3671"/>
    <cellStyle name="Heading 3 3 5 2 13 2" xfId="38538"/>
    <cellStyle name="Heading 3 3 5 2 13 3" xfId="15585"/>
    <cellStyle name="Heading 3 3 5 2 14" xfId="3919"/>
    <cellStyle name="Heading 3 3 5 2 14 2" xfId="38786"/>
    <cellStyle name="Heading 3 3 5 2 14 3" xfId="15833"/>
    <cellStyle name="Heading 3 3 5 2 15" xfId="4163"/>
    <cellStyle name="Heading 3 3 5 2 15 2" xfId="39030"/>
    <cellStyle name="Heading 3 3 5 2 15 3" xfId="16077"/>
    <cellStyle name="Heading 3 3 5 2 16" xfId="4405"/>
    <cellStyle name="Heading 3 3 5 2 16 2" xfId="39272"/>
    <cellStyle name="Heading 3 3 5 2 16 3" xfId="16319"/>
    <cellStyle name="Heading 3 3 5 2 17" xfId="4626"/>
    <cellStyle name="Heading 3 3 5 2 17 2" xfId="39493"/>
    <cellStyle name="Heading 3 3 5 2 17 3" xfId="16540"/>
    <cellStyle name="Heading 3 3 5 2 18" xfId="4836"/>
    <cellStyle name="Heading 3 3 5 2 18 2" xfId="39703"/>
    <cellStyle name="Heading 3 3 5 2 18 3" xfId="16750"/>
    <cellStyle name="Heading 3 3 5 2 19" xfId="5071"/>
    <cellStyle name="Heading 3 3 5 2 19 2" xfId="39938"/>
    <cellStyle name="Heading 3 3 5 2 19 3" xfId="16985"/>
    <cellStyle name="Heading 3 3 5 2 2" xfId="1164"/>
    <cellStyle name="Heading 3 3 5 2 2 2" xfId="24312"/>
    <cellStyle name="Heading 3 3 5 2 2 3" xfId="13078"/>
    <cellStyle name="Heading 3 3 5 2 20" xfId="5292"/>
    <cellStyle name="Heading 3 3 5 2 20 2" xfId="40159"/>
    <cellStyle name="Heading 3 3 5 2 20 3" xfId="17206"/>
    <cellStyle name="Heading 3 3 5 2 21" xfId="5525"/>
    <cellStyle name="Heading 3 3 5 2 21 2" xfId="40392"/>
    <cellStyle name="Heading 3 3 5 2 21 3" xfId="17439"/>
    <cellStyle name="Heading 3 3 5 2 22" xfId="5758"/>
    <cellStyle name="Heading 3 3 5 2 22 2" xfId="40625"/>
    <cellStyle name="Heading 3 3 5 2 22 3" xfId="17672"/>
    <cellStyle name="Heading 3 3 5 2 23" xfId="5975"/>
    <cellStyle name="Heading 3 3 5 2 23 2" xfId="40842"/>
    <cellStyle name="Heading 3 3 5 2 23 3" xfId="17889"/>
    <cellStyle name="Heading 3 3 5 2 24" xfId="6183"/>
    <cellStyle name="Heading 3 3 5 2 24 2" xfId="41050"/>
    <cellStyle name="Heading 3 3 5 2 24 3" xfId="18097"/>
    <cellStyle name="Heading 3 3 5 2 25" xfId="6403"/>
    <cellStyle name="Heading 3 3 5 2 25 2" xfId="41270"/>
    <cellStyle name="Heading 3 3 5 2 25 3" xfId="18317"/>
    <cellStyle name="Heading 3 3 5 2 26" xfId="6629"/>
    <cellStyle name="Heading 3 3 5 2 26 2" xfId="41496"/>
    <cellStyle name="Heading 3 3 5 2 26 3" xfId="18543"/>
    <cellStyle name="Heading 3 3 5 2 27" xfId="26945"/>
    <cellStyle name="Heading 3 3 5 2 28" xfId="12434"/>
    <cellStyle name="Heading 3 3 5 2 3" xfId="1377"/>
    <cellStyle name="Heading 3 3 5 2 3 2" xfId="36244"/>
    <cellStyle name="Heading 3 3 5 2 3 3" xfId="13291"/>
    <cellStyle name="Heading 3 3 5 2 4" xfId="1609"/>
    <cellStyle name="Heading 3 3 5 2 4 2" xfId="36476"/>
    <cellStyle name="Heading 3 3 5 2 4 3" xfId="13523"/>
    <cellStyle name="Heading 3 3 5 2 5" xfId="1820"/>
    <cellStyle name="Heading 3 3 5 2 5 2" xfId="36687"/>
    <cellStyle name="Heading 3 3 5 2 5 3" xfId="13734"/>
    <cellStyle name="Heading 3 3 5 2 6" xfId="2051"/>
    <cellStyle name="Heading 3 3 5 2 6 2" xfId="36918"/>
    <cellStyle name="Heading 3 3 5 2 6 3" xfId="13965"/>
    <cellStyle name="Heading 3 3 5 2 7" xfId="2276"/>
    <cellStyle name="Heading 3 3 5 2 7 2" xfId="37143"/>
    <cellStyle name="Heading 3 3 5 2 7 3" xfId="14190"/>
    <cellStyle name="Heading 3 3 5 2 8" xfId="2490"/>
    <cellStyle name="Heading 3 3 5 2 8 2" xfId="37357"/>
    <cellStyle name="Heading 3 3 5 2 8 3" xfId="14404"/>
    <cellStyle name="Heading 3 3 5 2 9" xfId="2708"/>
    <cellStyle name="Heading 3 3 5 2 9 2" xfId="37575"/>
    <cellStyle name="Heading 3 3 5 2 9 3" xfId="14622"/>
    <cellStyle name="Heading 3 3 5 20" xfId="2161"/>
    <cellStyle name="Heading 3 3 5 20 2" xfId="37028"/>
    <cellStyle name="Heading 3 3 5 20 3" xfId="14075"/>
    <cellStyle name="Heading 3 3 5 21" xfId="1003"/>
    <cellStyle name="Heading 3 3 5 21 2" xfId="29310"/>
    <cellStyle name="Heading 3 3 5 21 3" xfId="12917"/>
    <cellStyle name="Heading 3 3 5 22" xfId="5165"/>
    <cellStyle name="Heading 3 3 5 22 2" xfId="40032"/>
    <cellStyle name="Heading 3 3 5 22 3" xfId="17079"/>
    <cellStyle name="Heading 3 3 5 23" xfId="3767"/>
    <cellStyle name="Heading 3 3 5 23 2" xfId="38634"/>
    <cellStyle name="Heading 3 3 5 23 3" xfId="15681"/>
    <cellStyle name="Heading 3 3 5 24" xfId="5619"/>
    <cellStyle name="Heading 3 3 5 24 2" xfId="40486"/>
    <cellStyle name="Heading 3 3 5 24 3" xfId="17533"/>
    <cellStyle name="Heading 3 3 5 25" xfId="878"/>
    <cellStyle name="Heading 3 3 5 25 2" xfId="27203"/>
    <cellStyle name="Heading 3 3 5 25 3" xfId="12792"/>
    <cellStyle name="Heading 3 3 5 26" xfId="3024"/>
    <cellStyle name="Heading 3 3 5 26 2" xfId="37891"/>
    <cellStyle name="Heading 3 3 5 26 3" xfId="14938"/>
    <cellStyle name="Heading 3 3 5 27" xfId="3021"/>
    <cellStyle name="Heading 3 3 5 27 2" xfId="37888"/>
    <cellStyle name="Heading 3 3 5 27 3" xfId="14935"/>
    <cellStyle name="Heading 3 3 5 28" xfId="6497"/>
    <cellStyle name="Heading 3 3 5 28 2" xfId="41364"/>
    <cellStyle name="Heading 3 3 5 28 3" xfId="18411"/>
    <cellStyle name="Heading 3 3 5 29" xfId="5856"/>
    <cellStyle name="Heading 3 3 5 29 2" xfId="40723"/>
    <cellStyle name="Heading 3 3 5 29 3" xfId="17770"/>
    <cellStyle name="Heading 3 3 5 3" xfId="518"/>
    <cellStyle name="Heading 3 3 5 3 10" xfId="2912"/>
    <cellStyle name="Heading 3 3 5 3 10 2" xfId="37779"/>
    <cellStyle name="Heading 3 3 5 3 10 3" xfId="14826"/>
    <cellStyle name="Heading 3 3 5 3 11" xfId="3180"/>
    <cellStyle name="Heading 3 3 5 3 11 2" xfId="38047"/>
    <cellStyle name="Heading 3 3 5 3 11 3" xfId="15094"/>
    <cellStyle name="Heading 3 3 5 3 12" xfId="3424"/>
    <cellStyle name="Heading 3 3 5 3 12 2" xfId="38291"/>
    <cellStyle name="Heading 3 3 5 3 12 3" xfId="15338"/>
    <cellStyle name="Heading 3 3 5 3 13" xfId="3669"/>
    <cellStyle name="Heading 3 3 5 3 13 2" xfId="38536"/>
    <cellStyle name="Heading 3 3 5 3 13 3" xfId="15583"/>
    <cellStyle name="Heading 3 3 5 3 14" xfId="3917"/>
    <cellStyle name="Heading 3 3 5 3 14 2" xfId="38784"/>
    <cellStyle name="Heading 3 3 5 3 14 3" xfId="15831"/>
    <cellStyle name="Heading 3 3 5 3 15" xfId="4161"/>
    <cellStyle name="Heading 3 3 5 3 15 2" xfId="39028"/>
    <cellStyle name="Heading 3 3 5 3 15 3" xfId="16075"/>
    <cellStyle name="Heading 3 3 5 3 16" xfId="4403"/>
    <cellStyle name="Heading 3 3 5 3 16 2" xfId="39270"/>
    <cellStyle name="Heading 3 3 5 3 16 3" xfId="16317"/>
    <cellStyle name="Heading 3 3 5 3 17" xfId="4624"/>
    <cellStyle name="Heading 3 3 5 3 17 2" xfId="39491"/>
    <cellStyle name="Heading 3 3 5 3 17 3" xfId="16538"/>
    <cellStyle name="Heading 3 3 5 3 18" xfId="4834"/>
    <cellStyle name="Heading 3 3 5 3 18 2" xfId="39701"/>
    <cellStyle name="Heading 3 3 5 3 18 3" xfId="16748"/>
    <cellStyle name="Heading 3 3 5 3 19" xfId="5069"/>
    <cellStyle name="Heading 3 3 5 3 19 2" xfId="39936"/>
    <cellStyle name="Heading 3 3 5 3 19 3" xfId="16983"/>
    <cellStyle name="Heading 3 3 5 3 2" xfId="1162"/>
    <cellStyle name="Heading 3 3 5 3 2 2" xfId="24346"/>
    <cellStyle name="Heading 3 3 5 3 2 3" xfId="13076"/>
    <cellStyle name="Heading 3 3 5 3 20" xfId="5290"/>
    <cellStyle name="Heading 3 3 5 3 20 2" xfId="40157"/>
    <cellStyle name="Heading 3 3 5 3 20 3" xfId="17204"/>
    <cellStyle name="Heading 3 3 5 3 21" xfId="5523"/>
    <cellStyle name="Heading 3 3 5 3 21 2" xfId="40390"/>
    <cellStyle name="Heading 3 3 5 3 21 3" xfId="17437"/>
    <cellStyle name="Heading 3 3 5 3 22" xfId="5756"/>
    <cellStyle name="Heading 3 3 5 3 22 2" xfId="40623"/>
    <cellStyle name="Heading 3 3 5 3 22 3" xfId="17670"/>
    <cellStyle name="Heading 3 3 5 3 23" xfId="5973"/>
    <cellStyle name="Heading 3 3 5 3 23 2" xfId="40840"/>
    <cellStyle name="Heading 3 3 5 3 23 3" xfId="17887"/>
    <cellStyle name="Heading 3 3 5 3 24" xfId="6181"/>
    <cellStyle name="Heading 3 3 5 3 24 2" xfId="41048"/>
    <cellStyle name="Heading 3 3 5 3 24 3" xfId="18095"/>
    <cellStyle name="Heading 3 3 5 3 25" xfId="6401"/>
    <cellStyle name="Heading 3 3 5 3 25 2" xfId="41268"/>
    <cellStyle name="Heading 3 3 5 3 25 3" xfId="18315"/>
    <cellStyle name="Heading 3 3 5 3 26" xfId="6627"/>
    <cellStyle name="Heading 3 3 5 3 26 2" xfId="41494"/>
    <cellStyle name="Heading 3 3 5 3 26 3" xfId="18541"/>
    <cellStyle name="Heading 3 3 5 3 27" xfId="29715"/>
    <cellStyle name="Heading 3 3 5 3 28" xfId="12432"/>
    <cellStyle name="Heading 3 3 5 3 3" xfId="1375"/>
    <cellStyle name="Heading 3 3 5 3 3 2" xfId="36242"/>
    <cellStyle name="Heading 3 3 5 3 3 3" xfId="13289"/>
    <cellStyle name="Heading 3 3 5 3 4" xfId="1607"/>
    <cellStyle name="Heading 3 3 5 3 4 2" xfId="36474"/>
    <cellStyle name="Heading 3 3 5 3 4 3" xfId="13521"/>
    <cellStyle name="Heading 3 3 5 3 5" xfId="1818"/>
    <cellStyle name="Heading 3 3 5 3 5 2" xfId="36685"/>
    <cellStyle name="Heading 3 3 5 3 5 3" xfId="13732"/>
    <cellStyle name="Heading 3 3 5 3 6" xfId="2049"/>
    <cellStyle name="Heading 3 3 5 3 6 2" xfId="36916"/>
    <cellStyle name="Heading 3 3 5 3 6 3" xfId="13963"/>
    <cellStyle name="Heading 3 3 5 3 7" xfId="2274"/>
    <cellStyle name="Heading 3 3 5 3 7 2" xfId="37141"/>
    <cellStyle name="Heading 3 3 5 3 7 3" xfId="14188"/>
    <cellStyle name="Heading 3 3 5 3 8" xfId="2488"/>
    <cellStyle name="Heading 3 3 5 3 8 2" xfId="37355"/>
    <cellStyle name="Heading 3 3 5 3 8 3" xfId="14402"/>
    <cellStyle name="Heading 3 3 5 3 9" xfId="2706"/>
    <cellStyle name="Heading 3 3 5 3 9 2" xfId="37573"/>
    <cellStyle name="Heading 3 3 5 3 9 3" xfId="14620"/>
    <cellStyle name="Heading 3 3 5 30" xfId="849"/>
    <cellStyle name="Heading 3 3 5 30 2" xfId="29412"/>
    <cellStyle name="Heading 3 3 5 30 3" xfId="12763"/>
    <cellStyle name="Heading 3 3 5 31" xfId="29178"/>
    <cellStyle name="Heading 3 3 5 32" xfId="12286"/>
    <cellStyle name="Heading 3 3 5 4" xfId="1031"/>
    <cellStyle name="Heading 3 3 5 4 2" xfId="26874"/>
    <cellStyle name="Heading 3 3 5 4 3" xfId="12945"/>
    <cellStyle name="Heading 3 3 5 5" xfId="987"/>
    <cellStyle name="Heading 3 3 5 5 2" xfId="28801"/>
    <cellStyle name="Heading 3 3 5 5 3" xfId="12901"/>
    <cellStyle name="Heading 3 3 5 6" xfId="1473"/>
    <cellStyle name="Heading 3 3 5 6 2" xfId="36340"/>
    <cellStyle name="Heading 3 3 5 6 3" xfId="13387"/>
    <cellStyle name="Heading 3 3 5 7" xfId="844"/>
    <cellStyle name="Heading 3 3 5 7 2" xfId="30479"/>
    <cellStyle name="Heading 3 3 5 7 3" xfId="12758"/>
    <cellStyle name="Heading 3 3 5 8" xfId="929"/>
    <cellStyle name="Heading 3 3 5 8 2" xfId="26432"/>
    <cellStyle name="Heading 3 3 5 8 3" xfId="12843"/>
    <cellStyle name="Heading 3 3 5 9" xfId="1046"/>
    <cellStyle name="Heading 3 3 5 9 2" xfId="27704"/>
    <cellStyle name="Heading 3 3 5 9 3" xfId="12960"/>
    <cellStyle name="Heading 3 3 6" xfId="383"/>
    <cellStyle name="Heading 3 3 6 10" xfId="1016"/>
    <cellStyle name="Heading 3 3 6 10 2" xfId="30064"/>
    <cellStyle name="Heading 3 3 6 10 3" xfId="12930"/>
    <cellStyle name="Heading 3 3 6 11" xfId="2592"/>
    <cellStyle name="Heading 3 3 6 11 2" xfId="37459"/>
    <cellStyle name="Heading 3 3 6 11 3" xfId="14506"/>
    <cellStyle name="Heading 3 3 6 12" xfId="1006"/>
    <cellStyle name="Heading 3 3 6 12 2" xfId="28640"/>
    <cellStyle name="Heading 3 3 6 12 3" xfId="12920"/>
    <cellStyle name="Heading 3 3 6 13" xfId="3046"/>
    <cellStyle name="Heading 3 3 6 13 2" xfId="37913"/>
    <cellStyle name="Heading 3 3 6 13 3" xfId="14960"/>
    <cellStyle name="Heading 3 3 6 14" xfId="3289"/>
    <cellStyle name="Heading 3 3 6 14 2" xfId="38156"/>
    <cellStyle name="Heading 3 3 6 14 3" xfId="15203"/>
    <cellStyle name="Heading 3 3 6 15" xfId="3536"/>
    <cellStyle name="Heading 3 3 6 15 2" xfId="38403"/>
    <cellStyle name="Heading 3 3 6 15 3" xfId="15450"/>
    <cellStyle name="Heading 3 3 6 16" xfId="3783"/>
    <cellStyle name="Heading 3 3 6 16 2" xfId="38650"/>
    <cellStyle name="Heading 3 3 6 16 3" xfId="15697"/>
    <cellStyle name="Heading 3 3 6 17" xfId="4027"/>
    <cellStyle name="Heading 3 3 6 17 2" xfId="38894"/>
    <cellStyle name="Heading 3 3 6 17 3" xfId="15941"/>
    <cellStyle name="Heading 3 3 6 18" xfId="4270"/>
    <cellStyle name="Heading 3 3 6 18 2" xfId="39137"/>
    <cellStyle name="Heading 3 3 6 18 3" xfId="16184"/>
    <cellStyle name="Heading 3 3 6 19" xfId="4505"/>
    <cellStyle name="Heading 3 3 6 19 2" xfId="39372"/>
    <cellStyle name="Heading 3 3 6 19 3" xfId="16419"/>
    <cellStyle name="Heading 3 3 6 2" xfId="524"/>
    <cellStyle name="Heading 3 3 6 2 10" xfId="2918"/>
    <cellStyle name="Heading 3 3 6 2 10 2" xfId="37785"/>
    <cellStyle name="Heading 3 3 6 2 10 3" xfId="14832"/>
    <cellStyle name="Heading 3 3 6 2 11" xfId="3186"/>
    <cellStyle name="Heading 3 3 6 2 11 2" xfId="38053"/>
    <cellStyle name="Heading 3 3 6 2 11 3" xfId="15100"/>
    <cellStyle name="Heading 3 3 6 2 12" xfId="3430"/>
    <cellStyle name="Heading 3 3 6 2 12 2" xfId="38297"/>
    <cellStyle name="Heading 3 3 6 2 12 3" xfId="15344"/>
    <cellStyle name="Heading 3 3 6 2 13" xfId="3675"/>
    <cellStyle name="Heading 3 3 6 2 13 2" xfId="38542"/>
    <cellStyle name="Heading 3 3 6 2 13 3" xfId="15589"/>
    <cellStyle name="Heading 3 3 6 2 14" xfId="3923"/>
    <cellStyle name="Heading 3 3 6 2 14 2" xfId="38790"/>
    <cellStyle name="Heading 3 3 6 2 14 3" xfId="15837"/>
    <cellStyle name="Heading 3 3 6 2 15" xfId="4167"/>
    <cellStyle name="Heading 3 3 6 2 15 2" xfId="39034"/>
    <cellStyle name="Heading 3 3 6 2 15 3" xfId="16081"/>
    <cellStyle name="Heading 3 3 6 2 16" xfId="4409"/>
    <cellStyle name="Heading 3 3 6 2 16 2" xfId="39276"/>
    <cellStyle name="Heading 3 3 6 2 16 3" xfId="16323"/>
    <cellStyle name="Heading 3 3 6 2 17" xfId="4630"/>
    <cellStyle name="Heading 3 3 6 2 17 2" xfId="39497"/>
    <cellStyle name="Heading 3 3 6 2 17 3" xfId="16544"/>
    <cellStyle name="Heading 3 3 6 2 18" xfId="4840"/>
    <cellStyle name="Heading 3 3 6 2 18 2" xfId="39707"/>
    <cellStyle name="Heading 3 3 6 2 18 3" xfId="16754"/>
    <cellStyle name="Heading 3 3 6 2 19" xfId="5075"/>
    <cellStyle name="Heading 3 3 6 2 19 2" xfId="39942"/>
    <cellStyle name="Heading 3 3 6 2 19 3" xfId="16989"/>
    <cellStyle name="Heading 3 3 6 2 2" xfId="1168"/>
    <cellStyle name="Heading 3 3 6 2 2 2" xfId="24288"/>
    <cellStyle name="Heading 3 3 6 2 2 3" xfId="13082"/>
    <cellStyle name="Heading 3 3 6 2 20" xfId="5296"/>
    <cellStyle name="Heading 3 3 6 2 20 2" xfId="40163"/>
    <cellStyle name="Heading 3 3 6 2 20 3" xfId="17210"/>
    <cellStyle name="Heading 3 3 6 2 21" xfId="5529"/>
    <cellStyle name="Heading 3 3 6 2 21 2" xfId="40396"/>
    <cellStyle name="Heading 3 3 6 2 21 3" xfId="17443"/>
    <cellStyle name="Heading 3 3 6 2 22" xfId="5762"/>
    <cellStyle name="Heading 3 3 6 2 22 2" xfId="40629"/>
    <cellStyle name="Heading 3 3 6 2 22 3" xfId="17676"/>
    <cellStyle name="Heading 3 3 6 2 23" xfId="5979"/>
    <cellStyle name="Heading 3 3 6 2 23 2" xfId="40846"/>
    <cellStyle name="Heading 3 3 6 2 23 3" xfId="17893"/>
    <cellStyle name="Heading 3 3 6 2 24" xfId="6187"/>
    <cellStyle name="Heading 3 3 6 2 24 2" xfId="41054"/>
    <cellStyle name="Heading 3 3 6 2 24 3" xfId="18101"/>
    <cellStyle name="Heading 3 3 6 2 25" xfId="6407"/>
    <cellStyle name="Heading 3 3 6 2 25 2" xfId="41274"/>
    <cellStyle name="Heading 3 3 6 2 25 3" xfId="18321"/>
    <cellStyle name="Heading 3 3 6 2 26" xfId="6633"/>
    <cellStyle name="Heading 3 3 6 2 26 2" xfId="41500"/>
    <cellStyle name="Heading 3 3 6 2 26 3" xfId="18547"/>
    <cellStyle name="Heading 3 3 6 2 27" xfId="27679"/>
    <cellStyle name="Heading 3 3 6 2 28" xfId="12438"/>
    <cellStyle name="Heading 3 3 6 2 3" xfId="1381"/>
    <cellStyle name="Heading 3 3 6 2 3 2" xfId="36248"/>
    <cellStyle name="Heading 3 3 6 2 3 3" xfId="13295"/>
    <cellStyle name="Heading 3 3 6 2 4" xfId="1613"/>
    <cellStyle name="Heading 3 3 6 2 4 2" xfId="36480"/>
    <cellStyle name="Heading 3 3 6 2 4 3" xfId="13527"/>
    <cellStyle name="Heading 3 3 6 2 5" xfId="1824"/>
    <cellStyle name="Heading 3 3 6 2 5 2" xfId="36691"/>
    <cellStyle name="Heading 3 3 6 2 5 3" xfId="13738"/>
    <cellStyle name="Heading 3 3 6 2 6" xfId="2055"/>
    <cellStyle name="Heading 3 3 6 2 6 2" xfId="36922"/>
    <cellStyle name="Heading 3 3 6 2 6 3" xfId="13969"/>
    <cellStyle name="Heading 3 3 6 2 7" xfId="2280"/>
    <cellStyle name="Heading 3 3 6 2 7 2" xfId="37147"/>
    <cellStyle name="Heading 3 3 6 2 7 3" xfId="14194"/>
    <cellStyle name="Heading 3 3 6 2 8" xfId="2494"/>
    <cellStyle name="Heading 3 3 6 2 8 2" xfId="37361"/>
    <cellStyle name="Heading 3 3 6 2 8 3" xfId="14408"/>
    <cellStyle name="Heading 3 3 6 2 9" xfId="2712"/>
    <cellStyle name="Heading 3 3 6 2 9 2" xfId="37579"/>
    <cellStyle name="Heading 3 3 6 2 9 3" xfId="14626"/>
    <cellStyle name="Heading 3 3 6 20" xfId="3015"/>
    <cellStyle name="Heading 3 3 6 20 2" xfId="37882"/>
    <cellStyle name="Heading 3 3 6 20 3" xfId="14929"/>
    <cellStyle name="Heading 3 3 6 21" xfId="4935"/>
    <cellStyle name="Heading 3 3 6 21 2" xfId="39802"/>
    <cellStyle name="Heading 3 3 6 21 3" xfId="16849"/>
    <cellStyle name="Heading 3 3 6 22" xfId="5169"/>
    <cellStyle name="Heading 3 3 6 22 2" xfId="40036"/>
    <cellStyle name="Heading 3 3 6 22 3" xfId="17083"/>
    <cellStyle name="Heading 3 3 6 23" xfId="5388"/>
    <cellStyle name="Heading 3 3 6 23 2" xfId="40255"/>
    <cellStyle name="Heading 3 3 6 23 3" xfId="17302"/>
    <cellStyle name="Heading 3 3 6 24" xfId="5628"/>
    <cellStyle name="Heading 3 3 6 24 2" xfId="40495"/>
    <cellStyle name="Heading 3 3 6 24 3" xfId="17542"/>
    <cellStyle name="Heading 3 3 6 25" xfId="5854"/>
    <cellStyle name="Heading 3 3 6 25 2" xfId="40721"/>
    <cellStyle name="Heading 3 3 6 25 3" xfId="17768"/>
    <cellStyle name="Heading 3 3 6 26" xfId="3017"/>
    <cellStyle name="Heading 3 3 6 26 2" xfId="37884"/>
    <cellStyle name="Heading 3 3 6 26 3" xfId="14931"/>
    <cellStyle name="Heading 3 3 6 27" xfId="4507"/>
    <cellStyle name="Heading 3 3 6 27 2" xfId="39374"/>
    <cellStyle name="Heading 3 3 6 27 3" xfId="16421"/>
    <cellStyle name="Heading 3 3 6 28" xfId="6507"/>
    <cellStyle name="Heading 3 3 6 28 2" xfId="41374"/>
    <cellStyle name="Heading 3 3 6 28 3" xfId="18421"/>
    <cellStyle name="Heading 3 3 6 29" xfId="6722"/>
    <cellStyle name="Heading 3 3 6 29 2" xfId="41589"/>
    <cellStyle name="Heading 3 3 6 29 3" xfId="18636"/>
    <cellStyle name="Heading 3 3 6 3" xfId="512"/>
    <cellStyle name="Heading 3 3 6 3 10" xfId="2906"/>
    <cellStyle name="Heading 3 3 6 3 10 2" xfId="37773"/>
    <cellStyle name="Heading 3 3 6 3 10 3" xfId="14820"/>
    <cellStyle name="Heading 3 3 6 3 11" xfId="3174"/>
    <cellStyle name="Heading 3 3 6 3 11 2" xfId="38041"/>
    <cellStyle name="Heading 3 3 6 3 11 3" xfId="15088"/>
    <cellStyle name="Heading 3 3 6 3 12" xfId="3418"/>
    <cellStyle name="Heading 3 3 6 3 12 2" xfId="38285"/>
    <cellStyle name="Heading 3 3 6 3 12 3" xfId="15332"/>
    <cellStyle name="Heading 3 3 6 3 13" xfId="3663"/>
    <cellStyle name="Heading 3 3 6 3 13 2" xfId="38530"/>
    <cellStyle name="Heading 3 3 6 3 13 3" xfId="15577"/>
    <cellStyle name="Heading 3 3 6 3 14" xfId="3911"/>
    <cellStyle name="Heading 3 3 6 3 14 2" xfId="38778"/>
    <cellStyle name="Heading 3 3 6 3 14 3" xfId="15825"/>
    <cellStyle name="Heading 3 3 6 3 15" xfId="4155"/>
    <cellStyle name="Heading 3 3 6 3 15 2" xfId="39022"/>
    <cellStyle name="Heading 3 3 6 3 15 3" xfId="16069"/>
    <cellStyle name="Heading 3 3 6 3 16" xfId="4397"/>
    <cellStyle name="Heading 3 3 6 3 16 2" xfId="39264"/>
    <cellStyle name="Heading 3 3 6 3 16 3" xfId="16311"/>
    <cellStyle name="Heading 3 3 6 3 17" xfId="4618"/>
    <cellStyle name="Heading 3 3 6 3 17 2" xfId="39485"/>
    <cellStyle name="Heading 3 3 6 3 17 3" xfId="16532"/>
    <cellStyle name="Heading 3 3 6 3 18" xfId="4828"/>
    <cellStyle name="Heading 3 3 6 3 18 2" xfId="39695"/>
    <cellStyle name="Heading 3 3 6 3 18 3" xfId="16742"/>
    <cellStyle name="Heading 3 3 6 3 19" xfId="5063"/>
    <cellStyle name="Heading 3 3 6 3 19 2" xfId="39930"/>
    <cellStyle name="Heading 3 3 6 3 19 3" xfId="16977"/>
    <cellStyle name="Heading 3 3 6 3 2" xfId="1156"/>
    <cellStyle name="Heading 3 3 6 3 2 2" xfId="24352"/>
    <cellStyle name="Heading 3 3 6 3 2 3" xfId="13070"/>
    <cellStyle name="Heading 3 3 6 3 20" xfId="5284"/>
    <cellStyle name="Heading 3 3 6 3 20 2" xfId="40151"/>
    <cellStyle name="Heading 3 3 6 3 20 3" xfId="17198"/>
    <cellStyle name="Heading 3 3 6 3 21" xfId="5517"/>
    <cellStyle name="Heading 3 3 6 3 21 2" xfId="40384"/>
    <cellStyle name="Heading 3 3 6 3 21 3" xfId="17431"/>
    <cellStyle name="Heading 3 3 6 3 22" xfId="5750"/>
    <cellStyle name="Heading 3 3 6 3 22 2" xfId="40617"/>
    <cellStyle name="Heading 3 3 6 3 22 3" xfId="17664"/>
    <cellStyle name="Heading 3 3 6 3 23" xfId="5967"/>
    <cellStyle name="Heading 3 3 6 3 23 2" xfId="40834"/>
    <cellStyle name="Heading 3 3 6 3 23 3" xfId="17881"/>
    <cellStyle name="Heading 3 3 6 3 24" xfId="6175"/>
    <cellStyle name="Heading 3 3 6 3 24 2" xfId="41042"/>
    <cellStyle name="Heading 3 3 6 3 24 3" xfId="18089"/>
    <cellStyle name="Heading 3 3 6 3 25" xfId="6395"/>
    <cellStyle name="Heading 3 3 6 3 25 2" xfId="41262"/>
    <cellStyle name="Heading 3 3 6 3 25 3" xfId="18309"/>
    <cellStyle name="Heading 3 3 6 3 26" xfId="6621"/>
    <cellStyle name="Heading 3 3 6 3 26 2" xfId="41488"/>
    <cellStyle name="Heading 3 3 6 3 26 3" xfId="18535"/>
    <cellStyle name="Heading 3 3 6 3 27" xfId="27827"/>
    <cellStyle name="Heading 3 3 6 3 28" xfId="12426"/>
    <cellStyle name="Heading 3 3 6 3 3" xfId="1369"/>
    <cellStyle name="Heading 3 3 6 3 3 2" xfId="36236"/>
    <cellStyle name="Heading 3 3 6 3 3 3" xfId="13283"/>
    <cellStyle name="Heading 3 3 6 3 4" xfId="1601"/>
    <cellStyle name="Heading 3 3 6 3 4 2" xfId="36468"/>
    <cellStyle name="Heading 3 3 6 3 4 3" xfId="13515"/>
    <cellStyle name="Heading 3 3 6 3 5" xfId="1812"/>
    <cellStyle name="Heading 3 3 6 3 5 2" xfId="36679"/>
    <cellStyle name="Heading 3 3 6 3 5 3" xfId="13726"/>
    <cellStyle name="Heading 3 3 6 3 6" xfId="2043"/>
    <cellStyle name="Heading 3 3 6 3 6 2" xfId="36910"/>
    <cellStyle name="Heading 3 3 6 3 6 3" xfId="13957"/>
    <cellStyle name="Heading 3 3 6 3 7" xfId="2268"/>
    <cellStyle name="Heading 3 3 6 3 7 2" xfId="37135"/>
    <cellStyle name="Heading 3 3 6 3 7 3" xfId="14182"/>
    <cellStyle name="Heading 3 3 6 3 8" xfId="2482"/>
    <cellStyle name="Heading 3 3 6 3 8 2" xfId="37349"/>
    <cellStyle name="Heading 3 3 6 3 8 3" xfId="14396"/>
    <cellStyle name="Heading 3 3 6 3 9" xfId="2700"/>
    <cellStyle name="Heading 3 3 6 3 9 2" xfId="37567"/>
    <cellStyle name="Heading 3 3 6 3 9 3" xfId="14614"/>
    <cellStyle name="Heading 3 3 6 30" xfId="2150"/>
    <cellStyle name="Heading 3 3 6 30 2" xfId="37017"/>
    <cellStyle name="Heading 3 3 6 30 3" xfId="14064"/>
    <cellStyle name="Heading 3 3 6 31" xfId="28414"/>
    <cellStyle name="Heading 3 3 6 32" xfId="12299"/>
    <cellStyle name="Heading 3 3 6 4" xfId="1039"/>
    <cellStyle name="Heading 3 3 6 4 2" xfId="27020"/>
    <cellStyle name="Heading 3 3 6 4 3" xfId="12953"/>
    <cellStyle name="Heading 3 3 6 5" xfId="981"/>
    <cellStyle name="Heading 3 3 6 5 2" xfId="29907"/>
    <cellStyle name="Heading 3 3 6 5 3" xfId="12895"/>
    <cellStyle name="Heading 3 3 6 6" xfId="1480"/>
    <cellStyle name="Heading 3 3 6 6 2" xfId="36347"/>
    <cellStyle name="Heading 3 3 6 6 3" xfId="13394"/>
    <cellStyle name="Heading 3 3 6 7" xfId="962"/>
    <cellStyle name="Heading 3 3 6 7 2" xfId="26949"/>
    <cellStyle name="Heading 3 3 6 7 3" xfId="12876"/>
    <cellStyle name="Heading 3 3 6 8" xfId="1918"/>
    <cellStyle name="Heading 3 3 6 8 2" xfId="36785"/>
    <cellStyle name="Heading 3 3 6 8 3" xfId="13832"/>
    <cellStyle name="Heading 3 3 6 9" xfId="2149"/>
    <cellStyle name="Heading 3 3 6 9 2" xfId="37016"/>
    <cellStyle name="Heading 3 3 6 9 3" xfId="14063"/>
    <cellStyle name="Heading 3 3 7" xfId="368"/>
    <cellStyle name="Heading 3 3 7 10" xfId="1028"/>
    <cellStyle name="Heading 3 3 7 10 2" xfId="27619"/>
    <cellStyle name="Heading 3 3 7 10 3" xfId="12942"/>
    <cellStyle name="Heading 3 3 7 11" xfId="928"/>
    <cellStyle name="Heading 3 3 7 11 2" xfId="26644"/>
    <cellStyle name="Heading 3 3 7 11 3" xfId="12842"/>
    <cellStyle name="Heading 3 3 7 12" xfId="2584"/>
    <cellStyle name="Heading 3 3 7 12 2" xfId="37451"/>
    <cellStyle name="Heading 3 3 7 12 3" xfId="14498"/>
    <cellStyle name="Heading 3 3 7 13" xfId="1036"/>
    <cellStyle name="Heading 3 3 7 13 2" xfId="27745"/>
    <cellStyle name="Heading 3 3 7 13 3" xfId="12950"/>
    <cellStyle name="Heading 3 3 7 14" xfId="3031"/>
    <cellStyle name="Heading 3 3 7 14 2" xfId="37898"/>
    <cellStyle name="Heading 3 3 7 14 3" xfId="14945"/>
    <cellStyle name="Heading 3 3 7 15" xfId="3274"/>
    <cellStyle name="Heading 3 3 7 15 2" xfId="38141"/>
    <cellStyle name="Heading 3 3 7 15 3" xfId="15188"/>
    <cellStyle name="Heading 3 3 7 16" xfId="3521"/>
    <cellStyle name="Heading 3 3 7 16 2" xfId="38388"/>
    <cellStyle name="Heading 3 3 7 16 3" xfId="15435"/>
    <cellStyle name="Heading 3 3 7 17" xfId="3768"/>
    <cellStyle name="Heading 3 3 7 17 2" xfId="38635"/>
    <cellStyle name="Heading 3 3 7 17 3" xfId="15682"/>
    <cellStyle name="Heading 3 3 7 18" xfId="4012"/>
    <cellStyle name="Heading 3 3 7 18 2" xfId="38879"/>
    <cellStyle name="Heading 3 3 7 18 3" xfId="15926"/>
    <cellStyle name="Heading 3 3 7 19" xfId="4255"/>
    <cellStyle name="Heading 3 3 7 19 2" xfId="39122"/>
    <cellStyle name="Heading 3 3 7 19 3" xfId="16169"/>
    <cellStyle name="Heading 3 3 7 2" xfId="412"/>
    <cellStyle name="Heading 3 3 7 2 10" xfId="2382"/>
    <cellStyle name="Heading 3 3 7 2 10 2" xfId="37249"/>
    <cellStyle name="Heading 3 3 7 2 10 3" xfId="14296"/>
    <cellStyle name="Heading 3 3 7 2 11" xfId="2605"/>
    <cellStyle name="Heading 3 3 7 2 11 2" xfId="37472"/>
    <cellStyle name="Heading 3 3 7 2 11 3" xfId="14519"/>
    <cellStyle name="Heading 3 3 7 2 12" xfId="2806"/>
    <cellStyle name="Heading 3 3 7 2 12 2" xfId="37673"/>
    <cellStyle name="Heading 3 3 7 2 12 3" xfId="14720"/>
    <cellStyle name="Heading 3 3 7 2 13" xfId="3074"/>
    <cellStyle name="Heading 3 3 7 2 13 2" xfId="37941"/>
    <cellStyle name="Heading 3 3 7 2 13 3" xfId="14988"/>
    <cellStyle name="Heading 3 3 7 2 14" xfId="3318"/>
    <cellStyle name="Heading 3 3 7 2 14 2" xfId="38185"/>
    <cellStyle name="Heading 3 3 7 2 14 3" xfId="15232"/>
    <cellStyle name="Heading 3 3 7 2 15" xfId="3563"/>
    <cellStyle name="Heading 3 3 7 2 15 2" xfId="38430"/>
    <cellStyle name="Heading 3 3 7 2 15 3" xfId="15477"/>
    <cellStyle name="Heading 3 3 7 2 16" xfId="3811"/>
    <cellStyle name="Heading 3 3 7 2 16 2" xfId="38678"/>
    <cellStyle name="Heading 3 3 7 2 16 3" xfId="15725"/>
    <cellStyle name="Heading 3 3 7 2 17" xfId="4055"/>
    <cellStyle name="Heading 3 3 7 2 17 2" xfId="38922"/>
    <cellStyle name="Heading 3 3 7 2 17 3" xfId="15969"/>
    <cellStyle name="Heading 3 3 7 2 18" xfId="4297"/>
    <cellStyle name="Heading 3 3 7 2 18 2" xfId="39164"/>
    <cellStyle name="Heading 3 3 7 2 18 3" xfId="16211"/>
    <cellStyle name="Heading 3 3 7 2 19" xfId="4518"/>
    <cellStyle name="Heading 3 3 7 2 19 2" xfId="39385"/>
    <cellStyle name="Heading 3 3 7 2 19 3" xfId="16432"/>
    <cellStyle name="Heading 3 3 7 2 2" xfId="533"/>
    <cellStyle name="Heading 3 3 7 2 2 10" xfId="2927"/>
    <cellStyle name="Heading 3 3 7 2 2 10 2" xfId="37794"/>
    <cellStyle name="Heading 3 3 7 2 2 10 3" xfId="14841"/>
    <cellStyle name="Heading 3 3 7 2 2 11" xfId="3195"/>
    <cellStyle name="Heading 3 3 7 2 2 11 2" xfId="38062"/>
    <cellStyle name="Heading 3 3 7 2 2 11 3" xfId="15109"/>
    <cellStyle name="Heading 3 3 7 2 2 12" xfId="3439"/>
    <cellStyle name="Heading 3 3 7 2 2 12 2" xfId="38306"/>
    <cellStyle name="Heading 3 3 7 2 2 12 3" xfId="15353"/>
    <cellStyle name="Heading 3 3 7 2 2 13" xfId="3684"/>
    <cellStyle name="Heading 3 3 7 2 2 13 2" xfId="38551"/>
    <cellStyle name="Heading 3 3 7 2 2 13 3" xfId="15598"/>
    <cellStyle name="Heading 3 3 7 2 2 14" xfId="3932"/>
    <cellStyle name="Heading 3 3 7 2 2 14 2" xfId="38799"/>
    <cellStyle name="Heading 3 3 7 2 2 14 3" xfId="15846"/>
    <cellStyle name="Heading 3 3 7 2 2 15" xfId="4176"/>
    <cellStyle name="Heading 3 3 7 2 2 15 2" xfId="39043"/>
    <cellStyle name="Heading 3 3 7 2 2 15 3" xfId="16090"/>
    <cellStyle name="Heading 3 3 7 2 2 16" xfId="4418"/>
    <cellStyle name="Heading 3 3 7 2 2 16 2" xfId="39285"/>
    <cellStyle name="Heading 3 3 7 2 2 16 3" xfId="16332"/>
    <cellStyle name="Heading 3 3 7 2 2 17" xfId="4639"/>
    <cellStyle name="Heading 3 3 7 2 2 17 2" xfId="39506"/>
    <cellStyle name="Heading 3 3 7 2 2 17 3" xfId="16553"/>
    <cellStyle name="Heading 3 3 7 2 2 18" xfId="4849"/>
    <cellStyle name="Heading 3 3 7 2 2 18 2" xfId="39716"/>
    <cellStyle name="Heading 3 3 7 2 2 18 3" xfId="16763"/>
    <cellStyle name="Heading 3 3 7 2 2 19" xfId="5084"/>
    <cellStyle name="Heading 3 3 7 2 2 19 2" xfId="39951"/>
    <cellStyle name="Heading 3 3 7 2 2 19 3" xfId="16998"/>
    <cellStyle name="Heading 3 3 7 2 2 2" xfId="1177"/>
    <cellStyle name="Heading 3 3 7 2 2 2 2" xfId="24287"/>
    <cellStyle name="Heading 3 3 7 2 2 2 3" xfId="13091"/>
    <cellStyle name="Heading 3 3 7 2 2 20" xfId="5305"/>
    <cellStyle name="Heading 3 3 7 2 2 20 2" xfId="40172"/>
    <cellStyle name="Heading 3 3 7 2 2 20 3" xfId="17219"/>
    <cellStyle name="Heading 3 3 7 2 2 21" xfId="5538"/>
    <cellStyle name="Heading 3 3 7 2 2 21 2" xfId="40405"/>
    <cellStyle name="Heading 3 3 7 2 2 21 3" xfId="17452"/>
    <cellStyle name="Heading 3 3 7 2 2 22" xfId="5771"/>
    <cellStyle name="Heading 3 3 7 2 2 22 2" xfId="40638"/>
    <cellStyle name="Heading 3 3 7 2 2 22 3" xfId="17685"/>
    <cellStyle name="Heading 3 3 7 2 2 23" xfId="5988"/>
    <cellStyle name="Heading 3 3 7 2 2 23 2" xfId="40855"/>
    <cellStyle name="Heading 3 3 7 2 2 23 3" xfId="17902"/>
    <cellStyle name="Heading 3 3 7 2 2 24" xfId="6196"/>
    <cellStyle name="Heading 3 3 7 2 2 24 2" xfId="41063"/>
    <cellStyle name="Heading 3 3 7 2 2 24 3" xfId="18110"/>
    <cellStyle name="Heading 3 3 7 2 2 25" xfId="6416"/>
    <cellStyle name="Heading 3 3 7 2 2 25 2" xfId="41283"/>
    <cellStyle name="Heading 3 3 7 2 2 25 3" xfId="18330"/>
    <cellStyle name="Heading 3 3 7 2 2 26" xfId="6642"/>
    <cellStyle name="Heading 3 3 7 2 2 26 2" xfId="41509"/>
    <cellStyle name="Heading 3 3 7 2 2 26 3" xfId="18556"/>
    <cellStyle name="Heading 3 3 7 2 2 27" xfId="25573"/>
    <cellStyle name="Heading 3 3 7 2 2 28" xfId="12447"/>
    <cellStyle name="Heading 3 3 7 2 2 3" xfId="1390"/>
    <cellStyle name="Heading 3 3 7 2 2 3 2" xfId="36257"/>
    <cellStyle name="Heading 3 3 7 2 2 3 3" xfId="13304"/>
    <cellStyle name="Heading 3 3 7 2 2 4" xfId="1622"/>
    <cellStyle name="Heading 3 3 7 2 2 4 2" xfId="36489"/>
    <cellStyle name="Heading 3 3 7 2 2 4 3" xfId="13536"/>
    <cellStyle name="Heading 3 3 7 2 2 5" xfId="1833"/>
    <cellStyle name="Heading 3 3 7 2 2 5 2" xfId="36700"/>
    <cellStyle name="Heading 3 3 7 2 2 5 3" xfId="13747"/>
    <cellStyle name="Heading 3 3 7 2 2 6" xfId="2064"/>
    <cellStyle name="Heading 3 3 7 2 2 6 2" xfId="36931"/>
    <cellStyle name="Heading 3 3 7 2 2 6 3" xfId="13978"/>
    <cellStyle name="Heading 3 3 7 2 2 7" xfId="2289"/>
    <cellStyle name="Heading 3 3 7 2 2 7 2" xfId="37156"/>
    <cellStyle name="Heading 3 3 7 2 2 7 3" xfId="14203"/>
    <cellStyle name="Heading 3 3 7 2 2 8" xfId="2503"/>
    <cellStyle name="Heading 3 3 7 2 2 8 2" xfId="37370"/>
    <cellStyle name="Heading 3 3 7 2 2 8 3" xfId="14417"/>
    <cellStyle name="Heading 3 3 7 2 2 9" xfId="2721"/>
    <cellStyle name="Heading 3 3 7 2 2 9 2" xfId="37588"/>
    <cellStyle name="Heading 3 3 7 2 2 9 3" xfId="14635"/>
    <cellStyle name="Heading 3 3 7 2 20" xfId="4728"/>
    <cellStyle name="Heading 3 3 7 2 20 2" xfId="39595"/>
    <cellStyle name="Heading 3 3 7 2 20 3" xfId="16642"/>
    <cellStyle name="Heading 3 3 7 2 21" xfId="4963"/>
    <cellStyle name="Heading 3 3 7 2 21 2" xfId="39830"/>
    <cellStyle name="Heading 3 3 7 2 21 3" xfId="16877"/>
    <cellStyle name="Heading 3 3 7 2 22" xfId="5184"/>
    <cellStyle name="Heading 3 3 7 2 22 2" xfId="40051"/>
    <cellStyle name="Heading 3 3 7 2 22 3" xfId="17098"/>
    <cellStyle name="Heading 3 3 7 2 23" xfId="5417"/>
    <cellStyle name="Heading 3 3 7 2 23 2" xfId="40284"/>
    <cellStyle name="Heading 3 3 7 2 23 3" xfId="17331"/>
    <cellStyle name="Heading 3 3 7 2 24" xfId="5650"/>
    <cellStyle name="Heading 3 3 7 2 24 2" xfId="40517"/>
    <cellStyle name="Heading 3 3 7 2 24 3" xfId="17564"/>
    <cellStyle name="Heading 3 3 7 2 25" xfId="5867"/>
    <cellStyle name="Heading 3 3 7 2 25 2" xfId="40734"/>
    <cellStyle name="Heading 3 3 7 2 25 3" xfId="17781"/>
    <cellStyle name="Heading 3 3 7 2 26" xfId="6075"/>
    <cellStyle name="Heading 3 3 7 2 26 2" xfId="40942"/>
    <cellStyle name="Heading 3 3 7 2 26 3" xfId="17989"/>
    <cellStyle name="Heading 3 3 7 2 27" xfId="6295"/>
    <cellStyle name="Heading 3 3 7 2 27 2" xfId="41162"/>
    <cellStyle name="Heading 3 3 7 2 27 3" xfId="18209"/>
    <cellStyle name="Heading 3 3 7 2 28" xfId="6530"/>
    <cellStyle name="Heading 3 3 7 2 28 2" xfId="41397"/>
    <cellStyle name="Heading 3 3 7 2 28 3" xfId="18444"/>
    <cellStyle name="Heading 3 3 7 2 29" xfId="6731"/>
    <cellStyle name="Heading 3 3 7 2 29 2" xfId="41598"/>
    <cellStyle name="Heading 3 3 7 2 29 3" xfId="18645"/>
    <cellStyle name="Heading 3 3 7 2 3" xfId="578"/>
    <cellStyle name="Heading 3 3 7 2 3 10" xfId="2972"/>
    <cellStyle name="Heading 3 3 7 2 3 10 2" xfId="37839"/>
    <cellStyle name="Heading 3 3 7 2 3 10 3" xfId="14886"/>
    <cellStyle name="Heading 3 3 7 2 3 11" xfId="3240"/>
    <cellStyle name="Heading 3 3 7 2 3 11 2" xfId="38107"/>
    <cellStyle name="Heading 3 3 7 2 3 11 3" xfId="15154"/>
    <cellStyle name="Heading 3 3 7 2 3 12" xfId="3484"/>
    <cellStyle name="Heading 3 3 7 2 3 12 2" xfId="38351"/>
    <cellStyle name="Heading 3 3 7 2 3 12 3" xfId="15398"/>
    <cellStyle name="Heading 3 3 7 2 3 13" xfId="3729"/>
    <cellStyle name="Heading 3 3 7 2 3 13 2" xfId="38596"/>
    <cellStyle name="Heading 3 3 7 2 3 13 3" xfId="15643"/>
    <cellStyle name="Heading 3 3 7 2 3 14" xfId="3977"/>
    <cellStyle name="Heading 3 3 7 2 3 14 2" xfId="38844"/>
    <cellStyle name="Heading 3 3 7 2 3 14 3" xfId="15891"/>
    <cellStyle name="Heading 3 3 7 2 3 15" xfId="4221"/>
    <cellStyle name="Heading 3 3 7 2 3 15 2" xfId="39088"/>
    <cellStyle name="Heading 3 3 7 2 3 15 3" xfId="16135"/>
    <cellStyle name="Heading 3 3 7 2 3 16" xfId="4463"/>
    <cellStyle name="Heading 3 3 7 2 3 16 2" xfId="39330"/>
    <cellStyle name="Heading 3 3 7 2 3 16 3" xfId="16377"/>
    <cellStyle name="Heading 3 3 7 2 3 17" xfId="4684"/>
    <cellStyle name="Heading 3 3 7 2 3 17 2" xfId="39551"/>
    <cellStyle name="Heading 3 3 7 2 3 17 3" xfId="16598"/>
    <cellStyle name="Heading 3 3 7 2 3 18" xfId="4894"/>
    <cellStyle name="Heading 3 3 7 2 3 18 2" xfId="39761"/>
    <cellStyle name="Heading 3 3 7 2 3 18 3" xfId="16808"/>
    <cellStyle name="Heading 3 3 7 2 3 19" xfId="5129"/>
    <cellStyle name="Heading 3 3 7 2 3 19 2" xfId="39996"/>
    <cellStyle name="Heading 3 3 7 2 3 19 3" xfId="17043"/>
    <cellStyle name="Heading 3 3 7 2 3 2" xfId="1222"/>
    <cellStyle name="Heading 3 3 7 2 3 2 2" xfId="24282"/>
    <cellStyle name="Heading 3 3 7 2 3 2 3" xfId="13136"/>
    <cellStyle name="Heading 3 3 7 2 3 20" xfId="5350"/>
    <cellStyle name="Heading 3 3 7 2 3 20 2" xfId="40217"/>
    <cellStyle name="Heading 3 3 7 2 3 20 3" xfId="17264"/>
    <cellStyle name="Heading 3 3 7 2 3 21" xfId="5583"/>
    <cellStyle name="Heading 3 3 7 2 3 21 2" xfId="40450"/>
    <cellStyle name="Heading 3 3 7 2 3 21 3" xfId="17497"/>
    <cellStyle name="Heading 3 3 7 2 3 22" xfId="5816"/>
    <cellStyle name="Heading 3 3 7 2 3 22 2" xfId="40683"/>
    <cellStyle name="Heading 3 3 7 2 3 22 3" xfId="17730"/>
    <cellStyle name="Heading 3 3 7 2 3 23" xfId="6033"/>
    <cellStyle name="Heading 3 3 7 2 3 23 2" xfId="40900"/>
    <cellStyle name="Heading 3 3 7 2 3 23 3" xfId="17947"/>
    <cellStyle name="Heading 3 3 7 2 3 24" xfId="6241"/>
    <cellStyle name="Heading 3 3 7 2 3 24 2" xfId="41108"/>
    <cellStyle name="Heading 3 3 7 2 3 24 3" xfId="18155"/>
    <cellStyle name="Heading 3 3 7 2 3 25" xfId="6461"/>
    <cellStyle name="Heading 3 3 7 2 3 25 2" xfId="41328"/>
    <cellStyle name="Heading 3 3 7 2 3 25 3" xfId="18375"/>
    <cellStyle name="Heading 3 3 7 2 3 26" xfId="6687"/>
    <cellStyle name="Heading 3 3 7 2 3 26 2" xfId="41554"/>
    <cellStyle name="Heading 3 3 7 2 3 26 3" xfId="18601"/>
    <cellStyle name="Heading 3 3 7 2 3 27" xfId="30292"/>
    <cellStyle name="Heading 3 3 7 2 3 28" xfId="12492"/>
    <cellStyle name="Heading 3 3 7 2 3 3" xfId="1435"/>
    <cellStyle name="Heading 3 3 7 2 3 3 2" xfId="36302"/>
    <cellStyle name="Heading 3 3 7 2 3 3 3" xfId="13349"/>
    <cellStyle name="Heading 3 3 7 2 3 4" xfId="1667"/>
    <cellStyle name="Heading 3 3 7 2 3 4 2" xfId="36534"/>
    <cellStyle name="Heading 3 3 7 2 3 4 3" xfId="13581"/>
    <cellStyle name="Heading 3 3 7 2 3 5" xfId="1878"/>
    <cellStyle name="Heading 3 3 7 2 3 5 2" xfId="36745"/>
    <cellStyle name="Heading 3 3 7 2 3 5 3" xfId="13792"/>
    <cellStyle name="Heading 3 3 7 2 3 6" xfId="2109"/>
    <cellStyle name="Heading 3 3 7 2 3 6 2" xfId="36976"/>
    <cellStyle name="Heading 3 3 7 2 3 6 3" xfId="14023"/>
    <cellStyle name="Heading 3 3 7 2 3 7" xfId="2334"/>
    <cellStyle name="Heading 3 3 7 2 3 7 2" xfId="37201"/>
    <cellStyle name="Heading 3 3 7 2 3 7 3" xfId="14248"/>
    <cellStyle name="Heading 3 3 7 2 3 8" xfId="2548"/>
    <cellStyle name="Heading 3 3 7 2 3 8 2" xfId="37415"/>
    <cellStyle name="Heading 3 3 7 2 3 8 3" xfId="14462"/>
    <cellStyle name="Heading 3 3 7 2 3 9" xfId="2766"/>
    <cellStyle name="Heading 3 3 7 2 3 9 2" xfId="37633"/>
    <cellStyle name="Heading 3 3 7 2 3 9 3" xfId="14680"/>
    <cellStyle name="Heading 3 3 7 2 30" xfId="6776"/>
    <cellStyle name="Heading 3 3 7 2 30 2" xfId="41643"/>
    <cellStyle name="Heading 3 3 7 2 30 3" xfId="18690"/>
    <cellStyle name="Heading 3 3 7 2 31" xfId="26633"/>
    <cellStyle name="Heading 3 3 7 2 32" xfId="12326"/>
    <cellStyle name="Heading 3 3 7 2 4" xfId="1056"/>
    <cellStyle name="Heading 3 3 7 2 4 2" xfId="24863"/>
    <cellStyle name="Heading 3 3 7 2 4 3" xfId="12970"/>
    <cellStyle name="Heading 3 3 7 2 5" xfId="1269"/>
    <cellStyle name="Heading 3 3 7 2 5 2" xfId="36136"/>
    <cellStyle name="Heading 3 3 7 2 5 3" xfId="13183"/>
    <cellStyle name="Heading 3 3 7 2 6" xfId="1501"/>
    <cellStyle name="Heading 3 3 7 2 6 2" xfId="36368"/>
    <cellStyle name="Heading 3 3 7 2 6 3" xfId="13415"/>
    <cellStyle name="Heading 3 3 7 2 7" xfId="1712"/>
    <cellStyle name="Heading 3 3 7 2 7 2" xfId="36579"/>
    <cellStyle name="Heading 3 3 7 2 7 3" xfId="13626"/>
    <cellStyle name="Heading 3 3 7 2 8" xfId="1943"/>
    <cellStyle name="Heading 3 3 7 2 8 2" xfId="36810"/>
    <cellStyle name="Heading 3 3 7 2 8 3" xfId="13857"/>
    <cellStyle name="Heading 3 3 7 2 9" xfId="2168"/>
    <cellStyle name="Heading 3 3 7 2 9 2" xfId="37035"/>
    <cellStyle name="Heading 3 3 7 2 9 3" xfId="14082"/>
    <cellStyle name="Heading 3 3 7 20" xfId="4499"/>
    <cellStyle name="Heading 3 3 7 20 2" xfId="39366"/>
    <cellStyle name="Heading 3 3 7 20 3" xfId="16413"/>
    <cellStyle name="Heading 3 3 7 21" xfId="1008"/>
    <cellStyle name="Heading 3 3 7 21 2" xfId="26461"/>
    <cellStyle name="Heading 3 3 7 21 3" xfId="12922"/>
    <cellStyle name="Heading 3 3 7 22" xfId="937"/>
    <cellStyle name="Heading 3 3 7 22 2" xfId="30035"/>
    <cellStyle name="Heading 3 3 7 22 3" xfId="12851"/>
    <cellStyle name="Heading 3 3 7 23" xfId="5164"/>
    <cellStyle name="Heading 3 3 7 23 2" xfId="40031"/>
    <cellStyle name="Heading 3 3 7 23 3" xfId="17078"/>
    <cellStyle name="Heading 3 3 7 24" xfId="2649"/>
    <cellStyle name="Heading 3 3 7 24 2" xfId="37516"/>
    <cellStyle name="Heading 3 3 7 24 3" xfId="14563"/>
    <cellStyle name="Heading 3 3 7 25" xfId="5617"/>
    <cellStyle name="Heading 3 3 7 25 2" xfId="40484"/>
    <cellStyle name="Heading 3 3 7 25 3" xfId="17531"/>
    <cellStyle name="Heading 3 3 7 26" xfId="846"/>
    <cellStyle name="Heading 3 3 7 26 2" xfId="30049"/>
    <cellStyle name="Heading 3 3 7 26 3" xfId="12760"/>
    <cellStyle name="Heading 3 3 7 27" xfId="996"/>
    <cellStyle name="Heading 3 3 7 27 2" xfId="24591"/>
    <cellStyle name="Heading 3 3 7 27 3" xfId="12910"/>
    <cellStyle name="Heading 3 3 7 28" xfId="5174"/>
    <cellStyle name="Heading 3 3 7 28 2" xfId="40041"/>
    <cellStyle name="Heading 3 3 7 28 3" xfId="17088"/>
    <cellStyle name="Heading 3 3 7 29" xfId="6495"/>
    <cellStyle name="Heading 3 3 7 29 2" xfId="41362"/>
    <cellStyle name="Heading 3 3 7 29 3" xfId="18409"/>
    <cellStyle name="Heading 3 3 7 3" xfId="519"/>
    <cellStyle name="Heading 3 3 7 3 10" xfId="2913"/>
    <cellStyle name="Heading 3 3 7 3 10 2" xfId="37780"/>
    <cellStyle name="Heading 3 3 7 3 10 3" xfId="14827"/>
    <cellStyle name="Heading 3 3 7 3 11" xfId="3181"/>
    <cellStyle name="Heading 3 3 7 3 11 2" xfId="38048"/>
    <cellStyle name="Heading 3 3 7 3 11 3" xfId="15095"/>
    <cellStyle name="Heading 3 3 7 3 12" xfId="3425"/>
    <cellStyle name="Heading 3 3 7 3 12 2" xfId="38292"/>
    <cellStyle name="Heading 3 3 7 3 12 3" xfId="15339"/>
    <cellStyle name="Heading 3 3 7 3 13" xfId="3670"/>
    <cellStyle name="Heading 3 3 7 3 13 2" xfId="38537"/>
    <cellStyle name="Heading 3 3 7 3 13 3" xfId="15584"/>
    <cellStyle name="Heading 3 3 7 3 14" xfId="3918"/>
    <cellStyle name="Heading 3 3 7 3 14 2" xfId="38785"/>
    <cellStyle name="Heading 3 3 7 3 14 3" xfId="15832"/>
    <cellStyle name="Heading 3 3 7 3 15" xfId="4162"/>
    <cellStyle name="Heading 3 3 7 3 15 2" xfId="39029"/>
    <cellStyle name="Heading 3 3 7 3 15 3" xfId="16076"/>
    <cellStyle name="Heading 3 3 7 3 16" xfId="4404"/>
    <cellStyle name="Heading 3 3 7 3 16 2" xfId="39271"/>
    <cellStyle name="Heading 3 3 7 3 16 3" xfId="16318"/>
    <cellStyle name="Heading 3 3 7 3 17" xfId="4625"/>
    <cellStyle name="Heading 3 3 7 3 17 2" xfId="39492"/>
    <cellStyle name="Heading 3 3 7 3 17 3" xfId="16539"/>
    <cellStyle name="Heading 3 3 7 3 18" xfId="4835"/>
    <cellStyle name="Heading 3 3 7 3 18 2" xfId="39702"/>
    <cellStyle name="Heading 3 3 7 3 18 3" xfId="16749"/>
    <cellStyle name="Heading 3 3 7 3 19" xfId="5070"/>
    <cellStyle name="Heading 3 3 7 3 19 2" xfId="39937"/>
    <cellStyle name="Heading 3 3 7 3 19 3" xfId="16984"/>
    <cellStyle name="Heading 3 3 7 3 2" xfId="1163"/>
    <cellStyle name="Heading 3 3 7 3 2 2" xfId="24349"/>
    <cellStyle name="Heading 3 3 7 3 2 3" xfId="13077"/>
    <cellStyle name="Heading 3 3 7 3 20" xfId="5291"/>
    <cellStyle name="Heading 3 3 7 3 20 2" xfId="40158"/>
    <cellStyle name="Heading 3 3 7 3 20 3" xfId="17205"/>
    <cellStyle name="Heading 3 3 7 3 21" xfId="5524"/>
    <cellStyle name="Heading 3 3 7 3 21 2" xfId="40391"/>
    <cellStyle name="Heading 3 3 7 3 21 3" xfId="17438"/>
    <cellStyle name="Heading 3 3 7 3 22" xfId="5757"/>
    <cellStyle name="Heading 3 3 7 3 22 2" xfId="40624"/>
    <cellStyle name="Heading 3 3 7 3 22 3" xfId="17671"/>
    <cellStyle name="Heading 3 3 7 3 23" xfId="5974"/>
    <cellStyle name="Heading 3 3 7 3 23 2" xfId="40841"/>
    <cellStyle name="Heading 3 3 7 3 23 3" xfId="17888"/>
    <cellStyle name="Heading 3 3 7 3 24" xfId="6182"/>
    <cellStyle name="Heading 3 3 7 3 24 2" xfId="41049"/>
    <cellStyle name="Heading 3 3 7 3 24 3" xfId="18096"/>
    <cellStyle name="Heading 3 3 7 3 25" xfId="6402"/>
    <cellStyle name="Heading 3 3 7 3 25 2" xfId="41269"/>
    <cellStyle name="Heading 3 3 7 3 25 3" xfId="18316"/>
    <cellStyle name="Heading 3 3 7 3 26" xfId="6628"/>
    <cellStyle name="Heading 3 3 7 3 26 2" xfId="41495"/>
    <cellStyle name="Heading 3 3 7 3 26 3" xfId="18542"/>
    <cellStyle name="Heading 3 3 7 3 27" xfId="30334"/>
    <cellStyle name="Heading 3 3 7 3 28" xfId="12433"/>
    <cellStyle name="Heading 3 3 7 3 3" xfId="1376"/>
    <cellStyle name="Heading 3 3 7 3 3 2" xfId="36243"/>
    <cellStyle name="Heading 3 3 7 3 3 3" xfId="13290"/>
    <cellStyle name="Heading 3 3 7 3 4" xfId="1608"/>
    <cellStyle name="Heading 3 3 7 3 4 2" xfId="36475"/>
    <cellStyle name="Heading 3 3 7 3 4 3" xfId="13522"/>
    <cellStyle name="Heading 3 3 7 3 5" xfId="1819"/>
    <cellStyle name="Heading 3 3 7 3 5 2" xfId="36686"/>
    <cellStyle name="Heading 3 3 7 3 5 3" xfId="13733"/>
    <cellStyle name="Heading 3 3 7 3 6" xfId="2050"/>
    <cellStyle name="Heading 3 3 7 3 6 2" xfId="36917"/>
    <cellStyle name="Heading 3 3 7 3 6 3" xfId="13964"/>
    <cellStyle name="Heading 3 3 7 3 7" xfId="2275"/>
    <cellStyle name="Heading 3 3 7 3 7 2" xfId="37142"/>
    <cellStyle name="Heading 3 3 7 3 7 3" xfId="14189"/>
    <cellStyle name="Heading 3 3 7 3 8" xfId="2489"/>
    <cellStyle name="Heading 3 3 7 3 8 2" xfId="37356"/>
    <cellStyle name="Heading 3 3 7 3 8 3" xfId="14403"/>
    <cellStyle name="Heading 3 3 7 3 9" xfId="2707"/>
    <cellStyle name="Heading 3 3 7 3 9 2" xfId="37574"/>
    <cellStyle name="Heading 3 3 7 3 9 3" xfId="14621"/>
    <cellStyle name="Heading 3 3 7 30" xfId="891"/>
    <cellStyle name="Heading 3 3 7 30 2" xfId="27955"/>
    <cellStyle name="Heading 3 3 7 30 3" xfId="12805"/>
    <cellStyle name="Heading 3 3 7 31" xfId="6508"/>
    <cellStyle name="Heading 3 3 7 31 2" xfId="41375"/>
    <cellStyle name="Heading 3 3 7 31 3" xfId="18422"/>
    <cellStyle name="Heading 3 3 7 32" xfId="29631"/>
    <cellStyle name="Heading 3 3 7 33" xfId="12284"/>
    <cellStyle name="Heading 3 3 7 4" xfId="495"/>
    <cellStyle name="Heading 3 3 7 4 10" xfId="2889"/>
    <cellStyle name="Heading 3 3 7 4 10 2" xfId="37756"/>
    <cellStyle name="Heading 3 3 7 4 10 3" xfId="14803"/>
    <cellStyle name="Heading 3 3 7 4 11" xfId="3157"/>
    <cellStyle name="Heading 3 3 7 4 11 2" xfId="38024"/>
    <cellStyle name="Heading 3 3 7 4 11 3" xfId="15071"/>
    <cellStyle name="Heading 3 3 7 4 12" xfId="3401"/>
    <cellStyle name="Heading 3 3 7 4 12 2" xfId="38268"/>
    <cellStyle name="Heading 3 3 7 4 12 3" xfId="15315"/>
    <cellStyle name="Heading 3 3 7 4 13" xfId="3646"/>
    <cellStyle name="Heading 3 3 7 4 13 2" xfId="38513"/>
    <cellStyle name="Heading 3 3 7 4 13 3" xfId="15560"/>
    <cellStyle name="Heading 3 3 7 4 14" xfId="3894"/>
    <cellStyle name="Heading 3 3 7 4 14 2" xfId="38761"/>
    <cellStyle name="Heading 3 3 7 4 14 3" xfId="15808"/>
    <cellStyle name="Heading 3 3 7 4 15" xfId="4138"/>
    <cellStyle name="Heading 3 3 7 4 15 2" xfId="39005"/>
    <cellStyle name="Heading 3 3 7 4 15 3" xfId="16052"/>
    <cellStyle name="Heading 3 3 7 4 16" xfId="4380"/>
    <cellStyle name="Heading 3 3 7 4 16 2" xfId="39247"/>
    <cellStyle name="Heading 3 3 7 4 16 3" xfId="16294"/>
    <cellStyle name="Heading 3 3 7 4 17" xfId="4601"/>
    <cellStyle name="Heading 3 3 7 4 17 2" xfId="39468"/>
    <cellStyle name="Heading 3 3 7 4 17 3" xfId="16515"/>
    <cellStyle name="Heading 3 3 7 4 18" xfId="4811"/>
    <cellStyle name="Heading 3 3 7 4 18 2" xfId="39678"/>
    <cellStyle name="Heading 3 3 7 4 18 3" xfId="16725"/>
    <cellStyle name="Heading 3 3 7 4 19" xfId="5046"/>
    <cellStyle name="Heading 3 3 7 4 19 2" xfId="39913"/>
    <cellStyle name="Heading 3 3 7 4 19 3" xfId="16960"/>
    <cellStyle name="Heading 3 3 7 4 2" xfId="1139"/>
    <cellStyle name="Heading 3 3 7 4 2 2" xfId="24303"/>
    <cellStyle name="Heading 3 3 7 4 2 3" xfId="13053"/>
    <cellStyle name="Heading 3 3 7 4 20" xfId="5267"/>
    <cellStyle name="Heading 3 3 7 4 20 2" xfId="40134"/>
    <cellStyle name="Heading 3 3 7 4 20 3" xfId="17181"/>
    <cellStyle name="Heading 3 3 7 4 21" xfId="5500"/>
    <cellStyle name="Heading 3 3 7 4 21 2" xfId="40367"/>
    <cellStyle name="Heading 3 3 7 4 21 3" xfId="17414"/>
    <cellStyle name="Heading 3 3 7 4 22" xfId="5733"/>
    <cellStyle name="Heading 3 3 7 4 22 2" xfId="40600"/>
    <cellStyle name="Heading 3 3 7 4 22 3" xfId="17647"/>
    <cellStyle name="Heading 3 3 7 4 23" xfId="5950"/>
    <cellStyle name="Heading 3 3 7 4 23 2" xfId="40817"/>
    <cellStyle name="Heading 3 3 7 4 23 3" xfId="17864"/>
    <cellStyle name="Heading 3 3 7 4 24" xfId="6158"/>
    <cellStyle name="Heading 3 3 7 4 24 2" xfId="41025"/>
    <cellStyle name="Heading 3 3 7 4 24 3" xfId="18072"/>
    <cellStyle name="Heading 3 3 7 4 25" xfId="6378"/>
    <cellStyle name="Heading 3 3 7 4 25 2" xfId="41245"/>
    <cellStyle name="Heading 3 3 7 4 25 3" xfId="18292"/>
    <cellStyle name="Heading 3 3 7 4 26" xfId="6604"/>
    <cellStyle name="Heading 3 3 7 4 26 2" xfId="41471"/>
    <cellStyle name="Heading 3 3 7 4 26 3" xfId="18518"/>
    <cellStyle name="Heading 3 3 7 4 27" xfId="26001"/>
    <cellStyle name="Heading 3 3 7 4 28" xfId="12409"/>
    <cellStyle name="Heading 3 3 7 4 3" xfId="1352"/>
    <cellStyle name="Heading 3 3 7 4 3 2" xfId="36219"/>
    <cellStyle name="Heading 3 3 7 4 3 3" xfId="13266"/>
    <cellStyle name="Heading 3 3 7 4 4" xfId="1584"/>
    <cellStyle name="Heading 3 3 7 4 4 2" xfId="36451"/>
    <cellStyle name="Heading 3 3 7 4 4 3" xfId="13498"/>
    <cellStyle name="Heading 3 3 7 4 5" xfId="1795"/>
    <cellStyle name="Heading 3 3 7 4 5 2" xfId="36662"/>
    <cellStyle name="Heading 3 3 7 4 5 3" xfId="13709"/>
    <cellStyle name="Heading 3 3 7 4 6" xfId="2026"/>
    <cellStyle name="Heading 3 3 7 4 6 2" xfId="36893"/>
    <cellStyle name="Heading 3 3 7 4 6 3" xfId="13940"/>
    <cellStyle name="Heading 3 3 7 4 7" xfId="2251"/>
    <cellStyle name="Heading 3 3 7 4 7 2" xfId="37118"/>
    <cellStyle name="Heading 3 3 7 4 7 3" xfId="14165"/>
    <cellStyle name="Heading 3 3 7 4 8" xfId="2465"/>
    <cellStyle name="Heading 3 3 7 4 8 2" xfId="37332"/>
    <cellStyle name="Heading 3 3 7 4 8 3" xfId="14379"/>
    <cellStyle name="Heading 3 3 7 4 9" xfId="2683"/>
    <cellStyle name="Heading 3 3 7 4 9 2" xfId="37550"/>
    <cellStyle name="Heading 3 3 7 4 9 3" xfId="14597"/>
    <cellStyle name="Heading 3 3 7 5" xfId="1030"/>
    <cellStyle name="Heading 3 3 7 5 2" xfId="27139"/>
    <cellStyle name="Heading 3 3 7 5 3" xfId="12944"/>
    <cellStyle name="Heading 3 3 7 6" xfId="914"/>
    <cellStyle name="Heading 3 3 7 6 2" xfId="25131"/>
    <cellStyle name="Heading 3 3 7 6 3" xfId="12828"/>
    <cellStyle name="Heading 3 3 7 7" xfId="1471"/>
    <cellStyle name="Heading 3 3 7 7 2" xfId="36338"/>
    <cellStyle name="Heading 3 3 7 7 3" xfId="13385"/>
    <cellStyle name="Heading 3 3 7 8" xfId="936"/>
    <cellStyle name="Heading 3 3 7 8 2" xfId="30248"/>
    <cellStyle name="Heading 3 3 7 8 3" xfId="12850"/>
    <cellStyle name="Heading 3 3 7 9" xfId="958"/>
    <cellStyle name="Heading 3 3 7 9 2" xfId="29498"/>
    <cellStyle name="Heading 3 3 7 9 3" xfId="12872"/>
    <cellStyle name="Heading 3 3 8" xfId="497"/>
    <cellStyle name="Heading 3 3 8 10" xfId="2891"/>
    <cellStyle name="Heading 3 3 8 10 2" xfId="37758"/>
    <cellStyle name="Heading 3 3 8 10 3" xfId="14805"/>
    <cellStyle name="Heading 3 3 8 11" xfId="3159"/>
    <cellStyle name="Heading 3 3 8 11 2" xfId="38026"/>
    <cellStyle name="Heading 3 3 8 11 3" xfId="15073"/>
    <cellStyle name="Heading 3 3 8 12" xfId="3403"/>
    <cellStyle name="Heading 3 3 8 12 2" xfId="38270"/>
    <cellStyle name="Heading 3 3 8 12 3" xfId="15317"/>
    <cellStyle name="Heading 3 3 8 13" xfId="3648"/>
    <cellStyle name="Heading 3 3 8 13 2" xfId="38515"/>
    <cellStyle name="Heading 3 3 8 13 3" xfId="15562"/>
    <cellStyle name="Heading 3 3 8 14" xfId="3896"/>
    <cellStyle name="Heading 3 3 8 14 2" xfId="38763"/>
    <cellStyle name="Heading 3 3 8 14 3" xfId="15810"/>
    <cellStyle name="Heading 3 3 8 15" xfId="4140"/>
    <cellStyle name="Heading 3 3 8 15 2" xfId="39007"/>
    <cellStyle name="Heading 3 3 8 15 3" xfId="16054"/>
    <cellStyle name="Heading 3 3 8 16" xfId="4382"/>
    <cellStyle name="Heading 3 3 8 16 2" xfId="39249"/>
    <cellStyle name="Heading 3 3 8 16 3" xfId="16296"/>
    <cellStyle name="Heading 3 3 8 17" xfId="4603"/>
    <cellStyle name="Heading 3 3 8 17 2" xfId="39470"/>
    <cellStyle name="Heading 3 3 8 17 3" xfId="16517"/>
    <cellStyle name="Heading 3 3 8 18" xfId="4813"/>
    <cellStyle name="Heading 3 3 8 18 2" xfId="39680"/>
    <cellStyle name="Heading 3 3 8 18 3" xfId="16727"/>
    <cellStyle name="Heading 3 3 8 19" xfId="5048"/>
    <cellStyle name="Heading 3 3 8 19 2" xfId="39915"/>
    <cellStyle name="Heading 3 3 8 19 3" xfId="16962"/>
    <cellStyle name="Heading 3 3 8 2" xfId="1141"/>
    <cellStyle name="Heading 3 3 8 2 2" xfId="24291"/>
    <cellStyle name="Heading 3 3 8 2 3" xfId="13055"/>
    <cellStyle name="Heading 3 3 8 20" xfId="5269"/>
    <cellStyle name="Heading 3 3 8 20 2" xfId="40136"/>
    <cellStyle name="Heading 3 3 8 20 3" xfId="17183"/>
    <cellStyle name="Heading 3 3 8 21" xfId="5502"/>
    <cellStyle name="Heading 3 3 8 21 2" xfId="40369"/>
    <cellStyle name="Heading 3 3 8 21 3" xfId="17416"/>
    <cellStyle name="Heading 3 3 8 22" xfId="5735"/>
    <cellStyle name="Heading 3 3 8 22 2" xfId="40602"/>
    <cellStyle name="Heading 3 3 8 22 3" xfId="17649"/>
    <cellStyle name="Heading 3 3 8 23" xfId="5952"/>
    <cellStyle name="Heading 3 3 8 23 2" xfId="40819"/>
    <cellStyle name="Heading 3 3 8 23 3" xfId="17866"/>
    <cellStyle name="Heading 3 3 8 24" xfId="6160"/>
    <cellStyle name="Heading 3 3 8 24 2" xfId="41027"/>
    <cellStyle name="Heading 3 3 8 24 3" xfId="18074"/>
    <cellStyle name="Heading 3 3 8 25" xfId="6380"/>
    <cellStyle name="Heading 3 3 8 25 2" xfId="41247"/>
    <cellStyle name="Heading 3 3 8 25 3" xfId="18294"/>
    <cellStyle name="Heading 3 3 8 26" xfId="6606"/>
    <cellStyle name="Heading 3 3 8 26 2" xfId="41473"/>
    <cellStyle name="Heading 3 3 8 26 3" xfId="18520"/>
    <cellStyle name="Heading 3 3 8 27" xfId="25572"/>
    <cellStyle name="Heading 3 3 8 28" xfId="12411"/>
    <cellStyle name="Heading 3 3 8 3" xfId="1354"/>
    <cellStyle name="Heading 3 3 8 3 2" xfId="36221"/>
    <cellStyle name="Heading 3 3 8 3 3" xfId="13268"/>
    <cellStyle name="Heading 3 3 8 4" xfId="1586"/>
    <cellStyle name="Heading 3 3 8 4 2" xfId="36453"/>
    <cellStyle name="Heading 3 3 8 4 3" xfId="13500"/>
    <cellStyle name="Heading 3 3 8 5" xfId="1797"/>
    <cellStyle name="Heading 3 3 8 5 2" xfId="36664"/>
    <cellStyle name="Heading 3 3 8 5 3" xfId="13711"/>
    <cellStyle name="Heading 3 3 8 6" xfId="2028"/>
    <cellStyle name="Heading 3 3 8 6 2" xfId="36895"/>
    <cellStyle name="Heading 3 3 8 6 3" xfId="13942"/>
    <cellStyle name="Heading 3 3 8 7" xfId="2253"/>
    <cellStyle name="Heading 3 3 8 7 2" xfId="37120"/>
    <cellStyle name="Heading 3 3 8 7 3" xfId="14167"/>
    <cellStyle name="Heading 3 3 8 8" xfId="2467"/>
    <cellStyle name="Heading 3 3 8 8 2" xfId="37334"/>
    <cellStyle name="Heading 3 3 8 8 3" xfId="14381"/>
    <cellStyle name="Heading 3 3 8 9" xfId="2685"/>
    <cellStyle name="Heading 3 3 8 9 2" xfId="37552"/>
    <cellStyle name="Heading 3 3 8 9 3" xfId="14599"/>
    <cellStyle name="Heading 3 3 9" xfId="523"/>
    <cellStyle name="Heading 3 3 9 10" xfId="2917"/>
    <cellStyle name="Heading 3 3 9 10 2" xfId="37784"/>
    <cellStyle name="Heading 3 3 9 10 3" xfId="14831"/>
    <cellStyle name="Heading 3 3 9 11" xfId="3185"/>
    <cellStyle name="Heading 3 3 9 11 2" xfId="38052"/>
    <cellStyle name="Heading 3 3 9 11 3" xfId="15099"/>
    <cellStyle name="Heading 3 3 9 12" xfId="3429"/>
    <cellStyle name="Heading 3 3 9 12 2" xfId="38296"/>
    <cellStyle name="Heading 3 3 9 12 3" xfId="15343"/>
    <cellStyle name="Heading 3 3 9 13" xfId="3674"/>
    <cellStyle name="Heading 3 3 9 13 2" xfId="38541"/>
    <cellStyle name="Heading 3 3 9 13 3" xfId="15588"/>
    <cellStyle name="Heading 3 3 9 14" xfId="3922"/>
    <cellStyle name="Heading 3 3 9 14 2" xfId="38789"/>
    <cellStyle name="Heading 3 3 9 14 3" xfId="15836"/>
    <cellStyle name="Heading 3 3 9 15" xfId="4166"/>
    <cellStyle name="Heading 3 3 9 15 2" xfId="39033"/>
    <cellStyle name="Heading 3 3 9 15 3" xfId="16080"/>
    <cellStyle name="Heading 3 3 9 16" xfId="4408"/>
    <cellStyle name="Heading 3 3 9 16 2" xfId="39275"/>
    <cellStyle name="Heading 3 3 9 16 3" xfId="16322"/>
    <cellStyle name="Heading 3 3 9 17" xfId="4629"/>
    <cellStyle name="Heading 3 3 9 17 2" xfId="39496"/>
    <cellStyle name="Heading 3 3 9 17 3" xfId="16543"/>
    <cellStyle name="Heading 3 3 9 18" xfId="4839"/>
    <cellStyle name="Heading 3 3 9 18 2" xfId="39706"/>
    <cellStyle name="Heading 3 3 9 18 3" xfId="16753"/>
    <cellStyle name="Heading 3 3 9 19" xfId="5074"/>
    <cellStyle name="Heading 3 3 9 19 2" xfId="39941"/>
    <cellStyle name="Heading 3 3 9 19 3" xfId="16988"/>
    <cellStyle name="Heading 3 3 9 2" xfId="1167"/>
    <cellStyle name="Heading 3 3 9 2 2" xfId="24347"/>
    <cellStyle name="Heading 3 3 9 2 3" xfId="13081"/>
    <cellStyle name="Heading 3 3 9 20" xfId="5295"/>
    <cellStyle name="Heading 3 3 9 20 2" xfId="40162"/>
    <cellStyle name="Heading 3 3 9 20 3" xfId="17209"/>
    <cellStyle name="Heading 3 3 9 21" xfId="5528"/>
    <cellStyle name="Heading 3 3 9 21 2" xfId="40395"/>
    <cellStyle name="Heading 3 3 9 21 3" xfId="17442"/>
    <cellStyle name="Heading 3 3 9 22" xfId="5761"/>
    <cellStyle name="Heading 3 3 9 22 2" xfId="40628"/>
    <cellStyle name="Heading 3 3 9 22 3" xfId="17675"/>
    <cellStyle name="Heading 3 3 9 23" xfId="5978"/>
    <cellStyle name="Heading 3 3 9 23 2" xfId="40845"/>
    <cellStyle name="Heading 3 3 9 23 3" xfId="17892"/>
    <cellStyle name="Heading 3 3 9 24" xfId="6186"/>
    <cellStyle name="Heading 3 3 9 24 2" xfId="41053"/>
    <cellStyle name="Heading 3 3 9 24 3" xfId="18100"/>
    <cellStyle name="Heading 3 3 9 25" xfId="6406"/>
    <cellStyle name="Heading 3 3 9 25 2" xfId="41273"/>
    <cellStyle name="Heading 3 3 9 25 3" xfId="18320"/>
    <cellStyle name="Heading 3 3 9 26" xfId="6632"/>
    <cellStyle name="Heading 3 3 9 26 2" xfId="41499"/>
    <cellStyle name="Heading 3 3 9 26 3" xfId="18546"/>
    <cellStyle name="Heading 3 3 9 27" xfId="29484"/>
    <cellStyle name="Heading 3 3 9 28" xfId="12437"/>
    <cellStyle name="Heading 3 3 9 3" xfId="1380"/>
    <cellStyle name="Heading 3 3 9 3 2" xfId="36247"/>
    <cellStyle name="Heading 3 3 9 3 3" xfId="13294"/>
    <cellStyle name="Heading 3 3 9 4" xfId="1612"/>
    <cellStyle name="Heading 3 3 9 4 2" xfId="36479"/>
    <cellStyle name="Heading 3 3 9 4 3" xfId="13526"/>
    <cellStyle name="Heading 3 3 9 5" xfId="1823"/>
    <cellStyle name="Heading 3 3 9 5 2" xfId="36690"/>
    <cellStyle name="Heading 3 3 9 5 3" xfId="13737"/>
    <cellStyle name="Heading 3 3 9 6" xfId="2054"/>
    <cellStyle name="Heading 3 3 9 6 2" xfId="36921"/>
    <cellStyle name="Heading 3 3 9 6 3" xfId="13968"/>
    <cellStyle name="Heading 3 3 9 7" xfId="2279"/>
    <cellStyle name="Heading 3 3 9 7 2" xfId="37146"/>
    <cellStyle name="Heading 3 3 9 7 3" xfId="14193"/>
    <cellStyle name="Heading 3 3 9 8" xfId="2493"/>
    <cellStyle name="Heading 3 3 9 8 2" xfId="37360"/>
    <cellStyle name="Heading 3 3 9 8 3" xfId="14407"/>
    <cellStyle name="Heading 3 3 9 9" xfId="2711"/>
    <cellStyle name="Heading 3 3 9 9 2" xfId="37578"/>
    <cellStyle name="Heading 3 3 9 9 3" xfId="14625"/>
    <cellStyle name="Heading 4 2" xfId="81"/>
    <cellStyle name="Heading 4 3" xfId="215"/>
    <cellStyle name="Input 2" xfId="82"/>
    <cellStyle name="Input 3" xfId="216"/>
    <cellStyle name="Input 3 10" xfId="1936"/>
    <cellStyle name="Input 3 10 2" xfId="8074"/>
    <cellStyle name="Input 3 10 2 2" xfId="31901"/>
    <cellStyle name="Input 3 10 2 3" xfId="42940"/>
    <cellStyle name="Input 3 10 2 4" xfId="19987"/>
    <cellStyle name="Input 3 10 3" xfId="25890"/>
    <cellStyle name="Input 3 10 4" xfId="36803"/>
    <cellStyle name="Input 3 10 5" xfId="13850"/>
    <cellStyle name="Input 3 11" xfId="1015"/>
    <cellStyle name="Input 3 11 2" xfId="7284"/>
    <cellStyle name="Input 3 11 2 2" xfId="31111"/>
    <cellStyle name="Input 3 11 2 3" xfId="42150"/>
    <cellStyle name="Input 3 11 2 4" xfId="19197"/>
    <cellStyle name="Input 3 11 3" xfId="24998"/>
    <cellStyle name="Input 3 11 4" xfId="30277"/>
    <cellStyle name="Input 3 11 5" xfId="12929"/>
    <cellStyle name="Input 3 12" xfId="895"/>
    <cellStyle name="Input 3 12 2" xfId="7192"/>
    <cellStyle name="Input 3 12 2 2" xfId="31019"/>
    <cellStyle name="Input 3 12 2 3" xfId="42058"/>
    <cellStyle name="Input 3 12 2 4" xfId="19105"/>
    <cellStyle name="Input 3 12 3" xfId="24884"/>
    <cellStyle name="Input 3 12 4" xfId="25879"/>
    <cellStyle name="Input 3 12 5" xfId="12809"/>
    <cellStyle name="Input 3 13" xfId="843"/>
    <cellStyle name="Input 3 13 2" xfId="7150"/>
    <cellStyle name="Input 3 13 2 2" xfId="30977"/>
    <cellStyle name="Input 3 13 2 3" xfId="42016"/>
    <cellStyle name="Input 3 13 2 4" xfId="19063"/>
    <cellStyle name="Input 3 13 3" xfId="24834"/>
    <cellStyle name="Input 3 13 4" xfId="25367"/>
    <cellStyle name="Input 3 13 5" xfId="12757"/>
    <cellStyle name="Input 3 14" xfId="892"/>
    <cellStyle name="Input 3 14 2" xfId="7189"/>
    <cellStyle name="Input 3 14 2 2" xfId="31016"/>
    <cellStyle name="Input 3 14 2 3" xfId="42055"/>
    <cellStyle name="Input 3 14 2 4" xfId="19102"/>
    <cellStyle name="Input 3 14 3" xfId="24881"/>
    <cellStyle name="Input 3 14 4" xfId="27716"/>
    <cellStyle name="Input 3 14 5" xfId="12806"/>
    <cellStyle name="Input 3 15" xfId="2152"/>
    <cellStyle name="Input 3 15 2" xfId="8259"/>
    <cellStyle name="Input 3 15 2 2" xfId="32086"/>
    <cellStyle name="Input 3 15 2 3" xfId="43125"/>
    <cellStyle name="Input 3 15 2 4" xfId="20172"/>
    <cellStyle name="Input 3 15 3" xfId="26099"/>
    <cellStyle name="Input 3 15 4" xfId="37019"/>
    <cellStyle name="Input 3 15 5" xfId="14066"/>
    <cellStyle name="Input 3 16" xfId="3018"/>
    <cellStyle name="Input 3 16 2" xfId="9005"/>
    <cellStyle name="Input 3 16 2 2" xfId="32832"/>
    <cellStyle name="Input 3 16 2 3" xfId="43871"/>
    <cellStyle name="Input 3 16 2 4" xfId="20918"/>
    <cellStyle name="Input 3 16 3" xfId="26942"/>
    <cellStyle name="Input 3 16 4" xfId="37885"/>
    <cellStyle name="Input 3 16 5" xfId="14932"/>
    <cellStyle name="Input 3 17" xfId="2151"/>
    <cellStyle name="Input 3 17 2" xfId="8258"/>
    <cellStyle name="Input 3 17 2 2" xfId="32085"/>
    <cellStyle name="Input 3 17 2 3" xfId="43124"/>
    <cellStyle name="Input 3 17 2 4" xfId="20171"/>
    <cellStyle name="Input 3 17 3" xfId="26098"/>
    <cellStyle name="Input 3 17 4" xfId="37018"/>
    <cellStyle name="Input 3 17 5" xfId="14065"/>
    <cellStyle name="Input 3 18" xfId="1017"/>
    <cellStyle name="Input 3 18 2" xfId="7285"/>
    <cellStyle name="Input 3 18 2 2" xfId="31112"/>
    <cellStyle name="Input 3 18 2 3" xfId="42151"/>
    <cellStyle name="Input 3 18 2 4" xfId="19198"/>
    <cellStyle name="Input 3 18 3" xfId="25000"/>
    <cellStyle name="Input 3 18 4" xfId="29863"/>
    <cellStyle name="Input 3 18 5" xfId="12931"/>
    <cellStyle name="Input 3 19" xfId="4721"/>
    <cellStyle name="Input 3 19 2" xfId="10474"/>
    <cellStyle name="Input 3 19 2 2" xfId="34301"/>
    <cellStyle name="Input 3 19 2 3" xfId="45340"/>
    <cellStyle name="Input 3 19 2 4" xfId="22387"/>
    <cellStyle name="Input 3 19 3" xfId="28612"/>
    <cellStyle name="Input 3 19 4" xfId="39588"/>
    <cellStyle name="Input 3 19 5" xfId="16635"/>
    <cellStyle name="Input 3 2" xfId="393"/>
    <cellStyle name="Input 3 2 10" xfId="3793"/>
    <cellStyle name="Input 3 2 10 2" xfId="9674"/>
    <cellStyle name="Input 3 2 10 2 2" xfId="33501"/>
    <cellStyle name="Input 3 2 10 2 3" xfId="44540"/>
    <cellStyle name="Input 3 2 10 2 4" xfId="21587"/>
    <cellStyle name="Input 3 2 10 3" xfId="27705"/>
    <cellStyle name="Input 3 2 10 4" xfId="38660"/>
    <cellStyle name="Input 3 2 10 5" xfId="15707"/>
    <cellStyle name="Input 3 2 11" xfId="4037"/>
    <cellStyle name="Input 3 2 11 2" xfId="9885"/>
    <cellStyle name="Input 3 2 11 2 2" xfId="33712"/>
    <cellStyle name="Input 3 2 11 2 3" xfId="44751"/>
    <cellStyle name="Input 3 2 11 2 4" xfId="21798"/>
    <cellStyle name="Input 3 2 11 3" xfId="27944"/>
    <cellStyle name="Input 3 2 11 4" xfId="38904"/>
    <cellStyle name="Input 3 2 11 5" xfId="15951"/>
    <cellStyle name="Input 3 2 12" xfId="4280"/>
    <cellStyle name="Input 3 2 12 2" xfId="10095"/>
    <cellStyle name="Input 3 2 12 2 2" xfId="33922"/>
    <cellStyle name="Input 3 2 12 2 3" xfId="44961"/>
    <cellStyle name="Input 3 2 12 2 4" xfId="22008"/>
    <cellStyle name="Input 3 2 12 3" xfId="28182"/>
    <cellStyle name="Input 3 2 12 4" xfId="39147"/>
    <cellStyle name="Input 3 2 12 5" xfId="16194"/>
    <cellStyle name="Input 3 2 13" xfId="4945"/>
    <cellStyle name="Input 3 2 13 2" xfId="10669"/>
    <cellStyle name="Input 3 2 13 2 2" xfId="34496"/>
    <cellStyle name="Input 3 2 13 2 3" xfId="45535"/>
    <cellStyle name="Input 3 2 13 2 4" xfId="22582"/>
    <cellStyle name="Input 3 2 13 3" xfId="28830"/>
    <cellStyle name="Input 3 2 13 4" xfId="39812"/>
    <cellStyle name="Input 3 2 13 5" xfId="16859"/>
    <cellStyle name="Input 3 2 14" xfId="5398"/>
    <cellStyle name="Input 3 2 14 2" xfId="11059"/>
    <cellStyle name="Input 3 2 14 2 2" xfId="34886"/>
    <cellStyle name="Input 3 2 14 2 3" xfId="45925"/>
    <cellStyle name="Input 3 2 14 2 4" xfId="22972"/>
    <cellStyle name="Input 3 2 14 3" xfId="29270"/>
    <cellStyle name="Input 3 2 14 4" xfId="40265"/>
    <cellStyle name="Input 3 2 14 5" xfId="17312"/>
    <cellStyle name="Input 3 2 15" xfId="1026"/>
    <cellStyle name="Input 3 2 15 2" xfId="7293"/>
    <cellStyle name="Input 3 2 15 2 2" xfId="31120"/>
    <cellStyle name="Input 3 2 15 2 3" xfId="42159"/>
    <cellStyle name="Input 3 2 15 2 4" xfId="19206"/>
    <cellStyle name="Input 3 2 15 3" xfId="25009"/>
    <cellStyle name="Input 3 2 15 4" xfId="28101"/>
    <cellStyle name="Input 3 2 15 5" xfId="12940"/>
    <cellStyle name="Input 3 2 16" xfId="6565"/>
    <cellStyle name="Input 3 2 16 2" xfId="12067"/>
    <cellStyle name="Input 3 2 16 2 2" xfId="35894"/>
    <cellStyle name="Input 3 2 16 2 3" xfId="46933"/>
    <cellStyle name="Input 3 2 16 2 4" xfId="23980"/>
    <cellStyle name="Input 3 2 16 3" xfId="30400"/>
    <cellStyle name="Input 3 2 16 4" xfId="41432"/>
    <cellStyle name="Input 3 2 16 5" xfId="18479"/>
    <cellStyle name="Input 3 2 17" xfId="639"/>
    <cellStyle name="Input 3 2 17 2" xfId="6946"/>
    <cellStyle name="Input 3 2 17 2 2" xfId="30773"/>
    <cellStyle name="Input 3 2 17 2 3" xfId="41812"/>
    <cellStyle name="Input 3 2 17 2 4" xfId="18859"/>
    <cellStyle name="Input 3 2 17 3" xfId="24630"/>
    <cellStyle name="Input 3 2 17 4" xfId="25069"/>
    <cellStyle name="Input 3 2 17 5" xfId="12553"/>
    <cellStyle name="Input 3 2 18" xfId="24390"/>
    <cellStyle name="Input 3 2 19" xfId="24408"/>
    <cellStyle name="Input 3 2 2" xfId="435"/>
    <cellStyle name="Input 3 2 2 10" xfId="2191"/>
    <cellStyle name="Input 3 2 2 10 2" xfId="8292"/>
    <cellStyle name="Input 3 2 2 10 2 2" xfId="32119"/>
    <cellStyle name="Input 3 2 2 10 2 3" xfId="43158"/>
    <cellStyle name="Input 3 2 2 10 2 4" xfId="20205"/>
    <cellStyle name="Input 3 2 2 10 3" xfId="26137"/>
    <cellStyle name="Input 3 2 2 10 4" xfId="37058"/>
    <cellStyle name="Input 3 2 2 10 5" xfId="14105"/>
    <cellStyle name="Input 3 2 2 11" xfId="2405"/>
    <cellStyle name="Input 3 2 2 11 2" xfId="8478"/>
    <cellStyle name="Input 3 2 2 11 2 2" xfId="32305"/>
    <cellStyle name="Input 3 2 2 11 2 3" xfId="43344"/>
    <cellStyle name="Input 3 2 2 11 2 4" xfId="20391"/>
    <cellStyle name="Input 3 2 2 11 3" xfId="26345"/>
    <cellStyle name="Input 3 2 2 11 4" xfId="37272"/>
    <cellStyle name="Input 3 2 2 11 5" xfId="14319"/>
    <cellStyle name="Input 3 2 2 12" xfId="2628"/>
    <cellStyle name="Input 3 2 2 12 2" xfId="8668"/>
    <cellStyle name="Input 3 2 2 12 2 2" xfId="32495"/>
    <cellStyle name="Input 3 2 2 12 2 3" xfId="43534"/>
    <cellStyle name="Input 3 2 2 12 2 4" xfId="20581"/>
    <cellStyle name="Input 3 2 2 12 3" xfId="26563"/>
    <cellStyle name="Input 3 2 2 12 4" xfId="37495"/>
    <cellStyle name="Input 3 2 2 12 5" xfId="14542"/>
    <cellStyle name="Input 3 2 2 13" xfId="2829"/>
    <cellStyle name="Input 3 2 2 13 2" xfId="8842"/>
    <cellStyle name="Input 3 2 2 13 2 2" xfId="32669"/>
    <cellStyle name="Input 3 2 2 13 2 3" xfId="43708"/>
    <cellStyle name="Input 3 2 2 13 2 4" xfId="20755"/>
    <cellStyle name="Input 3 2 2 13 3" xfId="26758"/>
    <cellStyle name="Input 3 2 2 13 4" xfId="37696"/>
    <cellStyle name="Input 3 2 2 13 5" xfId="14743"/>
    <cellStyle name="Input 3 2 2 14" xfId="3097"/>
    <cellStyle name="Input 3 2 2 14 2" xfId="9071"/>
    <cellStyle name="Input 3 2 2 14 2 2" xfId="32898"/>
    <cellStyle name="Input 3 2 2 14 2 3" xfId="43937"/>
    <cellStyle name="Input 3 2 2 14 2 4" xfId="20984"/>
    <cellStyle name="Input 3 2 2 14 3" xfId="27021"/>
    <cellStyle name="Input 3 2 2 14 4" xfId="37964"/>
    <cellStyle name="Input 3 2 2 14 5" xfId="15011"/>
    <cellStyle name="Input 3 2 2 15" xfId="3341"/>
    <cellStyle name="Input 3 2 2 15 2" xfId="9283"/>
    <cellStyle name="Input 3 2 2 15 2 2" xfId="33110"/>
    <cellStyle name="Input 3 2 2 15 2 3" xfId="44149"/>
    <cellStyle name="Input 3 2 2 15 2 4" xfId="21196"/>
    <cellStyle name="Input 3 2 2 15 3" xfId="27262"/>
    <cellStyle name="Input 3 2 2 15 4" xfId="38208"/>
    <cellStyle name="Input 3 2 2 15 5" xfId="15255"/>
    <cellStyle name="Input 3 2 2 16" xfId="3586"/>
    <cellStyle name="Input 3 2 2 16 2" xfId="9496"/>
    <cellStyle name="Input 3 2 2 16 2 2" xfId="33323"/>
    <cellStyle name="Input 3 2 2 16 2 3" xfId="44362"/>
    <cellStyle name="Input 3 2 2 16 2 4" xfId="21409"/>
    <cellStyle name="Input 3 2 2 16 3" xfId="27502"/>
    <cellStyle name="Input 3 2 2 16 4" xfId="38453"/>
    <cellStyle name="Input 3 2 2 16 5" xfId="15500"/>
    <cellStyle name="Input 3 2 2 17" xfId="3834"/>
    <cellStyle name="Input 3 2 2 17 2" xfId="9710"/>
    <cellStyle name="Input 3 2 2 17 2 2" xfId="33537"/>
    <cellStyle name="Input 3 2 2 17 2 3" xfId="44576"/>
    <cellStyle name="Input 3 2 2 17 2 4" xfId="21623"/>
    <cellStyle name="Input 3 2 2 17 3" xfId="27746"/>
    <cellStyle name="Input 3 2 2 17 4" xfId="38701"/>
    <cellStyle name="Input 3 2 2 17 5" xfId="15748"/>
    <cellStyle name="Input 3 2 2 18" xfId="4078"/>
    <cellStyle name="Input 3 2 2 18 2" xfId="9921"/>
    <cellStyle name="Input 3 2 2 18 2 2" xfId="33748"/>
    <cellStyle name="Input 3 2 2 18 2 3" xfId="44787"/>
    <cellStyle name="Input 3 2 2 18 2 4" xfId="21834"/>
    <cellStyle name="Input 3 2 2 18 3" xfId="27985"/>
    <cellStyle name="Input 3 2 2 18 4" xfId="38945"/>
    <cellStyle name="Input 3 2 2 18 5" xfId="15992"/>
    <cellStyle name="Input 3 2 2 19" xfId="4320"/>
    <cellStyle name="Input 3 2 2 19 2" xfId="10131"/>
    <cellStyle name="Input 3 2 2 19 2 2" xfId="33958"/>
    <cellStyle name="Input 3 2 2 19 2 3" xfId="44997"/>
    <cellStyle name="Input 3 2 2 19 2 4" xfId="22044"/>
    <cellStyle name="Input 3 2 2 19 3" xfId="28222"/>
    <cellStyle name="Input 3 2 2 19 4" xfId="39187"/>
    <cellStyle name="Input 3 2 2 19 5" xfId="16234"/>
    <cellStyle name="Input 3 2 2 2" xfId="556"/>
    <cellStyle name="Input 3 2 2 2 10" xfId="2950"/>
    <cellStyle name="Input 3 2 2 2 10 2" xfId="8946"/>
    <cellStyle name="Input 3 2 2 2 10 2 2" xfId="32773"/>
    <cellStyle name="Input 3 2 2 2 10 2 3" xfId="43812"/>
    <cellStyle name="Input 3 2 2 2 10 2 4" xfId="20859"/>
    <cellStyle name="Input 3 2 2 2 10 3" xfId="26875"/>
    <cellStyle name="Input 3 2 2 2 10 4" xfId="37817"/>
    <cellStyle name="Input 3 2 2 2 10 5" xfId="14864"/>
    <cellStyle name="Input 3 2 2 2 11" xfId="3218"/>
    <cellStyle name="Input 3 2 2 2 11 2" xfId="9175"/>
    <cellStyle name="Input 3 2 2 2 11 2 2" xfId="33002"/>
    <cellStyle name="Input 3 2 2 2 11 2 3" xfId="44041"/>
    <cellStyle name="Input 3 2 2 2 11 2 4" xfId="21088"/>
    <cellStyle name="Input 3 2 2 2 11 3" xfId="27140"/>
    <cellStyle name="Input 3 2 2 2 11 4" xfId="38085"/>
    <cellStyle name="Input 3 2 2 2 11 5" xfId="15132"/>
    <cellStyle name="Input 3 2 2 2 12" xfId="3462"/>
    <cellStyle name="Input 3 2 2 2 12 2" xfId="9387"/>
    <cellStyle name="Input 3 2 2 2 12 2 2" xfId="33214"/>
    <cellStyle name="Input 3 2 2 2 12 2 3" xfId="44253"/>
    <cellStyle name="Input 3 2 2 2 12 2 4" xfId="21300"/>
    <cellStyle name="Input 3 2 2 2 12 3" xfId="27379"/>
    <cellStyle name="Input 3 2 2 2 12 4" xfId="38329"/>
    <cellStyle name="Input 3 2 2 2 12 5" xfId="15376"/>
    <cellStyle name="Input 3 2 2 2 13" xfId="3707"/>
    <cellStyle name="Input 3 2 2 2 13 2" xfId="9600"/>
    <cellStyle name="Input 3 2 2 2 13 2 2" xfId="33427"/>
    <cellStyle name="Input 3 2 2 2 13 2 3" xfId="44466"/>
    <cellStyle name="Input 3 2 2 2 13 2 4" xfId="21513"/>
    <cellStyle name="Input 3 2 2 2 13 3" xfId="27620"/>
    <cellStyle name="Input 3 2 2 2 13 4" xfId="38574"/>
    <cellStyle name="Input 3 2 2 2 13 5" xfId="15621"/>
    <cellStyle name="Input 3 2 2 2 14" xfId="3955"/>
    <cellStyle name="Input 3 2 2 2 14 2" xfId="9814"/>
    <cellStyle name="Input 3 2 2 2 14 2 2" xfId="33641"/>
    <cellStyle name="Input 3 2 2 2 14 2 3" xfId="44680"/>
    <cellStyle name="Input 3 2 2 2 14 2 4" xfId="21727"/>
    <cellStyle name="Input 3 2 2 2 14 3" xfId="27863"/>
    <cellStyle name="Input 3 2 2 2 14 4" xfId="38822"/>
    <cellStyle name="Input 3 2 2 2 14 5" xfId="15869"/>
    <cellStyle name="Input 3 2 2 2 15" xfId="4199"/>
    <cellStyle name="Input 3 2 2 2 15 2" xfId="10025"/>
    <cellStyle name="Input 3 2 2 2 15 2 2" xfId="33852"/>
    <cellStyle name="Input 3 2 2 2 15 2 3" xfId="44891"/>
    <cellStyle name="Input 3 2 2 2 15 2 4" xfId="21938"/>
    <cellStyle name="Input 3 2 2 2 15 3" xfId="28102"/>
    <cellStyle name="Input 3 2 2 2 15 4" xfId="39066"/>
    <cellStyle name="Input 3 2 2 2 15 5" xfId="16113"/>
    <cellStyle name="Input 3 2 2 2 16" xfId="4441"/>
    <cellStyle name="Input 3 2 2 2 16 2" xfId="10235"/>
    <cellStyle name="Input 3 2 2 2 16 2 2" xfId="34062"/>
    <cellStyle name="Input 3 2 2 2 16 2 3" xfId="45101"/>
    <cellStyle name="Input 3 2 2 2 16 2 4" xfId="22148"/>
    <cellStyle name="Input 3 2 2 2 16 3" xfId="28339"/>
    <cellStyle name="Input 3 2 2 2 16 4" xfId="39308"/>
    <cellStyle name="Input 3 2 2 2 16 5" xfId="16355"/>
    <cellStyle name="Input 3 2 2 2 17" xfId="4662"/>
    <cellStyle name="Input 3 2 2 2 17 2" xfId="10422"/>
    <cellStyle name="Input 3 2 2 2 17 2 2" xfId="34249"/>
    <cellStyle name="Input 3 2 2 2 17 2 3" xfId="45288"/>
    <cellStyle name="Input 3 2 2 2 17 2 4" xfId="22335"/>
    <cellStyle name="Input 3 2 2 2 17 3" xfId="28554"/>
    <cellStyle name="Input 3 2 2 2 17 4" xfId="39529"/>
    <cellStyle name="Input 3 2 2 2 17 5" xfId="16576"/>
    <cellStyle name="Input 3 2 2 2 18" xfId="4872"/>
    <cellStyle name="Input 3 2 2 2 18 2" xfId="10605"/>
    <cellStyle name="Input 3 2 2 2 18 2 2" xfId="34432"/>
    <cellStyle name="Input 3 2 2 2 18 2 3" xfId="45471"/>
    <cellStyle name="Input 3 2 2 2 18 2 4" xfId="22518"/>
    <cellStyle name="Input 3 2 2 2 18 3" xfId="28758"/>
    <cellStyle name="Input 3 2 2 2 18 4" xfId="39739"/>
    <cellStyle name="Input 3 2 2 2 18 5" xfId="16786"/>
    <cellStyle name="Input 3 2 2 2 19" xfId="5107"/>
    <cellStyle name="Input 3 2 2 2 19 2" xfId="10810"/>
    <cellStyle name="Input 3 2 2 2 19 2 2" xfId="34637"/>
    <cellStyle name="Input 3 2 2 2 19 2 3" xfId="45676"/>
    <cellStyle name="Input 3 2 2 2 19 2 4" xfId="22723"/>
    <cellStyle name="Input 3 2 2 2 19 3" xfId="28988"/>
    <cellStyle name="Input 3 2 2 2 19 4" xfId="39974"/>
    <cellStyle name="Input 3 2 2 2 19 5" xfId="17021"/>
    <cellStyle name="Input 3 2 2 2 2" xfId="1200"/>
    <cellStyle name="Input 3 2 2 2 2 2" xfId="7437"/>
    <cellStyle name="Input 3 2 2 2 2 2 2" xfId="31264"/>
    <cellStyle name="Input 3 2 2 2 2 2 3" xfId="42303"/>
    <cellStyle name="Input 3 2 2 2 2 2 4" xfId="19350"/>
    <cellStyle name="Input 3 2 2 2 2 3" xfId="25177"/>
    <cellStyle name="Input 3 2 2 2 2 4" xfId="24308"/>
    <cellStyle name="Input 3 2 2 2 2 5" xfId="13114"/>
    <cellStyle name="Input 3 2 2 2 20" xfId="5328"/>
    <cellStyle name="Input 3 2 2 2 20 2" xfId="10997"/>
    <cellStyle name="Input 3 2 2 2 20 2 2" xfId="34824"/>
    <cellStyle name="Input 3 2 2 2 20 2 3" xfId="45863"/>
    <cellStyle name="Input 3 2 2 2 20 2 4" xfId="22910"/>
    <cellStyle name="Input 3 2 2 2 20 3" xfId="29201"/>
    <cellStyle name="Input 3 2 2 2 20 4" xfId="40195"/>
    <cellStyle name="Input 3 2 2 2 20 5" xfId="17242"/>
    <cellStyle name="Input 3 2 2 2 21" xfId="5561"/>
    <cellStyle name="Input 3 2 2 2 21 2" xfId="11200"/>
    <cellStyle name="Input 3 2 2 2 21 2 2" xfId="35027"/>
    <cellStyle name="Input 3 2 2 2 21 2 3" xfId="46066"/>
    <cellStyle name="Input 3 2 2 2 21 2 4" xfId="23113"/>
    <cellStyle name="Input 3 2 2 2 21 3" xfId="29428"/>
    <cellStyle name="Input 3 2 2 2 21 4" xfId="40428"/>
    <cellStyle name="Input 3 2 2 2 21 5" xfId="17475"/>
    <cellStyle name="Input 3 2 2 2 22" xfId="5794"/>
    <cellStyle name="Input 3 2 2 2 22 2" xfId="11401"/>
    <cellStyle name="Input 3 2 2 2 22 2 2" xfId="35228"/>
    <cellStyle name="Input 3 2 2 2 22 2 3" xfId="46267"/>
    <cellStyle name="Input 3 2 2 2 22 2 4" xfId="23314"/>
    <cellStyle name="Input 3 2 2 2 22 3" xfId="29654"/>
    <cellStyle name="Input 3 2 2 2 22 4" xfId="40661"/>
    <cellStyle name="Input 3 2 2 2 22 5" xfId="17708"/>
    <cellStyle name="Input 3 2 2 2 23" xfId="6011"/>
    <cellStyle name="Input 3 2 2 2 23 2" xfId="11585"/>
    <cellStyle name="Input 3 2 2 2 23 2 2" xfId="35412"/>
    <cellStyle name="Input 3 2 2 2 23 2 3" xfId="46451"/>
    <cellStyle name="Input 3 2 2 2 23 2 4" xfId="23498"/>
    <cellStyle name="Input 3 2 2 2 23 3" xfId="29864"/>
    <cellStyle name="Input 3 2 2 2 23 4" xfId="40878"/>
    <cellStyle name="Input 3 2 2 2 23 5" xfId="17925"/>
    <cellStyle name="Input 3 2 2 2 24" xfId="6219"/>
    <cellStyle name="Input 3 2 2 2 24 2" xfId="11766"/>
    <cellStyle name="Input 3 2 2 2 24 2 2" xfId="35593"/>
    <cellStyle name="Input 3 2 2 2 24 2 3" xfId="46632"/>
    <cellStyle name="Input 3 2 2 2 24 2 4" xfId="23679"/>
    <cellStyle name="Input 3 2 2 2 24 3" xfId="30065"/>
    <cellStyle name="Input 3 2 2 2 24 4" xfId="41086"/>
    <cellStyle name="Input 3 2 2 2 24 5" xfId="18133"/>
    <cellStyle name="Input 3 2 2 2 25" xfId="6439"/>
    <cellStyle name="Input 3 2 2 2 25 2" xfId="11958"/>
    <cellStyle name="Input 3 2 2 2 25 2 2" xfId="35785"/>
    <cellStyle name="Input 3 2 2 2 25 2 3" xfId="46824"/>
    <cellStyle name="Input 3 2 2 2 25 2 4" xfId="23871"/>
    <cellStyle name="Input 3 2 2 2 25 3" xfId="30278"/>
    <cellStyle name="Input 3 2 2 2 25 4" xfId="41306"/>
    <cellStyle name="Input 3 2 2 2 25 5" xfId="18353"/>
    <cellStyle name="Input 3 2 2 2 26" xfId="6665"/>
    <cellStyle name="Input 3 2 2 2 26 2" xfId="12151"/>
    <cellStyle name="Input 3 2 2 2 26 2 2" xfId="35978"/>
    <cellStyle name="Input 3 2 2 2 26 2 3" xfId="47017"/>
    <cellStyle name="Input 3 2 2 2 26 2 4" xfId="24064"/>
    <cellStyle name="Input 3 2 2 2 26 3" xfId="30495"/>
    <cellStyle name="Input 3 2 2 2 26 4" xfId="41532"/>
    <cellStyle name="Input 3 2 2 2 26 5" xfId="18579"/>
    <cellStyle name="Input 3 2 2 2 27" xfId="779"/>
    <cellStyle name="Input 3 2 2 2 27 2" xfId="7086"/>
    <cellStyle name="Input 3 2 2 2 27 2 2" xfId="30913"/>
    <cellStyle name="Input 3 2 2 2 27 2 3" xfId="41952"/>
    <cellStyle name="Input 3 2 2 2 27 2 4" xfId="18999"/>
    <cellStyle name="Input 3 2 2 2 27 3" xfId="24770"/>
    <cellStyle name="Input 3 2 2 2 27 4" xfId="27586"/>
    <cellStyle name="Input 3 2 2 2 27 5" xfId="12693"/>
    <cellStyle name="Input 3 2 2 2 28" xfId="6869"/>
    <cellStyle name="Input 3 2 2 2 28 2" xfId="30696"/>
    <cellStyle name="Input 3 2 2 2 28 3" xfId="41735"/>
    <cellStyle name="Input 3 2 2 2 28 4" xfId="18782"/>
    <cellStyle name="Input 3 2 2 2 29" xfId="24548"/>
    <cellStyle name="Input 3 2 2 2 3" xfId="1413"/>
    <cellStyle name="Input 3 2 2 2 3 2" xfId="7622"/>
    <cellStyle name="Input 3 2 2 2 3 2 2" xfId="31449"/>
    <cellStyle name="Input 3 2 2 2 3 2 3" xfId="42488"/>
    <cellStyle name="Input 3 2 2 2 3 2 4" xfId="19535"/>
    <cellStyle name="Input 3 2 2 2 3 3" xfId="25383"/>
    <cellStyle name="Input 3 2 2 2 3 4" xfId="36280"/>
    <cellStyle name="Input 3 2 2 2 3 5" xfId="13327"/>
    <cellStyle name="Input 3 2 2 2 30" xfId="27921"/>
    <cellStyle name="Input 3 2 2 2 31" xfId="12470"/>
    <cellStyle name="Input 3 2 2 2 4" xfId="1645"/>
    <cellStyle name="Input 3 2 2 2 4 2" xfId="7820"/>
    <cellStyle name="Input 3 2 2 2 4 2 2" xfId="31647"/>
    <cellStyle name="Input 3 2 2 2 4 2 3" xfId="42686"/>
    <cellStyle name="Input 3 2 2 2 4 2 4" xfId="19733"/>
    <cellStyle name="Input 3 2 2 2 4 3" xfId="25607"/>
    <cellStyle name="Input 3 2 2 2 4 4" xfId="36512"/>
    <cellStyle name="Input 3 2 2 2 4 5" xfId="13559"/>
    <cellStyle name="Input 3 2 2 2 5" xfId="1856"/>
    <cellStyle name="Input 3 2 2 2 5 2" xfId="8004"/>
    <cellStyle name="Input 3 2 2 2 5 2 2" xfId="31831"/>
    <cellStyle name="Input 3 2 2 2 5 2 3" xfId="42870"/>
    <cellStyle name="Input 3 2 2 2 5 2 4" xfId="19917"/>
    <cellStyle name="Input 3 2 2 2 5 3" xfId="25811"/>
    <cellStyle name="Input 3 2 2 2 5 4" xfId="36723"/>
    <cellStyle name="Input 3 2 2 2 5 5" xfId="13770"/>
    <cellStyle name="Input 3 2 2 2 6" xfId="2087"/>
    <cellStyle name="Input 3 2 2 2 6 2" xfId="8205"/>
    <cellStyle name="Input 3 2 2 2 6 2 2" xfId="32032"/>
    <cellStyle name="Input 3 2 2 2 6 2 3" xfId="43071"/>
    <cellStyle name="Input 3 2 2 2 6 2 4" xfId="20118"/>
    <cellStyle name="Input 3 2 2 2 6 3" xfId="26036"/>
    <cellStyle name="Input 3 2 2 2 6 4" xfId="36954"/>
    <cellStyle name="Input 3 2 2 2 6 5" xfId="14001"/>
    <cellStyle name="Input 3 2 2 2 7" xfId="2312"/>
    <cellStyle name="Input 3 2 2 2 7 2" xfId="8396"/>
    <cellStyle name="Input 3 2 2 2 7 2 2" xfId="32223"/>
    <cellStyle name="Input 3 2 2 2 7 2 3" xfId="43262"/>
    <cellStyle name="Input 3 2 2 2 7 2 4" xfId="20309"/>
    <cellStyle name="Input 3 2 2 2 7 3" xfId="26253"/>
    <cellStyle name="Input 3 2 2 2 7 4" xfId="37179"/>
    <cellStyle name="Input 3 2 2 2 7 5" xfId="14226"/>
    <cellStyle name="Input 3 2 2 2 8" xfId="2526"/>
    <cellStyle name="Input 3 2 2 2 8 2" xfId="8582"/>
    <cellStyle name="Input 3 2 2 2 8 2 2" xfId="32409"/>
    <cellStyle name="Input 3 2 2 2 8 2 3" xfId="43448"/>
    <cellStyle name="Input 3 2 2 2 8 2 4" xfId="20495"/>
    <cellStyle name="Input 3 2 2 2 8 3" xfId="26462"/>
    <cellStyle name="Input 3 2 2 2 8 4" xfId="37393"/>
    <cellStyle name="Input 3 2 2 2 8 5" xfId="14440"/>
    <cellStyle name="Input 3 2 2 2 9" xfId="2744"/>
    <cellStyle name="Input 3 2 2 2 9 2" xfId="8766"/>
    <cellStyle name="Input 3 2 2 2 9 2 2" xfId="32593"/>
    <cellStyle name="Input 3 2 2 2 9 2 3" xfId="43632"/>
    <cellStyle name="Input 3 2 2 2 9 2 4" xfId="20679"/>
    <cellStyle name="Input 3 2 2 2 9 3" xfId="26674"/>
    <cellStyle name="Input 3 2 2 2 9 4" xfId="37611"/>
    <cellStyle name="Input 3 2 2 2 9 5" xfId="14658"/>
    <cellStyle name="Input 3 2 2 20" xfId="4541"/>
    <cellStyle name="Input 3 2 2 20 2" xfId="10318"/>
    <cellStyle name="Input 3 2 2 20 2 2" xfId="34145"/>
    <cellStyle name="Input 3 2 2 20 2 3" xfId="45184"/>
    <cellStyle name="Input 3 2 2 20 2 4" xfId="22231"/>
    <cellStyle name="Input 3 2 2 20 3" xfId="28437"/>
    <cellStyle name="Input 3 2 2 20 4" xfId="39408"/>
    <cellStyle name="Input 3 2 2 20 5" xfId="16455"/>
    <cellStyle name="Input 3 2 2 21" xfId="4751"/>
    <cellStyle name="Input 3 2 2 21 2" xfId="10501"/>
    <cellStyle name="Input 3 2 2 21 2 2" xfId="34328"/>
    <cellStyle name="Input 3 2 2 21 2 3" xfId="45367"/>
    <cellStyle name="Input 3 2 2 21 2 4" xfId="22414"/>
    <cellStyle name="Input 3 2 2 21 3" xfId="28641"/>
    <cellStyle name="Input 3 2 2 21 4" xfId="39618"/>
    <cellStyle name="Input 3 2 2 21 5" xfId="16665"/>
    <cellStyle name="Input 3 2 2 22" xfId="4986"/>
    <cellStyle name="Input 3 2 2 22 2" xfId="10706"/>
    <cellStyle name="Input 3 2 2 22 2 2" xfId="34533"/>
    <cellStyle name="Input 3 2 2 22 2 3" xfId="45572"/>
    <cellStyle name="Input 3 2 2 22 2 4" xfId="22619"/>
    <cellStyle name="Input 3 2 2 22 3" xfId="28870"/>
    <cellStyle name="Input 3 2 2 22 4" xfId="39853"/>
    <cellStyle name="Input 3 2 2 22 5" xfId="16900"/>
    <cellStyle name="Input 3 2 2 23" xfId="5207"/>
    <cellStyle name="Input 3 2 2 23 2" xfId="10893"/>
    <cellStyle name="Input 3 2 2 23 2 2" xfId="34720"/>
    <cellStyle name="Input 3 2 2 23 2 3" xfId="45759"/>
    <cellStyle name="Input 3 2 2 23 2 4" xfId="22806"/>
    <cellStyle name="Input 3 2 2 23 3" xfId="29084"/>
    <cellStyle name="Input 3 2 2 23 4" xfId="40074"/>
    <cellStyle name="Input 3 2 2 23 5" xfId="17121"/>
    <cellStyle name="Input 3 2 2 24" xfId="5440"/>
    <cellStyle name="Input 3 2 2 24 2" xfId="11096"/>
    <cellStyle name="Input 3 2 2 24 2 2" xfId="34923"/>
    <cellStyle name="Input 3 2 2 24 2 3" xfId="45962"/>
    <cellStyle name="Input 3 2 2 24 2 4" xfId="23009"/>
    <cellStyle name="Input 3 2 2 24 3" xfId="29311"/>
    <cellStyle name="Input 3 2 2 24 4" xfId="40307"/>
    <cellStyle name="Input 3 2 2 24 5" xfId="17354"/>
    <cellStyle name="Input 3 2 2 25" xfId="5673"/>
    <cellStyle name="Input 3 2 2 25 2" xfId="11297"/>
    <cellStyle name="Input 3 2 2 25 2 2" xfId="35124"/>
    <cellStyle name="Input 3 2 2 25 2 3" xfId="46163"/>
    <cellStyle name="Input 3 2 2 25 2 4" xfId="23210"/>
    <cellStyle name="Input 3 2 2 25 3" xfId="29537"/>
    <cellStyle name="Input 3 2 2 25 4" xfId="40540"/>
    <cellStyle name="Input 3 2 2 25 5" xfId="17587"/>
    <cellStyle name="Input 3 2 2 26" xfId="5890"/>
    <cellStyle name="Input 3 2 2 26 2" xfId="11481"/>
    <cellStyle name="Input 3 2 2 26 2 2" xfId="35308"/>
    <cellStyle name="Input 3 2 2 26 2 3" xfId="46347"/>
    <cellStyle name="Input 3 2 2 26 2 4" xfId="23394"/>
    <cellStyle name="Input 3 2 2 26 3" xfId="29748"/>
    <cellStyle name="Input 3 2 2 26 4" xfId="40757"/>
    <cellStyle name="Input 3 2 2 26 5" xfId="17804"/>
    <cellStyle name="Input 3 2 2 27" xfId="6098"/>
    <cellStyle name="Input 3 2 2 27 2" xfId="11662"/>
    <cellStyle name="Input 3 2 2 27 2 2" xfId="35489"/>
    <cellStyle name="Input 3 2 2 27 2 3" xfId="46528"/>
    <cellStyle name="Input 3 2 2 27 2 4" xfId="23575"/>
    <cellStyle name="Input 3 2 2 27 3" xfId="29949"/>
    <cellStyle name="Input 3 2 2 27 4" xfId="40965"/>
    <cellStyle name="Input 3 2 2 27 5" xfId="18012"/>
    <cellStyle name="Input 3 2 2 28" xfId="6318"/>
    <cellStyle name="Input 3 2 2 28 2" xfId="11854"/>
    <cellStyle name="Input 3 2 2 28 2 2" xfId="35681"/>
    <cellStyle name="Input 3 2 2 28 2 3" xfId="46720"/>
    <cellStyle name="Input 3 2 2 28 2 4" xfId="23767"/>
    <cellStyle name="Input 3 2 2 28 3" xfId="30162"/>
    <cellStyle name="Input 3 2 2 28 4" xfId="41185"/>
    <cellStyle name="Input 3 2 2 28 5" xfId="18232"/>
    <cellStyle name="Input 3 2 2 29" xfId="6553"/>
    <cellStyle name="Input 3 2 2 29 2" xfId="12056"/>
    <cellStyle name="Input 3 2 2 29 2 2" xfId="35883"/>
    <cellStyle name="Input 3 2 2 29 2 3" xfId="46922"/>
    <cellStyle name="Input 3 2 2 29 2 4" xfId="23969"/>
    <cellStyle name="Input 3 2 2 29 3" xfId="30388"/>
    <cellStyle name="Input 3 2 2 29 4" xfId="41420"/>
    <cellStyle name="Input 3 2 2 29 5" xfId="18467"/>
    <cellStyle name="Input 3 2 2 3" xfId="601"/>
    <cellStyle name="Input 3 2 2 3 10" xfId="2995"/>
    <cellStyle name="Input 3 2 2 3 10 2" xfId="8986"/>
    <cellStyle name="Input 3 2 2 3 10 2 2" xfId="32813"/>
    <cellStyle name="Input 3 2 2 3 10 2 3" xfId="43852"/>
    <cellStyle name="Input 3 2 2 3 10 2 4" xfId="20899"/>
    <cellStyle name="Input 3 2 2 3 10 3" xfId="26919"/>
    <cellStyle name="Input 3 2 2 3 10 4" xfId="37862"/>
    <cellStyle name="Input 3 2 2 3 10 5" xfId="14909"/>
    <cellStyle name="Input 3 2 2 3 11" xfId="3263"/>
    <cellStyle name="Input 3 2 2 3 11 2" xfId="9215"/>
    <cellStyle name="Input 3 2 2 3 11 2 2" xfId="33042"/>
    <cellStyle name="Input 3 2 2 3 11 2 3" xfId="44081"/>
    <cellStyle name="Input 3 2 2 3 11 2 4" xfId="21128"/>
    <cellStyle name="Input 3 2 2 3 11 3" xfId="27184"/>
    <cellStyle name="Input 3 2 2 3 11 4" xfId="38130"/>
    <cellStyle name="Input 3 2 2 3 11 5" xfId="15177"/>
    <cellStyle name="Input 3 2 2 3 12" xfId="3507"/>
    <cellStyle name="Input 3 2 2 3 12 2" xfId="9427"/>
    <cellStyle name="Input 3 2 2 3 12 2 2" xfId="33254"/>
    <cellStyle name="Input 3 2 2 3 12 2 3" xfId="44293"/>
    <cellStyle name="Input 3 2 2 3 12 2 4" xfId="21340"/>
    <cellStyle name="Input 3 2 2 3 12 3" xfId="27423"/>
    <cellStyle name="Input 3 2 2 3 12 4" xfId="38374"/>
    <cellStyle name="Input 3 2 2 3 12 5" xfId="15421"/>
    <cellStyle name="Input 3 2 2 3 13" xfId="3752"/>
    <cellStyle name="Input 3 2 2 3 13 2" xfId="9640"/>
    <cellStyle name="Input 3 2 2 3 13 2 2" xfId="33467"/>
    <cellStyle name="Input 3 2 2 3 13 2 3" xfId="44506"/>
    <cellStyle name="Input 3 2 2 3 13 2 4" xfId="21553"/>
    <cellStyle name="Input 3 2 2 3 13 3" xfId="27664"/>
    <cellStyle name="Input 3 2 2 3 13 4" xfId="38619"/>
    <cellStyle name="Input 3 2 2 3 13 5" xfId="15666"/>
    <cellStyle name="Input 3 2 2 3 14" xfId="4000"/>
    <cellStyle name="Input 3 2 2 3 14 2" xfId="9854"/>
    <cellStyle name="Input 3 2 2 3 14 2 2" xfId="33681"/>
    <cellStyle name="Input 3 2 2 3 14 2 3" xfId="44720"/>
    <cellStyle name="Input 3 2 2 3 14 2 4" xfId="21767"/>
    <cellStyle name="Input 3 2 2 3 14 3" xfId="27907"/>
    <cellStyle name="Input 3 2 2 3 14 4" xfId="38867"/>
    <cellStyle name="Input 3 2 2 3 14 5" xfId="15914"/>
    <cellStyle name="Input 3 2 2 3 15" xfId="4244"/>
    <cellStyle name="Input 3 2 2 3 15 2" xfId="10065"/>
    <cellStyle name="Input 3 2 2 3 15 2 2" xfId="33892"/>
    <cellStyle name="Input 3 2 2 3 15 2 3" xfId="44931"/>
    <cellStyle name="Input 3 2 2 3 15 2 4" xfId="21978"/>
    <cellStyle name="Input 3 2 2 3 15 3" xfId="28146"/>
    <cellStyle name="Input 3 2 2 3 15 4" xfId="39111"/>
    <cellStyle name="Input 3 2 2 3 15 5" xfId="16158"/>
    <cellStyle name="Input 3 2 2 3 16" xfId="4486"/>
    <cellStyle name="Input 3 2 2 3 16 2" xfId="10275"/>
    <cellStyle name="Input 3 2 2 3 16 2 2" xfId="34102"/>
    <cellStyle name="Input 3 2 2 3 16 2 3" xfId="45141"/>
    <cellStyle name="Input 3 2 2 3 16 2 4" xfId="22188"/>
    <cellStyle name="Input 3 2 2 3 16 3" xfId="28383"/>
    <cellStyle name="Input 3 2 2 3 16 4" xfId="39353"/>
    <cellStyle name="Input 3 2 2 3 16 5" xfId="16400"/>
    <cellStyle name="Input 3 2 2 3 17" xfId="4707"/>
    <cellStyle name="Input 3 2 2 3 17 2" xfId="10462"/>
    <cellStyle name="Input 3 2 2 3 17 2 2" xfId="34289"/>
    <cellStyle name="Input 3 2 2 3 17 2 3" xfId="45328"/>
    <cellStyle name="Input 3 2 2 3 17 2 4" xfId="22375"/>
    <cellStyle name="Input 3 2 2 3 17 3" xfId="28598"/>
    <cellStyle name="Input 3 2 2 3 17 4" xfId="39574"/>
    <cellStyle name="Input 3 2 2 3 17 5" xfId="16621"/>
    <cellStyle name="Input 3 2 2 3 18" xfId="4917"/>
    <cellStyle name="Input 3 2 2 3 18 2" xfId="10645"/>
    <cellStyle name="Input 3 2 2 3 18 2 2" xfId="34472"/>
    <cellStyle name="Input 3 2 2 3 18 2 3" xfId="45511"/>
    <cellStyle name="Input 3 2 2 3 18 2 4" xfId="22558"/>
    <cellStyle name="Input 3 2 2 3 18 3" xfId="28802"/>
    <cellStyle name="Input 3 2 2 3 18 4" xfId="39784"/>
    <cellStyle name="Input 3 2 2 3 18 5" xfId="16831"/>
    <cellStyle name="Input 3 2 2 3 19" xfId="5152"/>
    <cellStyle name="Input 3 2 2 3 19 2" xfId="10850"/>
    <cellStyle name="Input 3 2 2 3 19 2 2" xfId="34677"/>
    <cellStyle name="Input 3 2 2 3 19 2 3" xfId="45716"/>
    <cellStyle name="Input 3 2 2 3 19 2 4" xfId="22763"/>
    <cellStyle name="Input 3 2 2 3 19 3" xfId="29032"/>
    <cellStyle name="Input 3 2 2 3 19 4" xfId="40019"/>
    <cellStyle name="Input 3 2 2 3 19 5" xfId="17066"/>
    <cellStyle name="Input 3 2 2 3 2" xfId="1245"/>
    <cellStyle name="Input 3 2 2 3 2 2" xfId="7477"/>
    <cellStyle name="Input 3 2 2 3 2 2 2" xfId="31304"/>
    <cellStyle name="Input 3 2 2 3 2 2 3" xfId="42343"/>
    <cellStyle name="Input 3 2 2 3 2 2 4" xfId="19390"/>
    <cellStyle name="Input 3 2 2 3 2 3" xfId="25221"/>
    <cellStyle name="Input 3 2 2 3 2 4" xfId="36112"/>
    <cellStyle name="Input 3 2 2 3 2 5" xfId="13159"/>
    <cellStyle name="Input 3 2 2 3 20" xfId="5373"/>
    <cellStyle name="Input 3 2 2 3 20 2" xfId="11037"/>
    <cellStyle name="Input 3 2 2 3 20 2 2" xfId="34864"/>
    <cellStyle name="Input 3 2 2 3 20 2 3" xfId="45903"/>
    <cellStyle name="Input 3 2 2 3 20 2 4" xfId="22950"/>
    <cellStyle name="Input 3 2 2 3 20 3" xfId="29245"/>
    <cellStyle name="Input 3 2 2 3 20 4" xfId="40240"/>
    <cellStyle name="Input 3 2 2 3 20 5" xfId="17287"/>
    <cellStyle name="Input 3 2 2 3 21" xfId="5606"/>
    <cellStyle name="Input 3 2 2 3 21 2" xfId="11240"/>
    <cellStyle name="Input 3 2 2 3 21 2 2" xfId="35067"/>
    <cellStyle name="Input 3 2 2 3 21 2 3" xfId="46106"/>
    <cellStyle name="Input 3 2 2 3 21 2 4" xfId="23153"/>
    <cellStyle name="Input 3 2 2 3 21 3" xfId="29472"/>
    <cellStyle name="Input 3 2 2 3 21 4" xfId="40473"/>
    <cellStyle name="Input 3 2 2 3 21 5" xfId="17520"/>
    <cellStyle name="Input 3 2 2 3 22" xfId="5839"/>
    <cellStyle name="Input 3 2 2 3 22 2" xfId="11441"/>
    <cellStyle name="Input 3 2 2 3 22 2 2" xfId="35268"/>
    <cellStyle name="Input 3 2 2 3 22 2 3" xfId="46307"/>
    <cellStyle name="Input 3 2 2 3 22 2 4" xfId="23354"/>
    <cellStyle name="Input 3 2 2 3 22 3" xfId="29698"/>
    <cellStyle name="Input 3 2 2 3 22 4" xfId="40706"/>
    <cellStyle name="Input 3 2 2 3 22 5" xfId="17753"/>
    <cellStyle name="Input 3 2 2 3 23" xfId="6056"/>
    <cellStyle name="Input 3 2 2 3 23 2" xfId="11625"/>
    <cellStyle name="Input 3 2 2 3 23 2 2" xfId="35452"/>
    <cellStyle name="Input 3 2 2 3 23 2 3" xfId="46491"/>
    <cellStyle name="Input 3 2 2 3 23 2 4" xfId="23538"/>
    <cellStyle name="Input 3 2 2 3 23 3" xfId="29908"/>
    <cellStyle name="Input 3 2 2 3 23 4" xfId="40923"/>
    <cellStyle name="Input 3 2 2 3 23 5" xfId="17970"/>
    <cellStyle name="Input 3 2 2 3 24" xfId="6264"/>
    <cellStyle name="Input 3 2 2 3 24 2" xfId="11806"/>
    <cellStyle name="Input 3 2 2 3 24 2 2" xfId="35633"/>
    <cellStyle name="Input 3 2 2 3 24 2 3" xfId="46672"/>
    <cellStyle name="Input 3 2 2 3 24 2 4" xfId="23719"/>
    <cellStyle name="Input 3 2 2 3 24 3" xfId="30109"/>
    <cellStyle name="Input 3 2 2 3 24 4" xfId="41131"/>
    <cellStyle name="Input 3 2 2 3 24 5" xfId="18178"/>
    <cellStyle name="Input 3 2 2 3 25" xfId="6484"/>
    <cellStyle name="Input 3 2 2 3 25 2" xfId="11998"/>
    <cellStyle name="Input 3 2 2 3 25 2 2" xfId="35825"/>
    <cellStyle name="Input 3 2 2 3 25 2 3" xfId="46864"/>
    <cellStyle name="Input 3 2 2 3 25 2 4" xfId="23911"/>
    <cellStyle name="Input 3 2 2 3 25 3" xfId="30322"/>
    <cellStyle name="Input 3 2 2 3 25 4" xfId="41351"/>
    <cellStyle name="Input 3 2 2 3 25 5" xfId="18398"/>
    <cellStyle name="Input 3 2 2 3 26" xfId="6710"/>
    <cellStyle name="Input 3 2 2 3 26 2" xfId="12191"/>
    <cellStyle name="Input 3 2 2 3 26 2 2" xfId="36018"/>
    <cellStyle name="Input 3 2 2 3 26 2 3" xfId="47057"/>
    <cellStyle name="Input 3 2 2 3 26 2 4" xfId="24104"/>
    <cellStyle name="Input 3 2 2 3 26 3" xfId="30539"/>
    <cellStyle name="Input 3 2 2 3 26 4" xfId="41577"/>
    <cellStyle name="Input 3 2 2 3 26 5" xfId="18624"/>
    <cellStyle name="Input 3 2 2 3 27" xfId="819"/>
    <cellStyle name="Input 3 2 2 3 27 2" xfId="7126"/>
    <cellStyle name="Input 3 2 2 3 27 2 2" xfId="30953"/>
    <cellStyle name="Input 3 2 2 3 27 2 3" xfId="41992"/>
    <cellStyle name="Input 3 2 2 3 27 2 4" xfId="19039"/>
    <cellStyle name="Input 3 2 2 3 27 3" xfId="24810"/>
    <cellStyle name="Input 3 2 2 3 27 4" xfId="28367"/>
    <cellStyle name="Input 3 2 2 3 27 5" xfId="12733"/>
    <cellStyle name="Input 3 2 2 3 28" xfId="6909"/>
    <cellStyle name="Input 3 2 2 3 28 2" xfId="30736"/>
    <cellStyle name="Input 3 2 2 3 28 3" xfId="41775"/>
    <cellStyle name="Input 3 2 2 3 28 4" xfId="18822"/>
    <cellStyle name="Input 3 2 2 3 29" xfId="24592"/>
    <cellStyle name="Input 3 2 2 3 3" xfId="1458"/>
    <cellStyle name="Input 3 2 2 3 3 2" xfId="7662"/>
    <cellStyle name="Input 3 2 2 3 3 2 2" xfId="31489"/>
    <cellStyle name="Input 3 2 2 3 3 2 3" xfId="42528"/>
    <cellStyle name="Input 3 2 2 3 3 2 4" xfId="19575"/>
    <cellStyle name="Input 3 2 2 3 3 3" xfId="25427"/>
    <cellStyle name="Input 3 2 2 3 3 4" xfId="36325"/>
    <cellStyle name="Input 3 2 2 3 3 5" xfId="13372"/>
    <cellStyle name="Input 3 2 2 3 30" xfId="26007"/>
    <cellStyle name="Input 3 2 2 3 31" xfId="12515"/>
    <cellStyle name="Input 3 2 2 3 4" xfId="1690"/>
    <cellStyle name="Input 3 2 2 3 4 2" xfId="7860"/>
    <cellStyle name="Input 3 2 2 3 4 2 2" xfId="31687"/>
    <cellStyle name="Input 3 2 2 3 4 2 3" xfId="42726"/>
    <cellStyle name="Input 3 2 2 3 4 2 4" xfId="19773"/>
    <cellStyle name="Input 3 2 2 3 4 3" xfId="25651"/>
    <cellStyle name="Input 3 2 2 3 4 4" xfId="36557"/>
    <cellStyle name="Input 3 2 2 3 4 5" xfId="13604"/>
    <cellStyle name="Input 3 2 2 3 5" xfId="1901"/>
    <cellStyle name="Input 3 2 2 3 5 2" xfId="8044"/>
    <cellStyle name="Input 3 2 2 3 5 2 2" xfId="31871"/>
    <cellStyle name="Input 3 2 2 3 5 2 3" xfId="42910"/>
    <cellStyle name="Input 3 2 2 3 5 2 4" xfId="19957"/>
    <cellStyle name="Input 3 2 2 3 5 3" xfId="25855"/>
    <cellStyle name="Input 3 2 2 3 5 4" xfId="36768"/>
    <cellStyle name="Input 3 2 2 3 5 5" xfId="13815"/>
    <cellStyle name="Input 3 2 2 3 6" xfId="2132"/>
    <cellStyle name="Input 3 2 2 3 6 2" xfId="8245"/>
    <cellStyle name="Input 3 2 2 3 6 2 2" xfId="32072"/>
    <cellStyle name="Input 3 2 2 3 6 2 3" xfId="43111"/>
    <cellStyle name="Input 3 2 2 3 6 2 4" xfId="20158"/>
    <cellStyle name="Input 3 2 2 3 6 3" xfId="26080"/>
    <cellStyle name="Input 3 2 2 3 6 4" xfId="36999"/>
    <cellStyle name="Input 3 2 2 3 6 5" xfId="14046"/>
    <cellStyle name="Input 3 2 2 3 7" xfId="2357"/>
    <cellStyle name="Input 3 2 2 3 7 2" xfId="8436"/>
    <cellStyle name="Input 3 2 2 3 7 2 2" xfId="32263"/>
    <cellStyle name="Input 3 2 2 3 7 2 3" xfId="43302"/>
    <cellStyle name="Input 3 2 2 3 7 2 4" xfId="20349"/>
    <cellStyle name="Input 3 2 2 3 7 3" xfId="26297"/>
    <cellStyle name="Input 3 2 2 3 7 4" xfId="37224"/>
    <cellStyle name="Input 3 2 2 3 7 5" xfId="14271"/>
    <cellStyle name="Input 3 2 2 3 8" xfId="2571"/>
    <cellStyle name="Input 3 2 2 3 8 2" xfId="8622"/>
    <cellStyle name="Input 3 2 2 3 8 2 2" xfId="32449"/>
    <cellStyle name="Input 3 2 2 3 8 2 3" xfId="43488"/>
    <cellStyle name="Input 3 2 2 3 8 2 4" xfId="20535"/>
    <cellStyle name="Input 3 2 2 3 8 3" xfId="26506"/>
    <cellStyle name="Input 3 2 2 3 8 4" xfId="37438"/>
    <cellStyle name="Input 3 2 2 3 8 5" xfId="14485"/>
    <cellStyle name="Input 3 2 2 3 9" xfId="2789"/>
    <cellStyle name="Input 3 2 2 3 9 2" xfId="8806"/>
    <cellStyle name="Input 3 2 2 3 9 2 2" xfId="32633"/>
    <cellStyle name="Input 3 2 2 3 9 2 3" xfId="43672"/>
    <cellStyle name="Input 3 2 2 3 9 2 4" xfId="20719"/>
    <cellStyle name="Input 3 2 2 3 9 3" xfId="26718"/>
    <cellStyle name="Input 3 2 2 3 9 4" xfId="37656"/>
    <cellStyle name="Input 3 2 2 3 9 5" xfId="14703"/>
    <cellStyle name="Input 3 2 2 30" xfId="6754"/>
    <cellStyle name="Input 3 2 2 30 2" xfId="12227"/>
    <cellStyle name="Input 3 2 2 30 2 2" xfId="36054"/>
    <cellStyle name="Input 3 2 2 30 2 3" xfId="47093"/>
    <cellStyle name="Input 3 2 2 30 2 4" xfId="24140"/>
    <cellStyle name="Input 3 2 2 30 3" xfId="30582"/>
    <cellStyle name="Input 3 2 2 30 4" xfId="41621"/>
    <cellStyle name="Input 3 2 2 30 5" xfId="18668"/>
    <cellStyle name="Input 3 2 2 31" xfId="6799"/>
    <cellStyle name="Input 3 2 2 31 2" xfId="12267"/>
    <cellStyle name="Input 3 2 2 31 2 2" xfId="36094"/>
    <cellStyle name="Input 3 2 2 31 2 3" xfId="47133"/>
    <cellStyle name="Input 3 2 2 31 2 4" xfId="24180"/>
    <cellStyle name="Input 3 2 2 31 3" xfId="30626"/>
    <cellStyle name="Input 3 2 2 31 4" xfId="41666"/>
    <cellStyle name="Input 3 2 2 31 5" xfId="18713"/>
    <cellStyle name="Input 3 2 2 32" xfId="675"/>
    <cellStyle name="Input 3 2 2 32 2" xfId="6982"/>
    <cellStyle name="Input 3 2 2 32 2 2" xfId="30809"/>
    <cellStyle name="Input 3 2 2 32 2 3" xfId="41848"/>
    <cellStyle name="Input 3 2 2 32 2 4" xfId="18895"/>
    <cellStyle name="Input 3 2 2 32 3" xfId="24666"/>
    <cellStyle name="Input 3 2 2 32 4" xfId="28879"/>
    <cellStyle name="Input 3 2 2 32 5" xfId="12589"/>
    <cellStyle name="Input 3 2 2 33" xfId="24431"/>
    <cellStyle name="Input 3 2 2 34" xfId="27097"/>
    <cellStyle name="Input 3 2 2 35" xfId="12349"/>
    <cellStyle name="Input 3 2 2 4" xfId="473"/>
    <cellStyle name="Input 3 2 2 4 10" xfId="2867"/>
    <cellStyle name="Input 3 2 2 4 10 2" xfId="8879"/>
    <cellStyle name="Input 3 2 2 4 10 2 2" xfId="32706"/>
    <cellStyle name="Input 3 2 2 4 10 2 3" xfId="43745"/>
    <cellStyle name="Input 3 2 2 4 10 2 4" xfId="20792"/>
    <cellStyle name="Input 3 2 2 4 10 3" xfId="26796"/>
    <cellStyle name="Input 3 2 2 4 10 4" xfId="37734"/>
    <cellStyle name="Input 3 2 2 4 10 5" xfId="14781"/>
    <cellStyle name="Input 3 2 2 4 11" xfId="3135"/>
    <cellStyle name="Input 3 2 2 4 11 2" xfId="9108"/>
    <cellStyle name="Input 3 2 2 4 11 2 2" xfId="32935"/>
    <cellStyle name="Input 3 2 2 4 11 2 3" xfId="43974"/>
    <cellStyle name="Input 3 2 2 4 11 2 4" xfId="21021"/>
    <cellStyle name="Input 3 2 2 4 11 3" xfId="27059"/>
    <cellStyle name="Input 3 2 2 4 11 4" xfId="38002"/>
    <cellStyle name="Input 3 2 2 4 11 5" xfId="15049"/>
    <cellStyle name="Input 3 2 2 4 12" xfId="3379"/>
    <cellStyle name="Input 3 2 2 4 12 2" xfId="9320"/>
    <cellStyle name="Input 3 2 2 4 12 2 2" xfId="33147"/>
    <cellStyle name="Input 3 2 2 4 12 2 3" xfId="44186"/>
    <cellStyle name="Input 3 2 2 4 12 2 4" xfId="21233"/>
    <cellStyle name="Input 3 2 2 4 12 3" xfId="27300"/>
    <cellStyle name="Input 3 2 2 4 12 4" xfId="38246"/>
    <cellStyle name="Input 3 2 2 4 12 5" xfId="15293"/>
    <cellStyle name="Input 3 2 2 4 13" xfId="3624"/>
    <cellStyle name="Input 3 2 2 4 13 2" xfId="9533"/>
    <cellStyle name="Input 3 2 2 4 13 2 2" xfId="33360"/>
    <cellStyle name="Input 3 2 2 4 13 2 3" xfId="44399"/>
    <cellStyle name="Input 3 2 2 4 13 2 4" xfId="21446"/>
    <cellStyle name="Input 3 2 2 4 13 3" xfId="27540"/>
    <cellStyle name="Input 3 2 2 4 13 4" xfId="38491"/>
    <cellStyle name="Input 3 2 2 4 13 5" xfId="15538"/>
    <cellStyle name="Input 3 2 2 4 14" xfId="3872"/>
    <cellStyle name="Input 3 2 2 4 14 2" xfId="9747"/>
    <cellStyle name="Input 3 2 2 4 14 2 2" xfId="33574"/>
    <cellStyle name="Input 3 2 2 4 14 2 3" xfId="44613"/>
    <cellStyle name="Input 3 2 2 4 14 2 4" xfId="21660"/>
    <cellStyle name="Input 3 2 2 4 14 3" xfId="27784"/>
    <cellStyle name="Input 3 2 2 4 14 4" xfId="38739"/>
    <cellStyle name="Input 3 2 2 4 14 5" xfId="15786"/>
    <cellStyle name="Input 3 2 2 4 15" xfId="4116"/>
    <cellStyle name="Input 3 2 2 4 15 2" xfId="9958"/>
    <cellStyle name="Input 3 2 2 4 15 2 2" xfId="33785"/>
    <cellStyle name="Input 3 2 2 4 15 2 3" xfId="44824"/>
    <cellStyle name="Input 3 2 2 4 15 2 4" xfId="21871"/>
    <cellStyle name="Input 3 2 2 4 15 3" xfId="28023"/>
    <cellStyle name="Input 3 2 2 4 15 4" xfId="38983"/>
    <cellStyle name="Input 3 2 2 4 15 5" xfId="16030"/>
    <cellStyle name="Input 3 2 2 4 16" xfId="4358"/>
    <cellStyle name="Input 3 2 2 4 16 2" xfId="10168"/>
    <cellStyle name="Input 3 2 2 4 16 2 2" xfId="33995"/>
    <cellStyle name="Input 3 2 2 4 16 2 3" xfId="45034"/>
    <cellStyle name="Input 3 2 2 4 16 2 4" xfId="22081"/>
    <cellStyle name="Input 3 2 2 4 16 3" xfId="28260"/>
    <cellStyle name="Input 3 2 2 4 16 4" xfId="39225"/>
    <cellStyle name="Input 3 2 2 4 16 5" xfId="16272"/>
    <cellStyle name="Input 3 2 2 4 17" xfId="4579"/>
    <cellStyle name="Input 3 2 2 4 17 2" xfId="10355"/>
    <cellStyle name="Input 3 2 2 4 17 2 2" xfId="34182"/>
    <cellStyle name="Input 3 2 2 4 17 2 3" xfId="45221"/>
    <cellStyle name="Input 3 2 2 4 17 2 4" xfId="22268"/>
    <cellStyle name="Input 3 2 2 4 17 3" xfId="28475"/>
    <cellStyle name="Input 3 2 2 4 17 4" xfId="39446"/>
    <cellStyle name="Input 3 2 2 4 17 5" xfId="16493"/>
    <cellStyle name="Input 3 2 2 4 18" xfId="4789"/>
    <cellStyle name="Input 3 2 2 4 18 2" xfId="10538"/>
    <cellStyle name="Input 3 2 2 4 18 2 2" xfId="34365"/>
    <cellStyle name="Input 3 2 2 4 18 2 3" xfId="45404"/>
    <cellStyle name="Input 3 2 2 4 18 2 4" xfId="22451"/>
    <cellStyle name="Input 3 2 2 4 18 3" xfId="28679"/>
    <cellStyle name="Input 3 2 2 4 18 4" xfId="39656"/>
    <cellStyle name="Input 3 2 2 4 18 5" xfId="16703"/>
    <cellStyle name="Input 3 2 2 4 19" xfId="5024"/>
    <cellStyle name="Input 3 2 2 4 19 2" xfId="10743"/>
    <cellStyle name="Input 3 2 2 4 19 2 2" xfId="34570"/>
    <cellStyle name="Input 3 2 2 4 19 2 3" xfId="45609"/>
    <cellStyle name="Input 3 2 2 4 19 2 4" xfId="22656"/>
    <cellStyle name="Input 3 2 2 4 19 3" xfId="28908"/>
    <cellStyle name="Input 3 2 2 4 19 4" xfId="39891"/>
    <cellStyle name="Input 3 2 2 4 19 5" xfId="16938"/>
    <cellStyle name="Input 3 2 2 4 2" xfId="1117"/>
    <cellStyle name="Input 3 2 2 4 2 2" xfId="7370"/>
    <cellStyle name="Input 3 2 2 4 2 2 2" xfId="31197"/>
    <cellStyle name="Input 3 2 2 4 2 2 3" xfId="42236"/>
    <cellStyle name="Input 3 2 2 4 2 2 4" xfId="19283"/>
    <cellStyle name="Input 3 2 2 4 2 3" xfId="25098"/>
    <cellStyle name="Input 3 2 2 4 2 4" xfId="24260"/>
    <cellStyle name="Input 3 2 2 4 2 5" xfId="13031"/>
    <cellStyle name="Input 3 2 2 4 20" xfId="5245"/>
    <cellStyle name="Input 3 2 2 4 20 2" xfId="10930"/>
    <cellStyle name="Input 3 2 2 4 20 2 2" xfId="34757"/>
    <cellStyle name="Input 3 2 2 4 20 2 3" xfId="45796"/>
    <cellStyle name="Input 3 2 2 4 20 2 4" xfId="22843"/>
    <cellStyle name="Input 3 2 2 4 20 3" xfId="29122"/>
    <cellStyle name="Input 3 2 2 4 20 4" xfId="40112"/>
    <cellStyle name="Input 3 2 2 4 20 5" xfId="17159"/>
    <cellStyle name="Input 3 2 2 4 21" xfId="5478"/>
    <cellStyle name="Input 3 2 2 4 21 2" xfId="11133"/>
    <cellStyle name="Input 3 2 2 4 21 2 2" xfId="34960"/>
    <cellStyle name="Input 3 2 2 4 21 2 3" xfId="45999"/>
    <cellStyle name="Input 3 2 2 4 21 2 4" xfId="23046"/>
    <cellStyle name="Input 3 2 2 4 21 3" xfId="29349"/>
    <cellStyle name="Input 3 2 2 4 21 4" xfId="40345"/>
    <cellStyle name="Input 3 2 2 4 21 5" xfId="17392"/>
    <cellStyle name="Input 3 2 2 4 22" xfId="5711"/>
    <cellStyle name="Input 3 2 2 4 22 2" xfId="11334"/>
    <cellStyle name="Input 3 2 2 4 22 2 2" xfId="35161"/>
    <cellStyle name="Input 3 2 2 4 22 2 3" xfId="46200"/>
    <cellStyle name="Input 3 2 2 4 22 2 4" xfId="23247"/>
    <cellStyle name="Input 3 2 2 4 22 3" xfId="29575"/>
    <cellStyle name="Input 3 2 2 4 22 4" xfId="40578"/>
    <cellStyle name="Input 3 2 2 4 22 5" xfId="17625"/>
    <cellStyle name="Input 3 2 2 4 23" xfId="5928"/>
    <cellStyle name="Input 3 2 2 4 23 2" xfId="11518"/>
    <cellStyle name="Input 3 2 2 4 23 2 2" xfId="35345"/>
    <cellStyle name="Input 3 2 2 4 23 2 3" xfId="46384"/>
    <cellStyle name="Input 3 2 2 4 23 2 4" xfId="23431"/>
    <cellStyle name="Input 3 2 2 4 23 3" xfId="29786"/>
    <cellStyle name="Input 3 2 2 4 23 4" xfId="40795"/>
    <cellStyle name="Input 3 2 2 4 23 5" xfId="17842"/>
    <cellStyle name="Input 3 2 2 4 24" xfId="6136"/>
    <cellStyle name="Input 3 2 2 4 24 2" xfId="11699"/>
    <cellStyle name="Input 3 2 2 4 24 2 2" xfId="35526"/>
    <cellStyle name="Input 3 2 2 4 24 2 3" xfId="46565"/>
    <cellStyle name="Input 3 2 2 4 24 2 4" xfId="23612"/>
    <cellStyle name="Input 3 2 2 4 24 3" xfId="29987"/>
    <cellStyle name="Input 3 2 2 4 24 4" xfId="41003"/>
    <cellStyle name="Input 3 2 2 4 24 5" xfId="18050"/>
    <cellStyle name="Input 3 2 2 4 25" xfId="6356"/>
    <cellStyle name="Input 3 2 2 4 25 2" xfId="11891"/>
    <cellStyle name="Input 3 2 2 4 25 2 2" xfId="35718"/>
    <cellStyle name="Input 3 2 2 4 25 2 3" xfId="46757"/>
    <cellStyle name="Input 3 2 2 4 25 2 4" xfId="23804"/>
    <cellStyle name="Input 3 2 2 4 25 3" xfId="30200"/>
    <cellStyle name="Input 3 2 2 4 25 4" xfId="41223"/>
    <cellStyle name="Input 3 2 2 4 25 5" xfId="18270"/>
    <cellStyle name="Input 3 2 2 4 26" xfId="712"/>
    <cellStyle name="Input 3 2 2 4 26 2" xfId="7019"/>
    <cellStyle name="Input 3 2 2 4 26 2 2" xfId="30846"/>
    <cellStyle name="Input 3 2 2 4 26 2 3" xfId="41885"/>
    <cellStyle name="Input 3 2 2 4 26 2 4" xfId="18932"/>
    <cellStyle name="Input 3 2 2 4 26 3" xfId="24703"/>
    <cellStyle name="Input 3 2 2 4 26 4" xfId="26354"/>
    <cellStyle name="Input 3 2 2 4 26 5" xfId="12626"/>
    <cellStyle name="Input 3 2 2 4 27" xfId="24469"/>
    <cellStyle name="Input 3 2 2 4 28" xfId="24516"/>
    <cellStyle name="Input 3 2 2 4 29" xfId="12387"/>
    <cellStyle name="Input 3 2 2 4 3" xfId="1330"/>
    <cellStyle name="Input 3 2 2 4 3 2" xfId="7555"/>
    <cellStyle name="Input 3 2 2 4 3 2 2" xfId="31382"/>
    <cellStyle name="Input 3 2 2 4 3 2 3" xfId="42421"/>
    <cellStyle name="Input 3 2 2 4 3 2 4" xfId="19468"/>
    <cellStyle name="Input 3 2 2 4 3 3" xfId="25305"/>
    <cellStyle name="Input 3 2 2 4 3 4" xfId="36197"/>
    <cellStyle name="Input 3 2 2 4 3 5" xfId="13244"/>
    <cellStyle name="Input 3 2 2 4 4" xfId="1562"/>
    <cellStyle name="Input 3 2 2 4 4 2" xfId="7753"/>
    <cellStyle name="Input 3 2 2 4 4 2 2" xfId="31580"/>
    <cellStyle name="Input 3 2 2 4 4 2 3" xfId="42619"/>
    <cellStyle name="Input 3 2 2 4 4 2 4" xfId="19666"/>
    <cellStyle name="Input 3 2 2 4 4 3" xfId="25529"/>
    <cellStyle name="Input 3 2 2 4 4 4" xfId="36429"/>
    <cellStyle name="Input 3 2 2 4 4 5" xfId="13476"/>
    <cellStyle name="Input 3 2 2 4 5" xfId="1773"/>
    <cellStyle name="Input 3 2 2 4 5 2" xfId="7937"/>
    <cellStyle name="Input 3 2 2 4 5 2 2" xfId="31764"/>
    <cellStyle name="Input 3 2 2 4 5 2 3" xfId="42803"/>
    <cellStyle name="Input 3 2 2 4 5 2 4" xfId="19850"/>
    <cellStyle name="Input 3 2 2 4 5 3" xfId="25733"/>
    <cellStyle name="Input 3 2 2 4 5 4" xfId="36640"/>
    <cellStyle name="Input 3 2 2 4 5 5" xfId="13687"/>
    <cellStyle name="Input 3 2 2 4 6" xfId="2004"/>
    <cellStyle name="Input 3 2 2 4 6 2" xfId="8138"/>
    <cellStyle name="Input 3 2 2 4 6 2 2" xfId="31965"/>
    <cellStyle name="Input 3 2 2 4 6 2 3" xfId="43004"/>
    <cellStyle name="Input 3 2 2 4 6 2 4" xfId="20051"/>
    <cellStyle name="Input 3 2 2 4 6 3" xfId="25957"/>
    <cellStyle name="Input 3 2 2 4 6 4" xfId="36871"/>
    <cellStyle name="Input 3 2 2 4 6 5" xfId="13918"/>
    <cellStyle name="Input 3 2 2 4 7" xfId="2229"/>
    <cellStyle name="Input 3 2 2 4 7 2" xfId="8329"/>
    <cellStyle name="Input 3 2 2 4 7 2 2" xfId="32156"/>
    <cellStyle name="Input 3 2 2 4 7 2 3" xfId="43195"/>
    <cellStyle name="Input 3 2 2 4 7 2 4" xfId="20242"/>
    <cellStyle name="Input 3 2 2 4 7 3" xfId="26175"/>
    <cellStyle name="Input 3 2 2 4 7 4" xfId="37096"/>
    <cellStyle name="Input 3 2 2 4 7 5" xfId="14143"/>
    <cellStyle name="Input 3 2 2 4 8" xfId="2443"/>
    <cellStyle name="Input 3 2 2 4 8 2" xfId="8515"/>
    <cellStyle name="Input 3 2 2 4 8 2 2" xfId="32342"/>
    <cellStyle name="Input 3 2 2 4 8 2 3" xfId="43381"/>
    <cellStyle name="Input 3 2 2 4 8 2 4" xfId="20428"/>
    <cellStyle name="Input 3 2 2 4 8 3" xfId="26383"/>
    <cellStyle name="Input 3 2 2 4 8 4" xfId="37310"/>
    <cellStyle name="Input 3 2 2 4 8 5" xfId="14357"/>
    <cellStyle name="Input 3 2 2 4 9" xfId="2663"/>
    <cellStyle name="Input 3 2 2 4 9 2" xfId="8701"/>
    <cellStyle name="Input 3 2 2 4 9 2 2" xfId="32528"/>
    <cellStyle name="Input 3 2 2 4 9 2 3" xfId="43567"/>
    <cellStyle name="Input 3 2 2 4 9 2 4" xfId="20614"/>
    <cellStyle name="Input 3 2 2 4 9 3" xfId="26597"/>
    <cellStyle name="Input 3 2 2 4 9 4" xfId="37530"/>
    <cellStyle name="Input 3 2 2 4 9 5" xfId="14577"/>
    <cellStyle name="Input 3 2 2 5" xfId="1079"/>
    <cellStyle name="Input 3 2 2 5 2" xfId="7333"/>
    <cellStyle name="Input 3 2 2 5 2 2" xfId="31160"/>
    <cellStyle name="Input 3 2 2 5 2 3" xfId="42199"/>
    <cellStyle name="Input 3 2 2 5 2 4" xfId="19246"/>
    <cellStyle name="Input 3 2 2 5 3" xfId="25060"/>
    <cellStyle name="Input 3 2 2 5 4" xfId="24243"/>
    <cellStyle name="Input 3 2 2 5 5" xfId="12993"/>
    <cellStyle name="Input 3 2 2 6" xfId="1292"/>
    <cellStyle name="Input 3 2 2 6 2" xfId="7518"/>
    <cellStyle name="Input 3 2 2 6 2 2" xfId="31345"/>
    <cellStyle name="Input 3 2 2 6 2 3" xfId="42384"/>
    <cellStyle name="Input 3 2 2 6 2 4" xfId="19431"/>
    <cellStyle name="Input 3 2 2 6 3" xfId="25267"/>
    <cellStyle name="Input 3 2 2 6 4" xfId="36159"/>
    <cellStyle name="Input 3 2 2 6 5" xfId="13206"/>
    <cellStyle name="Input 3 2 2 7" xfId="1524"/>
    <cellStyle name="Input 3 2 2 7 2" xfId="7716"/>
    <cellStyle name="Input 3 2 2 7 2 2" xfId="31543"/>
    <cellStyle name="Input 3 2 2 7 2 3" xfId="42582"/>
    <cellStyle name="Input 3 2 2 7 2 4" xfId="19629"/>
    <cellStyle name="Input 3 2 2 7 3" xfId="25491"/>
    <cellStyle name="Input 3 2 2 7 4" xfId="36391"/>
    <cellStyle name="Input 3 2 2 7 5" xfId="13438"/>
    <cellStyle name="Input 3 2 2 8" xfId="1735"/>
    <cellStyle name="Input 3 2 2 8 2" xfId="7900"/>
    <cellStyle name="Input 3 2 2 8 2 2" xfId="31727"/>
    <cellStyle name="Input 3 2 2 8 2 3" xfId="42766"/>
    <cellStyle name="Input 3 2 2 8 2 4" xfId="19813"/>
    <cellStyle name="Input 3 2 2 8 3" xfId="25695"/>
    <cellStyle name="Input 3 2 2 8 4" xfId="36602"/>
    <cellStyle name="Input 3 2 2 8 5" xfId="13649"/>
    <cellStyle name="Input 3 2 2 9" xfId="1966"/>
    <cellStyle name="Input 3 2 2 9 2" xfId="8101"/>
    <cellStyle name="Input 3 2 2 9 2 2" xfId="31928"/>
    <cellStyle name="Input 3 2 2 9 2 3" xfId="42967"/>
    <cellStyle name="Input 3 2 2 9 2 4" xfId="20014"/>
    <cellStyle name="Input 3 2 2 9 3" xfId="25919"/>
    <cellStyle name="Input 3 2 2 9 4" xfId="36833"/>
    <cellStyle name="Input 3 2 2 9 5" xfId="13880"/>
    <cellStyle name="Input 3 2 20" xfId="12309"/>
    <cellStyle name="Input 3 2 3" xfId="498"/>
    <cellStyle name="Input 3 2 3 10" xfId="2892"/>
    <cellStyle name="Input 3 2 3 10 2" xfId="8901"/>
    <cellStyle name="Input 3 2 3 10 2 2" xfId="32728"/>
    <cellStyle name="Input 3 2 3 10 2 3" xfId="43767"/>
    <cellStyle name="Input 3 2 3 10 2 4" xfId="20814"/>
    <cellStyle name="Input 3 2 3 10 3" xfId="26819"/>
    <cellStyle name="Input 3 2 3 10 4" xfId="37759"/>
    <cellStyle name="Input 3 2 3 10 5" xfId="14806"/>
    <cellStyle name="Input 3 2 3 11" xfId="3160"/>
    <cellStyle name="Input 3 2 3 11 2" xfId="9130"/>
    <cellStyle name="Input 3 2 3 11 2 2" xfId="32957"/>
    <cellStyle name="Input 3 2 3 11 2 3" xfId="43996"/>
    <cellStyle name="Input 3 2 3 11 2 4" xfId="21043"/>
    <cellStyle name="Input 3 2 3 11 3" xfId="27083"/>
    <cellStyle name="Input 3 2 3 11 4" xfId="38027"/>
    <cellStyle name="Input 3 2 3 11 5" xfId="15074"/>
    <cellStyle name="Input 3 2 3 12" xfId="3404"/>
    <cellStyle name="Input 3 2 3 12 2" xfId="9342"/>
    <cellStyle name="Input 3 2 3 12 2 2" xfId="33169"/>
    <cellStyle name="Input 3 2 3 12 2 3" xfId="44208"/>
    <cellStyle name="Input 3 2 3 12 2 4" xfId="21255"/>
    <cellStyle name="Input 3 2 3 12 3" xfId="27323"/>
    <cellStyle name="Input 3 2 3 12 4" xfId="38271"/>
    <cellStyle name="Input 3 2 3 12 5" xfId="15318"/>
    <cellStyle name="Input 3 2 3 13" xfId="3649"/>
    <cellStyle name="Input 3 2 3 13 2" xfId="9555"/>
    <cellStyle name="Input 3 2 3 13 2 2" xfId="33382"/>
    <cellStyle name="Input 3 2 3 13 2 3" xfId="44421"/>
    <cellStyle name="Input 3 2 3 13 2 4" xfId="21468"/>
    <cellStyle name="Input 3 2 3 13 3" xfId="27563"/>
    <cellStyle name="Input 3 2 3 13 4" xfId="38516"/>
    <cellStyle name="Input 3 2 3 13 5" xfId="15563"/>
    <cellStyle name="Input 3 2 3 14" xfId="3897"/>
    <cellStyle name="Input 3 2 3 14 2" xfId="9769"/>
    <cellStyle name="Input 3 2 3 14 2 2" xfId="33596"/>
    <cellStyle name="Input 3 2 3 14 2 3" xfId="44635"/>
    <cellStyle name="Input 3 2 3 14 2 4" xfId="21682"/>
    <cellStyle name="Input 3 2 3 14 3" xfId="27807"/>
    <cellStyle name="Input 3 2 3 14 4" xfId="38764"/>
    <cellStyle name="Input 3 2 3 14 5" xfId="15811"/>
    <cellStyle name="Input 3 2 3 15" xfId="4141"/>
    <cellStyle name="Input 3 2 3 15 2" xfId="9980"/>
    <cellStyle name="Input 3 2 3 15 2 2" xfId="33807"/>
    <cellStyle name="Input 3 2 3 15 2 3" xfId="44846"/>
    <cellStyle name="Input 3 2 3 15 2 4" xfId="21893"/>
    <cellStyle name="Input 3 2 3 15 3" xfId="28046"/>
    <cellStyle name="Input 3 2 3 15 4" xfId="39008"/>
    <cellStyle name="Input 3 2 3 15 5" xfId="16055"/>
    <cellStyle name="Input 3 2 3 16" xfId="4383"/>
    <cellStyle name="Input 3 2 3 16 2" xfId="10190"/>
    <cellStyle name="Input 3 2 3 16 2 2" xfId="34017"/>
    <cellStyle name="Input 3 2 3 16 2 3" xfId="45056"/>
    <cellStyle name="Input 3 2 3 16 2 4" xfId="22103"/>
    <cellStyle name="Input 3 2 3 16 3" xfId="28283"/>
    <cellStyle name="Input 3 2 3 16 4" xfId="39250"/>
    <cellStyle name="Input 3 2 3 16 5" xfId="16297"/>
    <cellStyle name="Input 3 2 3 17" xfId="4604"/>
    <cellStyle name="Input 3 2 3 17 2" xfId="10377"/>
    <cellStyle name="Input 3 2 3 17 2 2" xfId="34204"/>
    <cellStyle name="Input 3 2 3 17 2 3" xfId="45243"/>
    <cellStyle name="Input 3 2 3 17 2 4" xfId="22290"/>
    <cellStyle name="Input 3 2 3 17 3" xfId="28498"/>
    <cellStyle name="Input 3 2 3 17 4" xfId="39471"/>
    <cellStyle name="Input 3 2 3 17 5" xfId="16518"/>
    <cellStyle name="Input 3 2 3 18" xfId="4814"/>
    <cellStyle name="Input 3 2 3 18 2" xfId="10560"/>
    <cellStyle name="Input 3 2 3 18 2 2" xfId="34387"/>
    <cellStyle name="Input 3 2 3 18 2 3" xfId="45426"/>
    <cellStyle name="Input 3 2 3 18 2 4" xfId="22473"/>
    <cellStyle name="Input 3 2 3 18 3" xfId="28702"/>
    <cellStyle name="Input 3 2 3 18 4" xfId="39681"/>
    <cellStyle name="Input 3 2 3 18 5" xfId="16728"/>
    <cellStyle name="Input 3 2 3 19" xfId="5049"/>
    <cellStyle name="Input 3 2 3 19 2" xfId="10765"/>
    <cellStyle name="Input 3 2 3 19 2 2" xfId="34592"/>
    <cellStyle name="Input 3 2 3 19 2 3" xfId="45631"/>
    <cellStyle name="Input 3 2 3 19 2 4" xfId="22678"/>
    <cellStyle name="Input 3 2 3 19 3" xfId="28931"/>
    <cellStyle name="Input 3 2 3 19 4" xfId="39916"/>
    <cellStyle name="Input 3 2 3 19 5" xfId="16963"/>
    <cellStyle name="Input 3 2 3 2" xfId="1142"/>
    <cellStyle name="Input 3 2 3 2 2" xfId="7392"/>
    <cellStyle name="Input 3 2 3 2 2 2" xfId="31219"/>
    <cellStyle name="Input 3 2 3 2 2 3" xfId="42258"/>
    <cellStyle name="Input 3 2 3 2 2 4" xfId="19305"/>
    <cellStyle name="Input 3 2 3 2 3" xfId="25121"/>
    <cellStyle name="Input 3 2 3 2 4" xfId="24220"/>
    <cellStyle name="Input 3 2 3 2 5" xfId="13056"/>
    <cellStyle name="Input 3 2 3 20" xfId="5270"/>
    <cellStyle name="Input 3 2 3 20 2" xfId="10952"/>
    <cellStyle name="Input 3 2 3 20 2 2" xfId="34779"/>
    <cellStyle name="Input 3 2 3 20 2 3" xfId="45818"/>
    <cellStyle name="Input 3 2 3 20 2 4" xfId="22865"/>
    <cellStyle name="Input 3 2 3 20 3" xfId="29145"/>
    <cellStyle name="Input 3 2 3 20 4" xfId="40137"/>
    <cellStyle name="Input 3 2 3 20 5" xfId="17184"/>
    <cellStyle name="Input 3 2 3 21" xfId="5503"/>
    <cellStyle name="Input 3 2 3 21 2" xfId="11155"/>
    <cellStyle name="Input 3 2 3 21 2 2" xfId="34982"/>
    <cellStyle name="Input 3 2 3 21 2 3" xfId="46021"/>
    <cellStyle name="Input 3 2 3 21 2 4" xfId="23068"/>
    <cellStyle name="Input 3 2 3 21 3" xfId="29372"/>
    <cellStyle name="Input 3 2 3 21 4" xfId="40370"/>
    <cellStyle name="Input 3 2 3 21 5" xfId="17417"/>
    <cellStyle name="Input 3 2 3 22" xfId="5736"/>
    <cellStyle name="Input 3 2 3 22 2" xfId="11356"/>
    <cellStyle name="Input 3 2 3 22 2 2" xfId="35183"/>
    <cellStyle name="Input 3 2 3 22 2 3" xfId="46222"/>
    <cellStyle name="Input 3 2 3 22 2 4" xfId="23269"/>
    <cellStyle name="Input 3 2 3 22 3" xfId="29598"/>
    <cellStyle name="Input 3 2 3 22 4" xfId="40603"/>
    <cellStyle name="Input 3 2 3 22 5" xfId="17650"/>
    <cellStyle name="Input 3 2 3 23" xfId="5953"/>
    <cellStyle name="Input 3 2 3 23 2" xfId="11540"/>
    <cellStyle name="Input 3 2 3 23 2 2" xfId="35367"/>
    <cellStyle name="Input 3 2 3 23 2 3" xfId="46406"/>
    <cellStyle name="Input 3 2 3 23 2 4" xfId="23453"/>
    <cellStyle name="Input 3 2 3 23 3" xfId="29809"/>
    <cellStyle name="Input 3 2 3 23 4" xfId="40820"/>
    <cellStyle name="Input 3 2 3 23 5" xfId="17867"/>
    <cellStyle name="Input 3 2 3 24" xfId="6161"/>
    <cellStyle name="Input 3 2 3 24 2" xfId="11721"/>
    <cellStyle name="Input 3 2 3 24 2 2" xfId="35548"/>
    <cellStyle name="Input 3 2 3 24 2 3" xfId="46587"/>
    <cellStyle name="Input 3 2 3 24 2 4" xfId="23634"/>
    <cellStyle name="Input 3 2 3 24 3" xfId="30010"/>
    <cellStyle name="Input 3 2 3 24 4" xfId="41028"/>
    <cellStyle name="Input 3 2 3 24 5" xfId="18075"/>
    <cellStyle name="Input 3 2 3 25" xfId="6381"/>
    <cellStyle name="Input 3 2 3 25 2" xfId="11913"/>
    <cellStyle name="Input 3 2 3 25 2 2" xfId="35740"/>
    <cellStyle name="Input 3 2 3 25 2 3" xfId="46779"/>
    <cellStyle name="Input 3 2 3 25 2 4" xfId="23826"/>
    <cellStyle name="Input 3 2 3 25 3" xfId="30223"/>
    <cellStyle name="Input 3 2 3 25 4" xfId="41248"/>
    <cellStyle name="Input 3 2 3 25 5" xfId="18295"/>
    <cellStyle name="Input 3 2 3 26" xfId="6607"/>
    <cellStyle name="Input 3 2 3 26 2" xfId="12106"/>
    <cellStyle name="Input 3 2 3 26 2 2" xfId="35933"/>
    <cellStyle name="Input 3 2 3 26 2 3" xfId="46972"/>
    <cellStyle name="Input 3 2 3 26 2 4" xfId="24019"/>
    <cellStyle name="Input 3 2 3 26 3" xfId="30440"/>
    <cellStyle name="Input 3 2 3 26 4" xfId="41474"/>
    <cellStyle name="Input 3 2 3 26 5" xfId="18521"/>
    <cellStyle name="Input 3 2 3 27" xfId="734"/>
    <cellStyle name="Input 3 2 3 27 2" xfId="7041"/>
    <cellStyle name="Input 3 2 3 27 2 2" xfId="30868"/>
    <cellStyle name="Input 3 2 3 27 2 3" xfId="41907"/>
    <cellStyle name="Input 3 2 3 27 2 4" xfId="18954"/>
    <cellStyle name="Input 3 2 3 27 3" xfId="24725"/>
    <cellStyle name="Input 3 2 3 27 4" xfId="25749"/>
    <cellStyle name="Input 3 2 3 27 5" xfId="12648"/>
    <cellStyle name="Input 3 2 3 28" xfId="6824"/>
    <cellStyle name="Input 3 2 3 28 2" xfId="30651"/>
    <cellStyle name="Input 3 2 3 28 3" xfId="41690"/>
    <cellStyle name="Input 3 2 3 28 4" xfId="18737"/>
    <cellStyle name="Input 3 2 3 29" xfId="24492"/>
    <cellStyle name="Input 3 2 3 3" xfId="1355"/>
    <cellStyle name="Input 3 2 3 3 2" xfId="7577"/>
    <cellStyle name="Input 3 2 3 3 2 2" xfId="31404"/>
    <cellStyle name="Input 3 2 3 3 2 3" xfId="42443"/>
    <cellStyle name="Input 3 2 3 3 2 4" xfId="19490"/>
    <cellStyle name="Input 3 2 3 3 3" xfId="25328"/>
    <cellStyle name="Input 3 2 3 3 4" xfId="36222"/>
    <cellStyle name="Input 3 2 3 3 5" xfId="13269"/>
    <cellStyle name="Input 3 2 3 30" xfId="25348"/>
    <cellStyle name="Input 3 2 3 31" xfId="12412"/>
    <cellStyle name="Input 3 2 3 4" xfId="1587"/>
    <cellStyle name="Input 3 2 3 4 2" xfId="7775"/>
    <cellStyle name="Input 3 2 3 4 2 2" xfId="31602"/>
    <cellStyle name="Input 3 2 3 4 2 3" xfId="42641"/>
    <cellStyle name="Input 3 2 3 4 2 4" xfId="19688"/>
    <cellStyle name="Input 3 2 3 4 3" xfId="25552"/>
    <cellStyle name="Input 3 2 3 4 4" xfId="36454"/>
    <cellStyle name="Input 3 2 3 4 5" xfId="13501"/>
    <cellStyle name="Input 3 2 3 5" xfId="1798"/>
    <cellStyle name="Input 3 2 3 5 2" xfId="7959"/>
    <cellStyle name="Input 3 2 3 5 2 2" xfId="31786"/>
    <cellStyle name="Input 3 2 3 5 2 3" xfId="42825"/>
    <cellStyle name="Input 3 2 3 5 2 4" xfId="19872"/>
    <cellStyle name="Input 3 2 3 5 3" xfId="25756"/>
    <cellStyle name="Input 3 2 3 5 4" xfId="36665"/>
    <cellStyle name="Input 3 2 3 5 5" xfId="13712"/>
    <cellStyle name="Input 3 2 3 6" xfId="2029"/>
    <cellStyle name="Input 3 2 3 6 2" xfId="8160"/>
    <cellStyle name="Input 3 2 3 6 2 2" xfId="31987"/>
    <cellStyle name="Input 3 2 3 6 2 3" xfId="43026"/>
    <cellStyle name="Input 3 2 3 6 2 4" xfId="20073"/>
    <cellStyle name="Input 3 2 3 6 3" xfId="25981"/>
    <cellStyle name="Input 3 2 3 6 4" xfId="36896"/>
    <cellStyle name="Input 3 2 3 6 5" xfId="13943"/>
    <cellStyle name="Input 3 2 3 7" xfId="2254"/>
    <cellStyle name="Input 3 2 3 7 2" xfId="8351"/>
    <cellStyle name="Input 3 2 3 7 2 2" xfId="32178"/>
    <cellStyle name="Input 3 2 3 7 2 3" xfId="43217"/>
    <cellStyle name="Input 3 2 3 7 2 4" xfId="20264"/>
    <cellStyle name="Input 3 2 3 7 3" xfId="26198"/>
    <cellStyle name="Input 3 2 3 7 4" xfId="37121"/>
    <cellStyle name="Input 3 2 3 7 5" xfId="14168"/>
    <cellStyle name="Input 3 2 3 8" xfId="2468"/>
    <cellStyle name="Input 3 2 3 8 2" xfId="8537"/>
    <cellStyle name="Input 3 2 3 8 2 2" xfId="32364"/>
    <cellStyle name="Input 3 2 3 8 2 3" xfId="43403"/>
    <cellStyle name="Input 3 2 3 8 2 4" xfId="20450"/>
    <cellStyle name="Input 3 2 3 8 3" xfId="26407"/>
    <cellStyle name="Input 3 2 3 8 4" xfId="37335"/>
    <cellStyle name="Input 3 2 3 8 5" xfId="14382"/>
    <cellStyle name="Input 3 2 3 9" xfId="2686"/>
    <cellStyle name="Input 3 2 3 9 2" xfId="8721"/>
    <cellStyle name="Input 3 2 3 9 2 2" xfId="32548"/>
    <cellStyle name="Input 3 2 3 9 2 3" xfId="43587"/>
    <cellStyle name="Input 3 2 3 9 2 4" xfId="20634"/>
    <cellStyle name="Input 3 2 3 9 3" xfId="26619"/>
    <cellStyle name="Input 3 2 3 9 4" xfId="37553"/>
    <cellStyle name="Input 3 2 3 9 5" xfId="14600"/>
    <cellStyle name="Input 3 2 4" xfId="943"/>
    <cellStyle name="Input 3 2 4 2" xfId="7229"/>
    <cellStyle name="Input 3 2 4 2 2" xfId="31056"/>
    <cellStyle name="Input 3 2 4 2 3" xfId="42095"/>
    <cellStyle name="Input 3 2 4 2 4" xfId="19142"/>
    <cellStyle name="Input 3 2 4 3" xfId="24929"/>
    <cellStyle name="Input 3 2 4 4" xfId="28957"/>
    <cellStyle name="Input 3 2 4 5" xfId="12857"/>
    <cellStyle name="Input 3 2 5" xfId="975"/>
    <cellStyle name="Input 3 2 5 2" xfId="7255"/>
    <cellStyle name="Input 3 2 5 2 2" xfId="31082"/>
    <cellStyle name="Input 3 2 5 2 3" xfId="42121"/>
    <cellStyle name="Input 3 2 5 2 4" xfId="19168"/>
    <cellStyle name="Input 3 2 5 3" xfId="24960"/>
    <cellStyle name="Input 3 2 5 4" xfId="25854"/>
    <cellStyle name="Input 3 2 5 5" xfId="12889"/>
    <cellStyle name="Input 3 2 6" xfId="1472"/>
    <cellStyle name="Input 3 2 6 2" xfId="7674"/>
    <cellStyle name="Input 3 2 6 2 2" xfId="31501"/>
    <cellStyle name="Input 3 2 6 2 3" xfId="42540"/>
    <cellStyle name="Input 3 2 6 2 4" xfId="19587"/>
    <cellStyle name="Input 3 2 6 3" xfId="25440"/>
    <cellStyle name="Input 3 2 6 4" xfId="36339"/>
    <cellStyle name="Input 3 2 6 5" xfId="13386"/>
    <cellStyle name="Input 3 2 7" xfId="3056"/>
    <cellStyle name="Input 3 2 7 2" xfId="9035"/>
    <cellStyle name="Input 3 2 7 2 2" xfId="32862"/>
    <cellStyle name="Input 3 2 7 2 3" xfId="43901"/>
    <cellStyle name="Input 3 2 7 2 4" xfId="20948"/>
    <cellStyle name="Input 3 2 7 3" xfId="26980"/>
    <cellStyle name="Input 3 2 7 4" xfId="37923"/>
    <cellStyle name="Input 3 2 7 5" xfId="14970"/>
    <cellStyle name="Input 3 2 8" xfId="3299"/>
    <cellStyle name="Input 3 2 8 2" xfId="9245"/>
    <cellStyle name="Input 3 2 8 2 2" xfId="33072"/>
    <cellStyle name="Input 3 2 8 2 3" xfId="44111"/>
    <cellStyle name="Input 3 2 8 2 4" xfId="21158"/>
    <cellStyle name="Input 3 2 8 3" xfId="27220"/>
    <cellStyle name="Input 3 2 8 4" xfId="38166"/>
    <cellStyle name="Input 3 2 8 5" xfId="15213"/>
    <cellStyle name="Input 3 2 9" xfId="3546"/>
    <cellStyle name="Input 3 2 9 2" xfId="9460"/>
    <cellStyle name="Input 3 2 9 2 2" xfId="33287"/>
    <cellStyle name="Input 3 2 9 2 3" xfId="44326"/>
    <cellStyle name="Input 3 2 9 2 4" xfId="21373"/>
    <cellStyle name="Input 3 2 9 3" xfId="27462"/>
    <cellStyle name="Input 3 2 9 4" xfId="38413"/>
    <cellStyle name="Input 3 2 9 5" xfId="15460"/>
    <cellStyle name="Input 3 20" xfId="5850"/>
    <cellStyle name="Input 3 20 2" xfId="11451"/>
    <cellStyle name="Input 3 20 2 2" xfId="35278"/>
    <cellStyle name="Input 3 20 2 3" xfId="46317"/>
    <cellStyle name="Input 3 20 2 4" xfId="23364"/>
    <cellStyle name="Input 3 20 3" xfId="29709"/>
    <cellStyle name="Input 3 20 4" xfId="40717"/>
    <cellStyle name="Input 3 20 5" xfId="17764"/>
    <cellStyle name="Input 3 21" xfId="5173"/>
    <cellStyle name="Input 3 21 2" xfId="10864"/>
    <cellStyle name="Input 3 21 2 2" xfId="34691"/>
    <cellStyle name="Input 3 21 2 3" xfId="45730"/>
    <cellStyle name="Input 3 21 2 4" xfId="22777"/>
    <cellStyle name="Input 3 21 3" xfId="29052"/>
    <cellStyle name="Input 3 21 4" xfId="40040"/>
    <cellStyle name="Input 3 21 5" xfId="17087"/>
    <cellStyle name="Input 3 22" xfId="614"/>
    <cellStyle name="Input 3 22 2" xfId="6921"/>
    <cellStyle name="Input 3 22 2 2" xfId="30748"/>
    <cellStyle name="Input 3 22 2 3" xfId="41787"/>
    <cellStyle name="Input 3 22 2 4" xfId="18834"/>
    <cellStyle name="Input 3 22 3" xfId="24605"/>
    <cellStyle name="Input 3 22 4" xfId="28728"/>
    <cellStyle name="Input 3 22 5" xfId="12528"/>
    <cellStyle name="Input 3 23" xfId="24277"/>
    <cellStyle name="Input 3 24" xfId="27107"/>
    <cellStyle name="Input 3 25" xfId="12279"/>
    <cellStyle name="Input 3 3" xfId="375"/>
    <cellStyle name="Input 3 3 10" xfId="3775"/>
    <cellStyle name="Input 3 3 10 2" xfId="9659"/>
    <cellStyle name="Input 3 3 10 2 2" xfId="33486"/>
    <cellStyle name="Input 3 3 10 2 3" xfId="44525"/>
    <cellStyle name="Input 3 3 10 2 4" xfId="21572"/>
    <cellStyle name="Input 3 3 10 3" xfId="27687"/>
    <cellStyle name="Input 3 3 10 4" xfId="38642"/>
    <cellStyle name="Input 3 3 10 5" xfId="15689"/>
    <cellStyle name="Input 3 3 11" xfId="4019"/>
    <cellStyle name="Input 3 3 11 2" xfId="9870"/>
    <cellStyle name="Input 3 3 11 2 2" xfId="33697"/>
    <cellStyle name="Input 3 3 11 2 3" xfId="44736"/>
    <cellStyle name="Input 3 3 11 2 4" xfId="21783"/>
    <cellStyle name="Input 3 3 11 3" xfId="27926"/>
    <cellStyle name="Input 3 3 11 4" xfId="38886"/>
    <cellStyle name="Input 3 3 11 5" xfId="15933"/>
    <cellStyle name="Input 3 3 12" xfId="4262"/>
    <cellStyle name="Input 3 3 12 2" xfId="10080"/>
    <cellStyle name="Input 3 3 12 2 2" xfId="33907"/>
    <cellStyle name="Input 3 3 12 2 3" xfId="44946"/>
    <cellStyle name="Input 3 3 12 2 4" xfId="21993"/>
    <cellStyle name="Input 3 3 12 3" xfId="28164"/>
    <cellStyle name="Input 3 3 12 4" xfId="39129"/>
    <cellStyle name="Input 3 3 12 5" xfId="16176"/>
    <cellStyle name="Input 3 3 13" xfId="941"/>
    <cellStyle name="Input 3 3 13 2" xfId="7228"/>
    <cellStyle name="Input 3 3 13 2 2" xfId="31055"/>
    <cellStyle name="Input 3 3 13 2 3" xfId="42094"/>
    <cellStyle name="Input 3 3 13 2 4" xfId="19141"/>
    <cellStyle name="Input 3 3 13 3" xfId="24927"/>
    <cellStyle name="Input 3 3 13 4" xfId="29170"/>
    <cellStyle name="Input 3 3 13 5" xfId="12855"/>
    <cellStyle name="Input 3 3 14" xfId="3520"/>
    <cellStyle name="Input 3 3 14 2" xfId="9439"/>
    <cellStyle name="Input 3 3 14 2 2" xfId="33266"/>
    <cellStyle name="Input 3 3 14 2 3" xfId="44305"/>
    <cellStyle name="Input 3 3 14 2 4" xfId="21352"/>
    <cellStyle name="Input 3 3 14 3" xfId="27436"/>
    <cellStyle name="Input 3 3 14 4" xfId="38387"/>
    <cellStyle name="Input 3 3 14 5" xfId="15434"/>
    <cellStyle name="Input 3 3 15" xfId="4506"/>
    <cellStyle name="Input 3 3 15 2" xfId="10290"/>
    <cellStyle name="Input 3 3 15 2 2" xfId="34117"/>
    <cellStyle name="Input 3 3 15 2 3" xfId="45156"/>
    <cellStyle name="Input 3 3 15 2 4" xfId="22203"/>
    <cellStyle name="Input 3 3 15 3" xfId="28402"/>
    <cellStyle name="Input 3 3 15 4" xfId="39373"/>
    <cellStyle name="Input 3 3 15 5" xfId="16420"/>
    <cellStyle name="Input 3 3 16" xfId="6520"/>
    <cellStyle name="Input 3 3 16 2" xfId="12027"/>
    <cellStyle name="Input 3 3 16 2 2" xfId="35854"/>
    <cellStyle name="Input 3 3 16 2 3" xfId="46893"/>
    <cellStyle name="Input 3 3 16 2 4" xfId="23940"/>
    <cellStyle name="Input 3 3 16 3" xfId="30356"/>
    <cellStyle name="Input 3 3 16 4" xfId="41387"/>
    <cellStyle name="Input 3 3 16 5" xfId="18434"/>
    <cellStyle name="Input 3 3 17" xfId="624"/>
    <cellStyle name="Input 3 3 17 2" xfId="6931"/>
    <cellStyle name="Input 3 3 17 2 2" xfId="30758"/>
    <cellStyle name="Input 3 3 17 2 3" xfId="41797"/>
    <cellStyle name="Input 3 3 17 2 4" xfId="18844"/>
    <cellStyle name="Input 3 3 17 3" xfId="24615"/>
    <cellStyle name="Input 3 3 17 4" xfId="30358"/>
    <cellStyle name="Input 3 3 17 5" xfId="12538"/>
    <cellStyle name="Input 3 3 18" xfId="24372"/>
    <cellStyle name="Input 3 3 19" xfId="28316"/>
    <cellStyle name="Input 3 3 2" xfId="418"/>
    <cellStyle name="Input 3 3 2 10" xfId="2174"/>
    <cellStyle name="Input 3 3 2 10 2" xfId="8277"/>
    <cellStyle name="Input 3 3 2 10 2 2" xfId="32104"/>
    <cellStyle name="Input 3 3 2 10 2 3" xfId="43143"/>
    <cellStyle name="Input 3 3 2 10 2 4" xfId="20190"/>
    <cellStyle name="Input 3 3 2 10 3" xfId="26120"/>
    <cellStyle name="Input 3 3 2 10 4" xfId="37041"/>
    <cellStyle name="Input 3 3 2 10 5" xfId="14088"/>
    <cellStyle name="Input 3 3 2 11" xfId="2388"/>
    <cellStyle name="Input 3 3 2 11 2" xfId="8463"/>
    <cellStyle name="Input 3 3 2 11 2 2" xfId="32290"/>
    <cellStyle name="Input 3 3 2 11 2 3" xfId="43329"/>
    <cellStyle name="Input 3 3 2 11 2 4" xfId="20376"/>
    <cellStyle name="Input 3 3 2 11 3" xfId="26328"/>
    <cellStyle name="Input 3 3 2 11 4" xfId="37255"/>
    <cellStyle name="Input 3 3 2 11 5" xfId="14302"/>
    <cellStyle name="Input 3 3 2 12" xfId="2611"/>
    <cellStyle name="Input 3 3 2 12 2" xfId="8653"/>
    <cellStyle name="Input 3 3 2 12 2 2" xfId="32480"/>
    <cellStyle name="Input 3 3 2 12 2 3" xfId="43519"/>
    <cellStyle name="Input 3 3 2 12 2 4" xfId="20566"/>
    <cellStyle name="Input 3 3 2 12 3" xfId="26546"/>
    <cellStyle name="Input 3 3 2 12 4" xfId="37478"/>
    <cellStyle name="Input 3 3 2 12 5" xfId="14525"/>
    <cellStyle name="Input 3 3 2 13" xfId="2812"/>
    <cellStyle name="Input 3 3 2 13 2" xfId="8827"/>
    <cellStyle name="Input 3 3 2 13 2 2" xfId="32654"/>
    <cellStyle name="Input 3 3 2 13 2 3" xfId="43693"/>
    <cellStyle name="Input 3 3 2 13 2 4" xfId="20740"/>
    <cellStyle name="Input 3 3 2 13 3" xfId="26741"/>
    <cellStyle name="Input 3 3 2 13 4" xfId="37679"/>
    <cellStyle name="Input 3 3 2 13 5" xfId="14726"/>
    <cellStyle name="Input 3 3 2 14" xfId="3080"/>
    <cellStyle name="Input 3 3 2 14 2" xfId="9056"/>
    <cellStyle name="Input 3 3 2 14 2 2" xfId="32883"/>
    <cellStyle name="Input 3 3 2 14 2 3" xfId="43922"/>
    <cellStyle name="Input 3 3 2 14 2 4" xfId="20969"/>
    <cellStyle name="Input 3 3 2 14 3" xfId="27004"/>
    <cellStyle name="Input 3 3 2 14 4" xfId="37947"/>
    <cellStyle name="Input 3 3 2 14 5" xfId="14994"/>
    <cellStyle name="Input 3 3 2 15" xfId="3324"/>
    <cellStyle name="Input 3 3 2 15 2" xfId="9268"/>
    <cellStyle name="Input 3 3 2 15 2 2" xfId="33095"/>
    <cellStyle name="Input 3 3 2 15 2 3" xfId="44134"/>
    <cellStyle name="Input 3 3 2 15 2 4" xfId="21181"/>
    <cellStyle name="Input 3 3 2 15 3" xfId="27245"/>
    <cellStyle name="Input 3 3 2 15 4" xfId="38191"/>
    <cellStyle name="Input 3 3 2 15 5" xfId="15238"/>
    <cellStyle name="Input 3 3 2 16" xfId="3569"/>
    <cellStyle name="Input 3 3 2 16 2" xfId="9481"/>
    <cellStyle name="Input 3 3 2 16 2 2" xfId="33308"/>
    <cellStyle name="Input 3 3 2 16 2 3" xfId="44347"/>
    <cellStyle name="Input 3 3 2 16 2 4" xfId="21394"/>
    <cellStyle name="Input 3 3 2 16 3" xfId="27485"/>
    <cellStyle name="Input 3 3 2 16 4" xfId="38436"/>
    <cellStyle name="Input 3 3 2 16 5" xfId="15483"/>
    <cellStyle name="Input 3 3 2 17" xfId="3817"/>
    <cellStyle name="Input 3 3 2 17 2" xfId="9695"/>
    <cellStyle name="Input 3 3 2 17 2 2" xfId="33522"/>
    <cellStyle name="Input 3 3 2 17 2 3" xfId="44561"/>
    <cellStyle name="Input 3 3 2 17 2 4" xfId="21608"/>
    <cellStyle name="Input 3 3 2 17 3" xfId="27729"/>
    <cellStyle name="Input 3 3 2 17 4" xfId="38684"/>
    <cellStyle name="Input 3 3 2 17 5" xfId="15731"/>
    <cellStyle name="Input 3 3 2 18" xfId="4061"/>
    <cellStyle name="Input 3 3 2 18 2" xfId="9906"/>
    <cellStyle name="Input 3 3 2 18 2 2" xfId="33733"/>
    <cellStyle name="Input 3 3 2 18 2 3" xfId="44772"/>
    <cellStyle name="Input 3 3 2 18 2 4" xfId="21819"/>
    <cellStyle name="Input 3 3 2 18 3" xfId="27968"/>
    <cellStyle name="Input 3 3 2 18 4" xfId="38928"/>
    <cellStyle name="Input 3 3 2 18 5" xfId="15975"/>
    <cellStyle name="Input 3 3 2 19" xfId="4303"/>
    <cellStyle name="Input 3 3 2 19 2" xfId="10116"/>
    <cellStyle name="Input 3 3 2 19 2 2" xfId="33943"/>
    <cellStyle name="Input 3 3 2 19 2 3" xfId="44982"/>
    <cellStyle name="Input 3 3 2 19 2 4" xfId="22029"/>
    <cellStyle name="Input 3 3 2 19 3" xfId="28205"/>
    <cellStyle name="Input 3 3 2 19 4" xfId="39170"/>
    <cellStyle name="Input 3 3 2 19 5" xfId="16217"/>
    <cellStyle name="Input 3 3 2 2" xfId="539"/>
    <cellStyle name="Input 3 3 2 2 10" xfId="2933"/>
    <cellStyle name="Input 3 3 2 2 10 2" xfId="8931"/>
    <cellStyle name="Input 3 3 2 2 10 2 2" xfId="32758"/>
    <cellStyle name="Input 3 3 2 2 10 2 3" xfId="43797"/>
    <cellStyle name="Input 3 3 2 2 10 2 4" xfId="20844"/>
    <cellStyle name="Input 3 3 2 2 10 3" xfId="26858"/>
    <cellStyle name="Input 3 3 2 2 10 4" xfId="37800"/>
    <cellStyle name="Input 3 3 2 2 10 5" xfId="14847"/>
    <cellStyle name="Input 3 3 2 2 11" xfId="3201"/>
    <cellStyle name="Input 3 3 2 2 11 2" xfId="9160"/>
    <cellStyle name="Input 3 3 2 2 11 2 2" xfId="32987"/>
    <cellStyle name="Input 3 3 2 2 11 2 3" xfId="44026"/>
    <cellStyle name="Input 3 3 2 2 11 2 4" xfId="21073"/>
    <cellStyle name="Input 3 3 2 2 11 3" xfId="27123"/>
    <cellStyle name="Input 3 3 2 2 11 4" xfId="38068"/>
    <cellStyle name="Input 3 3 2 2 11 5" xfId="15115"/>
    <cellStyle name="Input 3 3 2 2 12" xfId="3445"/>
    <cellStyle name="Input 3 3 2 2 12 2" xfId="9372"/>
    <cellStyle name="Input 3 3 2 2 12 2 2" xfId="33199"/>
    <cellStyle name="Input 3 3 2 2 12 2 3" xfId="44238"/>
    <cellStyle name="Input 3 3 2 2 12 2 4" xfId="21285"/>
    <cellStyle name="Input 3 3 2 2 12 3" xfId="27362"/>
    <cellStyle name="Input 3 3 2 2 12 4" xfId="38312"/>
    <cellStyle name="Input 3 3 2 2 12 5" xfId="15359"/>
    <cellStyle name="Input 3 3 2 2 13" xfId="3690"/>
    <cellStyle name="Input 3 3 2 2 13 2" xfId="9585"/>
    <cellStyle name="Input 3 3 2 2 13 2 2" xfId="33412"/>
    <cellStyle name="Input 3 3 2 2 13 2 3" xfId="44451"/>
    <cellStyle name="Input 3 3 2 2 13 2 4" xfId="21498"/>
    <cellStyle name="Input 3 3 2 2 13 3" xfId="27603"/>
    <cellStyle name="Input 3 3 2 2 13 4" xfId="38557"/>
    <cellStyle name="Input 3 3 2 2 13 5" xfId="15604"/>
    <cellStyle name="Input 3 3 2 2 14" xfId="3938"/>
    <cellStyle name="Input 3 3 2 2 14 2" xfId="9799"/>
    <cellStyle name="Input 3 3 2 2 14 2 2" xfId="33626"/>
    <cellStyle name="Input 3 3 2 2 14 2 3" xfId="44665"/>
    <cellStyle name="Input 3 3 2 2 14 2 4" xfId="21712"/>
    <cellStyle name="Input 3 3 2 2 14 3" xfId="27846"/>
    <cellStyle name="Input 3 3 2 2 14 4" xfId="38805"/>
    <cellStyle name="Input 3 3 2 2 14 5" xfId="15852"/>
    <cellStyle name="Input 3 3 2 2 15" xfId="4182"/>
    <cellStyle name="Input 3 3 2 2 15 2" xfId="10010"/>
    <cellStyle name="Input 3 3 2 2 15 2 2" xfId="33837"/>
    <cellStyle name="Input 3 3 2 2 15 2 3" xfId="44876"/>
    <cellStyle name="Input 3 3 2 2 15 2 4" xfId="21923"/>
    <cellStyle name="Input 3 3 2 2 15 3" xfId="28085"/>
    <cellStyle name="Input 3 3 2 2 15 4" xfId="39049"/>
    <cellStyle name="Input 3 3 2 2 15 5" xfId="16096"/>
    <cellStyle name="Input 3 3 2 2 16" xfId="4424"/>
    <cellStyle name="Input 3 3 2 2 16 2" xfId="10220"/>
    <cellStyle name="Input 3 3 2 2 16 2 2" xfId="34047"/>
    <cellStyle name="Input 3 3 2 2 16 2 3" xfId="45086"/>
    <cellStyle name="Input 3 3 2 2 16 2 4" xfId="22133"/>
    <cellStyle name="Input 3 3 2 2 16 3" xfId="28322"/>
    <cellStyle name="Input 3 3 2 2 16 4" xfId="39291"/>
    <cellStyle name="Input 3 3 2 2 16 5" xfId="16338"/>
    <cellStyle name="Input 3 3 2 2 17" xfId="4645"/>
    <cellStyle name="Input 3 3 2 2 17 2" xfId="10407"/>
    <cellStyle name="Input 3 3 2 2 17 2 2" xfId="34234"/>
    <cellStyle name="Input 3 3 2 2 17 2 3" xfId="45273"/>
    <cellStyle name="Input 3 3 2 2 17 2 4" xfId="22320"/>
    <cellStyle name="Input 3 3 2 2 17 3" xfId="28537"/>
    <cellStyle name="Input 3 3 2 2 17 4" xfId="39512"/>
    <cellStyle name="Input 3 3 2 2 17 5" xfId="16559"/>
    <cellStyle name="Input 3 3 2 2 18" xfId="4855"/>
    <cellStyle name="Input 3 3 2 2 18 2" xfId="10590"/>
    <cellStyle name="Input 3 3 2 2 18 2 2" xfId="34417"/>
    <cellStyle name="Input 3 3 2 2 18 2 3" xfId="45456"/>
    <cellStyle name="Input 3 3 2 2 18 2 4" xfId="22503"/>
    <cellStyle name="Input 3 3 2 2 18 3" xfId="28741"/>
    <cellStyle name="Input 3 3 2 2 18 4" xfId="39722"/>
    <cellStyle name="Input 3 3 2 2 18 5" xfId="16769"/>
    <cellStyle name="Input 3 3 2 2 19" xfId="5090"/>
    <cellStyle name="Input 3 3 2 2 19 2" xfId="10795"/>
    <cellStyle name="Input 3 3 2 2 19 2 2" xfId="34622"/>
    <cellStyle name="Input 3 3 2 2 19 2 3" xfId="45661"/>
    <cellStyle name="Input 3 3 2 2 19 2 4" xfId="22708"/>
    <cellStyle name="Input 3 3 2 2 19 3" xfId="28971"/>
    <cellStyle name="Input 3 3 2 2 19 4" xfId="39957"/>
    <cellStyle name="Input 3 3 2 2 19 5" xfId="17004"/>
    <cellStyle name="Input 3 3 2 2 2" xfId="1183"/>
    <cellStyle name="Input 3 3 2 2 2 2" xfId="7422"/>
    <cellStyle name="Input 3 3 2 2 2 2 2" xfId="31249"/>
    <cellStyle name="Input 3 3 2 2 2 2 3" xfId="42288"/>
    <cellStyle name="Input 3 3 2 2 2 2 4" xfId="19335"/>
    <cellStyle name="Input 3 3 2 2 2 3" xfId="25160"/>
    <cellStyle name="Input 3 3 2 2 2 4" xfId="24340"/>
    <cellStyle name="Input 3 3 2 2 2 5" xfId="13097"/>
    <cellStyle name="Input 3 3 2 2 20" xfId="5311"/>
    <cellStyle name="Input 3 3 2 2 20 2" xfId="10982"/>
    <cellStyle name="Input 3 3 2 2 20 2 2" xfId="34809"/>
    <cellStyle name="Input 3 3 2 2 20 2 3" xfId="45848"/>
    <cellStyle name="Input 3 3 2 2 20 2 4" xfId="22895"/>
    <cellStyle name="Input 3 3 2 2 20 3" xfId="29184"/>
    <cellStyle name="Input 3 3 2 2 20 4" xfId="40178"/>
    <cellStyle name="Input 3 3 2 2 20 5" xfId="17225"/>
    <cellStyle name="Input 3 3 2 2 21" xfId="5544"/>
    <cellStyle name="Input 3 3 2 2 21 2" xfId="11185"/>
    <cellStyle name="Input 3 3 2 2 21 2 2" xfId="35012"/>
    <cellStyle name="Input 3 3 2 2 21 2 3" xfId="46051"/>
    <cellStyle name="Input 3 3 2 2 21 2 4" xfId="23098"/>
    <cellStyle name="Input 3 3 2 2 21 3" xfId="29411"/>
    <cellStyle name="Input 3 3 2 2 21 4" xfId="40411"/>
    <cellStyle name="Input 3 3 2 2 21 5" xfId="17458"/>
    <cellStyle name="Input 3 3 2 2 22" xfId="5777"/>
    <cellStyle name="Input 3 3 2 2 22 2" xfId="11386"/>
    <cellStyle name="Input 3 3 2 2 22 2 2" xfId="35213"/>
    <cellStyle name="Input 3 3 2 2 22 2 3" xfId="46252"/>
    <cellStyle name="Input 3 3 2 2 22 2 4" xfId="23299"/>
    <cellStyle name="Input 3 3 2 2 22 3" xfId="29637"/>
    <cellStyle name="Input 3 3 2 2 22 4" xfId="40644"/>
    <cellStyle name="Input 3 3 2 2 22 5" xfId="17691"/>
    <cellStyle name="Input 3 3 2 2 23" xfId="5994"/>
    <cellStyle name="Input 3 3 2 2 23 2" xfId="11570"/>
    <cellStyle name="Input 3 3 2 2 23 2 2" xfId="35397"/>
    <cellStyle name="Input 3 3 2 2 23 2 3" xfId="46436"/>
    <cellStyle name="Input 3 3 2 2 23 2 4" xfId="23483"/>
    <cellStyle name="Input 3 3 2 2 23 3" xfId="29847"/>
    <cellStyle name="Input 3 3 2 2 23 4" xfId="40861"/>
    <cellStyle name="Input 3 3 2 2 23 5" xfId="17908"/>
    <cellStyle name="Input 3 3 2 2 24" xfId="6202"/>
    <cellStyle name="Input 3 3 2 2 24 2" xfId="11751"/>
    <cellStyle name="Input 3 3 2 2 24 2 2" xfId="35578"/>
    <cellStyle name="Input 3 3 2 2 24 2 3" xfId="46617"/>
    <cellStyle name="Input 3 3 2 2 24 2 4" xfId="23664"/>
    <cellStyle name="Input 3 3 2 2 24 3" xfId="30048"/>
    <cellStyle name="Input 3 3 2 2 24 4" xfId="41069"/>
    <cellStyle name="Input 3 3 2 2 24 5" xfId="18116"/>
    <cellStyle name="Input 3 3 2 2 25" xfId="6422"/>
    <cellStyle name="Input 3 3 2 2 25 2" xfId="11943"/>
    <cellStyle name="Input 3 3 2 2 25 2 2" xfId="35770"/>
    <cellStyle name="Input 3 3 2 2 25 2 3" xfId="46809"/>
    <cellStyle name="Input 3 3 2 2 25 2 4" xfId="23856"/>
    <cellStyle name="Input 3 3 2 2 25 3" xfId="30261"/>
    <cellStyle name="Input 3 3 2 2 25 4" xfId="41289"/>
    <cellStyle name="Input 3 3 2 2 25 5" xfId="18336"/>
    <cellStyle name="Input 3 3 2 2 26" xfId="6648"/>
    <cellStyle name="Input 3 3 2 2 26 2" xfId="12136"/>
    <cellStyle name="Input 3 3 2 2 26 2 2" xfId="35963"/>
    <cellStyle name="Input 3 3 2 2 26 2 3" xfId="47002"/>
    <cellStyle name="Input 3 3 2 2 26 2 4" xfId="24049"/>
    <cellStyle name="Input 3 3 2 2 26 3" xfId="30478"/>
    <cellStyle name="Input 3 3 2 2 26 4" xfId="41515"/>
    <cellStyle name="Input 3 3 2 2 26 5" xfId="18562"/>
    <cellStyle name="Input 3 3 2 2 27" xfId="764"/>
    <cellStyle name="Input 3 3 2 2 27 2" xfId="7071"/>
    <cellStyle name="Input 3 3 2 2 27 2 2" xfId="30898"/>
    <cellStyle name="Input 3 3 2 2 27 2 3" xfId="41937"/>
    <cellStyle name="Input 3 3 2 2 27 2 4" xfId="18984"/>
    <cellStyle name="Input 3 3 2 2 27 3" xfId="24755"/>
    <cellStyle name="Input 3 3 2 2 27 4" xfId="25351"/>
    <cellStyle name="Input 3 3 2 2 27 5" xfId="12678"/>
    <cellStyle name="Input 3 3 2 2 28" xfId="6854"/>
    <cellStyle name="Input 3 3 2 2 28 2" xfId="30681"/>
    <cellStyle name="Input 3 3 2 2 28 3" xfId="41720"/>
    <cellStyle name="Input 3 3 2 2 28 4" xfId="18767"/>
    <cellStyle name="Input 3 3 2 2 29" xfId="24531"/>
    <cellStyle name="Input 3 3 2 2 3" xfId="1396"/>
    <cellStyle name="Input 3 3 2 2 3 2" xfId="7607"/>
    <cellStyle name="Input 3 3 2 2 3 2 2" xfId="31434"/>
    <cellStyle name="Input 3 3 2 2 3 2 3" xfId="42473"/>
    <cellStyle name="Input 3 3 2 2 3 2 4" xfId="19520"/>
    <cellStyle name="Input 3 3 2 2 3 3" xfId="25366"/>
    <cellStyle name="Input 3 3 2 2 3 4" xfId="36263"/>
    <cellStyle name="Input 3 3 2 2 3 5" xfId="13310"/>
    <cellStyle name="Input 3 3 2 2 30" xfId="29619"/>
    <cellStyle name="Input 3 3 2 2 31" xfId="12453"/>
    <cellStyle name="Input 3 3 2 2 4" xfId="1628"/>
    <cellStyle name="Input 3 3 2 2 4 2" xfId="7805"/>
    <cellStyle name="Input 3 3 2 2 4 2 2" xfId="31632"/>
    <cellStyle name="Input 3 3 2 2 4 2 3" xfId="42671"/>
    <cellStyle name="Input 3 3 2 2 4 2 4" xfId="19718"/>
    <cellStyle name="Input 3 3 2 2 4 3" xfId="25590"/>
    <cellStyle name="Input 3 3 2 2 4 4" xfId="36495"/>
    <cellStyle name="Input 3 3 2 2 4 5" xfId="13542"/>
    <cellStyle name="Input 3 3 2 2 5" xfId="1839"/>
    <cellStyle name="Input 3 3 2 2 5 2" xfId="7989"/>
    <cellStyle name="Input 3 3 2 2 5 2 2" xfId="31816"/>
    <cellStyle name="Input 3 3 2 2 5 2 3" xfId="42855"/>
    <cellStyle name="Input 3 3 2 2 5 2 4" xfId="19902"/>
    <cellStyle name="Input 3 3 2 2 5 3" xfId="25794"/>
    <cellStyle name="Input 3 3 2 2 5 4" xfId="36706"/>
    <cellStyle name="Input 3 3 2 2 5 5" xfId="13753"/>
    <cellStyle name="Input 3 3 2 2 6" xfId="2070"/>
    <cellStyle name="Input 3 3 2 2 6 2" xfId="8190"/>
    <cellStyle name="Input 3 3 2 2 6 2 2" xfId="32017"/>
    <cellStyle name="Input 3 3 2 2 6 2 3" xfId="43056"/>
    <cellStyle name="Input 3 3 2 2 6 2 4" xfId="20103"/>
    <cellStyle name="Input 3 3 2 2 6 3" xfId="26019"/>
    <cellStyle name="Input 3 3 2 2 6 4" xfId="36937"/>
    <cellStyle name="Input 3 3 2 2 6 5" xfId="13984"/>
    <cellStyle name="Input 3 3 2 2 7" xfId="2295"/>
    <cellStyle name="Input 3 3 2 2 7 2" xfId="8381"/>
    <cellStyle name="Input 3 3 2 2 7 2 2" xfId="32208"/>
    <cellStyle name="Input 3 3 2 2 7 2 3" xfId="43247"/>
    <cellStyle name="Input 3 3 2 2 7 2 4" xfId="20294"/>
    <cellStyle name="Input 3 3 2 2 7 3" xfId="26236"/>
    <cellStyle name="Input 3 3 2 2 7 4" xfId="37162"/>
    <cellStyle name="Input 3 3 2 2 7 5" xfId="14209"/>
    <cellStyle name="Input 3 3 2 2 8" xfId="2509"/>
    <cellStyle name="Input 3 3 2 2 8 2" xfId="8567"/>
    <cellStyle name="Input 3 3 2 2 8 2 2" xfId="32394"/>
    <cellStyle name="Input 3 3 2 2 8 2 3" xfId="43433"/>
    <cellStyle name="Input 3 3 2 2 8 2 4" xfId="20480"/>
    <cellStyle name="Input 3 3 2 2 8 3" xfId="26445"/>
    <cellStyle name="Input 3 3 2 2 8 4" xfId="37376"/>
    <cellStyle name="Input 3 3 2 2 8 5" xfId="14423"/>
    <cellStyle name="Input 3 3 2 2 9" xfId="2727"/>
    <cellStyle name="Input 3 3 2 2 9 2" xfId="8751"/>
    <cellStyle name="Input 3 3 2 2 9 2 2" xfId="32578"/>
    <cellStyle name="Input 3 3 2 2 9 2 3" xfId="43617"/>
    <cellStyle name="Input 3 3 2 2 9 2 4" xfId="20664"/>
    <cellStyle name="Input 3 3 2 2 9 3" xfId="26657"/>
    <cellStyle name="Input 3 3 2 2 9 4" xfId="37594"/>
    <cellStyle name="Input 3 3 2 2 9 5" xfId="14641"/>
    <cellStyle name="Input 3 3 2 20" xfId="4524"/>
    <cellStyle name="Input 3 3 2 20 2" xfId="10303"/>
    <cellStyle name="Input 3 3 2 20 2 2" xfId="34130"/>
    <cellStyle name="Input 3 3 2 20 2 3" xfId="45169"/>
    <cellStyle name="Input 3 3 2 20 2 4" xfId="22216"/>
    <cellStyle name="Input 3 3 2 20 3" xfId="28420"/>
    <cellStyle name="Input 3 3 2 20 4" xfId="39391"/>
    <cellStyle name="Input 3 3 2 20 5" xfId="16438"/>
    <cellStyle name="Input 3 3 2 21" xfId="4734"/>
    <cellStyle name="Input 3 3 2 21 2" xfId="10486"/>
    <cellStyle name="Input 3 3 2 21 2 2" xfId="34313"/>
    <cellStyle name="Input 3 3 2 21 2 3" xfId="45352"/>
    <cellStyle name="Input 3 3 2 21 2 4" xfId="22399"/>
    <cellStyle name="Input 3 3 2 21 3" xfId="28624"/>
    <cellStyle name="Input 3 3 2 21 4" xfId="39601"/>
    <cellStyle name="Input 3 3 2 21 5" xfId="16648"/>
    <cellStyle name="Input 3 3 2 22" xfId="4969"/>
    <cellStyle name="Input 3 3 2 22 2" xfId="10691"/>
    <cellStyle name="Input 3 3 2 22 2 2" xfId="34518"/>
    <cellStyle name="Input 3 3 2 22 2 3" xfId="45557"/>
    <cellStyle name="Input 3 3 2 22 2 4" xfId="22604"/>
    <cellStyle name="Input 3 3 2 22 3" xfId="28853"/>
    <cellStyle name="Input 3 3 2 22 4" xfId="39836"/>
    <cellStyle name="Input 3 3 2 22 5" xfId="16883"/>
    <cellStyle name="Input 3 3 2 23" xfId="5190"/>
    <cellStyle name="Input 3 3 2 23 2" xfId="10878"/>
    <cellStyle name="Input 3 3 2 23 2 2" xfId="34705"/>
    <cellStyle name="Input 3 3 2 23 2 3" xfId="45744"/>
    <cellStyle name="Input 3 3 2 23 2 4" xfId="22791"/>
    <cellStyle name="Input 3 3 2 23 3" xfId="29067"/>
    <cellStyle name="Input 3 3 2 23 4" xfId="40057"/>
    <cellStyle name="Input 3 3 2 23 5" xfId="17104"/>
    <cellStyle name="Input 3 3 2 24" xfId="5423"/>
    <cellStyle name="Input 3 3 2 24 2" xfId="11081"/>
    <cellStyle name="Input 3 3 2 24 2 2" xfId="34908"/>
    <cellStyle name="Input 3 3 2 24 2 3" xfId="45947"/>
    <cellStyle name="Input 3 3 2 24 2 4" xfId="22994"/>
    <cellStyle name="Input 3 3 2 24 3" xfId="29294"/>
    <cellStyle name="Input 3 3 2 24 4" xfId="40290"/>
    <cellStyle name="Input 3 3 2 24 5" xfId="17337"/>
    <cellStyle name="Input 3 3 2 25" xfId="5656"/>
    <cellStyle name="Input 3 3 2 25 2" xfId="11282"/>
    <cellStyle name="Input 3 3 2 25 2 2" xfId="35109"/>
    <cellStyle name="Input 3 3 2 25 2 3" xfId="46148"/>
    <cellStyle name="Input 3 3 2 25 2 4" xfId="23195"/>
    <cellStyle name="Input 3 3 2 25 3" xfId="29520"/>
    <cellStyle name="Input 3 3 2 25 4" xfId="40523"/>
    <cellStyle name="Input 3 3 2 25 5" xfId="17570"/>
    <cellStyle name="Input 3 3 2 26" xfId="5873"/>
    <cellStyle name="Input 3 3 2 26 2" xfId="11466"/>
    <cellStyle name="Input 3 3 2 26 2 2" xfId="35293"/>
    <cellStyle name="Input 3 3 2 26 2 3" xfId="46332"/>
    <cellStyle name="Input 3 3 2 26 2 4" xfId="23379"/>
    <cellStyle name="Input 3 3 2 26 3" xfId="29731"/>
    <cellStyle name="Input 3 3 2 26 4" xfId="40740"/>
    <cellStyle name="Input 3 3 2 26 5" xfId="17787"/>
    <cellStyle name="Input 3 3 2 27" xfId="6081"/>
    <cellStyle name="Input 3 3 2 27 2" xfId="11647"/>
    <cellStyle name="Input 3 3 2 27 2 2" xfId="35474"/>
    <cellStyle name="Input 3 3 2 27 2 3" xfId="46513"/>
    <cellStyle name="Input 3 3 2 27 2 4" xfId="23560"/>
    <cellStyle name="Input 3 3 2 27 3" xfId="29932"/>
    <cellStyle name="Input 3 3 2 27 4" xfId="40948"/>
    <cellStyle name="Input 3 3 2 27 5" xfId="17995"/>
    <cellStyle name="Input 3 3 2 28" xfId="6301"/>
    <cellStyle name="Input 3 3 2 28 2" xfId="11839"/>
    <cellStyle name="Input 3 3 2 28 2 2" xfId="35666"/>
    <cellStyle name="Input 3 3 2 28 2 3" xfId="46705"/>
    <cellStyle name="Input 3 3 2 28 2 4" xfId="23752"/>
    <cellStyle name="Input 3 3 2 28 3" xfId="30145"/>
    <cellStyle name="Input 3 3 2 28 4" xfId="41168"/>
    <cellStyle name="Input 3 3 2 28 5" xfId="18215"/>
    <cellStyle name="Input 3 3 2 29" xfId="6536"/>
    <cellStyle name="Input 3 3 2 29 2" xfId="12041"/>
    <cellStyle name="Input 3 3 2 29 2 2" xfId="35868"/>
    <cellStyle name="Input 3 3 2 29 2 3" xfId="46907"/>
    <cellStyle name="Input 3 3 2 29 2 4" xfId="23954"/>
    <cellStyle name="Input 3 3 2 29 3" xfId="30371"/>
    <cellStyle name="Input 3 3 2 29 4" xfId="41403"/>
    <cellStyle name="Input 3 3 2 29 5" xfId="18450"/>
    <cellStyle name="Input 3 3 2 3" xfId="584"/>
    <cellStyle name="Input 3 3 2 3 10" xfId="2978"/>
    <cellStyle name="Input 3 3 2 3 10 2" xfId="8971"/>
    <cellStyle name="Input 3 3 2 3 10 2 2" xfId="32798"/>
    <cellStyle name="Input 3 3 2 3 10 2 3" xfId="43837"/>
    <cellStyle name="Input 3 3 2 3 10 2 4" xfId="20884"/>
    <cellStyle name="Input 3 3 2 3 10 3" xfId="26902"/>
    <cellStyle name="Input 3 3 2 3 10 4" xfId="37845"/>
    <cellStyle name="Input 3 3 2 3 10 5" xfId="14892"/>
    <cellStyle name="Input 3 3 2 3 11" xfId="3246"/>
    <cellStyle name="Input 3 3 2 3 11 2" xfId="9200"/>
    <cellStyle name="Input 3 3 2 3 11 2 2" xfId="33027"/>
    <cellStyle name="Input 3 3 2 3 11 2 3" xfId="44066"/>
    <cellStyle name="Input 3 3 2 3 11 2 4" xfId="21113"/>
    <cellStyle name="Input 3 3 2 3 11 3" xfId="27167"/>
    <cellStyle name="Input 3 3 2 3 11 4" xfId="38113"/>
    <cellStyle name="Input 3 3 2 3 11 5" xfId="15160"/>
    <cellStyle name="Input 3 3 2 3 12" xfId="3490"/>
    <cellStyle name="Input 3 3 2 3 12 2" xfId="9412"/>
    <cellStyle name="Input 3 3 2 3 12 2 2" xfId="33239"/>
    <cellStyle name="Input 3 3 2 3 12 2 3" xfId="44278"/>
    <cellStyle name="Input 3 3 2 3 12 2 4" xfId="21325"/>
    <cellStyle name="Input 3 3 2 3 12 3" xfId="27406"/>
    <cellStyle name="Input 3 3 2 3 12 4" xfId="38357"/>
    <cellStyle name="Input 3 3 2 3 12 5" xfId="15404"/>
    <cellStyle name="Input 3 3 2 3 13" xfId="3735"/>
    <cellStyle name="Input 3 3 2 3 13 2" xfId="9625"/>
    <cellStyle name="Input 3 3 2 3 13 2 2" xfId="33452"/>
    <cellStyle name="Input 3 3 2 3 13 2 3" xfId="44491"/>
    <cellStyle name="Input 3 3 2 3 13 2 4" xfId="21538"/>
    <cellStyle name="Input 3 3 2 3 13 3" xfId="27647"/>
    <cellStyle name="Input 3 3 2 3 13 4" xfId="38602"/>
    <cellStyle name="Input 3 3 2 3 13 5" xfId="15649"/>
    <cellStyle name="Input 3 3 2 3 14" xfId="3983"/>
    <cellStyle name="Input 3 3 2 3 14 2" xfId="9839"/>
    <cellStyle name="Input 3 3 2 3 14 2 2" xfId="33666"/>
    <cellStyle name="Input 3 3 2 3 14 2 3" xfId="44705"/>
    <cellStyle name="Input 3 3 2 3 14 2 4" xfId="21752"/>
    <cellStyle name="Input 3 3 2 3 14 3" xfId="27890"/>
    <cellStyle name="Input 3 3 2 3 14 4" xfId="38850"/>
    <cellStyle name="Input 3 3 2 3 14 5" xfId="15897"/>
    <cellStyle name="Input 3 3 2 3 15" xfId="4227"/>
    <cellStyle name="Input 3 3 2 3 15 2" xfId="10050"/>
    <cellStyle name="Input 3 3 2 3 15 2 2" xfId="33877"/>
    <cellStyle name="Input 3 3 2 3 15 2 3" xfId="44916"/>
    <cellStyle name="Input 3 3 2 3 15 2 4" xfId="21963"/>
    <cellStyle name="Input 3 3 2 3 15 3" xfId="28129"/>
    <cellStyle name="Input 3 3 2 3 15 4" xfId="39094"/>
    <cellStyle name="Input 3 3 2 3 15 5" xfId="16141"/>
    <cellStyle name="Input 3 3 2 3 16" xfId="4469"/>
    <cellStyle name="Input 3 3 2 3 16 2" xfId="10260"/>
    <cellStyle name="Input 3 3 2 3 16 2 2" xfId="34087"/>
    <cellStyle name="Input 3 3 2 3 16 2 3" xfId="45126"/>
    <cellStyle name="Input 3 3 2 3 16 2 4" xfId="22173"/>
    <cellStyle name="Input 3 3 2 3 16 3" xfId="28366"/>
    <cellStyle name="Input 3 3 2 3 16 4" xfId="39336"/>
    <cellStyle name="Input 3 3 2 3 16 5" xfId="16383"/>
    <cellStyle name="Input 3 3 2 3 17" xfId="4690"/>
    <cellStyle name="Input 3 3 2 3 17 2" xfId="10447"/>
    <cellStyle name="Input 3 3 2 3 17 2 2" xfId="34274"/>
    <cellStyle name="Input 3 3 2 3 17 2 3" xfId="45313"/>
    <cellStyle name="Input 3 3 2 3 17 2 4" xfId="22360"/>
    <cellStyle name="Input 3 3 2 3 17 3" xfId="28581"/>
    <cellStyle name="Input 3 3 2 3 17 4" xfId="39557"/>
    <cellStyle name="Input 3 3 2 3 17 5" xfId="16604"/>
    <cellStyle name="Input 3 3 2 3 18" xfId="4900"/>
    <cellStyle name="Input 3 3 2 3 18 2" xfId="10630"/>
    <cellStyle name="Input 3 3 2 3 18 2 2" xfId="34457"/>
    <cellStyle name="Input 3 3 2 3 18 2 3" xfId="45496"/>
    <cellStyle name="Input 3 3 2 3 18 2 4" xfId="22543"/>
    <cellStyle name="Input 3 3 2 3 18 3" xfId="28785"/>
    <cellStyle name="Input 3 3 2 3 18 4" xfId="39767"/>
    <cellStyle name="Input 3 3 2 3 18 5" xfId="16814"/>
    <cellStyle name="Input 3 3 2 3 19" xfId="5135"/>
    <cellStyle name="Input 3 3 2 3 19 2" xfId="10835"/>
    <cellStyle name="Input 3 3 2 3 19 2 2" xfId="34662"/>
    <cellStyle name="Input 3 3 2 3 19 2 3" xfId="45701"/>
    <cellStyle name="Input 3 3 2 3 19 2 4" xfId="22748"/>
    <cellStyle name="Input 3 3 2 3 19 3" xfId="29015"/>
    <cellStyle name="Input 3 3 2 3 19 4" xfId="40002"/>
    <cellStyle name="Input 3 3 2 3 19 5" xfId="17049"/>
    <cellStyle name="Input 3 3 2 3 2" xfId="1228"/>
    <cellStyle name="Input 3 3 2 3 2 2" xfId="7462"/>
    <cellStyle name="Input 3 3 2 3 2 2 2" xfId="31289"/>
    <cellStyle name="Input 3 3 2 3 2 2 3" xfId="42328"/>
    <cellStyle name="Input 3 3 2 3 2 2 4" xfId="19375"/>
    <cellStyle name="Input 3 3 2 3 2 3" xfId="25204"/>
    <cellStyle name="Input 3 3 2 3 2 4" xfId="24320"/>
    <cellStyle name="Input 3 3 2 3 2 5" xfId="13142"/>
    <cellStyle name="Input 3 3 2 3 20" xfId="5356"/>
    <cellStyle name="Input 3 3 2 3 20 2" xfId="11022"/>
    <cellStyle name="Input 3 3 2 3 20 2 2" xfId="34849"/>
    <cellStyle name="Input 3 3 2 3 20 2 3" xfId="45888"/>
    <cellStyle name="Input 3 3 2 3 20 2 4" xfId="22935"/>
    <cellStyle name="Input 3 3 2 3 20 3" xfId="29228"/>
    <cellStyle name="Input 3 3 2 3 20 4" xfId="40223"/>
    <cellStyle name="Input 3 3 2 3 20 5" xfId="17270"/>
    <cellStyle name="Input 3 3 2 3 21" xfId="5589"/>
    <cellStyle name="Input 3 3 2 3 21 2" xfId="11225"/>
    <cellStyle name="Input 3 3 2 3 21 2 2" xfId="35052"/>
    <cellStyle name="Input 3 3 2 3 21 2 3" xfId="46091"/>
    <cellStyle name="Input 3 3 2 3 21 2 4" xfId="23138"/>
    <cellStyle name="Input 3 3 2 3 21 3" xfId="29455"/>
    <cellStyle name="Input 3 3 2 3 21 4" xfId="40456"/>
    <cellStyle name="Input 3 3 2 3 21 5" xfId="17503"/>
    <cellStyle name="Input 3 3 2 3 22" xfId="5822"/>
    <cellStyle name="Input 3 3 2 3 22 2" xfId="11426"/>
    <cellStyle name="Input 3 3 2 3 22 2 2" xfId="35253"/>
    <cellStyle name="Input 3 3 2 3 22 2 3" xfId="46292"/>
    <cellStyle name="Input 3 3 2 3 22 2 4" xfId="23339"/>
    <cellStyle name="Input 3 3 2 3 22 3" xfId="29681"/>
    <cellStyle name="Input 3 3 2 3 22 4" xfId="40689"/>
    <cellStyle name="Input 3 3 2 3 22 5" xfId="17736"/>
    <cellStyle name="Input 3 3 2 3 23" xfId="6039"/>
    <cellStyle name="Input 3 3 2 3 23 2" xfId="11610"/>
    <cellStyle name="Input 3 3 2 3 23 2 2" xfId="35437"/>
    <cellStyle name="Input 3 3 2 3 23 2 3" xfId="46476"/>
    <cellStyle name="Input 3 3 2 3 23 2 4" xfId="23523"/>
    <cellStyle name="Input 3 3 2 3 23 3" xfId="29891"/>
    <cellStyle name="Input 3 3 2 3 23 4" xfId="40906"/>
    <cellStyle name="Input 3 3 2 3 23 5" xfId="17953"/>
    <cellStyle name="Input 3 3 2 3 24" xfId="6247"/>
    <cellStyle name="Input 3 3 2 3 24 2" xfId="11791"/>
    <cellStyle name="Input 3 3 2 3 24 2 2" xfId="35618"/>
    <cellStyle name="Input 3 3 2 3 24 2 3" xfId="46657"/>
    <cellStyle name="Input 3 3 2 3 24 2 4" xfId="23704"/>
    <cellStyle name="Input 3 3 2 3 24 3" xfId="30092"/>
    <cellStyle name="Input 3 3 2 3 24 4" xfId="41114"/>
    <cellStyle name="Input 3 3 2 3 24 5" xfId="18161"/>
    <cellStyle name="Input 3 3 2 3 25" xfId="6467"/>
    <cellStyle name="Input 3 3 2 3 25 2" xfId="11983"/>
    <cellStyle name="Input 3 3 2 3 25 2 2" xfId="35810"/>
    <cellStyle name="Input 3 3 2 3 25 2 3" xfId="46849"/>
    <cellStyle name="Input 3 3 2 3 25 2 4" xfId="23896"/>
    <cellStyle name="Input 3 3 2 3 25 3" xfId="30305"/>
    <cellStyle name="Input 3 3 2 3 25 4" xfId="41334"/>
    <cellStyle name="Input 3 3 2 3 25 5" xfId="18381"/>
    <cellStyle name="Input 3 3 2 3 26" xfId="6693"/>
    <cellStyle name="Input 3 3 2 3 26 2" xfId="12176"/>
    <cellStyle name="Input 3 3 2 3 26 2 2" xfId="36003"/>
    <cellStyle name="Input 3 3 2 3 26 2 3" xfId="47042"/>
    <cellStyle name="Input 3 3 2 3 26 2 4" xfId="24089"/>
    <cellStyle name="Input 3 3 2 3 26 3" xfId="30522"/>
    <cellStyle name="Input 3 3 2 3 26 4" xfId="41560"/>
    <cellStyle name="Input 3 3 2 3 26 5" xfId="18607"/>
    <cellStyle name="Input 3 3 2 3 27" xfId="804"/>
    <cellStyle name="Input 3 3 2 3 27 2" xfId="7111"/>
    <cellStyle name="Input 3 3 2 3 27 2 2" xfId="30938"/>
    <cellStyle name="Input 3 3 2 3 27 2 3" xfId="41977"/>
    <cellStyle name="Input 3 3 2 3 27 2 4" xfId="19024"/>
    <cellStyle name="Input 3 3 2 3 27 3" xfId="24795"/>
    <cellStyle name="Input 3 3 2 3 27 4" xfId="26064"/>
    <cellStyle name="Input 3 3 2 3 27 5" xfId="12718"/>
    <cellStyle name="Input 3 3 2 3 28" xfId="6894"/>
    <cellStyle name="Input 3 3 2 3 28 2" xfId="30721"/>
    <cellStyle name="Input 3 3 2 3 28 3" xfId="41760"/>
    <cellStyle name="Input 3 3 2 3 28 4" xfId="18807"/>
    <cellStyle name="Input 3 3 2 3 29" xfId="24575"/>
    <cellStyle name="Input 3 3 2 3 3" xfId="1441"/>
    <cellStyle name="Input 3 3 2 3 3 2" xfId="7647"/>
    <cellStyle name="Input 3 3 2 3 3 2 2" xfId="31474"/>
    <cellStyle name="Input 3 3 2 3 3 2 3" xfId="42513"/>
    <cellStyle name="Input 3 3 2 3 3 2 4" xfId="19560"/>
    <cellStyle name="Input 3 3 2 3 3 3" xfId="25410"/>
    <cellStyle name="Input 3 3 2 3 3 4" xfId="36308"/>
    <cellStyle name="Input 3 3 2 3 3 5" xfId="13355"/>
    <cellStyle name="Input 3 3 2 3 30" xfId="25191"/>
    <cellStyle name="Input 3 3 2 3 31" xfId="12498"/>
    <cellStyle name="Input 3 3 2 3 4" xfId="1673"/>
    <cellStyle name="Input 3 3 2 3 4 2" xfId="7845"/>
    <cellStyle name="Input 3 3 2 3 4 2 2" xfId="31672"/>
    <cellStyle name="Input 3 3 2 3 4 2 3" xfId="42711"/>
    <cellStyle name="Input 3 3 2 3 4 2 4" xfId="19758"/>
    <cellStyle name="Input 3 3 2 3 4 3" xfId="25634"/>
    <cellStyle name="Input 3 3 2 3 4 4" xfId="36540"/>
    <cellStyle name="Input 3 3 2 3 4 5" xfId="13587"/>
    <cellStyle name="Input 3 3 2 3 5" xfId="1884"/>
    <cellStyle name="Input 3 3 2 3 5 2" xfId="8029"/>
    <cellStyle name="Input 3 3 2 3 5 2 2" xfId="31856"/>
    <cellStyle name="Input 3 3 2 3 5 2 3" xfId="42895"/>
    <cellStyle name="Input 3 3 2 3 5 2 4" xfId="19942"/>
    <cellStyle name="Input 3 3 2 3 5 3" xfId="25838"/>
    <cellStyle name="Input 3 3 2 3 5 4" xfId="36751"/>
    <cellStyle name="Input 3 3 2 3 5 5" xfId="13798"/>
    <cellStyle name="Input 3 3 2 3 6" xfId="2115"/>
    <cellStyle name="Input 3 3 2 3 6 2" xfId="8230"/>
    <cellStyle name="Input 3 3 2 3 6 2 2" xfId="32057"/>
    <cellStyle name="Input 3 3 2 3 6 2 3" xfId="43096"/>
    <cellStyle name="Input 3 3 2 3 6 2 4" xfId="20143"/>
    <cellStyle name="Input 3 3 2 3 6 3" xfId="26063"/>
    <cellStyle name="Input 3 3 2 3 6 4" xfId="36982"/>
    <cellStyle name="Input 3 3 2 3 6 5" xfId="14029"/>
    <cellStyle name="Input 3 3 2 3 7" xfId="2340"/>
    <cellStyle name="Input 3 3 2 3 7 2" xfId="8421"/>
    <cellStyle name="Input 3 3 2 3 7 2 2" xfId="32248"/>
    <cellStyle name="Input 3 3 2 3 7 2 3" xfId="43287"/>
    <cellStyle name="Input 3 3 2 3 7 2 4" xfId="20334"/>
    <cellStyle name="Input 3 3 2 3 7 3" xfId="26280"/>
    <cellStyle name="Input 3 3 2 3 7 4" xfId="37207"/>
    <cellStyle name="Input 3 3 2 3 7 5" xfId="14254"/>
    <cellStyle name="Input 3 3 2 3 8" xfId="2554"/>
    <cellStyle name="Input 3 3 2 3 8 2" xfId="8607"/>
    <cellStyle name="Input 3 3 2 3 8 2 2" xfId="32434"/>
    <cellStyle name="Input 3 3 2 3 8 2 3" xfId="43473"/>
    <cellStyle name="Input 3 3 2 3 8 2 4" xfId="20520"/>
    <cellStyle name="Input 3 3 2 3 8 3" xfId="26489"/>
    <cellStyle name="Input 3 3 2 3 8 4" xfId="37421"/>
    <cellStyle name="Input 3 3 2 3 8 5" xfId="14468"/>
    <cellStyle name="Input 3 3 2 3 9" xfId="2772"/>
    <cellStyle name="Input 3 3 2 3 9 2" xfId="8791"/>
    <cellStyle name="Input 3 3 2 3 9 2 2" xfId="32618"/>
    <cellStyle name="Input 3 3 2 3 9 2 3" xfId="43657"/>
    <cellStyle name="Input 3 3 2 3 9 2 4" xfId="20704"/>
    <cellStyle name="Input 3 3 2 3 9 3" xfId="26701"/>
    <cellStyle name="Input 3 3 2 3 9 4" xfId="37639"/>
    <cellStyle name="Input 3 3 2 3 9 5" xfId="14686"/>
    <cellStyle name="Input 3 3 2 30" xfId="6737"/>
    <cellStyle name="Input 3 3 2 30 2" xfId="12212"/>
    <cellStyle name="Input 3 3 2 30 2 2" xfId="36039"/>
    <cellStyle name="Input 3 3 2 30 2 3" xfId="47078"/>
    <cellStyle name="Input 3 3 2 30 2 4" xfId="24125"/>
    <cellStyle name="Input 3 3 2 30 3" xfId="30565"/>
    <cellStyle name="Input 3 3 2 30 4" xfId="41604"/>
    <cellStyle name="Input 3 3 2 30 5" xfId="18651"/>
    <cellStyle name="Input 3 3 2 31" xfId="6782"/>
    <cellStyle name="Input 3 3 2 31 2" xfId="12252"/>
    <cellStyle name="Input 3 3 2 31 2 2" xfId="36079"/>
    <cellStyle name="Input 3 3 2 31 2 3" xfId="47118"/>
    <cellStyle name="Input 3 3 2 31 2 4" xfId="24165"/>
    <cellStyle name="Input 3 3 2 31 3" xfId="30609"/>
    <cellStyle name="Input 3 3 2 31 4" xfId="41649"/>
    <cellStyle name="Input 3 3 2 31 5" xfId="18696"/>
    <cellStyle name="Input 3 3 2 32" xfId="660"/>
    <cellStyle name="Input 3 3 2 32 2" xfId="6967"/>
    <cellStyle name="Input 3 3 2 32 2 2" xfId="30794"/>
    <cellStyle name="Input 3 3 2 32 2 3" xfId="41833"/>
    <cellStyle name="Input 3 3 2 32 2 4" xfId="18880"/>
    <cellStyle name="Input 3 3 2 32 3" xfId="24651"/>
    <cellStyle name="Input 3 3 2 32 4" xfId="28155"/>
    <cellStyle name="Input 3 3 2 32 5" xfId="12574"/>
    <cellStyle name="Input 3 3 2 33" xfId="24414"/>
    <cellStyle name="Input 3 3 2 34" xfId="25342"/>
    <cellStyle name="Input 3 3 2 35" xfId="12332"/>
    <cellStyle name="Input 3 3 2 4" xfId="458"/>
    <cellStyle name="Input 3 3 2 4 10" xfId="2852"/>
    <cellStyle name="Input 3 3 2 4 10 2" xfId="8864"/>
    <cellStyle name="Input 3 3 2 4 10 2 2" xfId="32691"/>
    <cellStyle name="Input 3 3 2 4 10 2 3" xfId="43730"/>
    <cellStyle name="Input 3 3 2 4 10 2 4" xfId="20777"/>
    <cellStyle name="Input 3 3 2 4 10 3" xfId="26781"/>
    <cellStyle name="Input 3 3 2 4 10 4" xfId="37719"/>
    <cellStyle name="Input 3 3 2 4 10 5" xfId="14766"/>
    <cellStyle name="Input 3 3 2 4 11" xfId="3120"/>
    <cellStyle name="Input 3 3 2 4 11 2" xfId="9093"/>
    <cellStyle name="Input 3 3 2 4 11 2 2" xfId="32920"/>
    <cellStyle name="Input 3 3 2 4 11 2 3" xfId="43959"/>
    <cellStyle name="Input 3 3 2 4 11 2 4" xfId="21006"/>
    <cellStyle name="Input 3 3 2 4 11 3" xfId="27044"/>
    <cellStyle name="Input 3 3 2 4 11 4" xfId="37987"/>
    <cellStyle name="Input 3 3 2 4 11 5" xfId="15034"/>
    <cellStyle name="Input 3 3 2 4 12" xfId="3364"/>
    <cellStyle name="Input 3 3 2 4 12 2" xfId="9305"/>
    <cellStyle name="Input 3 3 2 4 12 2 2" xfId="33132"/>
    <cellStyle name="Input 3 3 2 4 12 2 3" xfId="44171"/>
    <cellStyle name="Input 3 3 2 4 12 2 4" xfId="21218"/>
    <cellStyle name="Input 3 3 2 4 12 3" xfId="27285"/>
    <cellStyle name="Input 3 3 2 4 12 4" xfId="38231"/>
    <cellStyle name="Input 3 3 2 4 12 5" xfId="15278"/>
    <cellStyle name="Input 3 3 2 4 13" xfId="3609"/>
    <cellStyle name="Input 3 3 2 4 13 2" xfId="9518"/>
    <cellStyle name="Input 3 3 2 4 13 2 2" xfId="33345"/>
    <cellStyle name="Input 3 3 2 4 13 2 3" xfId="44384"/>
    <cellStyle name="Input 3 3 2 4 13 2 4" xfId="21431"/>
    <cellStyle name="Input 3 3 2 4 13 3" xfId="27525"/>
    <cellStyle name="Input 3 3 2 4 13 4" xfId="38476"/>
    <cellStyle name="Input 3 3 2 4 13 5" xfId="15523"/>
    <cellStyle name="Input 3 3 2 4 14" xfId="3857"/>
    <cellStyle name="Input 3 3 2 4 14 2" xfId="9732"/>
    <cellStyle name="Input 3 3 2 4 14 2 2" xfId="33559"/>
    <cellStyle name="Input 3 3 2 4 14 2 3" xfId="44598"/>
    <cellStyle name="Input 3 3 2 4 14 2 4" xfId="21645"/>
    <cellStyle name="Input 3 3 2 4 14 3" xfId="27769"/>
    <cellStyle name="Input 3 3 2 4 14 4" xfId="38724"/>
    <cellStyle name="Input 3 3 2 4 14 5" xfId="15771"/>
    <cellStyle name="Input 3 3 2 4 15" xfId="4101"/>
    <cellStyle name="Input 3 3 2 4 15 2" xfId="9943"/>
    <cellStyle name="Input 3 3 2 4 15 2 2" xfId="33770"/>
    <cellStyle name="Input 3 3 2 4 15 2 3" xfId="44809"/>
    <cellStyle name="Input 3 3 2 4 15 2 4" xfId="21856"/>
    <cellStyle name="Input 3 3 2 4 15 3" xfId="28008"/>
    <cellStyle name="Input 3 3 2 4 15 4" xfId="38968"/>
    <cellStyle name="Input 3 3 2 4 15 5" xfId="16015"/>
    <cellStyle name="Input 3 3 2 4 16" xfId="4343"/>
    <cellStyle name="Input 3 3 2 4 16 2" xfId="10153"/>
    <cellStyle name="Input 3 3 2 4 16 2 2" xfId="33980"/>
    <cellStyle name="Input 3 3 2 4 16 2 3" xfId="45019"/>
    <cellStyle name="Input 3 3 2 4 16 2 4" xfId="22066"/>
    <cellStyle name="Input 3 3 2 4 16 3" xfId="28245"/>
    <cellStyle name="Input 3 3 2 4 16 4" xfId="39210"/>
    <cellStyle name="Input 3 3 2 4 16 5" xfId="16257"/>
    <cellStyle name="Input 3 3 2 4 17" xfId="4564"/>
    <cellStyle name="Input 3 3 2 4 17 2" xfId="10340"/>
    <cellStyle name="Input 3 3 2 4 17 2 2" xfId="34167"/>
    <cellStyle name="Input 3 3 2 4 17 2 3" xfId="45206"/>
    <cellStyle name="Input 3 3 2 4 17 2 4" xfId="22253"/>
    <cellStyle name="Input 3 3 2 4 17 3" xfId="28460"/>
    <cellStyle name="Input 3 3 2 4 17 4" xfId="39431"/>
    <cellStyle name="Input 3 3 2 4 17 5" xfId="16478"/>
    <cellStyle name="Input 3 3 2 4 18" xfId="4774"/>
    <cellStyle name="Input 3 3 2 4 18 2" xfId="10523"/>
    <cellStyle name="Input 3 3 2 4 18 2 2" xfId="34350"/>
    <cellStyle name="Input 3 3 2 4 18 2 3" xfId="45389"/>
    <cellStyle name="Input 3 3 2 4 18 2 4" xfId="22436"/>
    <cellStyle name="Input 3 3 2 4 18 3" xfId="28664"/>
    <cellStyle name="Input 3 3 2 4 18 4" xfId="39641"/>
    <cellStyle name="Input 3 3 2 4 18 5" xfId="16688"/>
    <cellStyle name="Input 3 3 2 4 19" xfId="5009"/>
    <cellStyle name="Input 3 3 2 4 19 2" xfId="10728"/>
    <cellStyle name="Input 3 3 2 4 19 2 2" xfId="34555"/>
    <cellStyle name="Input 3 3 2 4 19 2 3" xfId="45594"/>
    <cellStyle name="Input 3 3 2 4 19 2 4" xfId="22641"/>
    <cellStyle name="Input 3 3 2 4 19 3" xfId="28893"/>
    <cellStyle name="Input 3 3 2 4 19 4" xfId="39876"/>
    <cellStyle name="Input 3 3 2 4 19 5" xfId="16923"/>
    <cellStyle name="Input 3 3 2 4 2" xfId="1102"/>
    <cellStyle name="Input 3 3 2 4 2 2" xfId="7355"/>
    <cellStyle name="Input 3 3 2 4 2 2 2" xfId="31182"/>
    <cellStyle name="Input 3 3 2 4 2 2 3" xfId="42221"/>
    <cellStyle name="Input 3 3 2 4 2 2 4" xfId="19268"/>
    <cellStyle name="Input 3 3 2 4 2 3" xfId="25083"/>
    <cellStyle name="Input 3 3 2 4 2 4" xfId="24233"/>
    <cellStyle name="Input 3 3 2 4 2 5" xfId="13016"/>
    <cellStyle name="Input 3 3 2 4 20" xfId="5230"/>
    <cellStyle name="Input 3 3 2 4 20 2" xfId="10915"/>
    <cellStyle name="Input 3 3 2 4 20 2 2" xfId="34742"/>
    <cellStyle name="Input 3 3 2 4 20 2 3" xfId="45781"/>
    <cellStyle name="Input 3 3 2 4 20 2 4" xfId="22828"/>
    <cellStyle name="Input 3 3 2 4 20 3" xfId="29107"/>
    <cellStyle name="Input 3 3 2 4 20 4" xfId="40097"/>
    <cellStyle name="Input 3 3 2 4 20 5" xfId="17144"/>
    <cellStyle name="Input 3 3 2 4 21" xfId="5463"/>
    <cellStyle name="Input 3 3 2 4 21 2" xfId="11118"/>
    <cellStyle name="Input 3 3 2 4 21 2 2" xfId="34945"/>
    <cellStyle name="Input 3 3 2 4 21 2 3" xfId="45984"/>
    <cellStyle name="Input 3 3 2 4 21 2 4" xfId="23031"/>
    <cellStyle name="Input 3 3 2 4 21 3" xfId="29334"/>
    <cellStyle name="Input 3 3 2 4 21 4" xfId="40330"/>
    <cellStyle name="Input 3 3 2 4 21 5" xfId="17377"/>
    <cellStyle name="Input 3 3 2 4 22" xfId="5696"/>
    <cellStyle name="Input 3 3 2 4 22 2" xfId="11319"/>
    <cellStyle name="Input 3 3 2 4 22 2 2" xfId="35146"/>
    <cellStyle name="Input 3 3 2 4 22 2 3" xfId="46185"/>
    <cellStyle name="Input 3 3 2 4 22 2 4" xfId="23232"/>
    <cellStyle name="Input 3 3 2 4 22 3" xfId="29560"/>
    <cellStyle name="Input 3 3 2 4 22 4" xfId="40563"/>
    <cellStyle name="Input 3 3 2 4 22 5" xfId="17610"/>
    <cellStyle name="Input 3 3 2 4 23" xfId="5913"/>
    <cellStyle name="Input 3 3 2 4 23 2" xfId="11503"/>
    <cellStyle name="Input 3 3 2 4 23 2 2" xfId="35330"/>
    <cellStyle name="Input 3 3 2 4 23 2 3" xfId="46369"/>
    <cellStyle name="Input 3 3 2 4 23 2 4" xfId="23416"/>
    <cellStyle name="Input 3 3 2 4 23 3" xfId="29771"/>
    <cellStyle name="Input 3 3 2 4 23 4" xfId="40780"/>
    <cellStyle name="Input 3 3 2 4 23 5" xfId="17827"/>
    <cellStyle name="Input 3 3 2 4 24" xfId="6121"/>
    <cellStyle name="Input 3 3 2 4 24 2" xfId="11684"/>
    <cellStyle name="Input 3 3 2 4 24 2 2" xfId="35511"/>
    <cellStyle name="Input 3 3 2 4 24 2 3" xfId="46550"/>
    <cellStyle name="Input 3 3 2 4 24 2 4" xfId="23597"/>
    <cellStyle name="Input 3 3 2 4 24 3" xfId="29972"/>
    <cellStyle name="Input 3 3 2 4 24 4" xfId="40988"/>
    <cellStyle name="Input 3 3 2 4 24 5" xfId="18035"/>
    <cellStyle name="Input 3 3 2 4 25" xfId="6341"/>
    <cellStyle name="Input 3 3 2 4 25 2" xfId="11876"/>
    <cellStyle name="Input 3 3 2 4 25 2 2" xfId="35703"/>
    <cellStyle name="Input 3 3 2 4 25 2 3" xfId="46742"/>
    <cellStyle name="Input 3 3 2 4 25 2 4" xfId="23789"/>
    <cellStyle name="Input 3 3 2 4 25 3" xfId="30185"/>
    <cellStyle name="Input 3 3 2 4 25 4" xfId="41208"/>
    <cellStyle name="Input 3 3 2 4 25 5" xfId="18255"/>
    <cellStyle name="Input 3 3 2 4 26" xfId="697"/>
    <cellStyle name="Input 3 3 2 4 26 2" xfId="7004"/>
    <cellStyle name="Input 3 3 2 4 26 2 2" xfId="30831"/>
    <cellStyle name="Input 3 3 2 4 26 2 3" xfId="41870"/>
    <cellStyle name="Input 3 3 2 4 26 2 4" xfId="18917"/>
    <cellStyle name="Input 3 3 2 4 26 3" xfId="24688"/>
    <cellStyle name="Input 3 3 2 4 26 4" xfId="27872"/>
    <cellStyle name="Input 3 3 2 4 26 5" xfId="12611"/>
    <cellStyle name="Input 3 3 2 4 27" xfId="24454"/>
    <cellStyle name="Input 3 3 2 4 28" xfId="29833"/>
    <cellStyle name="Input 3 3 2 4 29" xfId="12372"/>
    <cellStyle name="Input 3 3 2 4 3" xfId="1315"/>
    <cellStyle name="Input 3 3 2 4 3 2" xfId="7540"/>
    <cellStyle name="Input 3 3 2 4 3 2 2" xfId="31367"/>
    <cellStyle name="Input 3 3 2 4 3 2 3" xfId="42406"/>
    <cellStyle name="Input 3 3 2 4 3 2 4" xfId="19453"/>
    <cellStyle name="Input 3 3 2 4 3 3" xfId="25290"/>
    <cellStyle name="Input 3 3 2 4 3 4" xfId="36182"/>
    <cellStyle name="Input 3 3 2 4 3 5" xfId="13229"/>
    <cellStyle name="Input 3 3 2 4 4" xfId="1547"/>
    <cellStyle name="Input 3 3 2 4 4 2" xfId="7738"/>
    <cellStyle name="Input 3 3 2 4 4 2 2" xfId="31565"/>
    <cellStyle name="Input 3 3 2 4 4 2 3" xfId="42604"/>
    <cellStyle name="Input 3 3 2 4 4 2 4" xfId="19651"/>
    <cellStyle name="Input 3 3 2 4 4 3" xfId="25514"/>
    <cellStyle name="Input 3 3 2 4 4 4" xfId="36414"/>
    <cellStyle name="Input 3 3 2 4 4 5" xfId="13461"/>
    <cellStyle name="Input 3 3 2 4 5" xfId="1758"/>
    <cellStyle name="Input 3 3 2 4 5 2" xfId="7922"/>
    <cellStyle name="Input 3 3 2 4 5 2 2" xfId="31749"/>
    <cellStyle name="Input 3 3 2 4 5 2 3" xfId="42788"/>
    <cellStyle name="Input 3 3 2 4 5 2 4" xfId="19835"/>
    <cellStyle name="Input 3 3 2 4 5 3" xfId="25718"/>
    <cellStyle name="Input 3 3 2 4 5 4" xfId="36625"/>
    <cellStyle name="Input 3 3 2 4 5 5" xfId="13672"/>
    <cellStyle name="Input 3 3 2 4 6" xfId="1989"/>
    <cellStyle name="Input 3 3 2 4 6 2" xfId="8123"/>
    <cellStyle name="Input 3 3 2 4 6 2 2" xfId="31950"/>
    <cellStyle name="Input 3 3 2 4 6 2 3" xfId="42989"/>
    <cellStyle name="Input 3 3 2 4 6 2 4" xfId="20036"/>
    <cellStyle name="Input 3 3 2 4 6 3" xfId="25942"/>
    <cellStyle name="Input 3 3 2 4 6 4" xfId="36856"/>
    <cellStyle name="Input 3 3 2 4 6 5" xfId="13903"/>
    <cellStyle name="Input 3 3 2 4 7" xfId="2214"/>
    <cellStyle name="Input 3 3 2 4 7 2" xfId="8314"/>
    <cellStyle name="Input 3 3 2 4 7 2 2" xfId="32141"/>
    <cellStyle name="Input 3 3 2 4 7 2 3" xfId="43180"/>
    <cellStyle name="Input 3 3 2 4 7 2 4" xfId="20227"/>
    <cellStyle name="Input 3 3 2 4 7 3" xfId="26160"/>
    <cellStyle name="Input 3 3 2 4 7 4" xfId="37081"/>
    <cellStyle name="Input 3 3 2 4 7 5" xfId="14128"/>
    <cellStyle name="Input 3 3 2 4 8" xfId="2428"/>
    <cellStyle name="Input 3 3 2 4 8 2" xfId="8500"/>
    <cellStyle name="Input 3 3 2 4 8 2 2" xfId="32327"/>
    <cellStyle name="Input 3 3 2 4 8 2 3" xfId="43366"/>
    <cellStyle name="Input 3 3 2 4 8 2 4" xfId="20413"/>
    <cellStyle name="Input 3 3 2 4 8 3" xfId="26368"/>
    <cellStyle name="Input 3 3 2 4 8 4" xfId="37295"/>
    <cellStyle name="Input 3 3 2 4 8 5" xfId="14342"/>
    <cellStyle name="Input 3 3 2 4 9" xfId="2650"/>
    <cellStyle name="Input 3 3 2 4 9 2" xfId="8688"/>
    <cellStyle name="Input 3 3 2 4 9 2 2" xfId="32515"/>
    <cellStyle name="Input 3 3 2 4 9 2 3" xfId="43554"/>
    <cellStyle name="Input 3 3 2 4 9 2 4" xfId="20601"/>
    <cellStyle name="Input 3 3 2 4 9 3" xfId="26584"/>
    <cellStyle name="Input 3 3 2 4 9 4" xfId="37517"/>
    <cellStyle name="Input 3 3 2 4 9 5" xfId="14564"/>
    <cellStyle name="Input 3 3 2 5" xfId="1062"/>
    <cellStyle name="Input 3 3 2 5 2" xfId="7318"/>
    <cellStyle name="Input 3 3 2 5 2 2" xfId="31145"/>
    <cellStyle name="Input 3 3 2 5 2 3" xfId="42184"/>
    <cellStyle name="Input 3 3 2 5 2 4" xfId="19231"/>
    <cellStyle name="Input 3 3 2 5 3" xfId="25043"/>
    <cellStyle name="Input 3 3 2 5 4" xfId="25238"/>
    <cellStyle name="Input 3 3 2 5 5" xfId="12976"/>
    <cellStyle name="Input 3 3 2 6" xfId="1275"/>
    <cellStyle name="Input 3 3 2 6 2" xfId="7503"/>
    <cellStyle name="Input 3 3 2 6 2 2" xfId="31330"/>
    <cellStyle name="Input 3 3 2 6 2 3" xfId="42369"/>
    <cellStyle name="Input 3 3 2 6 2 4" xfId="19416"/>
    <cellStyle name="Input 3 3 2 6 3" xfId="25250"/>
    <cellStyle name="Input 3 3 2 6 4" xfId="36142"/>
    <cellStyle name="Input 3 3 2 6 5" xfId="13189"/>
    <cellStyle name="Input 3 3 2 7" xfId="1507"/>
    <cellStyle name="Input 3 3 2 7 2" xfId="7701"/>
    <cellStyle name="Input 3 3 2 7 2 2" xfId="31528"/>
    <cellStyle name="Input 3 3 2 7 2 3" xfId="42567"/>
    <cellStyle name="Input 3 3 2 7 2 4" xfId="19614"/>
    <cellStyle name="Input 3 3 2 7 3" xfId="25474"/>
    <cellStyle name="Input 3 3 2 7 4" xfId="36374"/>
    <cellStyle name="Input 3 3 2 7 5" xfId="13421"/>
    <cellStyle name="Input 3 3 2 8" xfId="1718"/>
    <cellStyle name="Input 3 3 2 8 2" xfId="7885"/>
    <cellStyle name="Input 3 3 2 8 2 2" xfId="31712"/>
    <cellStyle name="Input 3 3 2 8 2 3" xfId="42751"/>
    <cellStyle name="Input 3 3 2 8 2 4" xfId="19798"/>
    <cellStyle name="Input 3 3 2 8 3" xfId="25678"/>
    <cellStyle name="Input 3 3 2 8 4" xfId="36585"/>
    <cellStyle name="Input 3 3 2 8 5" xfId="13632"/>
    <cellStyle name="Input 3 3 2 9" xfId="1949"/>
    <cellStyle name="Input 3 3 2 9 2" xfId="8086"/>
    <cellStyle name="Input 3 3 2 9 2 2" xfId="31913"/>
    <cellStyle name="Input 3 3 2 9 2 3" xfId="42952"/>
    <cellStyle name="Input 3 3 2 9 2 4" xfId="19999"/>
    <cellStyle name="Input 3 3 2 9 3" xfId="25902"/>
    <cellStyle name="Input 3 3 2 9 4" xfId="36816"/>
    <cellStyle name="Input 3 3 2 9 5" xfId="13863"/>
    <cellStyle name="Input 3 3 20" xfId="12291"/>
    <cellStyle name="Input 3 3 3" xfId="500"/>
    <cellStyle name="Input 3 3 3 10" xfId="2894"/>
    <cellStyle name="Input 3 3 3 10 2" xfId="8903"/>
    <cellStyle name="Input 3 3 3 10 2 2" xfId="32730"/>
    <cellStyle name="Input 3 3 3 10 2 3" xfId="43769"/>
    <cellStyle name="Input 3 3 3 10 2 4" xfId="20816"/>
    <cellStyle name="Input 3 3 3 10 3" xfId="26821"/>
    <cellStyle name="Input 3 3 3 10 4" xfId="37761"/>
    <cellStyle name="Input 3 3 3 10 5" xfId="14808"/>
    <cellStyle name="Input 3 3 3 11" xfId="3162"/>
    <cellStyle name="Input 3 3 3 11 2" xfId="9132"/>
    <cellStyle name="Input 3 3 3 11 2 2" xfId="32959"/>
    <cellStyle name="Input 3 3 3 11 2 3" xfId="43998"/>
    <cellStyle name="Input 3 3 3 11 2 4" xfId="21045"/>
    <cellStyle name="Input 3 3 3 11 3" xfId="27085"/>
    <cellStyle name="Input 3 3 3 11 4" xfId="38029"/>
    <cellStyle name="Input 3 3 3 11 5" xfId="15076"/>
    <cellStyle name="Input 3 3 3 12" xfId="3406"/>
    <cellStyle name="Input 3 3 3 12 2" xfId="9344"/>
    <cellStyle name="Input 3 3 3 12 2 2" xfId="33171"/>
    <cellStyle name="Input 3 3 3 12 2 3" xfId="44210"/>
    <cellStyle name="Input 3 3 3 12 2 4" xfId="21257"/>
    <cellStyle name="Input 3 3 3 12 3" xfId="27325"/>
    <cellStyle name="Input 3 3 3 12 4" xfId="38273"/>
    <cellStyle name="Input 3 3 3 12 5" xfId="15320"/>
    <cellStyle name="Input 3 3 3 13" xfId="3651"/>
    <cellStyle name="Input 3 3 3 13 2" xfId="9557"/>
    <cellStyle name="Input 3 3 3 13 2 2" xfId="33384"/>
    <cellStyle name="Input 3 3 3 13 2 3" xfId="44423"/>
    <cellStyle name="Input 3 3 3 13 2 4" xfId="21470"/>
    <cellStyle name="Input 3 3 3 13 3" xfId="27565"/>
    <cellStyle name="Input 3 3 3 13 4" xfId="38518"/>
    <cellStyle name="Input 3 3 3 13 5" xfId="15565"/>
    <cellStyle name="Input 3 3 3 14" xfId="3899"/>
    <cellStyle name="Input 3 3 3 14 2" xfId="9771"/>
    <cellStyle name="Input 3 3 3 14 2 2" xfId="33598"/>
    <cellStyle name="Input 3 3 3 14 2 3" xfId="44637"/>
    <cellStyle name="Input 3 3 3 14 2 4" xfId="21684"/>
    <cellStyle name="Input 3 3 3 14 3" xfId="27809"/>
    <cellStyle name="Input 3 3 3 14 4" xfId="38766"/>
    <cellStyle name="Input 3 3 3 14 5" xfId="15813"/>
    <cellStyle name="Input 3 3 3 15" xfId="4143"/>
    <cellStyle name="Input 3 3 3 15 2" xfId="9982"/>
    <cellStyle name="Input 3 3 3 15 2 2" xfId="33809"/>
    <cellStyle name="Input 3 3 3 15 2 3" xfId="44848"/>
    <cellStyle name="Input 3 3 3 15 2 4" xfId="21895"/>
    <cellStyle name="Input 3 3 3 15 3" xfId="28048"/>
    <cellStyle name="Input 3 3 3 15 4" xfId="39010"/>
    <cellStyle name="Input 3 3 3 15 5" xfId="16057"/>
    <cellStyle name="Input 3 3 3 16" xfId="4385"/>
    <cellStyle name="Input 3 3 3 16 2" xfId="10192"/>
    <cellStyle name="Input 3 3 3 16 2 2" xfId="34019"/>
    <cellStyle name="Input 3 3 3 16 2 3" xfId="45058"/>
    <cellStyle name="Input 3 3 3 16 2 4" xfId="22105"/>
    <cellStyle name="Input 3 3 3 16 3" xfId="28285"/>
    <cellStyle name="Input 3 3 3 16 4" xfId="39252"/>
    <cellStyle name="Input 3 3 3 16 5" xfId="16299"/>
    <cellStyle name="Input 3 3 3 17" xfId="4606"/>
    <cellStyle name="Input 3 3 3 17 2" xfId="10379"/>
    <cellStyle name="Input 3 3 3 17 2 2" xfId="34206"/>
    <cellStyle name="Input 3 3 3 17 2 3" xfId="45245"/>
    <cellStyle name="Input 3 3 3 17 2 4" xfId="22292"/>
    <cellStyle name="Input 3 3 3 17 3" xfId="28500"/>
    <cellStyle name="Input 3 3 3 17 4" xfId="39473"/>
    <cellStyle name="Input 3 3 3 17 5" xfId="16520"/>
    <cellStyle name="Input 3 3 3 18" xfId="4816"/>
    <cellStyle name="Input 3 3 3 18 2" xfId="10562"/>
    <cellStyle name="Input 3 3 3 18 2 2" xfId="34389"/>
    <cellStyle name="Input 3 3 3 18 2 3" xfId="45428"/>
    <cellStyle name="Input 3 3 3 18 2 4" xfId="22475"/>
    <cellStyle name="Input 3 3 3 18 3" xfId="28704"/>
    <cellStyle name="Input 3 3 3 18 4" xfId="39683"/>
    <cellStyle name="Input 3 3 3 18 5" xfId="16730"/>
    <cellStyle name="Input 3 3 3 19" xfId="5051"/>
    <cellStyle name="Input 3 3 3 19 2" xfId="10767"/>
    <cellStyle name="Input 3 3 3 19 2 2" xfId="34594"/>
    <cellStyle name="Input 3 3 3 19 2 3" xfId="45633"/>
    <cellStyle name="Input 3 3 3 19 2 4" xfId="22680"/>
    <cellStyle name="Input 3 3 3 19 3" xfId="28933"/>
    <cellStyle name="Input 3 3 3 19 4" xfId="39918"/>
    <cellStyle name="Input 3 3 3 19 5" xfId="16965"/>
    <cellStyle name="Input 3 3 3 2" xfId="1144"/>
    <cellStyle name="Input 3 3 3 2 2" xfId="7394"/>
    <cellStyle name="Input 3 3 3 2 2 2" xfId="31221"/>
    <cellStyle name="Input 3 3 3 2 2 3" xfId="42260"/>
    <cellStyle name="Input 3 3 3 2 2 4" xfId="19307"/>
    <cellStyle name="Input 3 3 3 2 3" xfId="25123"/>
    <cellStyle name="Input 3 3 3 2 4" xfId="24354"/>
    <cellStyle name="Input 3 3 3 2 5" xfId="13058"/>
    <cellStyle name="Input 3 3 3 20" xfId="5272"/>
    <cellStyle name="Input 3 3 3 20 2" xfId="10954"/>
    <cellStyle name="Input 3 3 3 20 2 2" xfId="34781"/>
    <cellStyle name="Input 3 3 3 20 2 3" xfId="45820"/>
    <cellStyle name="Input 3 3 3 20 2 4" xfId="22867"/>
    <cellStyle name="Input 3 3 3 20 3" xfId="29147"/>
    <cellStyle name="Input 3 3 3 20 4" xfId="40139"/>
    <cellStyle name="Input 3 3 3 20 5" xfId="17186"/>
    <cellStyle name="Input 3 3 3 21" xfId="5505"/>
    <cellStyle name="Input 3 3 3 21 2" xfId="11157"/>
    <cellStyle name="Input 3 3 3 21 2 2" xfId="34984"/>
    <cellStyle name="Input 3 3 3 21 2 3" xfId="46023"/>
    <cellStyle name="Input 3 3 3 21 2 4" xfId="23070"/>
    <cellStyle name="Input 3 3 3 21 3" xfId="29374"/>
    <cellStyle name="Input 3 3 3 21 4" xfId="40372"/>
    <cellStyle name="Input 3 3 3 21 5" xfId="17419"/>
    <cellStyle name="Input 3 3 3 22" xfId="5738"/>
    <cellStyle name="Input 3 3 3 22 2" xfId="11358"/>
    <cellStyle name="Input 3 3 3 22 2 2" xfId="35185"/>
    <cellStyle name="Input 3 3 3 22 2 3" xfId="46224"/>
    <cellStyle name="Input 3 3 3 22 2 4" xfId="23271"/>
    <cellStyle name="Input 3 3 3 22 3" xfId="29600"/>
    <cellStyle name="Input 3 3 3 22 4" xfId="40605"/>
    <cellStyle name="Input 3 3 3 22 5" xfId="17652"/>
    <cellStyle name="Input 3 3 3 23" xfId="5955"/>
    <cellStyle name="Input 3 3 3 23 2" xfId="11542"/>
    <cellStyle name="Input 3 3 3 23 2 2" xfId="35369"/>
    <cellStyle name="Input 3 3 3 23 2 3" xfId="46408"/>
    <cellStyle name="Input 3 3 3 23 2 4" xfId="23455"/>
    <cellStyle name="Input 3 3 3 23 3" xfId="29811"/>
    <cellStyle name="Input 3 3 3 23 4" xfId="40822"/>
    <cellStyle name="Input 3 3 3 23 5" xfId="17869"/>
    <cellStyle name="Input 3 3 3 24" xfId="6163"/>
    <cellStyle name="Input 3 3 3 24 2" xfId="11723"/>
    <cellStyle name="Input 3 3 3 24 2 2" xfId="35550"/>
    <cellStyle name="Input 3 3 3 24 2 3" xfId="46589"/>
    <cellStyle name="Input 3 3 3 24 2 4" xfId="23636"/>
    <cellStyle name="Input 3 3 3 24 3" xfId="30012"/>
    <cellStyle name="Input 3 3 3 24 4" xfId="41030"/>
    <cellStyle name="Input 3 3 3 24 5" xfId="18077"/>
    <cellStyle name="Input 3 3 3 25" xfId="6383"/>
    <cellStyle name="Input 3 3 3 25 2" xfId="11915"/>
    <cellStyle name="Input 3 3 3 25 2 2" xfId="35742"/>
    <cellStyle name="Input 3 3 3 25 2 3" xfId="46781"/>
    <cellStyle name="Input 3 3 3 25 2 4" xfId="23828"/>
    <cellStyle name="Input 3 3 3 25 3" xfId="30225"/>
    <cellStyle name="Input 3 3 3 25 4" xfId="41250"/>
    <cellStyle name="Input 3 3 3 25 5" xfId="18297"/>
    <cellStyle name="Input 3 3 3 26" xfId="6609"/>
    <cellStyle name="Input 3 3 3 26 2" xfId="12108"/>
    <cellStyle name="Input 3 3 3 26 2 2" xfId="35935"/>
    <cellStyle name="Input 3 3 3 26 2 3" xfId="46974"/>
    <cellStyle name="Input 3 3 3 26 2 4" xfId="24021"/>
    <cellStyle name="Input 3 3 3 26 3" xfId="30442"/>
    <cellStyle name="Input 3 3 3 26 4" xfId="41476"/>
    <cellStyle name="Input 3 3 3 26 5" xfId="18523"/>
    <cellStyle name="Input 3 3 3 27" xfId="736"/>
    <cellStyle name="Input 3 3 3 27 2" xfId="7043"/>
    <cellStyle name="Input 3 3 3 27 2 2" xfId="30870"/>
    <cellStyle name="Input 3 3 3 27 2 3" xfId="41909"/>
    <cellStyle name="Input 3 3 3 27 2 4" xfId="18956"/>
    <cellStyle name="Input 3 3 3 27 3" xfId="24727"/>
    <cellStyle name="Input 3 3 3 27 4" xfId="25321"/>
    <cellStyle name="Input 3 3 3 27 5" xfId="12650"/>
    <cellStyle name="Input 3 3 3 28" xfId="6826"/>
    <cellStyle name="Input 3 3 3 28 2" xfId="30653"/>
    <cellStyle name="Input 3 3 3 28 3" xfId="41692"/>
    <cellStyle name="Input 3 3 3 28 4" xfId="18739"/>
    <cellStyle name="Input 3 3 3 29" xfId="24494"/>
    <cellStyle name="Input 3 3 3 3" xfId="1357"/>
    <cellStyle name="Input 3 3 3 3 2" xfId="7579"/>
    <cellStyle name="Input 3 3 3 3 2 2" xfId="31406"/>
    <cellStyle name="Input 3 3 3 3 2 3" xfId="42445"/>
    <cellStyle name="Input 3 3 3 3 2 4" xfId="19492"/>
    <cellStyle name="Input 3 3 3 3 3" xfId="25330"/>
    <cellStyle name="Input 3 3 3 3 4" xfId="36224"/>
    <cellStyle name="Input 3 3 3 3 5" xfId="13271"/>
    <cellStyle name="Input 3 3 3 30" xfId="30243"/>
    <cellStyle name="Input 3 3 3 31" xfId="12414"/>
    <cellStyle name="Input 3 3 3 4" xfId="1589"/>
    <cellStyle name="Input 3 3 3 4 2" xfId="7777"/>
    <cellStyle name="Input 3 3 3 4 2 2" xfId="31604"/>
    <cellStyle name="Input 3 3 3 4 2 3" xfId="42643"/>
    <cellStyle name="Input 3 3 3 4 2 4" xfId="19690"/>
    <cellStyle name="Input 3 3 3 4 3" xfId="25554"/>
    <cellStyle name="Input 3 3 3 4 4" xfId="36456"/>
    <cellStyle name="Input 3 3 3 4 5" xfId="13503"/>
    <cellStyle name="Input 3 3 3 5" xfId="1800"/>
    <cellStyle name="Input 3 3 3 5 2" xfId="7961"/>
    <cellStyle name="Input 3 3 3 5 2 2" xfId="31788"/>
    <cellStyle name="Input 3 3 3 5 2 3" xfId="42827"/>
    <cellStyle name="Input 3 3 3 5 2 4" xfId="19874"/>
    <cellStyle name="Input 3 3 3 5 3" xfId="25758"/>
    <cellStyle name="Input 3 3 3 5 4" xfId="36667"/>
    <cellStyle name="Input 3 3 3 5 5" xfId="13714"/>
    <cellStyle name="Input 3 3 3 6" xfId="2031"/>
    <cellStyle name="Input 3 3 3 6 2" xfId="8162"/>
    <cellStyle name="Input 3 3 3 6 2 2" xfId="31989"/>
    <cellStyle name="Input 3 3 3 6 2 3" xfId="43028"/>
    <cellStyle name="Input 3 3 3 6 2 4" xfId="20075"/>
    <cellStyle name="Input 3 3 3 6 3" xfId="25983"/>
    <cellStyle name="Input 3 3 3 6 4" xfId="36898"/>
    <cellStyle name="Input 3 3 3 6 5" xfId="13945"/>
    <cellStyle name="Input 3 3 3 7" xfId="2256"/>
    <cellStyle name="Input 3 3 3 7 2" xfId="8353"/>
    <cellStyle name="Input 3 3 3 7 2 2" xfId="32180"/>
    <cellStyle name="Input 3 3 3 7 2 3" xfId="43219"/>
    <cellStyle name="Input 3 3 3 7 2 4" xfId="20266"/>
    <cellStyle name="Input 3 3 3 7 3" xfId="26200"/>
    <cellStyle name="Input 3 3 3 7 4" xfId="37123"/>
    <cellStyle name="Input 3 3 3 7 5" xfId="14170"/>
    <cellStyle name="Input 3 3 3 8" xfId="2470"/>
    <cellStyle name="Input 3 3 3 8 2" xfId="8539"/>
    <cellStyle name="Input 3 3 3 8 2 2" xfId="32366"/>
    <cellStyle name="Input 3 3 3 8 2 3" xfId="43405"/>
    <cellStyle name="Input 3 3 3 8 2 4" xfId="20452"/>
    <cellStyle name="Input 3 3 3 8 3" xfId="26409"/>
    <cellStyle name="Input 3 3 3 8 4" xfId="37337"/>
    <cellStyle name="Input 3 3 3 8 5" xfId="14384"/>
    <cellStyle name="Input 3 3 3 9" xfId="2688"/>
    <cellStyle name="Input 3 3 3 9 2" xfId="8723"/>
    <cellStyle name="Input 3 3 3 9 2 2" xfId="32550"/>
    <cellStyle name="Input 3 3 3 9 2 3" xfId="43589"/>
    <cellStyle name="Input 3 3 3 9 2 4" xfId="20636"/>
    <cellStyle name="Input 3 3 3 9 3" xfId="26621"/>
    <cellStyle name="Input 3 3 3 9 4" xfId="37555"/>
    <cellStyle name="Input 3 3 3 9 5" xfId="14602"/>
    <cellStyle name="Input 3 3 4" xfId="945"/>
    <cellStyle name="Input 3 3 4 2" xfId="7231"/>
    <cellStyle name="Input 3 3 4 2 2" xfId="31058"/>
    <cellStyle name="Input 3 3 4 2 3" xfId="42097"/>
    <cellStyle name="Input 3 3 4 2 4" xfId="19144"/>
    <cellStyle name="Input 3 3 4 3" xfId="24931"/>
    <cellStyle name="Input 3 3 4 4" xfId="28523"/>
    <cellStyle name="Input 3 3 4 5" xfId="12859"/>
    <cellStyle name="Input 3 3 5" xfId="850"/>
    <cellStyle name="Input 3 3 5 2" xfId="7154"/>
    <cellStyle name="Input 3 3 5 2 2" xfId="30981"/>
    <cellStyle name="Input 3 3 5 2 3" xfId="42020"/>
    <cellStyle name="Input 3 3 5 2 4" xfId="19067"/>
    <cellStyle name="Input 3 3 5 3" xfId="24840"/>
    <cellStyle name="Input 3 3 5 4" xfId="29185"/>
    <cellStyle name="Input 3 3 5 5" xfId="12764"/>
    <cellStyle name="Input 3 3 6" xfId="1470"/>
    <cellStyle name="Input 3 3 6 2" xfId="7673"/>
    <cellStyle name="Input 3 3 6 2 2" xfId="31500"/>
    <cellStyle name="Input 3 3 6 2 3" xfId="42539"/>
    <cellStyle name="Input 3 3 6 2 4" xfId="19586"/>
    <cellStyle name="Input 3 3 6 3" xfId="25439"/>
    <cellStyle name="Input 3 3 6 4" xfId="36337"/>
    <cellStyle name="Input 3 3 6 5" xfId="13384"/>
    <cellStyle name="Input 3 3 7" xfId="3038"/>
    <cellStyle name="Input 3 3 7 2" xfId="9020"/>
    <cellStyle name="Input 3 3 7 2 2" xfId="32847"/>
    <cellStyle name="Input 3 3 7 2 3" xfId="43886"/>
    <cellStyle name="Input 3 3 7 2 4" xfId="20933"/>
    <cellStyle name="Input 3 3 7 3" xfId="26962"/>
    <cellStyle name="Input 3 3 7 4" xfId="37905"/>
    <cellStyle name="Input 3 3 7 5" xfId="14952"/>
    <cellStyle name="Input 3 3 8" xfId="3281"/>
    <cellStyle name="Input 3 3 8 2" xfId="9230"/>
    <cellStyle name="Input 3 3 8 2 2" xfId="33057"/>
    <cellStyle name="Input 3 3 8 2 3" xfId="44096"/>
    <cellStyle name="Input 3 3 8 2 4" xfId="21143"/>
    <cellStyle name="Input 3 3 8 3" xfId="27202"/>
    <cellStyle name="Input 3 3 8 4" xfId="38148"/>
    <cellStyle name="Input 3 3 8 5" xfId="15195"/>
    <cellStyle name="Input 3 3 9" xfId="3528"/>
    <cellStyle name="Input 3 3 9 2" xfId="9445"/>
    <cellStyle name="Input 3 3 9 2 2" xfId="33272"/>
    <cellStyle name="Input 3 3 9 2 3" xfId="44311"/>
    <cellStyle name="Input 3 3 9 2 4" xfId="21358"/>
    <cellStyle name="Input 3 3 9 3" xfId="27444"/>
    <cellStyle name="Input 3 3 9 4" xfId="38395"/>
    <cellStyle name="Input 3 3 9 5" xfId="15442"/>
    <cellStyle name="Input 3 4" xfId="384"/>
    <cellStyle name="Input 3 4 10" xfId="3784"/>
    <cellStyle name="Input 3 4 10 2" xfId="9666"/>
    <cellStyle name="Input 3 4 10 2 2" xfId="33493"/>
    <cellStyle name="Input 3 4 10 2 3" xfId="44532"/>
    <cellStyle name="Input 3 4 10 2 4" xfId="21579"/>
    <cellStyle name="Input 3 4 10 3" xfId="27696"/>
    <cellStyle name="Input 3 4 10 4" xfId="38651"/>
    <cellStyle name="Input 3 4 10 5" xfId="15698"/>
    <cellStyle name="Input 3 4 11" xfId="4028"/>
    <cellStyle name="Input 3 4 11 2" xfId="9877"/>
    <cellStyle name="Input 3 4 11 2 2" xfId="33704"/>
    <cellStyle name="Input 3 4 11 2 3" xfId="44743"/>
    <cellStyle name="Input 3 4 11 2 4" xfId="21790"/>
    <cellStyle name="Input 3 4 11 3" xfId="27935"/>
    <cellStyle name="Input 3 4 11 4" xfId="38895"/>
    <cellStyle name="Input 3 4 11 5" xfId="15942"/>
    <cellStyle name="Input 3 4 12" xfId="4271"/>
    <cellStyle name="Input 3 4 12 2" xfId="10087"/>
    <cellStyle name="Input 3 4 12 2 2" xfId="33914"/>
    <cellStyle name="Input 3 4 12 2 3" xfId="44953"/>
    <cellStyle name="Input 3 4 12 2 4" xfId="22000"/>
    <cellStyle name="Input 3 4 12 3" xfId="28173"/>
    <cellStyle name="Input 3 4 12 4" xfId="39138"/>
    <cellStyle name="Input 3 4 12 5" xfId="16185"/>
    <cellStyle name="Input 3 4 13" xfId="4936"/>
    <cellStyle name="Input 3 4 13 2" xfId="10661"/>
    <cellStyle name="Input 3 4 13 2 2" xfId="34488"/>
    <cellStyle name="Input 3 4 13 2 3" xfId="45527"/>
    <cellStyle name="Input 3 4 13 2 4" xfId="22574"/>
    <cellStyle name="Input 3 4 13 3" xfId="28821"/>
    <cellStyle name="Input 3 4 13 4" xfId="39803"/>
    <cellStyle name="Input 3 4 13 5" xfId="16850"/>
    <cellStyle name="Input 3 4 14" xfId="5389"/>
    <cellStyle name="Input 3 4 14 2" xfId="11051"/>
    <cellStyle name="Input 3 4 14 2 2" xfId="34878"/>
    <cellStyle name="Input 3 4 14 2 3" xfId="45917"/>
    <cellStyle name="Input 3 4 14 2 4" xfId="22964"/>
    <cellStyle name="Input 3 4 14 3" xfId="29261"/>
    <cellStyle name="Input 3 4 14 4" xfId="40256"/>
    <cellStyle name="Input 3 4 14 5" xfId="17303"/>
    <cellStyle name="Input 3 4 15" xfId="870"/>
    <cellStyle name="Input 3 4 15 2" xfId="7171"/>
    <cellStyle name="Input 3 4 15 2 2" xfId="30998"/>
    <cellStyle name="Input 3 4 15 2 3" xfId="42037"/>
    <cellStyle name="Input 3 4 15 2 4" xfId="19084"/>
    <cellStyle name="Input 3 4 15 3" xfId="24860"/>
    <cellStyle name="Input 3 4 15 4" xfId="26742"/>
    <cellStyle name="Input 3 4 15 5" xfId="12784"/>
    <cellStyle name="Input 3 4 16" xfId="6589"/>
    <cellStyle name="Input 3 4 16 2" xfId="12091"/>
    <cellStyle name="Input 3 4 16 2 2" xfId="35918"/>
    <cellStyle name="Input 3 4 16 2 3" xfId="46957"/>
    <cellStyle name="Input 3 4 16 2 4" xfId="24004"/>
    <cellStyle name="Input 3 4 16 3" xfId="30424"/>
    <cellStyle name="Input 3 4 16 4" xfId="41456"/>
    <cellStyle name="Input 3 4 16 5" xfId="18503"/>
    <cellStyle name="Input 3 4 17" xfId="631"/>
    <cellStyle name="Input 3 4 17 2" xfId="6938"/>
    <cellStyle name="Input 3 4 17 2 2" xfId="30765"/>
    <cellStyle name="Input 3 4 17 2 3" xfId="41804"/>
    <cellStyle name="Input 3 4 17 2 4" xfId="18851"/>
    <cellStyle name="Input 3 4 17 3" xfId="24622"/>
    <cellStyle name="Input 3 4 17 4" xfId="28839"/>
    <cellStyle name="Input 3 4 17 5" xfId="12545"/>
    <cellStyle name="Input 3 4 18" xfId="24381"/>
    <cellStyle name="Input 3 4 19" xfId="28199"/>
    <cellStyle name="Input 3 4 2" xfId="426"/>
    <cellStyle name="Input 3 4 2 10" xfId="2182"/>
    <cellStyle name="Input 3 4 2 10 2" xfId="8284"/>
    <cellStyle name="Input 3 4 2 10 2 2" xfId="32111"/>
    <cellStyle name="Input 3 4 2 10 2 3" xfId="43150"/>
    <cellStyle name="Input 3 4 2 10 2 4" xfId="20197"/>
    <cellStyle name="Input 3 4 2 10 3" xfId="26128"/>
    <cellStyle name="Input 3 4 2 10 4" xfId="37049"/>
    <cellStyle name="Input 3 4 2 10 5" xfId="14096"/>
    <cellStyle name="Input 3 4 2 11" xfId="2396"/>
    <cellStyle name="Input 3 4 2 11 2" xfId="8470"/>
    <cellStyle name="Input 3 4 2 11 2 2" xfId="32297"/>
    <cellStyle name="Input 3 4 2 11 2 3" xfId="43336"/>
    <cellStyle name="Input 3 4 2 11 2 4" xfId="20383"/>
    <cellStyle name="Input 3 4 2 11 3" xfId="26336"/>
    <cellStyle name="Input 3 4 2 11 4" xfId="37263"/>
    <cellStyle name="Input 3 4 2 11 5" xfId="14310"/>
    <cellStyle name="Input 3 4 2 12" xfId="2619"/>
    <cellStyle name="Input 3 4 2 12 2" xfId="8660"/>
    <cellStyle name="Input 3 4 2 12 2 2" xfId="32487"/>
    <cellStyle name="Input 3 4 2 12 2 3" xfId="43526"/>
    <cellStyle name="Input 3 4 2 12 2 4" xfId="20573"/>
    <cellStyle name="Input 3 4 2 12 3" xfId="26554"/>
    <cellStyle name="Input 3 4 2 12 4" xfId="37486"/>
    <cellStyle name="Input 3 4 2 12 5" xfId="14533"/>
    <cellStyle name="Input 3 4 2 13" xfId="2820"/>
    <cellStyle name="Input 3 4 2 13 2" xfId="8834"/>
    <cellStyle name="Input 3 4 2 13 2 2" xfId="32661"/>
    <cellStyle name="Input 3 4 2 13 2 3" xfId="43700"/>
    <cellStyle name="Input 3 4 2 13 2 4" xfId="20747"/>
    <cellStyle name="Input 3 4 2 13 3" xfId="26749"/>
    <cellStyle name="Input 3 4 2 13 4" xfId="37687"/>
    <cellStyle name="Input 3 4 2 13 5" xfId="14734"/>
    <cellStyle name="Input 3 4 2 14" xfId="3088"/>
    <cellStyle name="Input 3 4 2 14 2" xfId="9063"/>
    <cellStyle name="Input 3 4 2 14 2 2" xfId="32890"/>
    <cellStyle name="Input 3 4 2 14 2 3" xfId="43929"/>
    <cellStyle name="Input 3 4 2 14 2 4" xfId="20976"/>
    <cellStyle name="Input 3 4 2 14 3" xfId="27012"/>
    <cellStyle name="Input 3 4 2 14 4" xfId="37955"/>
    <cellStyle name="Input 3 4 2 14 5" xfId="15002"/>
    <cellStyle name="Input 3 4 2 15" xfId="3332"/>
    <cellStyle name="Input 3 4 2 15 2" xfId="9275"/>
    <cellStyle name="Input 3 4 2 15 2 2" xfId="33102"/>
    <cellStyle name="Input 3 4 2 15 2 3" xfId="44141"/>
    <cellStyle name="Input 3 4 2 15 2 4" xfId="21188"/>
    <cellStyle name="Input 3 4 2 15 3" xfId="27253"/>
    <cellStyle name="Input 3 4 2 15 4" xfId="38199"/>
    <cellStyle name="Input 3 4 2 15 5" xfId="15246"/>
    <cellStyle name="Input 3 4 2 16" xfId="3577"/>
    <cellStyle name="Input 3 4 2 16 2" xfId="9488"/>
    <cellStyle name="Input 3 4 2 16 2 2" xfId="33315"/>
    <cellStyle name="Input 3 4 2 16 2 3" xfId="44354"/>
    <cellStyle name="Input 3 4 2 16 2 4" xfId="21401"/>
    <cellStyle name="Input 3 4 2 16 3" xfId="27493"/>
    <cellStyle name="Input 3 4 2 16 4" xfId="38444"/>
    <cellStyle name="Input 3 4 2 16 5" xfId="15491"/>
    <cellStyle name="Input 3 4 2 17" xfId="3825"/>
    <cellStyle name="Input 3 4 2 17 2" xfId="9702"/>
    <cellStyle name="Input 3 4 2 17 2 2" xfId="33529"/>
    <cellStyle name="Input 3 4 2 17 2 3" xfId="44568"/>
    <cellStyle name="Input 3 4 2 17 2 4" xfId="21615"/>
    <cellStyle name="Input 3 4 2 17 3" xfId="27737"/>
    <cellStyle name="Input 3 4 2 17 4" xfId="38692"/>
    <cellStyle name="Input 3 4 2 17 5" xfId="15739"/>
    <cellStyle name="Input 3 4 2 18" xfId="4069"/>
    <cellStyle name="Input 3 4 2 18 2" xfId="9913"/>
    <cellStyle name="Input 3 4 2 18 2 2" xfId="33740"/>
    <cellStyle name="Input 3 4 2 18 2 3" xfId="44779"/>
    <cellStyle name="Input 3 4 2 18 2 4" xfId="21826"/>
    <cellStyle name="Input 3 4 2 18 3" xfId="27976"/>
    <cellStyle name="Input 3 4 2 18 4" xfId="38936"/>
    <cellStyle name="Input 3 4 2 18 5" xfId="15983"/>
    <cellStyle name="Input 3 4 2 19" xfId="4311"/>
    <cellStyle name="Input 3 4 2 19 2" xfId="10123"/>
    <cellStyle name="Input 3 4 2 19 2 2" xfId="33950"/>
    <cellStyle name="Input 3 4 2 19 2 3" xfId="44989"/>
    <cellStyle name="Input 3 4 2 19 2 4" xfId="22036"/>
    <cellStyle name="Input 3 4 2 19 3" xfId="28213"/>
    <cellStyle name="Input 3 4 2 19 4" xfId="39178"/>
    <cellStyle name="Input 3 4 2 19 5" xfId="16225"/>
    <cellStyle name="Input 3 4 2 2" xfId="547"/>
    <cellStyle name="Input 3 4 2 2 10" xfId="2941"/>
    <cellStyle name="Input 3 4 2 2 10 2" xfId="8938"/>
    <cellStyle name="Input 3 4 2 2 10 2 2" xfId="32765"/>
    <cellStyle name="Input 3 4 2 2 10 2 3" xfId="43804"/>
    <cellStyle name="Input 3 4 2 2 10 2 4" xfId="20851"/>
    <cellStyle name="Input 3 4 2 2 10 3" xfId="26866"/>
    <cellStyle name="Input 3 4 2 2 10 4" xfId="37808"/>
    <cellStyle name="Input 3 4 2 2 10 5" xfId="14855"/>
    <cellStyle name="Input 3 4 2 2 11" xfId="3209"/>
    <cellStyle name="Input 3 4 2 2 11 2" xfId="9167"/>
    <cellStyle name="Input 3 4 2 2 11 2 2" xfId="32994"/>
    <cellStyle name="Input 3 4 2 2 11 2 3" xfId="44033"/>
    <cellStyle name="Input 3 4 2 2 11 2 4" xfId="21080"/>
    <cellStyle name="Input 3 4 2 2 11 3" xfId="27131"/>
    <cellStyle name="Input 3 4 2 2 11 4" xfId="38076"/>
    <cellStyle name="Input 3 4 2 2 11 5" xfId="15123"/>
    <cellStyle name="Input 3 4 2 2 12" xfId="3453"/>
    <cellStyle name="Input 3 4 2 2 12 2" xfId="9379"/>
    <cellStyle name="Input 3 4 2 2 12 2 2" xfId="33206"/>
    <cellStyle name="Input 3 4 2 2 12 2 3" xfId="44245"/>
    <cellStyle name="Input 3 4 2 2 12 2 4" xfId="21292"/>
    <cellStyle name="Input 3 4 2 2 12 3" xfId="27370"/>
    <cellStyle name="Input 3 4 2 2 12 4" xfId="38320"/>
    <cellStyle name="Input 3 4 2 2 12 5" xfId="15367"/>
    <cellStyle name="Input 3 4 2 2 13" xfId="3698"/>
    <cellStyle name="Input 3 4 2 2 13 2" xfId="9592"/>
    <cellStyle name="Input 3 4 2 2 13 2 2" xfId="33419"/>
    <cellStyle name="Input 3 4 2 2 13 2 3" xfId="44458"/>
    <cellStyle name="Input 3 4 2 2 13 2 4" xfId="21505"/>
    <cellStyle name="Input 3 4 2 2 13 3" xfId="27611"/>
    <cellStyle name="Input 3 4 2 2 13 4" xfId="38565"/>
    <cellStyle name="Input 3 4 2 2 13 5" xfId="15612"/>
    <cellStyle name="Input 3 4 2 2 14" xfId="3946"/>
    <cellStyle name="Input 3 4 2 2 14 2" xfId="9806"/>
    <cellStyle name="Input 3 4 2 2 14 2 2" xfId="33633"/>
    <cellStyle name="Input 3 4 2 2 14 2 3" xfId="44672"/>
    <cellStyle name="Input 3 4 2 2 14 2 4" xfId="21719"/>
    <cellStyle name="Input 3 4 2 2 14 3" xfId="27854"/>
    <cellStyle name="Input 3 4 2 2 14 4" xfId="38813"/>
    <cellStyle name="Input 3 4 2 2 14 5" xfId="15860"/>
    <cellStyle name="Input 3 4 2 2 15" xfId="4190"/>
    <cellStyle name="Input 3 4 2 2 15 2" xfId="10017"/>
    <cellStyle name="Input 3 4 2 2 15 2 2" xfId="33844"/>
    <cellStyle name="Input 3 4 2 2 15 2 3" xfId="44883"/>
    <cellStyle name="Input 3 4 2 2 15 2 4" xfId="21930"/>
    <cellStyle name="Input 3 4 2 2 15 3" xfId="28093"/>
    <cellStyle name="Input 3 4 2 2 15 4" xfId="39057"/>
    <cellStyle name="Input 3 4 2 2 15 5" xfId="16104"/>
    <cellStyle name="Input 3 4 2 2 16" xfId="4432"/>
    <cellStyle name="Input 3 4 2 2 16 2" xfId="10227"/>
    <cellStyle name="Input 3 4 2 2 16 2 2" xfId="34054"/>
    <cellStyle name="Input 3 4 2 2 16 2 3" xfId="45093"/>
    <cellStyle name="Input 3 4 2 2 16 2 4" xfId="22140"/>
    <cellStyle name="Input 3 4 2 2 16 3" xfId="28330"/>
    <cellStyle name="Input 3 4 2 2 16 4" xfId="39299"/>
    <cellStyle name="Input 3 4 2 2 16 5" xfId="16346"/>
    <cellStyle name="Input 3 4 2 2 17" xfId="4653"/>
    <cellStyle name="Input 3 4 2 2 17 2" xfId="10414"/>
    <cellStyle name="Input 3 4 2 2 17 2 2" xfId="34241"/>
    <cellStyle name="Input 3 4 2 2 17 2 3" xfId="45280"/>
    <cellStyle name="Input 3 4 2 2 17 2 4" xfId="22327"/>
    <cellStyle name="Input 3 4 2 2 17 3" xfId="28545"/>
    <cellStyle name="Input 3 4 2 2 17 4" xfId="39520"/>
    <cellStyle name="Input 3 4 2 2 17 5" xfId="16567"/>
    <cellStyle name="Input 3 4 2 2 18" xfId="4863"/>
    <cellStyle name="Input 3 4 2 2 18 2" xfId="10597"/>
    <cellStyle name="Input 3 4 2 2 18 2 2" xfId="34424"/>
    <cellStyle name="Input 3 4 2 2 18 2 3" xfId="45463"/>
    <cellStyle name="Input 3 4 2 2 18 2 4" xfId="22510"/>
    <cellStyle name="Input 3 4 2 2 18 3" xfId="28749"/>
    <cellStyle name="Input 3 4 2 2 18 4" xfId="39730"/>
    <cellStyle name="Input 3 4 2 2 18 5" xfId="16777"/>
    <cellStyle name="Input 3 4 2 2 19" xfId="5098"/>
    <cellStyle name="Input 3 4 2 2 19 2" xfId="10802"/>
    <cellStyle name="Input 3 4 2 2 19 2 2" xfId="34629"/>
    <cellStyle name="Input 3 4 2 2 19 2 3" xfId="45668"/>
    <cellStyle name="Input 3 4 2 2 19 2 4" xfId="22715"/>
    <cellStyle name="Input 3 4 2 2 19 3" xfId="28979"/>
    <cellStyle name="Input 3 4 2 2 19 4" xfId="39965"/>
    <cellStyle name="Input 3 4 2 2 19 5" xfId="17012"/>
    <cellStyle name="Input 3 4 2 2 2" xfId="1191"/>
    <cellStyle name="Input 3 4 2 2 2 2" xfId="7429"/>
    <cellStyle name="Input 3 4 2 2 2 2 2" xfId="31256"/>
    <cellStyle name="Input 3 4 2 2 2 2 3" xfId="42295"/>
    <cellStyle name="Input 3 4 2 2 2 2 4" xfId="19342"/>
    <cellStyle name="Input 3 4 2 2 2 3" xfId="25168"/>
    <cellStyle name="Input 3 4 2 2 2 4" xfId="24309"/>
    <cellStyle name="Input 3 4 2 2 2 5" xfId="13105"/>
    <cellStyle name="Input 3 4 2 2 20" xfId="5319"/>
    <cellStyle name="Input 3 4 2 2 20 2" xfId="10989"/>
    <cellStyle name="Input 3 4 2 2 20 2 2" xfId="34816"/>
    <cellStyle name="Input 3 4 2 2 20 2 3" xfId="45855"/>
    <cellStyle name="Input 3 4 2 2 20 2 4" xfId="22902"/>
    <cellStyle name="Input 3 4 2 2 20 3" xfId="29192"/>
    <cellStyle name="Input 3 4 2 2 20 4" xfId="40186"/>
    <cellStyle name="Input 3 4 2 2 20 5" xfId="17233"/>
    <cellStyle name="Input 3 4 2 2 21" xfId="5552"/>
    <cellStyle name="Input 3 4 2 2 21 2" xfId="11192"/>
    <cellStyle name="Input 3 4 2 2 21 2 2" xfId="35019"/>
    <cellStyle name="Input 3 4 2 2 21 2 3" xfId="46058"/>
    <cellStyle name="Input 3 4 2 2 21 2 4" xfId="23105"/>
    <cellStyle name="Input 3 4 2 2 21 3" xfId="29419"/>
    <cellStyle name="Input 3 4 2 2 21 4" xfId="40419"/>
    <cellStyle name="Input 3 4 2 2 21 5" xfId="17466"/>
    <cellStyle name="Input 3 4 2 2 22" xfId="5785"/>
    <cellStyle name="Input 3 4 2 2 22 2" xfId="11393"/>
    <cellStyle name="Input 3 4 2 2 22 2 2" xfId="35220"/>
    <cellStyle name="Input 3 4 2 2 22 2 3" xfId="46259"/>
    <cellStyle name="Input 3 4 2 2 22 2 4" xfId="23306"/>
    <cellStyle name="Input 3 4 2 2 22 3" xfId="29645"/>
    <cellStyle name="Input 3 4 2 2 22 4" xfId="40652"/>
    <cellStyle name="Input 3 4 2 2 22 5" xfId="17699"/>
    <cellStyle name="Input 3 4 2 2 23" xfId="6002"/>
    <cellStyle name="Input 3 4 2 2 23 2" xfId="11577"/>
    <cellStyle name="Input 3 4 2 2 23 2 2" xfId="35404"/>
    <cellStyle name="Input 3 4 2 2 23 2 3" xfId="46443"/>
    <cellStyle name="Input 3 4 2 2 23 2 4" xfId="23490"/>
    <cellStyle name="Input 3 4 2 2 23 3" xfId="29855"/>
    <cellStyle name="Input 3 4 2 2 23 4" xfId="40869"/>
    <cellStyle name="Input 3 4 2 2 23 5" xfId="17916"/>
    <cellStyle name="Input 3 4 2 2 24" xfId="6210"/>
    <cellStyle name="Input 3 4 2 2 24 2" xfId="11758"/>
    <cellStyle name="Input 3 4 2 2 24 2 2" xfId="35585"/>
    <cellStyle name="Input 3 4 2 2 24 2 3" xfId="46624"/>
    <cellStyle name="Input 3 4 2 2 24 2 4" xfId="23671"/>
    <cellStyle name="Input 3 4 2 2 24 3" xfId="30056"/>
    <cellStyle name="Input 3 4 2 2 24 4" xfId="41077"/>
    <cellStyle name="Input 3 4 2 2 24 5" xfId="18124"/>
    <cellStyle name="Input 3 4 2 2 25" xfId="6430"/>
    <cellStyle name="Input 3 4 2 2 25 2" xfId="11950"/>
    <cellStyle name="Input 3 4 2 2 25 2 2" xfId="35777"/>
    <cellStyle name="Input 3 4 2 2 25 2 3" xfId="46816"/>
    <cellStyle name="Input 3 4 2 2 25 2 4" xfId="23863"/>
    <cellStyle name="Input 3 4 2 2 25 3" xfId="30269"/>
    <cellStyle name="Input 3 4 2 2 25 4" xfId="41297"/>
    <cellStyle name="Input 3 4 2 2 25 5" xfId="18344"/>
    <cellStyle name="Input 3 4 2 2 26" xfId="6656"/>
    <cellStyle name="Input 3 4 2 2 26 2" xfId="12143"/>
    <cellStyle name="Input 3 4 2 2 26 2 2" xfId="35970"/>
    <cellStyle name="Input 3 4 2 2 26 2 3" xfId="47009"/>
    <cellStyle name="Input 3 4 2 2 26 2 4" xfId="24056"/>
    <cellStyle name="Input 3 4 2 2 26 3" xfId="30486"/>
    <cellStyle name="Input 3 4 2 2 26 4" xfId="41523"/>
    <cellStyle name="Input 3 4 2 2 26 5" xfId="18570"/>
    <cellStyle name="Input 3 4 2 2 27" xfId="771"/>
    <cellStyle name="Input 3 4 2 2 27 2" xfId="7078"/>
    <cellStyle name="Input 3 4 2 2 27 2 2" xfId="30905"/>
    <cellStyle name="Input 3 4 2 2 27 2 3" xfId="41944"/>
    <cellStyle name="Input 3 4 2 2 27 2 4" xfId="18991"/>
    <cellStyle name="Input 3 4 2 2 27 3" xfId="24762"/>
    <cellStyle name="Input 3 4 2 2 27 4" xfId="29168"/>
    <cellStyle name="Input 3 4 2 2 27 5" xfId="12685"/>
    <cellStyle name="Input 3 4 2 2 28" xfId="6861"/>
    <cellStyle name="Input 3 4 2 2 28 2" xfId="30688"/>
    <cellStyle name="Input 3 4 2 2 28 3" xfId="41727"/>
    <cellStyle name="Input 3 4 2 2 28 4" xfId="18774"/>
    <cellStyle name="Input 3 4 2 2 29" xfId="24539"/>
    <cellStyle name="Input 3 4 2 2 3" xfId="1404"/>
    <cellStyle name="Input 3 4 2 2 3 2" xfId="7614"/>
    <cellStyle name="Input 3 4 2 2 3 2 2" xfId="31441"/>
    <cellStyle name="Input 3 4 2 2 3 2 3" xfId="42480"/>
    <cellStyle name="Input 3 4 2 2 3 2 4" xfId="19527"/>
    <cellStyle name="Input 3 4 2 2 3 3" xfId="25374"/>
    <cellStyle name="Input 3 4 2 2 3 4" xfId="36271"/>
    <cellStyle name="Input 3 4 2 2 3 5" xfId="13318"/>
    <cellStyle name="Input 3 4 2 2 30" xfId="28067"/>
    <cellStyle name="Input 3 4 2 2 31" xfId="12461"/>
    <cellStyle name="Input 3 4 2 2 4" xfId="1636"/>
    <cellStyle name="Input 3 4 2 2 4 2" xfId="7812"/>
    <cellStyle name="Input 3 4 2 2 4 2 2" xfId="31639"/>
    <cellStyle name="Input 3 4 2 2 4 2 3" xfId="42678"/>
    <cellStyle name="Input 3 4 2 2 4 2 4" xfId="19725"/>
    <cellStyle name="Input 3 4 2 2 4 3" xfId="25598"/>
    <cellStyle name="Input 3 4 2 2 4 4" xfId="36503"/>
    <cellStyle name="Input 3 4 2 2 4 5" xfId="13550"/>
    <cellStyle name="Input 3 4 2 2 5" xfId="1847"/>
    <cellStyle name="Input 3 4 2 2 5 2" xfId="7996"/>
    <cellStyle name="Input 3 4 2 2 5 2 2" xfId="31823"/>
    <cellStyle name="Input 3 4 2 2 5 2 3" xfId="42862"/>
    <cellStyle name="Input 3 4 2 2 5 2 4" xfId="19909"/>
    <cellStyle name="Input 3 4 2 2 5 3" xfId="25802"/>
    <cellStyle name="Input 3 4 2 2 5 4" xfId="36714"/>
    <cellStyle name="Input 3 4 2 2 5 5" xfId="13761"/>
    <cellStyle name="Input 3 4 2 2 6" xfId="2078"/>
    <cellStyle name="Input 3 4 2 2 6 2" xfId="8197"/>
    <cellStyle name="Input 3 4 2 2 6 2 2" xfId="32024"/>
    <cellStyle name="Input 3 4 2 2 6 2 3" xfId="43063"/>
    <cellStyle name="Input 3 4 2 2 6 2 4" xfId="20110"/>
    <cellStyle name="Input 3 4 2 2 6 3" xfId="26027"/>
    <cellStyle name="Input 3 4 2 2 6 4" xfId="36945"/>
    <cellStyle name="Input 3 4 2 2 6 5" xfId="13992"/>
    <cellStyle name="Input 3 4 2 2 7" xfId="2303"/>
    <cellStyle name="Input 3 4 2 2 7 2" xfId="8388"/>
    <cellStyle name="Input 3 4 2 2 7 2 2" xfId="32215"/>
    <cellStyle name="Input 3 4 2 2 7 2 3" xfId="43254"/>
    <cellStyle name="Input 3 4 2 2 7 2 4" xfId="20301"/>
    <cellStyle name="Input 3 4 2 2 7 3" xfId="26244"/>
    <cellStyle name="Input 3 4 2 2 7 4" xfId="37170"/>
    <cellStyle name="Input 3 4 2 2 7 5" xfId="14217"/>
    <cellStyle name="Input 3 4 2 2 8" xfId="2517"/>
    <cellStyle name="Input 3 4 2 2 8 2" xfId="8574"/>
    <cellStyle name="Input 3 4 2 2 8 2 2" xfId="32401"/>
    <cellStyle name="Input 3 4 2 2 8 2 3" xfId="43440"/>
    <cellStyle name="Input 3 4 2 2 8 2 4" xfId="20487"/>
    <cellStyle name="Input 3 4 2 2 8 3" xfId="26453"/>
    <cellStyle name="Input 3 4 2 2 8 4" xfId="37384"/>
    <cellStyle name="Input 3 4 2 2 8 5" xfId="14431"/>
    <cellStyle name="Input 3 4 2 2 9" xfId="2735"/>
    <cellStyle name="Input 3 4 2 2 9 2" xfId="8758"/>
    <cellStyle name="Input 3 4 2 2 9 2 2" xfId="32585"/>
    <cellStyle name="Input 3 4 2 2 9 2 3" xfId="43624"/>
    <cellStyle name="Input 3 4 2 2 9 2 4" xfId="20671"/>
    <cellStyle name="Input 3 4 2 2 9 3" xfId="26665"/>
    <cellStyle name="Input 3 4 2 2 9 4" xfId="37602"/>
    <cellStyle name="Input 3 4 2 2 9 5" xfId="14649"/>
    <cellStyle name="Input 3 4 2 20" xfId="4532"/>
    <cellStyle name="Input 3 4 2 20 2" xfId="10310"/>
    <cellStyle name="Input 3 4 2 20 2 2" xfId="34137"/>
    <cellStyle name="Input 3 4 2 20 2 3" xfId="45176"/>
    <cellStyle name="Input 3 4 2 20 2 4" xfId="22223"/>
    <cellStyle name="Input 3 4 2 20 3" xfId="28428"/>
    <cellStyle name="Input 3 4 2 20 4" xfId="39399"/>
    <cellStyle name="Input 3 4 2 20 5" xfId="16446"/>
    <cellStyle name="Input 3 4 2 21" xfId="4742"/>
    <cellStyle name="Input 3 4 2 21 2" xfId="10493"/>
    <cellStyle name="Input 3 4 2 21 2 2" xfId="34320"/>
    <cellStyle name="Input 3 4 2 21 2 3" xfId="45359"/>
    <cellStyle name="Input 3 4 2 21 2 4" xfId="22406"/>
    <cellStyle name="Input 3 4 2 21 3" xfId="28632"/>
    <cellStyle name="Input 3 4 2 21 4" xfId="39609"/>
    <cellStyle name="Input 3 4 2 21 5" xfId="16656"/>
    <cellStyle name="Input 3 4 2 22" xfId="4977"/>
    <cellStyle name="Input 3 4 2 22 2" xfId="10698"/>
    <cellStyle name="Input 3 4 2 22 2 2" xfId="34525"/>
    <cellStyle name="Input 3 4 2 22 2 3" xfId="45564"/>
    <cellStyle name="Input 3 4 2 22 2 4" xfId="22611"/>
    <cellStyle name="Input 3 4 2 22 3" xfId="28861"/>
    <cellStyle name="Input 3 4 2 22 4" xfId="39844"/>
    <cellStyle name="Input 3 4 2 22 5" xfId="16891"/>
    <cellStyle name="Input 3 4 2 23" xfId="5198"/>
    <cellStyle name="Input 3 4 2 23 2" xfId="10885"/>
    <cellStyle name="Input 3 4 2 23 2 2" xfId="34712"/>
    <cellStyle name="Input 3 4 2 23 2 3" xfId="45751"/>
    <cellStyle name="Input 3 4 2 23 2 4" xfId="22798"/>
    <cellStyle name="Input 3 4 2 23 3" xfId="29075"/>
    <cellStyle name="Input 3 4 2 23 4" xfId="40065"/>
    <cellStyle name="Input 3 4 2 23 5" xfId="17112"/>
    <cellStyle name="Input 3 4 2 24" xfId="5431"/>
    <cellStyle name="Input 3 4 2 24 2" xfId="11088"/>
    <cellStyle name="Input 3 4 2 24 2 2" xfId="34915"/>
    <cellStyle name="Input 3 4 2 24 2 3" xfId="45954"/>
    <cellStyle name="Input 3 4 2 24 2 4" xfId="23001"/>
    <cellStyle name="Input 3 4 2 24 3" xfId="29302"/>
    <cellStyle name="Input 3 4 2 24 4" xfId="40298"/>
    <cellStyle name="Input 3 4 2 24 5" xfId="17345"/>
    <cellStyle name="Input 3 4 2 25" xfId="5664"/>
    <cellStyle name="Input 3 4 2 25 2" xfId="11289"/>
    <cellStyle name="Input 3 4 2 25 2 2" xfId="35116"/>
    <cellStyle name="Input 3 4 2 25 2 3" xfId="46155"/>
    <cellStyle name="Input 3 4 2 25 2 4" xfId="23202"/>
    <cellStyle name="Input 3 4 2 25 3" xfId="29528"/>
    <cellStyle name="Input 3 4 2 25 4" xfId="40531"/>
    <cellStyle name="Input 3 4 2 25 5" xfId="17578"/>
    <cellStyle name="Input 3 4 2 26" xfId="5881"/>
    <cellStyle name="Input 3 4 2 26 2" xfId="11473"/>
    <cellStyle name="Input 3 4 2 26 2 2" xfId="35300"/>
    <cellStyle name="Input 3 4 2 26 2 3" xfId="46339"/>
    <cellStyle name="Input 3 4 2 26 2 4" xfId="23386"/>
    <cellStyle name="Input 3 4 2 26 3" xfId="29739"/>
    <cellStyle name="Input 3 4 2 26 4" xfId="40748"/>
    <cellStyle name="Input 3 4 2 26 5" xfId="17795"/>
    <cellStyle name="Input 3 4 2 27" xfId="6089"/>
    <cellStyle name="Input 3 4 2 27 2" xfId="11654"/>
    <cellStyle name="Input 3 4 2 27 2 2" xfId="35481"/>
    <cellStyle name="Input 3 4 2 27 2 3" xfId="46520"/>
    <cellStyle name="Input 3 4 2 27 2 4" xfId="23567"/>
    <cellStyle name="Input 3 4 2 27 3" xfId="29940"/>
    <cellStyle name="Input 3 4 2 27 4" xfId="40956"/>
    <cellStyle name="Input 3 4 2 27 5" xfId="18003"/>
    <cellStyle name="Input 3 4 2 28" xfId="6309"/>
    <cellStyle name="Input 3 4 2 28 2" xfId="11846"/>
    <cellStyle name="Input 3 4 2 28 2 2" xfId="35673"/>
    <cellStyle name="Input 3 4 2 28 2 3" xfId="46712"/>
    <cellStyle name="Input 3 4 2 28 2 4" xfId="23759"/>
    <cellStyle name="Input 3 4 2 28 3" xfId="30153"/>
    <cellStyle name="Input 3 4 2 28 4" xfId="41176"/>
    <cellStyle name="Input 3 4 2 28 5" xfId="18223"/>
    <cellStyle name="Input 3 4 2 29" xfId="6544"/>
    <cellStyle name="Input 3 4 2 29 2" xfId="12048"/>
    <cellStyle name="Input 3 4 2 29 2 2" xfId="35875"/>
    <cellStyle name="Input 3 4 2 29 2 3" xfId="46914"/>
    <cellStyle name="Input 3 4 2 29 2 4" xfId="23961"/>
    <cellStyle name="Input 3 4 2 29 3" xfId="30379"/>
    <cellStyle name="Input 3 4 2 29 4" xfId="41411"/>
    <cellStyle name="Input 3 4 2 29 5" xfId="18458"/>
    <cellStyle name="Input 3 4 2 3" xfId="592"/>
    <cellStyle name="Input 3 4 2 3 10" xfId="2986"/>
    <cellStyle name="Input 3 4 2 3 10 2" xfId="8978"/>
    <cellStyle name="Input 3 4 2 3 10 2 2" xfId="32805"/>
    <cellStyle name="Input 3 4 2 3 10 2 3" xfId="43844"/>
    <cellStyle name="Input 3 4 2 3 10 2 4" xfId="20891"/>
    <cellStyle name="Input 3 4 2 3 10 3" xfId="26910"/>
    <cellStyle name="Input 3 4 2 3 10 4" xfId="37853"/>
    <cellStyle name="Input 3 4 2 3 10 5" xfId="14900"/>
    <cellStyle name="Input 3 4 2 3 11" xfId="3254"/>
    <cellStyle name="Input 3 4 2 3 11 2" xfId="9207"/>
    <cellStyle name="Input 3 4 2 3 11 2 2" xfId="33034"/>
    <cellStyle name="Input 3 4 2 3 11 2 3" xfId="44073"/>
    <cellStyle name="Input 3 4 2 3 11 2 4" xfId="21120"/>
    <cellStyle name="Input 3 4 2 3 11 3" xfId="27175"/>
    <cellStyle name="Input 3 4 2 3 11 4" xfId="38121"/>
    <cellStyle name="Input 3 4 2 3 11 5" xfId="15168"/>
    <cellStyle name="Input 3 4 2 3 12" xfId="3498"/>
    <cellStyle name="Input 3 4 2 3 12 2" xfId="9419"/>
    <cellStyle name="Input 3 4 2 3 12 2 2" xfId="33246"/>
    <cellStyle name="Input 3 4 2 3 12 2 3" xfId="44285"/>
    <cellStyle name="Input 3 4 2 3 12 2 4" xfId="21332"/>
    <cellStyle name="Input 3 4 2 3 12 3" xfId="27414"/>
    <cellStyle name="Input 3 4 2 3 12 4" xfId="38365"/>
    <cellStyle name="Input 3 4 2 3 12 5" xfId="15412"/>
    <cellStyle name="Input 3 4 2 3 13" xfId="3743"/>
    <cellStyle name="Input 3 4 2 3 13 2" xfId="9632"/>
    <cellStyle name="Input 3 4 2 3 13 2 2" xfId="33459"/>
    <cellStyle name="Input 3 4 2 3 13 2 3" xfId="44498"/>
    <cellStyle name="Input 3 4 2 3 13 2 4" xfId="21545"/>
    <cellStyle name="Input 3 4 2 3 13 3" xfId="27655"/>
    <cellStyle name="Input 3 4 2 3 13 4" xfId="38610"/>
    <cellStyle name="Input 3 4 2 3 13 5" xfId="15657"/>
    <cellStyle name="Input 3 4 2 3 14" xfId="3991"/>
    <cellStyle name="Input 3 4 2 3 14 2" xfId="9846"/>
    <cellStyle name="Input 3 4 2 3 14 2 2" xfId="33673"/>
    <cellStyle name="Input 3 4 2 3 14 2 3" xfId="44712"/>
    <cellStyle name="Input 3 4 2 3 14 2 4" xfId="21759"/>
    <cellStyle name="Input 3 4 2 3 14 3" xfId="27898"/>
    <cellStyle name="Input 3 4 2 3 14 4" xfId="38858"/>
    <cellStyle name="Input 3 4 2 3 14 5" xfId="15905"/>
    <cellStyle name="Input 3 4 2 3 15" xfId="4235"/>
    <cellStyle name="Input 3 4 2 3 15 2" xfId="10057"/>
    <cellStyle name="Input 3 4 2 3 15 2 2" xfId="33884"/>
    <cellStyle name="Input 3 4 2 3 15 2 3" xfId="44923"/>
    <cellStyle name="Input 3 4 2 3 15 2 4" xfId="21970"/>
    <cellStyle name="Input 3 4 2 3 15 3" xfId="28137"/>
    <cellStyle name="Input 3 4 2 3 15 4" xfId="39102"/>
    <cellStyle name="Input 3 4 2 3 15 5" xfId="16149"/>
    <cellStyle name="Input 3 4 2 3 16" xfId="4477"/>
    <cellStyle name="Input 3 4 2 3 16 2" xfId="10267"/>
    <cellStyle name="Input 3 4 2 3 16 2 2" xfId="34094"/>
    <cellStyle name="Input 3 4 2 3 16 2 3" xfId="45133"/>
    <cellStyle name="Input 3 4 2 3 16 2 4" xfId="22180"/>
    <cellStyle name="Input 3 4 2 3 16 3" xfId="28374"/>
    <cellStyle name="Input 3 4 2 3 16 4" xfId="39344"/>
    <cellStyle name="Input 3 4 2 3 16 5" xfId="16391"/>
    <cellStyle name="Input 3 4 2 3 17" xfId="4698"/>
    <cellStyle name="Input 3 4 2 3 17 2" xfId="10454"/>
    <cellStyle name="Input 3 4 2 3 17 2 2" xfId="34281"/>
    <cellStyle name="Input 3 4 2 3 17 2 3" xfId="45320"/>
    <cellStyle name="Input 3 4 2 3 17 2 4" xfId="22367"/>
    <cellStyle name="Input 3 4 2 3 17 3" xfId="28589"/>
    <cellStyle name="Input 3 4 2 3 17 4" xfId="39565"/>
    <cellStyle name="Input 3 4 2 3 17 5" xfId="16612"/>
    <cellStyle name="Input 3 4 2 3 18" xfId="4908"/>
    <cellStyle name="Input 3 4 2 3 18 2" xfId="10637"/>
    <cellStyle name="Input 3 4 2 3 18 2 2" xfId="34464"/>
    <cellStyle name="Input 3 4 2 3 18 2 3" xfId="45503"/>
    <cellStyle name="Input 3 4 2 3 18 2 4" xfId="22550"/>
    <cellStyle name="Input 3 4 2 3 18 3" xfId="28793"/>
    <cellStyle name="Input 3 4 2 3 18 4" xfId="39775"/>
    <cellStyle name="Input 3 4 2 3 18 5" xfId="16822"/>
    <cellStyle name="Input 3 4 2 3 19" xfId="5143"/>
    <cellStyle name="Input 3 4 2 3 19 2" xfId="10842"/>
    <cellStyle name="Input 3 4 2 3 19 2 2" xfId="34669"/>
    <cellStyle name="Input 3 4 2 3 19 2 3" xfId="45708"/>
    <cellStyle name="Input 3 4 2 3 19 2 4" xfId="22755"/>
    <cellStyle name="Input 3 4 2 3 19 3" xfId="29023"/>
    <cellStyle name="Input 3 4 2 3 19 4" xfId="40010"/>
    <cellStyle name="Input 3 4 2 3 19 5" xfId="17057"/>
    <cellStyle name="Input 3 4 2 3 2" xfId="1236"/>
    <cellStyle name="Input 3 4 2 3 2 2" xfId="7469"/>
    <cellStyle name="Input 3 4 2 3 2 2 2" xfId="31296"/>
    <cellStyle name="Input 3 4 2 3 2 2 3" xfId="42335"/>
    <cellStyle name="Input 3 4 2 3 2 2 4" xfId="19382"/>
    <cellStyle name="Input 3 4 2 3 2 3" xfId="25212"/>
    <cellStyle name="Input 3 4 2 3 2 4" xfId="24242"/>
    <cellStyle name="Input 3 4 2 3 2 5" xfId="13150"/>
    <cellStyle name="Input 3 4 2 3 20" xfId="5364"/>
    <cellStyle name="Input 3 4 2 3 20 2" xfId="11029"/>
    <cellStyle name="Input 3 4 2 3 20 2 2" xfId="34856"/>
    <cellStyle name="Input 3 4 2 3 20 2 3" xfId="45895"/>
    <cellStyle name="Input 3 4 2 3 20 2 4" xfId="22942"/>
    <cellStyle name="Input 3 4 2 3 20 3" xfId="29236"/>
    <cellStyle name="Input 3 4 2 3 20 4" xfId="40231"/>
    <cellStyle name="Input 3 4 2 3 20 5" xfId="17278"/>
    <cellStyle name="Input 3 4 2 3 21" xfId="5597"/>
    <cellStyle name="Input 3 4 2 3 21 2" xfId="11232"/>
    <cellStyle name="Input 3 4 2 3 21 2 2" xfId="35059"/>
    <cellStyle name="Input 3 4 2 3 21 2 3" xfId="46098"/>
    <cellStyle name="Input 3 4 2 3 21 2 4" xfId="23145"/>
    <cellStyle name="Input 3 4 2 3 21 3" xfId="29463"/>
    <cellStyle name="Input 3 4 2 3 21 4" xfId="40464"/>
    <cellStyle name="Input 3 4 2 3 21 5" xfId="17511"/>
    <cellStyle name="Input 3 4 2 3 22" xfId="5830"/>
    <cellStyle name="Input 3 4 2 3 22 2" xfId="11433"/>
    <cellStyle name="Input 3 4 2 3 22 2 2" xfId="35260"/>
    <cellStyle name="Input 3 4 2 3 22 2 3" xfId="46299"/>
    <cellStyle name="Input 3 4 2 3 22 2 4" xfId="23346"/>
    <cellStyle name="Input 3 4 2 3 22 3" xfId="29689"/>
    <cellStyle name="Input 3 4 2 3 22 4" xfId="40697"/>
    <cellStyle name="Input 3 4 2 3 22 5" xfId="17744"/>
    <cellStyle name="Input 3 4 2 3 23" xfId="6047"/>
    <cellStyle name="Input 3 4 2 3 23 2" xfId="11617"/>
    <cellStyle name="Input 3 4 2 3 23 2 2" xfId="35444"/>
    <cellStyle name="Input 3 4 2 3 23 2 3" xfId="46483"/>
    <cellStyle name="Input 3 4 2 3 23 2 4" xfId="23530"/>
    <cellStyle name="Input 3 4 2 3 23 3" xfId="29899"/>
    <cellStyle name="Input 3 4 2 3 23 4" xfId="40914"/>
    <cellStyle name="Input 3 4 2 3 23 5" xfId="17961"/>
    <cellStyle name="Input 3 4 2 3 24" xfId="6255"/>
    <cellStyle name="Input 3 4 2 3 24 2" xfId="11798"/>
    <cellStyle name="Input 3 4 2 3 24 2 2" xfId="35625"/>
    <cellStyle name="Input 3 4 2 3 24 2 3" xfId="46664"/>
    <cellStyle name="Input 3 4 2 3 24 2 4" xfId="23711"/>
    <cellStyle name="Input 3 4 2 3 24 3" xfId="30100"/>
    <cellStyle name="Input 3 4 2 3 24 4" xfId="41122"/>
    <cellStyle name="Input 3 4 2 3 24 5" xfId="18169"/>
    <cellStyle name="Input 3 4 2 3 25" xfId="6475"/>
    <cellStyle name="Input 3 4 2 3 25 2" xfId="11990"/>
    <cellStyle name="Input 3 4 2 3 25 2 2" xfId="35817"/>
    <cellStyle name="Input 3 4 2 3 25 2 3" xfId="46856"/>
    <cellStyle name="Input 3 4 2 3 25 2 4" xfId="23903"/>
    <cellStyle name="Input 3 4 2 3 25 3" xfId="30313"/>
    <cellStyle name="Input 3 4 2 3 25 4" xfId="41342"/>
    <cellStyle name="Input 3 4 2 3 25 5" xfId="18389"/>
    <cellStyle name="Input 3 4 2 3 26" xfId="6701"/>
    <cellStyle name="Input 3 4 2 3 26 2" xfId="12183"/>
    <cellStyle name="Input 3 4 2 3 26 2 2" xfId="36010"/>
    <cellStyle name="Input 3 4 2 3 26 2 3" xfId="47049"/>
    <cellStyle name="Input 3 4 2 3 26 2 4" xfId="24096"/>
    <cellStyle name="Input 3 4 2 3 26 3" xfId="30530"/>
    <cellStyle name="Input 3 4 2 3 26 4" xfId="41568"/>
    <cellStyle name="Input 3 4 2 3 26 5" xfId="18615"/>
    <cellStyle name="Input 3 4 2 3 27" xfId="811"/>
    <cellStyle name="Input 3 4 2 3 27 2" xfId="7118"/>
    <cellStyle name="Input 3 4 2 3 27 2 2" xfId="30945"/>
    <cellStyle name="Input 3 4 2 3 27 2 3" xfId="41984"/>
    <cellStyle name="Input 3 4 2 3 27 2 4" xfId="19031"/>
    <cellStyle name="Input 3 4 2 3 27 3" xfId="24802"/>
    <cellStyle name="Input 3 4 2 3 27 4" xfId="29892"/>
    <cellStyle name="Input 3 4 2 3 27 5" xfId="12725"/>
    <cellStyle name="Input 3 4 2 3 28" xfId="6901"/>
    <cellStyle name="Input 3 4 2 3 28 2" xfId="30728"/>
    <cellStyle name="Input 3 4 2 3 28 3" xfId="41767"/>
    <cellStyle name="Input 3 4 2 3 28 4" xfId="18814"/>
    <cellStyle name="Input 3 4 2 3 29" xfId="24583"/>
    <cellStyle name="Input 3 4 2 3 3" xfId="1449"/>
    <cellStyle name="Input 3 4 2 3 3 2" xfId="7654"/>
    <cellStyle name="Input 3 4 2 3 3 2 2" xfId="31481"/>
    <cellStyle name="Input 3 4 2 3 3 2 3" xfId="42520"/>
    <cellStyle name="Input 3 4 2 3 3 2 4" xfId="19567"/>
    <cellStyle name="Input 3 4 2 3 3 3" xfId="25418"/>
    <cellStyle name="Input 3 4 2 3 3 4" xfId="36316"/>
    <cellStyle name="Input 3 4 2 3 3 5" xfId="13363"/>
    <cellStyle name="Input 3 4 2 3 30" xfId="27393"/>
    <cellStyle name="Input 3 4 2 3 31" xfId="12506"/>
    <cellStyle name="Input 3 4 2 3 4" xfId="1681"/>
    <cellStyle name="Input 3 4 2 3 4 2" xfId="7852"/>
    <cellStyle name="Input 3 4 2 3 4 2 2" xfId="31679"/>
    <cellStyle name="Input 3 4 2 3 4 2 3" xfId="42718"/>
    <cellStyle name="Input 3 4 2 3 4 2 4" xfId="19765"/>
    <cellStyle name="Input 3 4 2 3 4 3" xfId="25642"/>
    <cellStyle name="Input 3 4 2 3 4 4" xfId="36548"/>
    <cellStyle name="Input 3 4 2 3 4 5" xfId="13595"/>
    <cellStyle name="Input 3 4 2 3 5" xfId="1892"/>
    <cellStyle name="Input 3 4 2 3 5 2" xfId="8036"/>
    <cellStyle name="Input 3 4 2 3 5 2 2" xfId="31863"/>
    <cellStyle name="Input 3 4 2 3 5 2 3" xfId="42902"/>
    <cellStyle name="Input 3 4 2 3 5 2 4" xfId="19949"/>
    <cellStyle name="Input 3 4 2 3 5 3" xfId="25846"/>
    <cellStyle name="Input 3 4 2 3 5 4" xfId="36759"/>
    <cellStyle name="Input 3 4 2 3 5 5" xfId="13806"/>
    <cellStyle name="Input 3 4 2 3 6" xfId="2123"/>
    <cellStyle name="Input 3 4 2 3 6 2" xfId="8237"/>
    <cellStyle name="Input 3 4 2 3 6 2 2" xfId="32064"/>
    <cellStyle name="Input 3 4 2 3 6 2 3" xfId="43103"/>
    <cellStyle name="Input 3 4 2 3 6 2 4" xfId="20150"/>
    <cellStyle name="Input 3 4 2 3 6 3" xfId="26071"/>
    <cellStyle name="Input 3 4 2 3 6 4" xfId="36990"/>
    <cellStyle name="Input 3 4 2 3 6 5" xfId="14037"/>
    <cellStyle name="Input 3 4 2 3 7" xfId="2348"/>
    <cellStyle name="Input 3 4 2 3 7 2" xfId="8428"/>
    <cellStyle name="Input 3 4 2 3 7 2 2" xfId="32255"/>
    <cellStyle name="Input 3 4 2 3 7 2 3" xfId="43294"/>
    <cellStyle name="Input 3 4 2 3 7 2 4" xfId="20341"/>
    <cellStyle name="Input 3 4 2 3 7 3" xfId="26288"/>
    <cellStyle name="Input 3 4 2 3 7 4" xfId="37215"/>
    <cellStyle name="Input 3 4 2 3 7 5" xfId="14262"/>
    <cellStyle name="Input 3 4 2 3 8" xfId="2562"/>
    <cellStyle name="Input 3 4 2 3 8 2" xfId="8614"/>
    <cellStyle name="Input 3 4 2 3 8 2 2" xfId="32441"/>
    <cellStyle name="Input 3 4 2 3 8 2 3" xfId="43480"/>
    <cellStyle name="Input 3 4 2 3 8 2 4" xfId="20527"/>
    <cellStyle name="Input 3 4 2 3 8 3" xfId="26497"/>
    <cellStyle name="Input 3 4 2 3 8 4" xfId="37429"/>
    <cellStyle name="Input 3 4 2 3 8 5" xfId="14476"/>
    <cellStyle name="Input 3 4 2 3 9" xfId="2780"/>
    <cellStyle name="Input 3 4 2 3 9 2" xfId="8798"/>
    <cellStyle name="Input 3 4 2 3 9 2 2" xfId="32625"/>
    <cellStyle name="Input 3 4 2 3 9 2 3" xfId="43664"/>
    <cellStyle name="Input 3 4 2 3 9 2 4" xfId="20711"/>
    <cellStyle name="Input 3 4 2 3 9 3" xfId="26709"/>
    <cellStyle name="Input 3 4 2 3 9 4" xfId="37647"/>
    <cellStyle name="Input 3 4 2 3 9 5" xfId="14694"/>
    <cellStyle name="Input 3 4 2 30" xfId="6745"/>
    <cellStyle name="Input 3 4 2 30 2" xfId="12219"/>
    <cellStyle name="Input 3 4 2 30 2 2" xfId="36046"/>
    <cellStyle name="Input 3 4 2 30 2 3" xfId="47085"/>
    <cellStyle name="Input 3 4 2 30 2 4" xfId="24132"/>
    <cellStyle name="Input 3 4 2 30 3" xfId="30573"/>
    <cellStyle name="Input 3 4 2 30 4" xfId="41612"/>
    <cellStyle name="Input 3 4 2 30 5" xfId="18659"/>
    <cellStyle name="Input 3 4 2 31" xfId="6790"/>
    <cellStyle name="Input 3 4 2 31 2" xfId="12259"/>
    <cellStyle name="Input 3 4 2 31 2 2" xfId="36086"/>
    <cellStyle name="Input 3 4 2 31 2 3" xfId="47125"/>
    <cellStyle name="Input 3 4 2 31 2 4" xfId="24172"/>
    <cellStyle name="Input 3 4 2 31 3" xfId="30617"/>
    <cellStyle name="Input 3 4 2 31 4" xfId="41657"/>
    <cellStyle name="Input 3 4 2 31 5" xfId="18704"/>
    <cellStyle name="Input 3 4 2 32" xfId="667"/>
    <cellStyle name="Input 3 4 2 32 2" xfId="6974"/>
    <cellStyle name="Input 3 4 2 32 2 2" xfId="30801"/>
    <cellStyle name="Input 3 4 2 32 2 3" xfId="41840"/>
    <cellStyle name="Input 3 4 2 32 2 4" xfId="18887"/>
    <cellStyle name="Input 3 4 2 32 3" xfId="24658"/>
    <cellStyle name="Input 3 4 2 32 4" xfId="30591"/>
    <cellStyle name="Input 3 4 2 32 5" xfId="12581"/>
    <cellStyle name="Input 3 4 2 33" xfId="24422"/>
    <cellStyle name="Input 3 4 2 34" xfId="25135"/>
    <cellStyle name="Input 3 4 2 35" xfId="12340"/>
    <cellStyle name="Input 3 4 2 4" xfId="465"/>
    <cellStyle name="Input 3 4 2 4 10" xfId="2859"/>
    <cellStyle name="Input 3 4 2 4 10 2" xfId="8871"/>
    <cellStyle name="Input 3 4 2 4 10 2 2" xfId="32698"/>
    <cellStyle name="Input 3 4 2 4 10 2 3" xfId="43737"/>
    <cellStyle name="Input 3 4 2 4 10 2 4" xfId="20784"/>
    <cellStyle name="Input 3 4 2 4 10 3" xfId="26788"/>
    <cellStyle name="Input 3 4 2 4 10 4" xfId="37726"/>
    <cellStyle name="Input 3 4 2 4 10 5" xfId="14773"/>
    <cellStyle name="Input 3 4 2 4 11" xfId="3127"/>
    <cellStyle name="Input 3 4 2 4 11 2" xfId="9100"/>
    <cellStyle name="Input 3 4 2 4 11 2 2" xfId="32927"/>
    <cellStyle name="Input 3 4 2 4 11 2 3" xfId="43966"/>
    <cellStyle name="Input 3 4 2 4 11 2 4" xfId="21013"/>
    <cellStyle name="Input 3 4 2 4 11 3" xfId="27051"/>
    <cellStyle name="Input 3 4 2 4 11 4" xfId="37994"/>
    <cellStyle name="Input 3 4 2 4 11 5" xfId="15041"/>
    <cellStyle name="Input 3 4 2 4 12" xfId="3371"/>
    <cellStyle name="Input 3 4 2 4 12 2" xfId="9312"/>
    <cellStyle name="Input 3 4 2 4 12 2 2" xfId="33139"/>
    <cellStyle name="Input 3 4 2 4 12 2 3" xfId="44178"/>
    <cellStyle name="Input 3 4 2 4 12 2 4" xfId="21225"/>
    <cellStyle name="Input 3 4 2 4 12 3" xfId="27292"/>
    <cellStyle name="Input 3 4 2 4 12 4" xfId="38238"/>
    <cellStyle name="Input 3 4 2 4 12 5" xfId="15285"/>
    <cellStyle name="Input 3 4 2 4 13" xfId="3616"/>
    <cellStyle name="Input 3 4 2 4 13 2" xfId="9525"/>
    <cellStyle name="Input 3 4 2 4 13 2 2" xfId="33352"/>
    <cellStyle name="Input 3 4 2 4 13 2 3" xfId="44391"/>
    <cellStyle name="Input 3 4 2 4 13 2 4" xfId="21438"/>
    <cellStyle name="Input 3 4 2 4 13 3" xfId="27532"/>
    <cellStyle name="Input 3 4 2 4 13 4" xfId="38483"/>
    <cellStyle name="Input 3 4 2 4 13 5" xfId="15530"/>
    <cellStyle name="Input 3 4 2 4 14" xfId="3864"/>
    <cellStyle name="Input 3 4 2 4 14 2" xfId="9739"/>
    <cellStyle name="Input 3 4 2 4 14 2 2" xfId="33566"/>
    <cellStyle name="Input 3 4 2 4 14 2 3" xfId="44605"/>
    <cellStyle name="Input 3 4 2 4 14 2 4" xfId="21652"/>
    <cellStyle name="Input 3 4 2 4 14 3" xfId="27776"/>
    <cellStyle name="Input 3 4 2 4 14 4" xfId="38731"/>
    <cellStyle name="Input 3 4 2 4 14 5" xfId="15778"/>
    <cellStyle name="Input 3 4 2 4 15" xfId="4108"/>
    <cellStyle name="Input 3 4 2 4 15 2" xfId="9950"/>
    <cellStyle name="Input 3 4 2 4 15 2 2" xfId="33777"/>
    <cellStyle name="Input 3 4 2 4 15 2 3" xfId="44816"/>
    <cellStyle name="Input 3 4 2 4 15 2 4" xfId="21863"/>
    <cellStyle name="Input 3 4 2 4 15 3" xfId="28015"/>
    <cellStyle name="Input 3 4 2 4 15 4" xfId="38975"/>
    <cellStyle name="Input 3 4 2 4 15 5" xfId="16022"/>
    <cellStyle name="Input 3 4 2 4 16" xfId="4350"/>
    <cellStyle name="Input 3 4 2 4 16 2" xfId="10160"/>
    <cellStyle name="Input 3 4 2 4 16 2 2" xfId="33987"/>
    <cellStyle name="Input 3 4 2 4 16 2 3" xfId="45026"/>
    <cellStyle name="Input 3 4 2 4 16 2 4" xfId="22073"/>
    <cellStyle name="Input 3 4 2 4 16 3" xfId="28252"/>
    <cellStyle name="Input 3 4 2 4 16 4" xfId="39217"/>
    <cellStyle name="Input 3 4 2 4 16 5" xfId="16264"/>
    <cellStyle name="Input 3 4 2 4 17" xfId="4571"/>
    <cellStyle name="Input 3 4 2 4 17 2" xfId="10347"/>
    <cellStyle name="Input 3 4 2 4 17 2 2" xfId="34174"/>
    <cellStyle name="Input 3 4 2 4 17 2 3" xfId="45213"/>
    <cellStyle name="Input 3 4 2 4 17 2 4" xfId="22260"/>
    <cellStyle name="Input 3 4 2 4 17 3" xfId="28467"/>
    <cellStyle name="Input 3 4 2 4 17 4" xfId="39438"/>
    <cellStyle name="Input 3 4 2 4 17 5" xfId="16485"/>
    <cellStyle name="Input 3 4 2 4 18" xfId="4781"/>
    <cellStyle name="Input 3 4 2 4 18 2" xfId="10530"/>
    <cellStyle name="Input 3 4 2 4 18 2 2" xfId="34357"/>
    <cellStyle name="Input 3 4 2 4 18 2 3" xfId="45396"/>
    <cellStyle name="Input 3 4 2 4 18 2 4" xfId="22443"/>
    <cellStyle name="Input 3 4 2 4 18 3" xfId="28671"/>
    <cellStyle name="Input 3 4 2 4 18 4" xfId="39648"/>
    <cellStyle name="Input 3 4 2 4 18 5" xfId="16695"/>
    <cellStyle name="Input 3 4 2 4 19" xfId="5016"/>
    <cellStyle name="Input 3 4 2 4 19 2" xfId="10735"/>
    <cellStyle name="Input 3 4 2 4 19 2 2" xfId="34562"/>
    <cellStyle name="Input 3 4 2 4 19 2 3" xfId="45601"/>
    <cellStyle name="Input 3 4 2 4 19 2 4" xfId="22648"/>
    <cellStyle name="Input 3 4 2 4 19 3" xfId="28900"/>
    <cellStyle name="Input 3 4 2 4 19 4" xfId="39883"/>
    <cellStyle name="Input 3 4 2 4 19 5" xfId="16930"/>
    <cellStyle name="Input 3 4 2 4 2" xfId="1109"/>
    <cellStyle name="Input 3 4 2 4 2 2" xfId="7362"/>
    <cellStyle name="Input 3 4 2 4 2 2 2" xfId="31189"/>
    <cellStyle name="Input 3 4 2 4 2 2 3" xfId="42228"/>
    <cellStyle name="Input 3 4 2 4 2 2 4" xfId="19275"/>
    <cellStyle name="Input 3 4 2 4 2 3" xfId="25090"/>
    <cellStyle name="Input 3 4 2 4 2 4" xfId="24264"/>
    <cellStyle name="Input 3 4 2 4 2 5" xfId="13023"/>
    <cellStyle name="Input 3 4 2 4 20" xfId="5237"/>
    <cellStyle name="Input 3 4 2 4 20 2" xfId="10922"/>
    <cellStyle name="Input 3 4 2 4 20 2 2" xfId="34749"/>
    <cellStyle name="Input 3 4 2 4 20 2 3" xfId="45788"/>
    <cellStyle name="Input 3 4 2 4 20 2 4" xfId="22835"/>
    <cellStyle name="Input 3 4 2 4 20 3" xfId="29114"/>
    <cellStyle name="Input 3 4 2 4 20 4" xfId="40104"/>
    <cellStyle name="Input 3 4 2 4 20 5" xfId="17151"/>
    <cellStyle name="Input 3 4 2 4 21" xfId="5470"/>
    <cellStyle name="Input 3 4 2 4 21 2" xfId="11125"/>
    <cellStyle name="Input 3 4 2 4 21 2 2" xfId="34952"/>
    <cellStyle name="Input 3 4 2 4 21 2 3" xfId="45991"/>
    <cellStyle name="Input 3 4 2 4 21 2 4" xfId="23038"/>
    <cellStyle name="Input 3 4 2 4 21 3" xfId="29341"/>
    <cellStyle name="Input 3 4 2 4 21 4" xfId="40337"/>
    <cellStyle name="Input 3 4 2 4 21 5" xfId="17384"/>
    <cellStyle name="Input 3 4 2 4 22" xfId="5703"/>
    <cellStyle name="Input 3 4 2 4 22 2" xfId="11326"/>
    <cellStyle name="Input 3 4 2 4 22 2 2" xfId="35153"/>
    <cellStyle name="Input 3 4 2 4 22 2 3" xfId="46192"/>
    <cellStyle name="Input 3 4 2 4 22 2 4" xfId="23239"/>
    <cellStyle name="Input 3 4 2 4 22 3" xfId="29567"/>
    <cellStyle name="Input 3 4 2 4 22 4" xfId="40570"/>
    <cellStyle name="Input 3 4 2 4 22 5" xfId="17617"/>
    <cellStyle name="Input 3 4 2 4 23" xfId="5920"/>
    <cellStyle name="Input 3 4 2 4 23 2" xfId="11510"/>
    <cellStyle name="Input 3 4 2 4 23 2 2" xfId="35337"/>
    <cellStyle name="Input 3 4 2 4 23 2 3" xfId="46376"/>
    <cellStyle name="Input 3 4 2 4 23 2 4" xfId="23423"/>
    <cellStyle name="Input 3 4 2 4 23 3" xfId="29778"/>
    <cellStyle name="Input 3 4 2 4 23 4" xfId="40787"/>
    <cellStyle name="Input 3 4 2 4 23 5" xfId="17834"/>
    <cellStyle name="Input 3 4 2 4 24" xfId="6128"/>
    <cellStyle name="Input 3 4 2 4 24 2" xfId="11691"/>
    <cellStyle name="Input 3 4 2 4 24 2 2" xfId="35518"/>
    <cellStyle name="Input 3 4 2 4 24 2 3" xfId="46557"/>
    <cellStyle name="Input 3 4 2 4 24 2 4" xfId="23604"/>
    <cellStyle name="Input 3 4 2 4 24 3" xfId="29979"/>
    <cellStyle name="Input 3 4 2 4 24 4" xfId="40995"/>
    <cellStyle name="Input 3 4 2 4 24 5" xfId="18042"/>
    <cellStyle name="Input 3 4 2 4 25" xfId="6348"/>
    <cellStyle name="Input 3 4 2 4 25 2" xfId="11883"/>
    <cellStyle name="Input 3 4 2 4 25 2 2" xfId="35710"/>
    <cellStyle name="Input 3 4 2 4 25 2 3" xfId="46749"/>
    <cellStyle name="Input 3 4 2 4 25 2 4" xfId="23796"/>
    <cellStyle name="Input 3 4 2 4 25 3" xfId="30192"/>
    <cellStyle name="Input 3 4 2 4 25 4" xfId="41215"/>
    <cellStyle name="Input 3 4 2 4 25 5" xfId="18262"/>
    <cellStyle name="Input 3 4 2 4 26" xfId="704"/>
    <cellStyle name="Input 3 4 2 4 26 2" xfId="7011"/>
    <cellStyle name="Input 3 4 2 4 26 2 2" xfId="30838"/>
    <cellStyle name="Input 3 4 2 4 26 2 3" xfId="41877"/>
    <cellStyle name="Input 3 4 2 4 26 2 4" xfId="18924"/>
    <cellStyle name="Input 3 4 2 4 26 3" xfId="24695"/>
    <cellStyle name="Input 3 4 2 4 26 4" xfId="28231"/>
    <cellStyle name="Input 3 4 2 4 26 5" xfId="12618"/>
    <cellStyle name="Input 3 4 2 4 27" xfId="24461"/>
    <cellStyle name="Input 3 4 2 4 28" xfId="28522"/>
    <cellStyle name="Input 3 4 2 4 29" xfId="12379"/>
    <cellStyle name="Input 3 4 2 4 3" xfId="1322"/>
    <cellStyle name="Input 3 4 2 4 3 2" xfId="7547"/>
    <cellStyle name="Input 3 4 2 4 3 2 2" xfId="31374"/>
    <cellStyle name="Input 3 4 2 4 3 2 3" xfId="42413"/>
    <cellStyle name="Input 3 4 2 4 3 2 4" xfId="19460"/>
    <cellStyle name="Input 3 4 2 4 3 3" xfId="25297"/>
    <cellStyle name="Input 3 4 2 4 3 4" xfId="36189"/>
    <cellStyle name="Input 3 4 2 4 3 5" xfId="13236"/>
    <cellStyle name="Input 3 4 2 4 4" xfId="1554"/>
    <cellStyle name="Input 3 4 2 4 4 2" xfId="7745"/>
    <cellStyle name="Input 3 4 2 4 4 2 2" xfId="31572"/>
    <cellStyle name="Input 3 4 2 4 4 2 3" xfId="42611"/>
    <cellStyle name="Input 3 4 2 4 4 2 4" xfId="19658"/>
    <cellStyle name="Input 3 4 2 4 4 3" xfId="25521"/>
    <cellStyle name="Input 3 4 2 4 4 4" xfId="36421"/>
    <cellStyle name="Input 3 4 2 4 4 5" xfId="13468"/>
    <cellStyle name="Input 3 4 2 4 5" xfId="1765"/>
    <cellStyle name="Input 3 4 2 4 5 2" xfId="7929"/>
    <cellStyle name="Input 3 4 2 4 5 2 2" xfId="31756"/>
    <cellStyle name="Input 3 4 2 4 5 2 3" xfId="42795"/>
    <cellStyle name="Input 3 4 2 4 5 2 4" xfId="19842"/>
    <cellStyle name="Input 3 4 2 4 5 3" xfId="25725"/>
    <cellStyle name="Input 3 4 2 4 5 4" xfId="36632"/>
    <cellStyle name="Input 3 4 2 4 5 5" xfId="13679"/>
    <cellStyle name="Input 3 4 2 4 6" xfId="1996"/>
    <cellStyle name="Input 3 4 2 4 6 2" xfId="8130"/>
    <cellStyle name="Input 3 4 2 4 6 2 2" xfId="31957"/>
    <cellStyle name="Input 3 4 2 4 6 2 3" xfId="42996"/>
    <cellStyle name="Input 3 4 2 4 6 2 4" xfId="20043"/>
    <cellStyle name="Input 3 4 2 4 6 3" xfId="25949"/>
    <cellStyle name="Input 3 4 2 4 6 4" xfId="36863"/>
    <cellStyle name="Input 3 4 2 4 6 5" xfId="13910"/>
    <cellStyle name="Input 3 4 2 4 7" xfId="2221"/>
    <cellStyle name="Input 3 4 2 4 7 2" xfId="8321"/>
    <cellStyle name="Input 3 4 2 4 7 2 2" xfId="32148"/>
    <cellStyle name="Input 3 4 2 4 7 2 3" xfId="43187"/>
    <cellStyle name="Input 3 4 2 4 7 2 4" xfId="20234"/>
    <cellStyle name="Input 3 4 2 4 7 3" xfId="26167"/>
    <cellStyle name="Input 3 4 2 4 7 4" xfId="37088"/>
    <cellStyle name="Input 3 4 2 4 7 5" xfId="14135"/>
    <cellStyle name="Input 3 4 2 4 8" xfId="2435"/>
    <cellStyle name="Input 3 4 2 4 8 2" xfId="8507"/>
    <cellStyle name="Input 3 4 2 4 8 2 2" xfId="32334"/>
    <cellStyle name="Input 3 4 2 4 8 2 3" xfId="43373"/>
    <cellStyle name="Input 3 4 2 4 8 2 4" xfId="20420"/>
    <cellStyle name="Input 3 4 2 4 8 3" xfId="26375"/>
    <cellStyle name="Input 3 4 2 4 8 4" xfId="37302"/>
    <cellStyle name="Input 3 4 2 4 8 5" xfId="14349"/>
    <cellStyle name="Input 3 4 2 4 9" xfId="2656"/>
    <cellStyle name="Input 3 4 2 4 9 2" xfId="8694"/>
    <cellStyle name="Input 3 4 2 4 9 2 2" xfId="32521"/>
    <cellStyle name="Input 3 4 2 4 9 2 3" xfId="43560"/>
    <cellStyle name="Input 3 4 2 4 9 2 4" xfId="20607"/>
    <cellStyle name="Input 3 4 2 4 9 3" xfId="26590"/>
    <cellStyle name="Input 3 4 2 4 9 4" xfId="37523"/>
    <cellStyle name="Input 3 4 2 4 9 5" xfId="14570"/>
    <cellStyle name="Input 3 4 2 5" xfId="1070"/>
    <cellStyle name="Input 3 4 2 5 2" xfId="7325"/>
    <cellStyle name="Input 3 4 2 5 2 2" xfId="31152"/>
    <cellStyle name="Input 3 4 2 5 2 3" xfId="42191"/>
    <cellStyle name="Input 3 4 2 5 2 4" xfId="19238"/>
    <cellStyle name="Input 3 4 2 5 3" xfId="25051"/>
    <cellStyle name="Input 3 4 2 5 4" xfId="24239"/>
    <cellStyle name="Input 3 4 2 5 5" xfId="12984"/>
    <cellStyle name="Input 3 4 2 6" xfId="1283"/>
    <cellStyle name="Input 3 4 2 6 2" xfId="7510"/>
    <cellStyle name="Input 3 4 2 6 2 2" xfId="31337"/>
    <cellStyle name="Input 3 4 2 6 2 3" xfId="42376"/>
    <cellStyle name="Input 3 4 2 6 2 4" xfId="19423"/>
    <cellStyle name="Input 3 4 2 6 3" xfId="25258"/>
    <cellStyle name="Input 3 4 2 6 4" xfId="36150"/>
    <cellStyle name="Input 3 4 2 6 5" xfId="13197"/>
    <cellStyle name="Input 3 4 2 7" xfId="1515"/>
    <cellStyle name="Input 3 4 2 7 2" xfId="7708"/>
    <cellStyle name="Input 3 4 2 7 2 2" xfId="31535"/>
    <cellStyle name="Input 3 4 2 7 2 3" xfId="42574"/>
    <cellStyle name="Input 3 4 2 7 2 4" xfId="19621"/>
    <cellStyle name="Input 3 4 2 7 3" xfId="25482"/>
    <cellStyle name="Input 3 4 2 7 4" xfId="36382"/>
    <cellStyle name="Input 3 4 2 7 5" xfId="13429"/>
    <cellStyle name="Input 3 4 2 8" xfId="1726"/>
    <cellStyle name="Input 3 4 2 8 2" xfId="7892"/>
    <cellStyle name="Input 3 4 2 8 2 2" xfId="31719"/>
    <cellStyle name="Input 3 4 2 8 2 3" xfId="42758"/>
    <cellStyle name="Input 3 4 2 8 2 4" xfId="19805"/>
    <cellStyle name="Input 3 4 2 8 3" xfId="25686"/>
    <cellStyle name="Input 3 4 2 8 4" xfId="36593"/>
    <cellStyle name="Input 3 4 2 8 5" xfId="13640"/>
    <cellStyle name="Input 3 4 2 9" xfId="1957"/>
    <cellStyle name="Input 3 4 2 9 2" xfId="8093"/>
    <cellStyle name="Input 3 4 2 9 2 2" xfId="31920"/>
    <cellStyle name="Input 3 4 2 9 2 3" xfId="42959"/>
    <cellStyle name="Input 3 4 2 9 2 4" xfId="20006"/>
    <cellStyle name="Input 3 4 2 9 3" xfId="25910"/>
    <cellStyle name="Input 3 4 2 9 4" xfId="36824"/>
    <cellStyle name="Input 3 4 2 9 5" xfId="13871"/>
    <cellStyle name="Input 3 4 20" xfId="12300"/>
    <cellStyle name="Input 3 4 3" xfId="499"/>
    <cellStyle name="Input 3 4 3 10" xfId="2893"/>
    <cellStyle name="Input 3 4 3 10 2" xfId="8902"/>
    <cellStyle name="Input 3 4 3 10 2 2" xfId="32729"/>
    <cellStyle name="Input 3 4 3 10 2 3" xfId="43768"/>
    <cellStyle name="Input 3 4 3 10 2 4" xfId="20815"/>
    <cellStyle name="Input 3 4 3 10 3" xfId="26820"/>
    <cellStyle name="Input 3 4 3 10 4" xfId="37760"/>
    <cellStyle name="Input 3 4 3 10 5" xfId="14807"/>
    <cellStyle name="Input 3 4 3 11" xfId="3161"/>
    <cellStyle name="Input 3 4 3 11 2" xfId="9131"/>
    <cellStyle name="Input 3 4 3 11 2 2" xfId="32958"/>
    <cellStyle name="Input 3 4 3 11 2 3" xfId="43997"/>
    <cellStyle name="Input 3 4 3 11 2 4" xfId="21044"/>
    <cellStyle name="Input 3 4 3 11 3" xfId="27084"/>
    <cellStyle name="Input 3 4 3 11 4" xfId="38028"/>
    <cellStyle name="Input 3 4 3 11 5" xfId="15075"/>
    <cellStyle name="Input 3 4 3 12" xfId="3405"/>
    <cellStyle name="Input 3 4 3 12 2" xfId="9343"/>
    <cellStyle name="Input 3 4 3 12 2 2" xfId="33170"/>
    <cellStyle name="Input 3 4 3 12 2 3" xfId="44209"/>
    <cellStyle name="Input 3 4 3 12 2 4" xfId="21256"/>
    <cellStyle name="Input 3 4 3 12 3" xfId="27324"/>
    <cellStyle name="Input 3 4 3 12 4" xfId="38272"/>
    <cellStyle name="Input 3 4 3 12 5" xfId="15319"/>
    <cellStyle name="Input 3 4 3 13" xfId="3650"/>
    <cellStyle name="Input 3 4 3 13 2" xfId="9556"/>
    <cellStyle name="Input 3 4 3 13 2 2" xfId="33383"/>
    <cellStyle name="Input 3 4 3 13 2 3" xfId="44422"/>
    <cellStyle name="Input 3 4 3 13 2 4" xfId="21469"/>
    <cellStyle name="Input 3 4 3 13 3" xfId="27564"/>
    <cellStyle name="Input 3 4 3 13 4" xfId="38517"/>
    <cellStyle name="Input 3 4 3 13 5" xfId="15564"/>
    <cellStyle name="Input 3 4 3 14" xfId="3898"/>
    <cellStyle name="Input 3 4 3 14 2" xfId="9770"/>
    <cellStyle name="Input 3 4 3 14 2 2" xfId="33597"/>
    <cellStyle name="Input 3 4 3 14 2 3" xfId="44636"/>
    <cellStyle name="Input 3 4 3 14 2 4" xfId="21683"/>
    <cellStyle name="Input 3 4 3 14 3" xfId="27808"/>
    <cellStyle name="Input 3 4 3 14 4" xfId="38765"/>
    <cellStyle name="Input 3 4 3 14 5" xfId="15812"/>
    <cellStyle name="Input 3 4 3 15" xfId="4142"/>
    <cellStyle name="Input 3 4 3 15 2" xfId="9981"/>
    <cellStyle name="Input 3 4 3 15 2 2" xfId="33808"/>
    <cellStyle name="Input 3 4 3 15 2 3" xfId="44847"/>
    <cellStyle name="Input 3 4 3 15 2 4" xfId="21894"/>
    <cellStyle name="Input 3 4 3 15 3" xfId="28047"/>
    <cellStyle name="Input 3 4 3 15 4" xfId="39009"/>
    <cellStyle name="Input 3 4 3 15 5" xfId="16056"/>
    <cellStyle name="Input 3 4 3 16" xfId="4384"/>
    <cellStyle name="Input 3 4 3 16 2" xfId="10191"/>
    <cellStyle name="Input 3 4 3 16 2 2" xfId="34018"/>
    <cellStyle name="Input 3 4 3 16 2 3" xfId="45057"/>
    <cellStyle name="Input 3 4 3 16 2 4" xfId="22104"/>
    <cellStyle name="Input 3 4 3 16 3" xfId="28284"/>
    <cellStyle name="Input 3 4 3 16 4" xfId="39251"/>
    <cellStyle name="Input 3 4 3 16 5" xfId="16298"/>
    <cellStyle name="Input 3 4 3 17" xfId="4605"/>
    <cellStyle name="Input 3 4 3 17 2" xfId="10378"/>
    <cellStyle name="Input 3 4 3 17 2 2" xfId="34205"/>
    <cellStyle name="Input 3 4 3 17 2 3" xfId="45244"/>
    <cellStyle name="Input 3 4 3 17 2 4" xfId="22291"/>
    <cellStyle name="Input 3 4 3 17 3" xfId="28499"/>
    <cellStyle name="Input 3 4 3 17 4" xfId="39472"/>
    <cellStyle name="Input 3 4 3 17 5" xfId="16519"/>
    <cellStyle name="Input 3 4 3 18" xfId="4815"/>
    <cellStyle name="Input 3 4 3 18 2" xfId="10561"/>
    <cellStyle name="Input 3 4 3 18 2 2" xfId="34388"/>
    <cellStyle name="Input 3 4 3 18 2 3" xfId="45427"/>
    <cellStyle name="Input 3 4 3 18 2 4" xfId="22474"/>
    <cellStyle name="Input 3 4 3 18 3" xfId="28703"/>
    <cellStyle name="Input 3 4 3 18 4" xfId="39682"/>
    <cellStyle name="Input 3 4 3 18 5" xfId="16729"/>
    <cellStyle name="Input 3 4 3 19" xfId="5050"/>
    <cellStyle name="Input 3 4 3 19 2" xfId="10766"/>
    <cellStyle name="Input 3 4 3 19 2 2" xfId="34593"/>
    <cellStyle name="Input 3 4 3 19 2 3" xfId="45632"/>
    <cellStyle name="Input 3 4 3 19 2 4" xfId="22679"/>
    <cellStyle name="Input 3 4 3 19 3" xfId="28932"/>
    <cellStyle name="Input 3 4 3 19 4" xfId="39917"/>
    <cellStyle name="Input 3 4 3 19 5" xfId="16964"/>
    <cellStyle name="Input 3 4 3 2" xfId="1143"/>
    <cellStyle name="Input 3 4 3 2 2" xfId="7393"/>
    <cellStyle name="Input 3 4 3 2 2 2" xfId="31220"/>
    <cellStyle name="Input 3 4 3 2 2 3" xfId="42259"/>
    <cellStyle name="Input 3 4 3 2 2 4" xfId="19306"/>
    <cellStyle name="Input 3 4 3 2 3" xfId="25122"/>
    <cellStyle name="Input 3 4 3 2 4" xfId="24254"/>
    <cellStyle name="Input 3 4 3 2 5" xfId="13057"/>
    <cellStyle name="Input 3 4 3 20" xfId="5271"/>
    <cellStyle name="Input 3 4 3 20 2" xfId="10953"/>
    <cellStyle name="Input 3 4 3 20 2 2" xfId="34780"/>
    <cellStyle name="Input 3 4 3 20 2 3" xfId="45819"/>
    <cellStyle name="Input 3 4 3 20 2 4" xfId="22866"/>
    <cellStyle name="Input 3 4 3 20 3" xfId="29146"/>
    <cellStyle name="Input 3 4 3 20 4" xfId="40138"/>
    <cellStyle name="Input 3 4 3 20 5" xfId="17185"/>
    <cellStyle name="Input 3 4 3 21" xfId="5504"/>
    <cellStyle name="Input 3 4 3 21 2" xfId="11156"/>
    <cellStyle name="Input 3 4 3 21 2 2" xfId="34983"/>
    <cellStyle name="Input 3 4 3 21 2 3" xfId="46022"/>
    <cellStyle name="Input 3 4 3 21 2 4" xfId="23069"/>
    <cellStyle name="Input 3 4 3 21 3" xfId="29373"/>
    <cellStyle name="Input 3 4 3 21 4" xfId="40371"/>
    <cellStyle name="Input 3 4 3 21 5" xfId="17418"/>
    <cellStyle name="Input 3 4 3 22" xfId="5737"/>
    <cellStyle name="Input 3 4 3 22 2" xfId="11357"/>
    <cellStyle name="Input 3 4 3 22 2 2" xfId="35184"/>
    <cellStyle name="Input 3 4 3 22 2 3" xfId="46223"/>
    <cellStyle name="Input 3 4 3 22 2 4" xfId="23270"/>
    <cellStyle name="Input 3 4 3 22 3" xfId="29599"/>
    <cellStyle name="Input 3 4 3 22 4" xfId="40604"/>
    <cellStyle name="Input 3 4 3 22 5" xfId="17651"/>
    <cellStyle name="Input 3 4 3 23" xfId="5954"/>
    <cellStyle name="Input 3 4 3 23 2" xfId="11541"/>
    <cellStyle name="Input 3 4 3 23 2 2" xfId="35368"/>
    <cellStyle name="Input 3 4 3 23 2 3" xfId="46407"/>
    <cellStyle name="Input 3 4 3 23 2 4" xfId="23454"/>
    <cellStyle name="Input 3 4 3 23 3" xfId="29810"/>
    <cellStyle name="Input 3 4 3 23 4" xfId="40821"/>
    <cellStyle name="Input 3 4 3 23 5" xfId="17868"/>
    <cellStyle name="Input 3 4 3 24" xfId="6162"/>
    <cellStyle name="Input 3 4 3 24 2" xfId="11722"/>
    <cellStyle name="Input 3 4 3 24 2 2" xfId="35549"/>
    <cellStyle name="Input 3 4 3 24 2 3" xfId="46588"/>
    <cellStyle name="Input 3 4 3 24 2 4" xfId="23635"/>
    <cellStyle name="Input 3 4 3 24 3" xfId="30011"/>
    <cellStyle name="Input 3 4 3 24 4" xfId="41029"/>
    <cellStyle name="Input 3 4 3 24 5" xfId="18076"/>
    <cellStyle name="Input 3 4 3 25" xfId="6382"/>
    <cellStyle name="Input 3 4 3 25 2" xfId="11914"/>
    <cellStyle name="Input 3 4 3 25 2 2" xfId="35741"/>
    <cellStyle name="Input 3 4 3 25 2 3" xfId="46780"/>
    <cellStyle name="Input 3 4 3 25 2 4" xfId="23827"/>
    <cellStyle name="Input 3 4 3 25 3" xfId="30224"/>
    <cellStyle name="Input 3 4 3 25 4" xfId="41249"/>
    <cellStyle name="Input 3 4 3 25 5" xfId="18296"/>
    <cellStyle name="Input 3 4 3 26" xfId="6608"/>
    <cellStyle name="Input 3 4 3 26 2" xfId="12107"/>
    <cellStyle name="Input 3 4 3 26 2 2" xfId="35934"/>
    <cellStyle name="Input 3 4 3 26 2 3" xfId="46973"/>
    <cellStyle name="Input 3 4 3 26 2 4" xfId="24020"/>
    <cellStyle name="Input 3 4 3 26 3" xfId="30441"/>
    <cellStyle name="Input 3 4 3 26 4" xfId="41475"/>
    <cellStyle name="Input 3 4 3 26 5" xfId="18522"/>
    <cellStyle name="Input 3 4 3 27" xfId="735"/>
    <cellStyle name="Input 3 4 3 27 2" xfId="7042"/>
    <cellStyle name="Input 3 4 3 27 2 2" xfId="30869"/>
    <cellStyle name="Input 3 4 3 27 2 3" xfId="41908"/>
    <cellStyle name="Input 3 4 3 27 2 4" xfId="18955"/>
    <cellStyle name="Input 3 4 3 27 3" xfId="24726"/>
    <cellStyle name="Input 3 4 3 27 4" xfId="25545"/>
    <cellStyle name="Input 3 4 3 27 5" xfId="12649"/>
    <cellStyle name="Input 3 4 3 28" xfId="6825"/>
    <cellStyle name="Input 3 4 3 28 2" xfId="30652"/>
    <cellStyle name="Input 3 4 3 28 3" xfId="41691"/>
    <cellStyle name="Input 3 4 3 28 4" xfId="18738"/>
    <cellStyle name="Input 3 4 3 29" xfId="24493"/>
    <cellStyle name="Input 3 4 3 3" xfId="1356"/>
    <cellStyle name="Input 3 4 3 3 2" xfId="7578"/>
    <cellStyle name="Input 3 4 3 3 2 2" xfId="31405"/>
    <cellStyle name="Input 3 4 3 3 2 3" xfId="42444"/>
    <cellStyle name="Input 3 4 3 3 2 4" xfId="19491"/>
    <cellStyle name="Input 3 4 3 3 3" xfId="25329"/>
    <cellStyle name="Input 3 4 3 3 4" xfId="36223"/>
    <cellStyle name="Input 3 4 3 3 5" xfId="13270"/>
    <cellStyle name="Input 3 4 3 30" xfId="30460"/>
    <cellStyle name="Input 3 4 3 31" xfId="12413"/>
    <cellStyle name="Input 3 4 3 4" xfId="1588"/>
    <cellStyle name="Input 3 4 3 4 2" xfId="7776"/>
    <cellStyle name="Input 3 4 3 4 2 2" xfId="31603"/>
    <cellStyle name="Input 3 4 3 4 2 3" xfId="42642"/>
    <cellStyle name="Input 3 4 3 4 2 4" xfId="19689"/>
    <cellStyle name="Input 3 4 3 4 3" xfId="25553"/>
    <cellStyle name="Input 3 4 3 4 4" xfId="36455"/>
    <cellStyle name="Input 3 4 3 4 5" xfId="13502"/>
    <cellStyle name="Input 3 4 3 5" xfId="1799"/>
    <cellStyle name="Input 3 4 3 5 2" xfId="7960"/>
    <cellStyle name="Input 3 4 3 5 2 2" xfId="31787"/>
    <cellStyle name="Input 3 4 3 5 2 3" xfId="42826"/>
    <cellStyle name="Input 3 4 3 5 2 4" xfId="19873"/>
    <cellStyle name="Input 3 4 3 5 3" xfId="25757"/>
    <cellStyle name="Input 3 4 3 5 4" xfId="36666"/>
    <cellStyle name="Input 3 4 3 5 5" xfId="13713"/>
    <cellStyle name="Input 3 4 3 6" xfId="2030"/>
    <cellStyle name="Input 3 4 3 6 2" xfId="8161"/>
    <cellStyle name="Input 3 4 3 6 2 2" xfId="31988"/>
    <cellStyle name="Input 3 4 3 6 2 3" xfId="43027"/>
    <cellStyle name="Input 3 4 3 6 2 4" xfId="20074"/>
    <cellStyle name="Input 3 4 3 6 3" xfId="25982"/>
    <cellStyle name="Input 3 4 3 6 4" xfId="36897"/>
    <cellStyle name="Input 3 4 3 6 5" xfId="13944"/>
    <cellStyle name="Input 3 4 3 7" xfId="2255"/>
    <cellStyle name="Input 3 4 3 7 2" xfId="8352"/>
    <cellStyle name="Input 3 4 3 7 2 2" xfId="32179"/>
    <cellStyle name="Input 3 4 3 7 2 3" xfId="43218"/>
    <cellStyle name="Input 3 4 3 7 2 4" xfId="20265"/>
    <cellStyle name="Input 3 4 3 7 3" xfId="26199"/>
    <cellStyle name="Input 3 4 3 7 4" xfId="37122"/>
    <cellStyle name="Input 3 4 3 7 5" xfId="14169"/>
    <cellStyle name="Input 3 4 3 8" xfId="2469"/>
    <cellStyle name="Input 3 4 3 8 2" xfId="8538"/>
    <cellStyle name="Input 3 4 3 8 2 2" xfId="32365"/>
    <cellStyle name="Input 3 4 3 8 2 3" xfId="43404"/>
    <cellStyle name="Input 3 4 3 8 2 4" xfId="20451"/>
    <cellStyle name="Input 3 4 3 8 3" xfId="26408"/>
    <cellStyle name="Input 3 4 3 8 4" xfId="37336"/>
    <cellStyle name="Input 3 4 3 8 5" xfId="14383"/>
    <cellStyle name="Input 3 4 3 9" xfId="2687"/>
    <cellStyle name="Input 3 4 3 9 2" xfId="8722"/>
    <cellStyle name="Input 3 4 3 9 2 2" xfId="32549"/>
    <cellStyle name="Input 3 4 3 9 2 3" xfId="43588"/>
    <cellStyle name="Input 3 4 3 9 2 4" xfId="20635"/>
    <cellStyle name="Input 3 4 3 9 3" xfId="26620"/>
    <cellStyle name="Input 3 4 3 9 4" xfId="37554"/>
    <cellStyle name="Input 3 4 3 9 5" xfId="14601"/>
    <cellStyle name="Input 3 4 4" xfId="944"/>
    <cellStyle name="Input 3 4 4 2" xfId="7230"/>
    <cellStyle name="Input 3 4 4 2 2" xfId="31057"/>
    <cellStyle name="Input 3 4 4 2 3" xfId="42096"/>
    <cellStyle name="Input 3 4 4 2 4" xfId="19143"/>
    <cellStyle name="Input 3 4 4 3" xfId="24930"/>
    <cellStyle name="Input 3 4 4 4" xfId="28727"/>
    <cellStyle name="Input 3 4 4 5" xfId="12858"/>
    <cellStyle name="Input 3 4 5" xfId="879"/>
    <cellStyle name="Input 3 4 5 2" xfId="7178"/>
    <cellStyle name="Input 3 4 5 2 2" xfId="31005"/>
    <cellStyle name="Input 3 4 5 2 3" xfId="42044"/>
    <cellStyle name="Input 3 4 5 2 4" xfId="19091"/>
    <cellStyle name="Input 3 4 5 3" xfId="24869"/>
    <cellStyle name="Input 3 4 5 4" xfId="26963"/>
    <cellStyle name="Input 3 4 5 5" xfId="12793"/>
    <cellStyle name="Input 3 4 6" xfId="971"/>
    <cellStyle name="Input 3 4 6 2" xfId="7251"/>
    <cellStyle name="Input 3 4 6 2 2" xfId="31078"/>
    <cellStyle name="Input 3 4 6 2 3" xfId="42117"/>
    <cellStyle name="Input 3 4 6 2 4" xfId="19164"/>
    <cellStyle name="Input 3 4 6 3" xfId="24956"/>
    <cellStyle name="Input 3 4 6 4" xfId="26717"/>
    <cellStyle name="Input 3 4 6 5" xfId="12885"/>
    <cellStyle name="Input 3 4 7" xfId="3047"/>
    <cellStyle name="Input 3 4 7 2" xfId="9027"/>
    <cellStyle name="Input 3 4 7 2 2" xfId="32854"/>
    <cellStyle name="Input 3 4 7 2 3" xfId="43893"/>
    <cellStyle name="Input 3 4 7 2 4" xfId="20940"/>
    <cellStyle name="Input 3 4 7 3" xfId="26971"/>
    <cellStyle name="Input 3 4 7 4" xfId="37914"/>
    <cellStyle name="Input 3 4 7 5" xfId="14961"/>
    <cellStyle name="Input 3 4 8" xfId="3290"/>
    <cellStyle name="Input 3 4 8 2" xfId="9237"/>
    <cellStyle name="Input 3 4 8 2 2" xfId="33064"/>
    <cellStyle name="Input 3 4 8 2 3" xfId="44103"/>
    <cellStyle name="Input 3 4 8 2 4" xfId="21150"/>
    <cellStyle name="Input 3 4 8 3" xfId="27211"/>
    <cellStyle name="Input 3 4 8 4" xfId="38157"/>
    <cellStyle name="Input 3 4 8 5" xfId="15204"/>
    <cellStyle name="Input 3 4 9" xfId="3537"/>
    <cellStyle name="Input 3 4 9 2" xfId="9452"/>
    <cellStyle name="Input 3 4 9 2 2" xfId="33279"/>
    <cellStyle name="Input 3 4 9 2 3" xfId="44318"/>
    <cellStyle name="Input 3 4 9 2 4" xfId="21365"/>
    <cellStyle name="Input 3 4 9 3" xfId="27453"/>
    <cellStyle name="Input 3 4 9 4" xfId="38404"/>
    <cellStyle name="Input 3 4 9 5" xfId="15451"/>
    <cellStyle name="Input 3 5" xfId="382"/>
    <cellStyle name="Input 3 5 10" xfId="3782"/>
    <cellStyle name="Input 3 5 10 2" xfId="9665"/>
    <cellStyle name="Input 3 5 10 2 2" xfId="33492"/>
    <cellStyle name="Input 3 5 10 2 3" xfId="44531"/>
    <cellStyle name="Input 3 5 10 2 4" xfId="21578"/>
    <cellStyle name="Input 3 5 10 3" xfId="27694"/>
    <cellStyle name="Input 3 5 10 4" xfId="38649"/>
    <cellStyle name="Input 3 5 10 5" xfId="15696"/>
    <cellStyle name="Input 3 5 11" xfId="4026"/>
    <cellStyle name="Input 3 5 11 2" xfId="9876"/>
    <cellStyle name="Input 3 5 11 2 2" xfId="33703"/>
    <cellStyle name="Input 3 5 11 2 3" xfId="44742"/>
    <cellStyle name="Input 3 5 11 2 4" xfId="21789"/>
    <cellStyle name="Input 3 5 11 3" xfId="27933"/>
    <cellStyle name="Input 3 5 11 4" xfId="38893"/>
    <cellStyle name="Input 3 5 11 5" xfId="15940"/>
    <cellStyle name="Input 3 5 12" xfId="4269"/>
    <cellStyle name="Input 3 5 12 2" xfId="10086"/>
    <cellStyle name="Input 3 5 12 2 2" xfId="33913"/>
    <cellStyle name="Input 3 5 12 2 3" xfId="44952"/>
    <cellStyle name="Input 3 5 12 2 4" xfId="21999"/>
    <cellStyle name="Input 3 5 12 3" xfId="28171"/>
    <cellStyle name="Input 3 5 12 4" xfId="39136"/>
    <cellStyle name="Input 3 5 12 5" xfId="16183"/>
    <cellStyle name="Input 3 5 13" xfId="4934"/>
    <cellStyle name="Input 3 5 13 2" xfId="10660"/>
    <cellStyle name="Input 3 5 13 2 2" xfId="34487"/>
    <cellStyle name="Input 3 5 13 2 3" xfId="45526"/>
    <cellStyle name="Input 3 5 13 2 4" xfId="22573"/>
    <cellStyle name="Input 3 5 13 3" xfId="28819"/>
    <cellStyle name="Input 3 5 13 4" xfId="39801"/>
    <cellStyle name="Input 3 5 13 5" xfId="16848"/>
    <cellStyle name="Input 3 5 14" xfId="5387"/>
    <cellStyle name="Input 3 5 14 2" xfId="11050"/>
    <cellStyle name="Input 3 5 14 2 2" xfId="34877"/>
    <cellStyle name="Input 3 5 14 2 3" xfId="45916"/>
    <cellStyle name="Input 3 5 14 2 4" xfId="22963"/>
    <cellStyle name="Input 3 5 14 3" xfId="29259"/>
    <cellStyle name="Input 3 5 14 4" xfId="40254"/>
    <cellStyle name="Input 3 5 14 5" xfId="17301"/>
    <cellStyle name="Input 3 5 15" xfId="4502"/>
    <cellStyle name="Input 3 5 15 2" xfId="10288"/>
    <cellStyle name="Input 3 5 15 2 2" xfId="34115"/>
    <cellStyle name="Input 3 5 15 2 3" xfId="45154"/>
    <cellStyle name="Input 3 5 15 2 4" xfId="22201"/>
    <cellStyle name="Input 3 5 15 3" xfId="28398"/>
    <cellStyle name="Input 3 5 15 4" xfId="39369"/>
    <cellStyle name="Input 3 5 15 5" xfId="16416"/>
    <cellStyle name="Input 3 5 16" xfId="3011"/>
    <cellStyle name="Input 3 5 16 2" xfId="9001"/>
    <cellStyle name="Input 3 5 16 2 2" xfId="32828"/>
    <cellStyle name="Input 3 5 16 2 3" xfId="43867"/>
    <cellStyle name="Input 3 5 16 2 4" xfId="20914"/>
    <cellStyle name="Input 3 5 16 3" xfId="26935"/>
    <cellStyle name="Input 3 5 16 4" xfId="37878"/>
    <cellStyle name="Input 3 5 16 5" xfId="14925"/>
    <cellStyle name="Input 3 5 17" xfId="630"/>
    <cellStyle name="Input 3 5 17 2" xfId="6937"/>
    <cellStyle name="Input 3 5 17 2 2" xfId="30764"/>
    <cellStyle name="Input 3 5 17 2 3" xfId="41803"/>
    <cellStyle name="Input 3 5 17 2 4" xfId="18850"/>
    <cellStyle name="Input 3 5 17 3" xfId="24621"/>
    <cellStyle name="Input 3 5 17 4" xfId="29055"/>
    <cellStyle name="Input 3 5 17 5" xfId="12544"/>
    <cellStyle name="Input 3 5 18" xfId="24379"/>
    <cellStyle name="Input 3 5 19" xfId="24525"/>
    <cellStyle name="Input 3 5 2" xfId="425"/>
    <cellStyle name="Input 3 5 2 10" xfId="2181"/>
    <cellStyle name="Input 3 5 2 10 2" xfId="8283"/>
    <cellStyle name="Input 3 5 2 10 2 2" xfId="32110"/>
    <cellStyle name="Input 3 5 2 10 2 3" xfId="43149"/>
    <cellStyle name="Input 3 5 2 10 2 4" xfId="20196"/>
    <cellStyle name="Input 3 5 2 10 3" xfId="26127"/>
    <cellStyle name="Input 3 5 2 10 4" xfId="37048"/>
    <cellStyle name="Input 3 5 2 10 5" xfId="14095"/>
    <cellStyle name="Input 3 5 2 11" xfId="2395"/>
    <cellStyle name="Input 3 5 2 11 2" xfId="8469"/>
    <cellStyle name="Input 3 5 2 11 2 2" xfId="32296"/>
    <cellStyle name="Input 3 5 2 11 2 3" xfId="43335"/>
    <cellStyle name="Input 3 5 2 11 2 4" xfId="20382"/>
    <cellStyle name="Input 3 5 2 11 3" xfId="26335"/>
    <cellStyle name="Input 3 5 2 11 4" xfId="37262"/>
    <cellStyle name="Input 3 5 2 11 5" xfId="14309"/>
    <cellStyle name="Input 3 5 2 12" xfId="2618"/>
    <cellStyle name="Input 3 5 2 12 2" xfId="8659"/>
    <cellStyle name="Input 3 5 2 12 2 2" xfId="32486"/>
    <cellStyle name="Input 3 5 2 12 2 3" xfId="43525"/>
    <cellStyle name="Input 3 5 2 12 2 4" xfId="20572"/>
    <cellStyle name="Input 3 5 2 12 3" xfId="26553"/>
    <cellStyle name="Input 3 5 2 12 4" xfId="37485"/>
    <cellStyle name="Input 3 5 2 12 5" xfId="14532"/>
    <cellStyle name="Input 3 5 2 13" xfId="2819"/>
    <cellStyle name="Input 3 5 2 13 2" xfId="8833"/>
    <cellStyle name="Input 3 5 2 13 2 2" xfId="32660"/>
    <cellStyle name="Input 3 5 2 13 2 3" xfId="43699"/>
    <cellStyle name="Input 3 5 2 13 2 4" xfId="20746"/>
    <cellStyle name="Input 3 5 2 13 3" xfId="26748"/>
    <cellStyle name="Input 3 5 2 13 4" xfId="37686"/>
    <cellStyle name="Input 3 5 2 13 5" xfId="14733"/>
    <cellStyle name="Input 3 5 2 14" xfId="3087"/>
    <cellStyle name="Input 3 5 2 14 2" xfId="9062"/>
    <cellStyle name="Input 3 5 2 14 2 2" xfId="32889"/>
    <cellStyle name="Input 3 5 2 14 2 3" xfId="43928"/>
    <cellStyle name="Input 3 5 2 14 2 4" xfId="20975"/>
    <cellStyle name="Input 3 5 2 14 3" xfId="27011"/>
    <cellStyle name="Input 3 5 2 14 4" xfId="37954"/>
    <cellStyle name="Input 3 5 2 14 5" xfId="15001"/>
    <cellStyle name="Input 3 5 2 15" xfId="3331"/>
    <cellStyle name="Input 3 5 2 15 2" xfId="9274"/>
    <cellStyle name="Input 3 5 2 15 2 2" xfId="33101"/>
    <cellStyle name="Input 3 5 2 15 2 3" xfId="44140"/>
    <cellStyle name="Input 3 5 2 15 2 4" xfId="21187"/>
    <cellStyle name="Input 3 5 2 15 3" xfId="27252"/>
    <cellStyle name="Input 3 5 2 15 4" xfId="38198"/>
    <cellStyle name="Input 3 5 2 15 5" xfId="15245"/>
    <cellStyle name="Input 3 5 2 16" xfId="3576"/>
    <cellStyle name="Input 3 5 2 16 2" xfId="9487"/>
    <cellStyle name="Input 3 5 2 16 2 2" xfId="33314"/>
    <cellStyle name="Input 3 5 2 16 2 3" xfId="44353"/>
    <cellStyle name="Input 3 5 2 16 2 4" xfId="21400"/>
    <cellStyle name="Input 3 5 2 16 3" xfId="27492"/>
    <cellStyle name="Input 3 5 2 16 4" xfId="38443"/>
    <cellStyle name="Input 3 5 2 16 5" xfId="15490"/>
    <cellStyle name="Input 3 5 2 17" xfId="3824"/>
    <cellStyle name="Input 3 5 2 17 2" xfId="9701"/>
    <cellStyle name="Input 3 5 2 17 2 2" xfId="33528"/>
    <cellStyle name="Input 3 5 2 17 2 3" xfId="44567"/>
    <cellStyle name="Input 3 5 2 17 2 4" xfId="21614"/>
    <cellStyle name="Input 3 5 2 17 3" xfId="27736"/>
    <cellStyle name="Input 3 5 2 17 4" xfId="38691"/>
    <cellStyle name="Input 3 5 2 17 5" xfId="15738"/>
    <cellStyle name="Input 3 5 2 18" xfId="4068"/>
    <cellStyle name="Input 3 5 2 18 2" xfId="9912"/>
    <cellStyle name="Input 3 5 2 18 2 2" xfId="33739"/>
    <cellStyle name="Input 3 5 2 18 2 3" xfId="44778"/>
    <cellStyle name="Input 3 5 2 18 2 4" xfId="21825"/>
    <cellStyle name="Input 3 5 2 18 3" xfId="27975"/>
    <cellStyle name="Input 3 5 2 18 4" xfId="38935"/>
    <cellStyle name="Input 3 5 2 18 5" xfId="15982"/>
    <cellStyle name="Input 3 5 2 19" xfId="4310"/>
    <cellStyle name="Input 3 5 2 19 2" xfId="10122"/>
    <cellStyle name="Input 3 5 2 19 2 2" xfId="33949"/>
    <cellStyle name="Input 3 5 2 19 2 3" xfId="44988"/>
    <cellStyle name="Input 3 5 2 19 2 4" xfId="22035"/>
    <cellStyle name="Input 3 5 2 19 3" xfId="28212"/>
    <cellStyle name="Input 3 5 2 19 4" xfId="39177"/>
    <cellStyle name="Input 3 5 2 19 5" xfId="16224"/>
    <cellStyle name="Input 3 5 2 2" xfId="546"/>
    <cellStyle name="Input 3 5 2 2 10" xfId="2940"/>
    <cellStyle name="Input 3 5 2 2 10 2" xfId="8937"/>
    <cellStyle name="Input 3 5 2 2 10 2 2" xfId="32764"/>
    <cellStyle name="Input 3 5 2 2 10 2 3" xfId="43803"/>
    <cellStyle name="Input 3 5 2 2 10 2 4" xfId="20850"/>
    <cellStyle name="Input 3 5 2 2 10 3" xfId="26865"/>
    <cellStyle name="Input 3 5 2 2 10 4" xfId="37807"/>
    <cellStyle name="Input 3 5 2 2 10 5" xfId="14854"/>
    <cellStyle name="Input 3 5 2 2 11" xfId="3208"/>
    <cellStyle name="Input 3 5 2 2 11 2" xfId="9166"/>
    <cellStyle name="Input 3 5 2 2 11 2 2" xfId="32993"/>
    <cellStyle name="Input 3 5 2 2 11 2 3" xfId="44032"/>
    <cellStyle name="Input 3 5 2 2 11 2 4" xfId="21079"/>
    <cellStyle name="Input 3 5 2 2 11 3" xfId="27130"/>
    <cellStyle name="Input 3 5 2 2 11 4" xfId="38075"/>
    <cellStyle name="Input 3 5 2 2 11 5" xfId="15122"/>
    <cellStyle name="Input 3 5 2 2 12" xfId="3452"/>
    <cellStyle name="Input 3 5 2 2 12 2" xfId="9378"/>
    <cellStyle name="Input 3 5 2 2 12 2 2" xfId="33205"/>
    <cellStyle name="Input 3 5 2 2 12 2 3" xfId="44244"/>
    <cellStyle name="Input 3 5 2 2 12 2 4" xfId="21291"/>
    <cellStyle name="Input 3 5 2 2 12 3" xfId="27369"/>
    <cellStyle name="Input 3 5 2 2 12 4" xfId="38319"/>
    <cellStyle name="Input 3 5 2 2 12 5" xfId="15366"/>
    <cellStyle name="Input 3 5 2 2 13" xfId="3697"/>
    <cellStyle name="Input 3 5 2 2 13 2" xfId="9591"/>
    <cellStyle name="Input 3 5 2 2 13 2 2" xfId="33418"/>
    <cellStyle name="Input 3 5 2 2 13 2 3" xfId="44457"/>
    <cellStyle name="Input 3 5 2 2 13 2 4" xfId="21504"/>
    <cellStyle name="Input 3 5 2 2 13 3" xfId="27610"/>
    <cellStyle name="Input 3 5 2 2 13 4" xfId="38564"/>
    <cellStyle name="Input 3 5 2 2 13 5" xfId="15611"/>
    <cellStyle name="Input 3 5 2 2 14" xfId="3945"/>
    <cellStyle name="Input 3 5 2 2 14 2" xfId="9805"/>
    <cellStyle name="Input 3 5 2 2 14 2 2" xfId="33632"/>
    <cellStyle name="Input 3 5 2 2 14 2 3" xfId="44671"/>
    <cellStyle name="Input 3 5 2 2 14 2 4" xfId="21718"/>
    <cellStyle name="Input 3 5 2 2 14 3" xfId="27853"/>
    <cellStyle name="Input 3 5 2 2 14 4" xfId="38812"/>
    <cellStyle name="Input 3 5 2 2 14 5" xfId="15859"/>
    <cellStyle name="Input 3 5 2 2 15" xfId="4189"/>
    <cellStyle name="Input 3 5 2 2 15 2" xfId="10016"/>
    <cellStyle name="Input 3 5 2 2 15 2 2" xfId="33843"/>
    <cellStyle name="Input 3 5 2 2 15 2 3" xfId="44882"/>
    <cellStyle name="Input 3 5 2 2 15 2 4" xfId="21929"/>
    <cellStyle name="Input 3 5 2 2 15 3" xfId="28092"/>
    <cellStyle name="Input 3 5 2 2 15 4" xfId="39056"/>
    <cellStyle name="Input 3 5 2 2 15 5" xfId="16103"/>
    <cellStyle name="Input 3 5 2 2 16" xfId="4431"/>
    <cellStyle name="Input 3 5 2 2 16 2" xfId="10226"/>
    <cellStyle name="Input 3 5 2 2 16 2 2" xfId="34053"/>
    <cellStyle name="Input 3 5 2 2 16 2 3" xfId="45092"/>
    <cellStyle name="Input 3 5 2 2 16 2 4" xfId="22139"/>
    <cellStyle name="Input 3 5 2 2 16 3" xfId="28329"/>
    <cellStyle name="Input 3 5 2 2 16 4" xfId="39298"/>
    <cellStyle name="Input 3 5 2 2 16 5" xfId="16345"/>
    <cellStyle name="Input 3 5 2 2 17" xfId="4652"/>
    <cellStyle name="Input 3 5 2 2 17 2" xfId="10413"/>
    <cellStyle name="Input 3 5 2 2 17 2 2" xfId="34240"/>
    <cellStyle name="Input 3 5 2 2 17 2 3" xfId="45279"/>
    <cellStyle name="Input 3 5 2 2 17 2 4" xfId="22326"/>
    <cellStyle name="Input 3 5 2 2 17 3" xfId="28544"/>
    <cellStyle name="Input 3 5 2 2 17 4" xfId="39519"/>
    <cellStyle name="Input 3 5 2 2 17 5" xfId="16566"/>
    <cellStyle name="Input 3 5 2 2 18" xfId="4862"/>
    <cellStyle name="Input 3 5 2 2 18 2" xfId="10596"/>
    <cellStyle name="Input 3 5 2 2 18 2 2" xfId="34423"/>
    <cellStyle name="Input 3 5 2 2 18 2 3" xfId="45462"/>
    <cellStyle name="Input 3 5 2 2 18 2 4" xfId="22509"/>
    <cellStyle name="Input 3 5 2 2 18 3" xfId="28748"/>
    <cellStyle name="Input 3 5 2 2 18 4" xfId="39729"/>
    <cellStyle name="Input 3 5 2 2 18 5" xfId="16776"/>
    <cellStyle name="Input 3 5 2 2 19" xfId="5097"/>
    <cellStyle name="Input 3 5 2 2 19 2" xfId="10801"/>
    <cellStyle name="Input 3 5 2 2 19 2 2" xfId="34628"/>
    <cellStyle name="Input 3 5 2 2 19 2 3" xfId="45667"/>
    <cellStyle name="Input 3 5 2 2 19 2 4" xfId="22714"/>
    <cellStyle name="Input 3 5 2 2 19 3" xfId="28978"/>
    <cellStyle name="Input 3 5 2 2 19 4" xfId="39964"/>
    <cellStyle name="Input 3 5 2 2 19 5" xfId="17011"/>
    <cellStyle name="Input 3 5 2 2 2" xfId="1190"/>
    <cellStyle name="Input 3 5 2 2 2 2" xfId="7428"/>
    <cellStyle name="Input 3 5 2 2 2 2 2" xfId="31255"/>
    <cellStyle name="Input 3 5 2 2 2 2 3" xfId="42294"/>
    <cellStyle name="Input 3 5 2 2 2 2 4" xfId="19341"/>
    <cellStyle name="Input 3 5 2 2 2 3" xfId="25167"/>
    <cellStyle name="Input 3 5 2 2 2 4" xfId="24337"/>
    <cellStyle name="Input 3 5 2 2 2 5" xfId="13104"/>
    <cellStyle name="Input 3 5 2 2 20" xfId="5318"/>
    <cellStyle name="Input 3 5 2 2 20 2" xfId="10988"/>
    <cellStyle name="Input 3 5 2 2 20 2 2" xfId="34815"/>
    <cellStyle name="Input 3 5 2 2 20 2 3" xfId="45854"/>
    <cellStyle name="Input 3 5 2 2 20 2 4" xfId="22901"/>
    <cellStyle name="Input 3 5 2 2 20 3" xfId="29191"/>
    <cellStyle name="Input 3 5 2 2 20 4" xfId="40185"/>
    <cellStyle name="Input 3 5 2 2 20 5" xfId="17232"/>
    <cellStyle name="Input 3 5 2 2 21" xfId="5551"/>
    <cellStyle name="Input 3 5 2 2 21 2" xfId="11191"/>
    <cellStyle name="Input 3 5 2 2 21 2 2" xfId="35018"/>
    <cellStyle name="Input 3 5 2 2 21 2 3" xfId="46057"/>
    <cellStyle name="Input 3 5 2 2 21 2 4" xfId="23104"/>
    <cellStyle name="Input 3 5 2 2 21 3" xfId="29418"/>
    <cellStyle name="Input 3 5 2 2 21 4" xfId="40418"/>
    <cellStyle name="Input 3 5 2 2 21 5" xfId="17465"/>
    <cellStyle name="Input 3 5 2 2 22" xfId="5784"/>
    <cellStyle name="Input 3 5 2 2 22 2" xfId="11392"/>
    <cellStyle name="Input 3 5 2 2 22 2 2" xfId="35219"/>
    <cellStyle name="Input 3 5 2 2 22 2 3" xfId="46258"/>
    <cellStyle name="Input 3 5 2 2 22 2 4" xfId="23305"/>
    <cellStyle name="Input 3 5 2 2 22 3" xfId="29644"/>
    <cellStyle name="Input 3 5 2 2 22 4" xfId="40651"/>
    <cellStyle name="Input 3 5 2 2 22 5" xfId="17698"/>
    <cellStyle name="Input 3 5 2 2 23" xfId="6001"/>
    <cellStyle name="Input 3 5 2 2 23 2" xfId="11576"/>
    <cellStyle name="Input 3 5 2 2 23 2 2" xfId="35403"/>
    <cellStyle name="Input 3 5 2 2 23 2 3" xfId="46442"/>
    <cellStyle name="Input 3 5 2 2 23 2 4" xfId="23489"/>
    <cellStyle name="Input 3 5 2 2 23 3" xfId="29854"/>
    <cellStyle name="Input 3 5 2 2 23 4" xfId="40868"/>
    <cellStyle name="Input 3 5 2 2 23 5" xfId="17915"/>
    <cellStyle name="Input 3 5 2 2 24" xfId="6209"/>
    <cellStyle name="Input 3 5 2 2 24 2" xfId="11757"/>
    <cellStyle name="Input 3 5 2 2 24 2 2" xfId="35584"/>
    <cellStyle name="Input 3 5 2 2 24 2 3" xfId="46623"/>
    <cellStyle name="Input 3 5 2 2 24 2 4" xfId="23670"/>
    <cellStyle name="Input 3 5 2 2 24 3" xfId="30055"/>
    <cellStyle name="Input 3 5 2 2 24 4" xfId="41076"/>
    <cellStyle name="Input 3 5 2 2 24 5" xfId="18123"/>
    <cellStyle name="Input 3 5 2 2 25" xfId="6429"/>
    <cellStyle name="Input 3 5 2 2 25 2" xfId="11949"/>
    <cellStyle name="Input 3 5 2 2 25 2 2" xfId="35776"/>
    <cellStyle name="Input 3 5 2 2 25 2 3" xfId="46815"/>
    <cellStyle name="Input 3 5 2 2 25 2 4" xfId="23862"/>
    <cellStyle name="Input 3 5 2 2 25 3" xfId="30268"/>
    <cellStyle name="Input 3 5 2 2 25 4" xfId="41296"/>
    <cellStyle name="Input 3 5 2 2 25 5" xfId="18343"/>
    <cellStyle name="Input 3 5 2 2 26" xfId="6655"/>
    <cellStyle name="Input 3 5 2 2 26 2" xfId="12142"/>
    <cellStyle name="Input 3 5 2 2 26 2 2" xfId="35969"/>
    <cellStyle name="Input 3 5 2 2 26 2 3" xfId="47008"/>
    <cellStyle name="Input 3 5 2 2 26 2 4" xfId="24055"/>
    <cellStyle name="Input 3 5 2 2 26 3" xfId="30485"/>
    <cellStyle name="Input 3 5 2 2 26 4" xfId="41522"/>
    <cellStyle name="Input 3 5 2 2 26 5" xfId="18569"/>
    <cellStyle name="Input 3 5 2 2 27" xfId="770"/>
    <cellStyle name="Input 3 5 2 2 27 2" xfId="7077"/>
    <cellStyle name="Input 3 5 2 2 27 2 2" xfId="30904"/>
    <cellStyle name="Input 3 5 2 2 27 2 3" xfId="41943"/>
    <cellStyle name="Input 3 5 2 2 27 2 4" xfId="18990"/>
    <cellStyle name="Input 3 5 2 2 27 3" xfId="24761"/>
    <cellStyle name="Input 3 5 2 2 27 4" xfId="29395"/>
    <cellStyle name="Input 3 5 2 2 27 5" xfId="12684"/>
    <cellStyle name="Input 3 5 2 2 28" xfId="6860"/>
    <cellStyle name="Input 3 5 2 2 28 2" xfId="30687"/>
    <cellStyle name="Input 3 5 2 2 28 3" xfId="41726"/>
    <cellStyle name="Input 3 5 2 2 28 4" xfId="18773"/>
    <cellStyle name="Input 3 5 2 2 29" xfId="24538"/>
    <cellStyle name="Input 3 5 2 2 3" xfId="1403"/>
    <cellStyle name="Input 3 5 2 2 3 2" xfId="7613"/>
    <cellStyle name="Input 3 5 2 2 3 2 2" xfId="31440"/>
    <cellStyle name="Input 3 5 2 2 3 2 3" xfId="42479"/>
    <cellStyle name="Input 3 5 2 2 3 2 4" xfId="19526"/>
    <cellStyle name="Input 3 5 2 2 3 3" xfId="25373"/>
    <cellStyle name="Input 3 5 2 2 3 4" xfId="36270"/>
    <cellStyle name="Input 3 5 2 2 3 5" xfId="13317"/>
    <cellStyle name="Input 3 5 2 2 30" xfId="28304"/>
    <cellStyle name="Input 3 5 2 2 31" xfId="12460"/>
    <cellStyle name="Input 3 5 2 2 4" xfId="1635"/>
    <cellStyle name="Input 3 5 2 2 4 2" xfId="7811"/>
    <cellStyle name="Input 3 5 2 2 4 2 2" xfId="31638"/>
    <cellStyle name="Input 3 5 2 2 4 2 3" xfId="42677"/>
    <cellStyle name="Input 3 5 2 2 4 2 4" xfId="19724"/>
    <cellStyle name="Input 3 5 2 2 4 3" xfId="25597"/>
    <cellStyle name="Input 3 5 2 2 4 4" xfId="36502"/>
    <cellStyle name="Input 3 5 2 2 4 5" xfId="13549"/>
    <cellStyle name="Input 3 5 2 2 5" xfId="1846"/>
    <cellStyle name="Input 3 5 2 2 5 2" xfId="7995"/>
    <cellStyle name="Input 3 5 2 2 5 2 2" xfId="31822"/>
    <cellStyle name="Input 3 5 2 2 5 2 3" xfId="42861"/>
    <cellStyle name="Input 3 5 2 2 5 2 4" xfId="19908"/>
    <cellStyle name="Input 3 5 2 2 5 3" xfId="25801"/>
    <cellStyle name="Input 3 5 2 2 5 4" xfId="36713"/>
    <cellStyle name="Input 3 5 2 2 5 5" xfId="13760"/>
    <cellStyle name="Input 3 5 2 2 6" xfId="2077"/>
    <cellStyle name="Input 3 5 2 2 6 2" xfId="8196"/>
    <cellStyle name="Input 3 5 2 2 6 2 2" xfId="32023"/>
    <cellStyle name="Input 3 5 2 2 6 2 3" xfId="43062"/>
    <cellStyle name="Input 3 5 2 2 6 2 4" xfId="20109"/>
    <cellStyle name="Input 3 5 2 2 6 3" xfId="26026"/>
    <cellStyle name="Input 3 5 2 2 6 4" xfId="36944"/>
    <cellStyle name="Input 3 5 2 2 6 5" xfId="13991"/>
    <cellStyle name="Input 3 5 2 2 7" xfId="2302"/>
    <cellStyle name="Input 3 5 2 2 7 2" xfId="8387"/>
    <cellStyle name="Input 3 5 2 2 7 2 2" xfId="32214"/>
    <cellStyle name="Input 3 5 2 2 7 2 3" xfId="43253"/>
    <cellStyle name="Input 3 5 2 2 7 2 4" xfId="20300"/>
    <cellStyle name="Input 3 5 2 2 7 3" xfId="26243"/>
    <cellStyle name="Input 3 5 2 2 7 4" xfId="37169"/>
    <cellStyle name="Input 3 5 2 2 7 5" xfId="14216"/>
    <cellStyle name="Input 3 5 2 2 8" xfId="2516"/>
    <cellStyle name="Input 3 5 2 2 8 2" xfId="8573"/>
    <cellStyle name="Input 3 5 2 2 8 2 2" xfId="32400"/>
    <cellStyle name="Input 3 5 2 2 8 2 3" xfId="43439"/>
    <cellStyle name="Input 3 5 2 2 8 2 4" xfId="20486"/>
    <cellStyle name="Input 3 5 2 2 8 3" xfId="26452"/>
    <cellStyle name="Input 3 5 2 2 8 4" xfId="37383"/>
    <cellStyle name="Input 3 5 2 2 8 5" xfId="14430"/>
    <cellStyle name="Input 3 5 2 2 9" xfId="2734"/>
    <cellStyle name="Input 3 5 2 2 9 2" xfId="8757"/>
    <cellStyle name="Input 3 5 2 2 9 2 2" xfId="32584"/>
    <cellStyle name="Input 3 5 2 2 9 2 3" xfId="43623"/>
    <cellStyle name="Input 3 5 2 2 9 2 4" xfId="20670"/>
    <cellStyle name="Input 3 5 2 2 9 3" xfId="26664"/>
    <cellStyle name="Input 3 5 2 2 9 4" xfId="37601"/>
    <cellStyle name="Input 3 5 2 2 9 5" xfId="14648"/>
    <cellStyle name="Input 3 5 2 20" xfId="4531"/>
    <cellStyle name="Input 3 5 2 20 2" xfId="10309"/>
    <cellStyle name="Input 3 5 2 20 2 2" xfId="34136"/>
    <cellStyle name="Input 3 5 2 20 2 3" xfId="45175"/>
    <cellStyle name="Input 3 5 2 20 2 4" xfId="22222"/>
    <cellStyle name="Input 3 5 2 20 3" xfId="28427"/>
    <cellStyle name="Input 3 5 2 20 4" xfId="39398"/>
    <cellStyle name="Input 3 5 2 20 5" xfId="16445"/>
    <cellStyle name="Input 3 5 2 21" xfId="4741"/>
    <cellStyle name="Input 3 5 2 21 2" xfId="10492"/>
    <cellStyle name="Input 3 5 2 21 2 2" xfId="34319"/>
    <cellStyle name="Input 3 5 2 21 2 3" xfId="45358"/>
    <cellStyle name="Input 3 5 2 21 2 4" xfId="22405"/>
    <cellStyle name="Input 3 5 2 21 3" xfId="28631"/>
    <cellStyle name="Input 3 5 2 21 4" xfId="39608"/>
    <cellStyle name="Input 3 5 2 21 5" xfId="16655"/>
    <cellStyle name="Input 3 5 2 22" xfId="4976"/>
    <cellStyle name="Input 3 5 2 22 2" xfId="10697"/>
    <cellStyle name="Input 3 5 2 22 2 2" xfId="34524"/>
    <cellStyle name="Input 3 5 2 22 2 3" xfId="45563"/>
    <cellStyle name="Input 3 5 2 22 2 4" xfId="22610"/>
    <cellStyle name="Input 3 5 2 22 3" xfId="28860"/>
    <cellStyle name="Input 3 5 2 22 4" xfId="39843"/>
    <cellStyle name="Input 3 5 2 22 5" xfId="16890"/>
    <cellStyle name="Input 3 5 2 23" xfId="5197"/>
    <cellStyle name="Input 3 5 2 23 2" xfId="10884"/>
    <cellStyle name="Input 3 5 2 23 2 2" xfId="34711"/>
    <cellStyle name="Input 3 5 2 23 2 3" xfId="45750"/>
    <cellStyle name="Input 3 5 2 23 2 4" xfId="22797"/>
    <cellStyle name="Input 3 5 2 23 3" xfId="29074"/>
    <cellStyle name="Input 3 5 2 23 4" xfId="40064"/>
    <cellStyle name="Input 3 5 2 23 5" xfId="17111"/>
    <cellStyle name="Input 3 5 2 24" xfId="5430"/>
    <cellStyle name="Input 3 5 2 24 2" xfId="11087"/>
    <cellStyle name="Input 3 5 2 24 2 2" xfId="34914"/>
    <cellStyle name="Input 3 5 2 24 2 3" xfId="45953"/>
    <cellStyle name="Input 3 5 2 24 2 4" xfId="23000"/>
    <cellStyle name="Input 3 5 2 24 3" xfId="29301"/>
    <cellStyle name="Input 3 5 2 24 4" xfId="40297"/>
    <cellStyle name="Input 3 5 2 24 5" xfId="17344"/>
    <cellStyle name="Input 3 5 2 25" xfId="5663"/>
    <cellStyle name="Input 3 5 2 25 2" xfId="11288"/>
    <cellStyle name="Input 3 5 2 25 2 2" xfId="35115"/>
    <cellStyle name="Input 3 5 2 25 2 3" xfId="46154"/>
    <cellStyle name="Input 3 5 2 25 2 4" xfId="23201"/>
    <cellStyle name="Input 3 5 2 25 3" xfId="29527"/>
    <cellStyle name="Input 3 5 2 25 4" xfId="40530"/>
    <cellStyle name="Input 3 5 2 25 5" xfId="17577"/>
    <cellStyle name="Input 3 5 2 26" xfId="5880"/>
    <cellStyle name="Input 3 5 2 26 2" xfId="11472"/>
    <cellStyle name="Input 3 5 2 26 2 2" xfId="35299"/>
    <cellStyle name="Input 3 5 2 26 2 3" xfId="46338"/>
    <cellStyle name="Input 3 5 2 26 2 4" xfId="23385"/>
    <cellStyle name="Input 3 5 2 26 3" xfId="29738"/>
    <cellStyle name="Input 3 5 2 26 4" xfId="40747"/>
    <cellStyle name="Input 3 5 2 26 5" xfId="17794"/>
    <cellStyle name="Input 3 5 2 27" xfId="6088"/>
    <cellStyle name="Input 3 5 2 27 2" xfId="11653"/>
    <cellStyle name="Input 3 5 2 27 2 2" xfId="35480"/>
    <cellStyle name="Input 3 5 2 27 2 3" xfId="46519"/>
    <cellStyle name="Input 3 5 2 27 2 4" xfId="23566"/>
    <cellStyle name="Input 3 5 2 27 3" xfId="29939"/>
    <cellStyle name="Input 3 5 2 27 4" xfId="40955"/>
    <cellStyle name="Input 3 5 2 27 5" xfId="18002"/>
    <cellStyle name="Input 3 5 2 28" xfId="6308"/>
    <cellStyle name="Input 3 5 2 28 2" xfId="11845"/>
    <cellStyle name="Input 3 5 2 28 2 2" xfId="35672"/>
    <cellStyle name="Input 3 5 2 28 2 3" xfId="46711"/>
    <cellStyle name="Input 3 5 2 28 2 4" xfId="23758"/>
    <cellStyle name="Input 3 5 2 28 3" xfId="30152"/>
    <cellStyle name="Input 3 5 2 28 4" xfId="41175"/>
    <cellStyle name="Input 3 5 2 28 5" xfId="18222"/>
    <cellStyle name="Input 3 5 2 29" xfId="6543"/>
    <cellStyle name="Input 3 5 2 29 2" xfId="12047"/>
    <cellStyle name="Input 3 5 2 29 2 2" xfId="35874"/>
    <cellStyle name="Input 3 5 2 29 2 3" xfId="46913"/>
    <cellStyle name="Input 3 5 2 29 2 4" xfId="23960"/>
    <cellStyle name="Input 3 5 2 29 3" xfId="30378"/>
    <cellStyle name="Input 3 5 2 29 4" xfId="41410"/>
    <cellStyle name="Input 3 5 2 29 5" xfId="18457"/>
    <cellStyle name="Input 3 5 2 3" xfId="591"/>
    <cellStyle name="Input 3 5 2 3 10" xfId="2985"/>
    <cellStyle name="Input 3 5 2 3 10 2" xfId="8977"/>
    <cellStyle name="Input 3 5 2 3 10 2 2" xfId="32804"/>
    <cellStyle name="Input 3 5 2 3 10 2 3" xfId="43843"/>
    <cellStyle name="Input 3 5 2 3 10 2 4" xfId="20890"/>
    <cellStyle name="Input 3 5 2 3 10 3" xfId="26909"/>
    <cellStyle name="Input 3 5 2 3 10 4" xfId="37852"/>
    <cellStyle name="Input 3 5 2 3 10 5" xfId="14899"/>
    <cellStyle name="Input 3 5 2 3 11" xfId="3253"/>
    <cellStyle name="Input 3 5 2 3 11 2" xfId="9206"/>
    <cellStyle name="Input 3 5 2 3 11 2 2" xfId="33033"/>
    <cellStyle name="Input 3 5 2 3 11 2 3" xfId="44072"/>
    <cellStyle name="Input 3 5 2 3 11 2 4" xfId="21119"/>
    <cellStyle name="Input 3 5 2 3 11 3" xfId="27174"/>
    <cellStyle name="Input 3 5 2 3 11 4" xfId="38120"/>
    <cellStyle name="Input 3 5 2 3 11 5" xfId="15167"/>
    <cellStyle name="Input 3 5 2 3 12" xfId="3497"/>
    <cellStyle name="Input 3 5 2 3 12 2" xfId="9418"/>
    <cellStyle name="Input 3 5 2 3 12 2 2" xfId="33245"/>
    <cellStyle name="Input 3 5 2 3 12 2 3" xfId="44284"/>
    <cellStyle name="Input 3 5 2 3 12 2 4" xfId="21331"/>
    <cellStyle name="Input 3 5 2 3 12 3" xfId="27413"/>
    <cellStyle name="Input 3 5 2 3 12 4" xfId="38364"/>
    <cellStyle name="Input 3 5 2 3 12 5" xfId="15411"/>
    <cellStyle name="Input 3 5 2 3 13" xfId="3742"/>
    <cellStyle name="Input 3 5 2 3 13 2" xfId="9631"/>
    <cellStyle name="Input 3 5 2 3 13 2 2" xfId="33458"/>
    <cellStyle name="Input 3 5 2 3 13 2 3" xfId="44497"/>
    <cellStyle name="Input 3 5 2 3 13 2 4" xfId="21544"/>
    <cellStyle name="Input 3 5 2 3 13 3" xfId="27654"/>
    <cellStyle name="Input 3 5 2 3 13 4" xfId="38609"/>
    <cellStyle name="Input 3 5 2 3 13 5" xfId="15656"/>
    <cellStyle name="Input 3 5 2 3 14" xfId="3990"/>
    <cellStyle name="Input 3 5 2 3 14 2" xfId="9845"/>
    <cellStyle name="Input 3 5 2 3 14 2 2" xfId="33672"/>
    <cellStyle name="Input 3 5 2 3 14 2 3" xfId="44711"/>
    <cellStyle name="Input 3 5 2 3 14 2 4" xfId="21758"/>
    <cellStyle name="Input 3 5 2 3 14 3" xfId="27897"/>
    <cellStyle name="Input 3 5 2 3 14 4" xfId="38857"/>
    <cellStyle name="Input 3 5 2 3 14 5" xfId="15904"/>
    <cellStyle name="Input 3 5 2 3 15" xfId="4234"/>
    <cellStyle name="Input 3 5 2 3 15 2" xfId="10056"/>
    <cellStyle name="Input 3 5 2 3 15 2 2" xfId="33883"/>
    <cellStyle name="Input 3 5 2 3 15 2 3" xfId="44922"/>
    <cellStyle name="Input 3 5 2 3 15 2 4" xfId="21969"/>
    <cellStyle name="Input 3 5 2 3 15 3" xfId="28136"/>
    <cellStyle name="Input 3 5 2 3 15 4" xfId="39101"/>
    <cellStyle name="Input 3 5 2 3 15 5" xfId="16148"/>
    <cellStyle name="Input 3 5 2 3 16" xfId="4476"/>
    <cellStyle name="Input 3 5 2 3 16 2" xfId="10266"/>
    <cellStyle name="Input 3 5 2 3 16 2 2" xfId="34093"/>
    <cellStyle name="Input 3 5 2 3 16 2 3" xfId="45132"/>
    <cellStyle name="Input 3 5 2 3 16 2 4" xfId="22179"/>
    <cellStyle name="Input 3 5 2 3 16 3" xfId="28373"/>
    <cellStyle name="Input 3 5 2 3 16 4" xfId="39343"/>
    <cellStyle name="Input 3 5 2 3 16 5" xfId="16390"/>
    <cellStyle name="Input 3 5 2 3 17" xfId="4697"/>
    <cellStyle name="Input 3 5 2 3 17 2" xfId="10453"/>
    <cellStyle name="Input 3 5 2 3 17 2 2" xfId="34280"/>
    <cellStyle name="Input 3 5 2 3 17 2 3" xfId="45319"/>
    <cellStyle name="Input 3 5 2 3 17 2 4" xfId="22366"/>
    <cellStyle name="Input 3 5 2 3 17 3" xfId="28588"/>
    <cellStyle name="Input 3 5 2 3 17 4" xfId="39564"/>
    <cellStyle name="Input 3 5 2 3 17 5" xfId="16611"/>
    <cellStyle name="Input 3 5 2 3 18" xfId="4907"/>
    <cellStyle name="Input 3 5 2 3 18 2" xfId="10636"/>
    <cellStyle name="Input 3 5 2 3 18 2 2" xfId="34463"/>
    <cellStyle name="Input 3 5 2 3 18 2 3" xfId="45502"/>
    <cellStyle name="Input 3 5 2 3 18 2 4" xfId="22549"/>
    <cellStyle name="Input 3 5 2 3 18 3" xfId="28792"/>
    <cellStyle name="Input 3 5 2 3 18 4" xfId="39774"/>
    <cellStyle name="Input 3 5 2 3 18 5" xfId="16821"/>
    <cellStyle name="Input 3 5 2 3 19" xfId="5142"/>
    <cellStyle name="Input 3 5 2 3 19 2" xfId="10841"/>
    <cellStyle name="Input 3 5 2 3 19 2 2" xfId="34668"/>
    <cellStyle name="Input 3 5 2 3 19 2 3" xfId="45707"/>
    <cellStyle name="Input 3 5 2 3 19 2 4" xfId="22754"/>
    <cellStyle name="Input 3 5 2 3 19 3" xfId="29022"/>
    <cellStyle name="Input 3 5 2 3 19 4" xfId="40009"/>
    <cellStyle name="Input 3 5 2 3 19 5" xfId="17056"/>
    <cellStyle name="Input 3 5 2 3 2" xfId="1235"/>
    <cellStyle name="Input 3 5 2 3 2 2" xfId="7468"/>
    <cellStyle name="Input 3 5 2 3 2 2 2" xfId="31295"/>
    <cellStyle name="Input 3 5 2 3 2 2 3" xfId="42334"/>
    <cellStyle name="Input 3 5 2 3 2 2 4" xfId="19381"/>
    <cellStyle name="Input 3 5 2 3 2 3" xfId="25211"/>
    <cellStyle name="Input 3 5 2 3 2 4" xfId="24190"/>
    <cellStyle name="Input 3 5 2 3 2 5" xfId="13149"/>
    <cellStyle name="Input 3 5 2 3 20" xfId="5363"/>
    <cellStyle name="Input 3 5 2 3 20 2" xfId="11028"/>
    <cellStyle name="Input 3 5 2 3 20 2 2" xfId="34855"/>
    <cellStyle name="Input 3 5 2 3 20 2 3" xfId="45894"/>
    <cellStyle name="Input 3 5 2 3 20 2 4" xfId="22941"/>
    <cellStyle name="Input 3 5 2 3 20 3" xfId="29235"/>
    <cellStyle name="Input 3 5 2 3 20 4" xfId="40230"/>
    <cellStyle name="Input 3 5 2 3 20 5" xfId="17277"/>
    <cellStyle name="Input 3 5 2 3 21" xfId="5596"/>
    <cellStyle name="Input 3 5 2 3 21 2" xfId="11231"/>
    <cellStyle name="Input 3 5 2 3 21 2 2" xfId="35058"/>
    <cellStyle name="Input 3 5 2 3 21 2 3" xfId="46097"/>
    <cellStyle name="Input 3 5 2 3 21 2 4" xfId="23144"/>
    <cellStyle name="Input 3 5 2 3 21 3" xfId="29462"/>
    <cellStyle name="Input 3 5 2 3 21 4" xfId="40463"/>
    <cellStyle name="Input 3 5 2 3 21 5" xfId="17510"/>
    <cellStyle name="Input 3 5 2 3 22" xfId="5829"/>
    <cellStyle name="Input 3 5 2 3 22 2" xfId="11432"/>
    <cellStyle name="Input 3 5 2 3 22 2 2" xfId="35259"/>
    <cellStyle name="Input 3 5 2 3 22 2 3" xfId="46298"/>
    <cellStyle name="Input 3 5 2 3 22 2 4" xfId="23345"/>
    <cellStyle name="Input 3 5 2 3 22 3" xfId="29688"/>
    <cellStyle name="Input 3 5 2 3 22 4" xfId="40696"/>
    <cellStyle name="Input 3 5 2 3 22 5" xfId="17743"/>
    <cellStyle name="Input 3 5 2 3 23" xfId="6046"/>
    <cellStyle name="Input 3 5 2 3 23 2" xfId="11616"/>
    <cellStyle name="Input 3 5 2 3 23 2 2" xfId="35443"/>
    <cellStyle name="Input 3 5 2 3 23 2 3" xfId="46482"/>
    <cellStyle name="Input 3 5 2 3 23 2 4" xfId="23529"/>
    <cellStyle name="Input 3 5 2 3 23 3" xfId="29898"/>
    <cellStyle name="Input 3 5 2 3 23 4" xfId="40913"/>
    <cellStyle name="Input 3 5 2 3 23 5" xfId="17960"/>
    <cellStyle name="Input 3 5 2 3 24" xfId="6254"/>
    <cellStyle name="Input 3 5 2 3 24 2" xfId="11797"/>
    <cellStyle name="Input 3 5 2 3 24 2 2" xfId="35624"/>
    <cellStyle name="Input 3 5 2 3 24 2 3" xfId="46663"/>
    <cellStyle name="Input 3 5 2 3 24 2 4" xfId="23710"/>
    <cellStyle name="Input 3 5 2 3 24 3" xfId="30099"/>
    <cellStyle name="Input 3 5 2 3 24 4" xfId="41121"/>
    <cellStyle name="Input 3 5 2 3 24 5" xfId="18168"/>
    <cellStyle name="Input 3 5 2 3 25" xfId="6474"/>
    <cellStyle name="Input 3 5 2 3 25 2" xfId="11989"/>
    <cellStyle name="Input 3 5 2 3 25 2 2" xfId="35816"/>
    <cellStyle name="Input 3 5 2 3 25 2 3" xfId="46855"/>
    <cellStyle name="Input 3 5 2 3 25 2 4" xfId="23902"/>
    <cellStyle name="Input 3 5 2 3 25 3" xfId="30312"/>
    <cellStyle name="Input 3 5 2 3 25 4" xfId="41341"/>
    <cellStyle name="Input 3 5 2 3 25 5" xfId="18388"/>
    <cellStyle name="Input 3 5 2 3 26" xfId="6700"/>
    <cellStyle name="Input 3 5 2 3 26 2" xfId="12182"/>
    <cellStyle name="Input 3 5 2 3 26 2 2" xfId="36009"/>
    <cellStyle name="Input 3 5 2 3 26 2 3" xfId="47048"/>
    <cellStyle name="Input 3 5 2 3 26 2 4" xfId="24095"/>
    <cellStyle name="Input 3 5 2 3 26 3" xfId="30529"/>
    <cellStyle name="Input 3 5 2 3 26 4" xfId="41567"/>
    <cellStyle name="Input 3 5 2 3 26 5" xfId="18614"/>
    <cellStyle name="Input 3 5 2 3 27" xfId="810"/>
    <cellStyle name="Input 3 5 2 3 27 2" xfId="7117"/>
    <cellStyle name="Input 3 5 2 3 27 2 2" xfId="30944"/>
    <cellStyle name="Input 3 5 2 3 27 2 3" xfId="41983"/>
    <cellStyle name="Input 3 5 2 3 27 2 4" xfId="19030"/>
    <cellStyle name="Input 3 5 2 3 27 3" xfId="24801"/>
    <cellStyle name="Input 3 5 2 3 27 4" xfId="30093"/>
    <cellStyle name="Input 3 5 2 3 27 5" xfId="12724"/>
    <cellStyle name="Input 3 5 2 3 28" xfId="6900"/>
    <cellStyle name="Input 3 5 2 3 28 2" xfId="30727"/>
    <cellStyle name="Input 3 5 2 3 28 3" xfId="41766"/>
    <cellStyle name="Input 3 5 2 3 28 4" xfId="18813"/>
    <cellStyle name="Input 3 5 2 3 29" xfId="24582"/>
    <cellStyle name="Input 3 5 2 3 3" xfId="1448"/>
    <cellStyle name="Input 3 5 2 3 3 2" xfId="7653"/>
    <cellStyle name="Input 3 5 2 3 3 2 2" xfId="31480"/>
    <cellStyle name="Input 3 5 2 3 3 2 3" xfId="42519"/>
    <cellStyle name="Input 3 5 2 3 3 2 4" xfId="19566"/>
    <cellStyle name="Input 3 5 2 3 3 3" xfId="25417"/>
    <cellStyle name="Input 3 5 2 3 3 4" xfId="36315"/>
    <cellStyle name="Input 3 5 2 3 3 5" xfId="13362"/>
    <cellStyle name="Input 3 5 2 3 30" xfId="27634"/>
    <cellStyle name="Input 3 5 2 3 31" xfId="12505"/>
    <cellStyle name="Input 3 5 2 3 4" xfId="1680"/>
    <cellStyle name="Input 3 5 2 3 4 2" xfId="7851"/>
    <cellStyle name="Input 3 5 2 3 4 2 2" xfId="31678"/>
    <cellStyle name="Input 3 5 2 3 4 2 3" xfId="42717"/>
    <cellStyle name="Input 3 5 2 3 4 2 4" xfId="19764"/>
    <cellStyle name="Input 3 5 2 3 4 3" xfId="25641"/>
    <cellStyle name="Input 3 5 2 3 4 4" xfId="36547"/>
    <cellStyle name="Input 3 5 2 3 4 5" xfId="13594"/>
    <cellStyle name="Input 3 5 2 3 5" xfId="1891"/>
    <cellStyle name="Input 3 5 2 3 5 2" xfId="8035"/>
    <cellStyle name="Input 3 5 2 3 5 2 2" xfId="31862"/>
    <cellStyle name="Input 3 5 2 3 5 2 3" xfId="42901"/>
    <cellStyle name="Input 3 5 2 3 5 2 4" xfId="19948"/>
    <cellStyle name="Input 3 5 2 3 5 3" xfId="25845"/>
    <cellStyle name="Input 3 5 2 3 5 4" xfId="36758"/>
    <cellStyle name="Input 3 5 2 3 5 5" xfId="13805"/>
    <cellStyle name="Input 3 5 2 3 6" xfId="2122"/>
    <cellStyle name="Input 3 5 2 3 6 2" xfId="8236"/>
    <cellStyle name="Input 3 5 2 3 6 2 2" xfId="32063"/>
    <cellStyle name="Input 3 5 2 3 6 2 3" xfId="43102"/>
    <cellStyle name="Input 3 5 2 3 6 2 4" xfId="20149"/>
    <cellStyle name="Input 3 5 2 3 6 3" xfId="26070"/>
    <cellStyle name="Input 3 5 2 3 6 4" xfId="36989"/>
    <cellStyle name="Input 3 5 2 3 6 5" xfId="14036"/>
    <cellStyle name="Input 3 5 2 3 7" xfId="2347"/>
    <cellStyle name="Input 3 5 2 3 7 2" xfId="8427"/>
    <cellStyle name="Input 3 5 2 3 7 2 2" xfId="32254"/>
    <cellStyle name="Input 3 5 2 3 7 2 3" xfId="43293"/>
    <cellStyle name="Input 3 5 2 3 7 2 4" xfId="20340"/>
    <cellStyle name="Input 3 5 2 3 7 3" xfId="26287"/>
    <cellStyle name="Input 3 5 2 3 7 4" xfId="37214"/>
    <cellStyle name="Input 3 5 2 3 7 5" xfId="14261"/>
    <cellStyle name="Input 3 5 2 3 8" xfId="2561"/>
    <cellStyle name="Input 3 5 2 3 8 2" xfId="8613"/>
    <cellStyle name="Input 3 5 2 3 8 2 2" xfId="32440"/>
    <cellStyle name="Input 3 5 2 3 8 2 3" xfId="43479"/>
    <cellStyle name="Input 3 5 2 3 8 2 4" xfId="20526"/>
    <cellStyle name="Input 3 5 2 3 8 3" xfId="26496"/>
    <cellStyle name="Input 3 5 2 3 8 4" xfId="37428"/>
    <cellStyle name="Input 3 5 2 3 8 5" xfId="14475"/>
    <cellStyle name="Input 3 5 2 3 9" xfId="2779"/>
    <cellStyle name="Input 3 5 2 3 9 2" xfId="8797"/>
    <cellStyle name="Input 3 5 2 3 9 2 2" xfId="32624"/>
    <cellStyle name="Input 3 5 2 3 9 2 3" xfId="43663"/>
    <cellStyle name="Input 3 5 2 3 9 2 4" xfId="20710"/>
    <cellStyle name="Input 3 5 2 3 9 3" xfId="26708"/>
    <cellStyle name="Input 3 5 2 3 9 4" xfId="37646"/>
    <cellStyle name="Input 3 5 2 3 9 5" xfId="14693"/>
    <cellStyle name="Input 3 5 2 30" xfId="6744"/>
    <cellStyle name="Input 3 5 2 30 2" xfId="12218"/>
    <cellStyle name="Input 3 5 2 30 2 2" xfId="36045"/>
    <cellStyle name="Input 3 5 2 30 2 3" xfId="47084"/>
    <cellStyle name="Input 3 5 2 30 2 4" xfId="24131"/>
    <cellStyle name="Input 3 5 2 30 3" xfId="30572"/>
    <cellStyle name="Input 3 5 2 30 4" xfId="41611"/>
    <cellStyle name="Input 3 5 2 30 5" xfId="18658"/>
    <cellStyle name="Input 3 5 2 31" xfId="6789"/>
    <cellStyle name="Input 3 5 2 31 2" xfId="12258"/>
    <cellStyle name="Input 3 5 2 31 2 2" xfId="36085"/>
    <cellStyle name="Input 3 5 2 31 2 3" xfId="47124"/>
    <cellStyle name="Input 3 5 2 31 2 4" xfId="24171"/>
    <cellStyle name="Input 3 5 2 31 3" xfId="30616"/>
    <cellStyle name="Input 3 5 2 31 4" xfId="41656"/>
    <cellStyle name="Input 3 5 2 31 5" xfId="18703"/>
    <cellStyle name="Input 3 5 2 32" xfId="666"/>
    <cellStyle name="Input 3 5 2 32 2" xfId="6973"/>
    <cellStyle name="Input 3 5 2 32 2 2" xfId="30800"/>
    <cellStyle name="Input 3 5 2 32 2 3" xfId="41839"/>
    <cellStyle name="Input 3 5 2 32 2 4" xfId="18886"/>
    <cellStyle name="Input 3 5 2 32 3" xfId="24657"/>
    <cellStyle name="Input 3 5 2 32 4" xfId="24601"/>
    <cellStyle name="Input 3 5 2 32 5" xfId="12580"/>
    <cellStyle name="Input 3 5 2 33" xfId="24421"/>
    <cellStyle name="Input 3 5 2 34" xfId="29159"/>
    <cellStyle name="Input 3 5 2 35" xfId="12339"/>
    <cellStyle name="Input 3 5 2 4" xfId="464"/>
    <cellStyle name="Input 3 5 2 4 10" xfId="2858"/>
    <cellStyle name="Input 3 5 2 4 10 2" xfId="8870"/>
    <cellStyle name="Input 3 5 2 4 10 2 2" xfId="32697"/>
    <cellStyle name="Input 3 5 2 4 10 2 3" xfId="43736"/>
    <cellStyle name="Input 3 5 2 4 10 2 4" xfId="20783"/>
    <cellStyle name="Input 3 5 2 4 10 3" xfId="26787"/>
    <cellStyle name="Input 3 5 2 4 10 4" xfId="37725"/>
    <cellStyle name="Input 3 5 2 4 10 5" xfId="14772"/>
    <cellStyle name="Input 3 5 2 4 11" xfId="3126"/>
    <cellStyle name="Input 3 5 2 4 11 2" xfId="9099"/>
    <cellStyle name="Input 3 5 2 4 11 2 2" xfId="32926"/>
    <cellStyle name="Input 3 5 2 4 11 2 3" xfId="43965"/>
    <cellStyle name="Input 3 5 2 4 11 2 4" xfId="21012"/>
    <cellStyle name="Input 3 5 2 4 11 3" xfId="27050"/>
    <cellStyle name="Input 3 5 2 4 11 4" xfId="37993"/>
    <cellStyle name="Input 3 5 2 4 11 5" xfId="15040"/>
    <cellStyle name="Input 3 5 2 4 12" xfId="3370"/>
    <cellStyle name="Input 3 5 2 4 12 2" xfId="9311"/>
    <cellStyle name="Input 3 5 2 4 12 2 2" xfId="33138"/>
    <cellStyle name="Input 3 5 2 4 12 2 3" xfId="44177"/>
    <cellStyle name="Input 3 5 2 4 12 2 4" xfId="21224"/>
    <cellStyle name="Input 3 5 2 4 12 3" xfId="27291"/>
    <cellStyle name="Input 3 5 2 4 12 4" xfId="38237"/>
    <cellStyle name="Input 3 5 2 4 12 5" xfId="15284"/>
    <cellStyle name="Input 3 5 2 4 13" xfId="3615"/>
    <cellStyle name="Input 3 5 2 4 13 2" xfId="9524"/>
    <cellStyle name="Input 3 5 2 4 13 2 2" xfId="33351"/>
    <cellStyle name="Input 3 5 2 4 13 2 3" xfId="44390"/>
    <cellStyle name="Input 3 5 2 4 13 2 4" xfId="21437"/>
    <cellStyle name="Input 3 5 2 4 13 3" xfId="27531"/>
    <cellStyle name="Input 3 5 2 4 13 4" xfId="38482"/>
    <cellStyle name="Input 3 5 2 4 13 5" xfId="15529"/>
    <cellStyle name="Input 3 5 2 4 14" xfId="3863"/>
    <cellStyle name="Input 3 5 2 4 14 2" xfId="9738"/>
    <cellStyle name="Input 3 5 2 4 14 2 2" xfId="33565"/>
    <cellStyle name="Input 3 5 2 4 14 2 3" xfId="44604"/>
    <cellStyle name="Input 3 5 2 4 14 2 4" xfId="21651"/>
    <cellStyle name="Input 3 5 2 4 14 3" xfId="27775"/>
    <cellStyle name="Input 3 5 2 4 14 4" xfId="38730"/>
    <cellStyle name="Input 3 5 2 4 14 5" xfId="15777"/>
    <cellStyle name="Input 3 5 2 4 15" xfId="4107"/>
    <cellStyle name="Input 3 5 2 4 15 2" xfId="9949"/>
    <cellStyle name="Input 3 5 2 4 15 2 2" xfId="33776"/>
    <cellStyle name="Input 3 5 2 4 15 2 3" xfId="44815"/>
    <cellStyle name="Input 3 5 2 4 15 2 4" xfId="21862"/>
    <cellStyle name="Input 3 5 2 4 15 3" xfId="28014"/>
    <cellStyle name="Input 3 5 2 4 15 4" xfId="38974"/>
    <cellStyle name="Input 3 5 2 4 15 5" xfId="16021"/>
    <cellStyle name="Input 3 5 2 4 16" xfId="4349"/>
    <cellStyle name="Input 3 5 2 4 16 2" xfId="10159"/>
    <cellStyle name="Input 3 5 2 4 16 2 2" xfId="33986"/>
    <cellStyle name="Input 3 5 2 4 16 2 3" xfId="45025"/>
    <cellStyle name="Input 3 5 2 4 16 2 4" xfId="22072"/>
    <cellStyle name="Input 3 5 2 4 16 3" xfId="28251"/>
    <cellStyle name="Input 3 5 2 4 16 4" xfId="39216"/>
    <cellStyle name="Input 3 5 2 4 16 5" xfId="16263"/>
    <cellStyle name="Input 3 5 2 4 17" xfId="4570"/>
    <cellStyle name="Input 3 5 2 4 17 2" xfId="10346"/>
    <cellStyle name="Input 3 5 2 4 17 2 2" xfId="34173"/>
    <cellStyle name="Input 3 5 2 4 17 2 3" xfId="45212"/>
    <cellStyle name="Input 3 5 2 4 17 2 4" xfId="22259"/>
    <cellStyle name="Input 3 5 2 4 17 3" xfId="28466"/>
    <cellStyle name="Input 3 5 2 4 17 4" xfId="39437"/>
    <cellStyle name="Input 3 5 2 4 17 5" xfId="16484"/>
    <cellStyle name="Input 3 5 2 4 18" xfId="4780"/>
    <cellStyle name="Input 3 5 2 4 18 2" xfId="10529"/>
    <cellStyle name="Input 3 5 2 4 18 2 2" xfId="34356"/>
    <cellStyle name="Input 3 5 2 4 18 2 3" xfId="45395"/>
    <cellStyle name="Input 3 5 2 4 18 2 4" xfId="22442"/>
    <cellStyle name="Input 3 5 2 4 18 3" xfId="28670"/>
    <cellStyle name="Input 3 5 2 4 18 4" xfId="39647"/>
    <cellStyle name="Input 3 5 2 4 18 5" xfId="16694"/>
    <cellStyle name="Input 3 5 2 4 19" xfId="5015"/>
    <cellStyle name="Input 3 5 2 4 19 2" xfId="10734"/>
    <cellStyle name="Input 3 5 2 4 19 2 2" xfId="34561"/>
    <cellStyle name="Input 3 5 2 4 19 2 3" xfId="45600"/>
    <cellStyle name="Input 3 5 2 4 19 2 4" xfId="22647"/>
    <cellStyle name="Input 3 5 2 4 19 3" xfId="28899"/>
    <cellStyle name="Input 3 5 2 4 19 4" xfId="39882"/>
    <cellStyle name="Input 3 5 2 4 19 5" xfId="16929"/>
    <cellStyle name="Input 3 5 2 4 2" xfId="1108"/>
    <cellStyle name="Input 3 5 2 4 2 2" xfId="7361"/>
    <cellStyle name="Input 3 5 2 4 2 2 2" xfId="31188"/>
    <cellStyle name="Input 3 5 2 4 2 2 3" xfId="42227"/>
    <cellStyle name="Input 3 5 2 4 2 2 4" xfId="19274"/>
    <cellStyle name="Input 3 5 2 4 2 3" xfId="25089"/>
    <cellStyle name="Input 3 5 2 4 2 4" xfId="24230"/>
    <cellStyle name="Input 3 5 2 4 2 5" xfId="13022"/>
    <cellStyle name="Input 3 5 2 4 20" xfId="5236"/>
    <cellStyle name="Input 3 5 2 4 20 2" xfId="10921"/>
    <cellStyle name="Input 3 5 2 4 20 2 2" xfId="34748"/>
    <cellStyle name="Input 3 5 2 4 20 2 3" xfId="45787"/>
    <cellStyle name="Input 3 5 2 4 20 2 4" xfId="22834"/>
    <cellStyle name="Input 3 5 2 4 20 3" xfId="29113"/>
    <cellStyle name="Input 3 5 2 4 20 4" xfId="40103"/>
    <cellStyle name="Input 3 5 2 4 20 5" xfId="17150"/>
    <cellStyle name="Input 3 5 2 4 21" xfId="5469"/>
    <cellStyle name="Input 3 5 2 4 21 2" xfId="11124"/>
    <cellStyle name="Input 3 5 2 4 21 2 2" xfId="34951"/>
    <cellStyle name="Input 3 5 2 4 21 2 3" xfId="45990"/>
    <cellStyle name="Input 3 5 2 4 21 2 4" xfId="23037"/>
    <cellStyle name="Input 3 5 2 4 21 3" xfId="29340"/>
    <cellStyle name="Input 3 5 2 4 21 4" xfId="40336"/>
    <cellStyle name="Input 3 5 2 4 21 5" xfId="17383"/>
    <cellStyle name="Input 3 5 2 4 22" xfId="5702"/>
    <cellStyle name="Input 3 5 2 4 22 2" xfId="11325"/>
    <cellStyle name="Input 3 5 2 4 22 2 2" xfId="35152"/>
    <cellStyle name="Input 3 5 2 4 22 2 3" xfId="46191"/>
    <cellStyle name="Input 3 5 2 4 22 2 4" xfId="23238"/>
    <cellStyle name="Input 3 5 2 4 22 3" xfId="29566"/>
    <cellStyle name="Input 3 5 2 4 22 4" xfId="40569"/>
    <cellStyle name="Input 3 5 2 4 22 5" xfId="17616"/>
    <cellStyle name="Input 3 5 2 4 23" xfId="5919"/>
    <cellStyle name="Input 3 5 2 4 23 2" xfId="11509"/>
    <cellStyle name="Input 3 5 2 4 23 2 2" xfId="35336"/>
    <cellStyle name="Input 3 5 2 4 23 2 3" xfId="46375"/>
    <cellStyle name="Input 3 5 2 4 23 2 4" xfId="23422"/>
    <cellStyle name="Input 3 5 2 4 23 3" xfId="29777"/>
    <cellStyle name="Input 3 5 2 4 23 4" xfId="40786"/>
    <cellStyle name="Input 3 5 2 4 23 5" xfId="17833"/>
    <cellStyle name="Input 3 5 2 4 24" xfId="6127"/>
    <cellStyle name="Input 3 5 2 4 24 2" xfId="11690"/>
    <cellStyle name="Input 3 5 2 4 24 2 2" xfId="35517"/>
    <cellStyle name="Input 3 5 2 4 24 2 3" xfId="46556"/>
    <cellStyle name="Input 3 5 2 4 24 2 4" xfId="23603"/>
    <cellStyle name="Input 3 5 2 4 24 3" xfId="29978"/>
    <cellStyle name="Input 3 5 2 4 24 4" xfId="40994"/>
    <cellStyle name="Input 3 5 2 4 24 5" xfId="18041"/>
    <cellStyle name="Input 3 5 2 4 25" xfId="6347"/>
    <cellStyle name="Input 3 5 2 4 25 2" xfId="11882"/>
    <cellStyle name="Input 3 5 2 4 25 2 2" xfId="35709"/>
    <cellStyle name="Input 3 5 2 4 25 2 3" xfId="46748"/>
    <cellStyle name="Input 3 5 2 4 25 2 4" xfId="23795"/>
    <cellStyle name="Input 3 5 2 4 25 3" xfId="30191"/>
    <cellStyle name="Input 3 5 2 4 25 4" xfId="41214"/>
    <cellStyle name="Input 3 5 2 4 25 5" xfId="18261"/>
    <cellStyle name="Input 3 5 2 4 26" xfId="703"/>
    <cellStyle name="Input 3 5 2 4 26 2" xfId="7010"/>
    <cellStyle name="Input 3 5 2 4 26 2 2" xfId="30837"/>
    <cellStyle name="Input 3 5 2 4 26 2 3" xfId="41876"/>
    <cellStyle name="Input 3 5 2 4 26 2 4" xfId="18923"/>
    <cellStyle name="Input 3 5 2 4 26 3" xfId="24694"/>
    <cellStyle name="Input 3 5 2 4 26 4" xfId="28446"/>
    <cellStyle name="Input 3 5 2 4 26 5" xfId="12617"/>
    <cellStyle name="Input 3 5 2 4 27" xfId="24460"/>
    <cellStyle name="Input 3 5 2 4 28" xfId="28726"/>
    <cellStyle name="Input 3 5 2 4 29" xfId="12378"/>
    <cellStyle name="Input 3 5 2 4 3" xfId="1321"/>
    <cellStyle name="Input 3 5 2 4 3 2" xfId="7546"/>
    <cellStyle name="Input 3 5 2 4 3 2 2" xfId="31373"/>
    <cellStyle name="Input 3 5 2 4 3 2 3" xfId="42412"/>
    <cellStyle name="Input 3 5 2 4 3 2 4" xfId="19459"/>
    <cellStyle name="Input 3 5 2 4 3 3" xfId="25296"/>
    <cellStyle name="Input 3 5 2 4 3 4" xfId="36188"/>
    <cellStyle name="Input 3 5 2 4 3 5" xfId="13235"/>
    <cellStyle name="Input 3 5 2 4 4" xfId="1553"/>
    <cellStyle name="Input 3 5 2 4 4 2" xfId="7744"/>
    <cellStyle name="Input 3 5 2 4 4 2 2" xfId="31571"/>
    <cellStyle name="Input 3 5 2 4 4 2 3" xfId="42610"/>
    <cellStyle name="Input 3 5 2 4 4 2 4" xfId="19657"/>
    <cellStyle name="Input 3 5 2 4 4 3" xfId="25520"/>
    <cellStyle name="Input 3 5 2 4 4 4" xfId="36420"/>
    <cellStyle name="Input 3 5 2 4 4 5" xfId="13467"/>
    <cellStyle name="Input 3 5 2 4 5" xfId="1764"/>
    <cellStyle name="Input 3 5 2 4 5 2" xfId="7928"/>
    <cellStyle name="Input 3 5 2 4 5 2 2" xfId="31755"/>
    <cellStyle name="Input 3 5 2 4 5 2 3" xfId="42794"/>
    <cellStyle name="Input 3 5 2 4 5 2 4" xfId="19841"/>
    <cellStyle name="Input 3 5 2 4 5 3" xfId="25724"/>
    <cellStyle name="Input 3 5 2 4 5 4" xfId="36631"/>
    <cellStyle name="Input 3 5 2 4 5 5" xfId="13678"/>
    <cellStyle name="Input 3 5 2 4 6" xfId="1995"/>
    <cellStyle name="Input 3 5 2 4 6 2" xfId="8129"/>
    <cellStyle name="Input 3 5 2 4 6 2 2" xfId="31956"/>
    <cellStyle name="Input 3 5 2 4 6 2 3" xfId="42995"/>
    <cellStyle name="Input 3 5 2 4 6 2 4" xfId="20042"/>
    <cellStyle name="Input 3 5 2 4 6 3" xfId="25948"/>
    <cellStyle name="Input 3 5 2 4 6 4" xfId="36862"/>
    <cellStyle name="Input 3 5 2 4 6 5" xfId="13909"/>
    <cellStyle name="Input 3 5 2 4 7" xfId="2220"/>
    <cellStyle name="Input 3 5 2 4 7 2" xfId="8320"/>
    <cellStyle name="Input 3 5 2 4 7 2 2" xfId="32147"/>
    <cellStyle name="Input 3 5 2 4 7 2 3" xfId="43186"/>
    <cellStyle name="Input 3 5 2 4 7 2 4" xfId="20233"/>
    <cellStyle name="Input 3 5 2 4 7 3" xfId="26166"/>
    <cellStyle name="Input 3 5 2 4 7 4" xfId="37087"/>
    <cellStyle name="Input 3 5 2 4 7 5" xfId="14134"/>
    <cellStyle name="Input 3 5 2 4 8" xfId="2434"/>
    <cellStyle name="Input 3 5 2 4 8 2" xfId="8506"/>
    <cellStyle name="Input 3 5 2 4 8 2 2" xfId="32333"/>
    <cellStyle name="Input 3 5 2 4 8 2 3" xfId="43372"/>
    <cellStyle name="Input 3 5 2 4 8 2 4" xfId="20419"/>
    <cellStyle name="Input 3 5 2 4 8 3" xfId="26374"/>
    <cellStyle name="Input 3 5 2 4 8 4" xfId="37301"/>
    <cellStyle name="Input 3 5 2 4 8 5" xfId="14348"/>
    <cellStyle name="Input 3 5 2 4 9" xfId="2655"/>
    <cellStyle name="Input 3 5 2 4 9 2" xfId="8693"/>
    <cellStyle name="Input 3 5 2 4 9 2 2" xfId="32520"/>
    <cellStyle name="Input 3 5 2 4 9 2 3" xfId="43559"/>
    <cellStyle name="Input 3 5 2 4 9 2 4" xfId="20606"/>
    <cellStyle name="Input 3 5 2 4 9 3" xfId="26589"/>
    <cellStyle name="Input 3 5 2 4 9 4" xfId="37522"/>
    <cellStyle name="Input 3 5 2 4 9 5" xfId="14569"/>
    <cellStyle name="Input 3 5 2 5" xfId="1069"/>
    <cellStyle name="Input 3 5 2 5 2" xfId="7324"/>
    <cellStyle name="Input 3 5 2 5 2 2" xfId="31151"/>
    <cellStyle name="Input 3 5 2 5 2 3" xfId="42190"/>
    <cellStyle name="Input 3 5 2 5 2 4" xfId="19237"/>
    <cellStyle name="Input 3 5 2 5 3" xfId="25050"/>
    <cellStyle name="Input 3 5 2 5 4" xfId="24274"/>
    <cellStyle name="Input 3 5 2 5 5" xfId="12983"/>
    <cellStyle name="Input 3 5 2 6" xfId="1282"/>
    <cellStyle name="Input 3 5 2 6 2" xfId="7509"/>
    <cellStyle name="Input 3 5 2 6 2 2" xfId="31336"/>
    <cellStyle name="Input 3 5 2 6 2 3" xfId="42375"/>
    <cellStyle name="Input 3 5 2 6 2 4" xfId="19422"/>
    <cellStyle name="Input 3 5 2 6 3" xfId="25257"/>
    <cellStyle name="Input 3 5 2 6 4" xfId="36149"/>
    <cellStyle name="Input 3 5 2 6 5" xfId="13196"/>
    <cellStyle name="Input 3 5 2 7" xfId="1514"/>
    <cellStyle name="Input 3 5 2 7 2" xfId="7707"/>
    <cellStyle name="Input 3 5 2 7 2 2" xfId="31534"/>
    <cellStyle name="Input 3 5 2 7 2 3" xfId="42573"/>
    <cellStyle name="Input 3 5 2 7 2 4" xfId="19620"/>
    <cellStyle name="Input 3 5 2 7 3" xfId="25481"/>
    <cellStyle name="Input 3 5 2 7 4" xfId="36381"/>
    <cellStyle name="Input 3 5 2 7 5" xfId="13428"/>
    <cellStyle name="Input 3 5 2 8" xfId="1725"/>
    <cellStyle name="Input 3 5 2 8 2" xfId="7891"/>
    <cellStyle name="Input 3 5 2 8 2 2" xfId="31718"/>
    <cellStyle name="Input 3 5 2 8 2 3" xfId="42757"/>
    <cellStyle name="Input 3 5 2 8 2 4" xfId="19804"/>
    <cellStyle name="Input 3 5 2 8 3" xfId="25685"/>
    <cellStyle name="Input 3 5 2 8 4" xfId="36592"/>
    <cellStyle name="Input 3 5 2 8 5" xfId="13639"/>
    <cellStyle name="Input 3 5 2 9" xfId="1956"/>
    <cellStyle name="Input 3 5 2 9 2" xfId="8092"/>
    <cellStyle name="Input 3 5 2 9 2 2" xfId="31919"/>
    <cellStyle name="Input 3 5 2 9 2 3" xfId="42958"/>
    <cellStyle name="Input 3 5 2 9 2 4" xfId="20005"/>
    <cellStyle name="Input 3 5 2 9 3" xfId="25909"/>
    <cellStyle name="Input 3 5 2 9 4" xfId="36823"/>
    <cellStyle name="Input 3 5 2 9 5" xfId="13870"/>
    <cellStyle name="Input 3 5 20" xfId="12298"/>
    <cellStyle name="Input 3 5 3" xfId="502"/>
    <cellStyle name="Input 3 5 3 10" xfId="2896"/>
    <cellStyle name="Input 3 5 3 10 2" xfId="8905"/>
    <cellStyle name="Input 3 5 3 10 2 2" xfId="32732"/>
    <cellStyle name="Input 3 5 3 10 2 3" xfId="43771"/>
    <cellStyle name="Input 3 5 3 10 2 4" xfId="20818"/>
    <cellStyle name="Input 3 5 3 10 3" xfId="26823"/>
    <cellStyle name="Input 3 5 3 10 4" xfId="37763"/>
    <cellStyle name="Input 3 5 3 10 5" xfId="14810"/>
    <cellStyle name="Input 3 5 3 11" xfId="3164"/>
    <cellStyle name="Input 3 5 3 11 2" xfId="9134"/>
    <cellStyle name="Input 3 5 3 11 2 2" xfId="32961"/>
    <cellStyle name="Input 3 5 3 11 2 3" xfId="44000"/>
    <cellStyle name="Input 3 5 3 11 2 4" xfId="21047"/>
    <cellStyle name="Input 3 5 3 11 3" xfId="27087"/>
    <cellStyle name="Input 3 5 3 11 4" xfId="38031"/>
    <cellStyle name="Input 3 5 3 11 5" xfId="15078"/>
    <cellStyle name="Input 3 5 3 12" xfId="3408"/>
    <cellStyle name="Input 3 5 3 12 2" xfId="9346"/>
    <cellStyle name="Input 3 5 3 12 2 2" xfId="33173"/>
    <cellStyle name="Input 3 5 3 12 2 3" xfId="44212"/>
    <cellStyle name="Input 3 5 3 12 2 4" xfId="21259"/>
    <cellStyle name="Input 3 5 3 12 3" xfId="27327"/>
    <cellStyle name="Input 3 5 3 12 4" xfId="38275"/>
    <cellStyle name="Input 3 5 3 12 5" xfId="15322"/>
    <cellStyle name="Input 3 5 3 13" xfId="3653"/>
    <cellStyle name="Input 3 5 3 13 2" xfId="9559"/>
    <cellStyle name="Input 3 5 3 13 2 2" xfId="33386"/>
    <cellStyle name="Input 3 5 3 13 2 3" xfId="44425"/>
    <cellStyle name="Input 3 5 3 13 2 4" xfId="21472"/>
    <cellStyle name="Input 3 5 3 13 3" xfId="27567"/>
    <cellStyle name="Input 3 5 3 13 4" xfId="38520"/>
    <cellStyle name="Input 3 5 3 13 5" xfId="15567"/>
    <cellStyle name="Input 3 5 3 14" xfId="3901"/>
    <cellStyle name="Input 3 5 3 14 2" xfId="9773"/>
    <cellStyle name="Input 3 5 3 14 2 2" xfId="33600"/>
    <cellStyle name="Input 3 5 3 14 2 3" xfId="44639"/>
    <cellStyle name="Input 3 5 3 14 2 4" xfId="21686"/>
    <cellStyle name="Input 3 5 3 14 3" xfId="27811"/>
    <cellStyle name="Input 3 5 3 14 4" xfId="38768"/>
    <cellStyle name="Input 3 5 3 14 5" xfId="15815"/>
    <cellStyle name="Input 3 5 3 15" xfId="4145"/>
    <cellStyle name="Input 3 5 3 15 2" xfId="9984"/>
    <cellStyle name="Input 3 5 3 15 2 2" xfId="33811"/>
    <cellStyle name="Input 3 5 3 15 2 3" xfId="44850"/>
    <cellStyle name="Input 3 5 3 15 2 4" xfId="21897"/>
    <cellStyle name="Input 3 5 3 15 3" xfId="28050"/>
    <cellStyle name="Input 3 5 3 15 4" xfId="39012"/>
    <cellStyle name="Input 3 5 3 15 5" xfId="16059"/>
    <cellStyle name="Input 3 5 3 16" xfId="4387"/>
    <cellStyle name="Input 3 5 3 16 2" xfId="10194"/>
    <cellStyle name="Input 3 5 3 16 2 2" xfId="34021"/>
    <cellStyle name="Input 3 5 3 16 2 3" xfId="45060"/>
    <cellStyle name="Input 3 5 3 16 2 4" xfId="22107"/>
    <cellStyle name="Input 3 5 3 16 3" xfId="28287"/>
    <cellStyle name="Input 3 5 3 16 4" xfId="39254"/>
    <cellStyle name="Input 3 5 3 16 5" xfId="16301"/>
    <cellStyle name="Input 3 5 3 17" xfId="4608"/>
    <cellStyle name="Input 3 5 3 17 2" xfId="10381"/>
    <cellStyle name="Input 3 5 3 17 2 2" xfId="34208"/>
    <cellStyle name="Input 3 5 3 17 2 3" xfId="45247"/>
    <cellStyle name="Input 3 5 3 17 2 4" xfId="22294"/>
    <cellStyle name="Input 3 5 3 17 3" xfId="28502"/>
    <cellStyle name="Input 3 5 3 17 4" xfId="39475"/>
    <cellStyle name="Input 3 5 3 17 5" xfId="16522"/>
    <cellStyle name="Input 3 5 3 18" xfId="4818"/>
    <cellStyle name="Input 3 5 3 18 2" xfId="10564"/>
    <cellStyle name="Input 3 5 3 18 2 2" xfId="34391"/>
    <cellStyle name="Input 3 5 3 18 2 3" xfId="45430"/>
    <cellStyle name="Input 3 5 3 18 2 4" xfId="22477"/>
    <cellStyle name="Input 3 5 3 18 3" xfId="28706"/>
    <cellStyle name="Input 3 5 3 18 4" xfId="39685"/>
    <cellStyle name="Input 3 5 3 18 5" xfId="16732"/>
    <cellStyle name="Input 3 5 3 19" xfId="5053"/>
    <cellStyle name="Input 3 5 3 19 2" xfId="10769"/>
    <cellStyle name="Input 3 5 3 19 2 2" xfId="34596"/>
    <cellStyle name="Input 3 5 3 19 2 3" xfId="45635"/>
    <cellStyle name="Input 3 5 3 19 2 4" xfId="22682"/>
    <cellStyle name="Input 3 5 3 19 3" xfId="28935"/>
    <cellStyle name="Input 3 5 3 19 4" xfId="39920"/>
    <cellStyle name="Input 3 5 3 19 5" xfId="16967"/>
    <cellStyle name="Input 3 5 3 2" xfId="1146"/>
    <cellStyle name="Input 3 5 3 2 2" xfId="7396"/>
    <cellStyle name="Input 3 5 3 2 2 2" xfId="31223"/>
    <cellStyle name="Input 3 5 3 2 2 3" xfId="42262"/>
    <cellStyle name="Input 3 5 3 2 2 4" xfId="19309"/>
    <cellStyle name="Input 3 5 3 2 3" xfId="25125"/>
    <cellStyle name="Input 3 5 3 2 4" xfId="24314"/>
    <cellStyle name="Input 3 5 3 2 5" xfId="13060"/>
    <cellStyle name="Input 3 5 3 20" xfId="5274"/>
    <cellStyle name="Input 3 5 3 20 2" xfId="10956"/>
    <cellStyle name="Input 3 5 3 20 2 2" xfId="34783"/>
    <cellStyle name="Input 3 5 3 20 2 3" xfId="45822"/>
    <cellStyle name="Input 3 5 3 20 2 4" xfId="22869"/>
    <cellStyle name="Input 3 5 3 20 3" xfId="29149"/>
    <cellStyle name="Input 3 5 3 20 4" xfId="40141"/>
    <cellStyle name="Input 3 5 3 20 5" xfId="17188"/>
    <cellStyle name="Input 3 5 3 21" xfId="5507"/>
    <cellStyle name="Input 3 5 3 21 2" xfId="11159"/>
    <cellStyle name="Input 3 5 3 21 2 2" xfId="34986"/>
    <cellStyle name="Input 3 5 3 21 2 3" xfId="46025"/>
    <cellStyle name="Input 3 5 3 21 2 4" xfId="23072"/>
    <cellStyle name="Input 3 5 3 21 3" xfId="29376"/>
    <cellStyle name="Input 3 5 3 21 4" xfId="40374"/>
    <cellStyle name="Input 3 5 3 21 5" xfId="17421"/>
    <cellStyle name="Input 3 5 3 22" xfId="5740"/>
    <cellStyle name="Input 3 5 3 22 2" xfId="11360"/>
    <cellStyle name="Input 3 5 3 22 2 2" xfId="35187"/>
    <cellStyle name="Input 3 5 3 22 2 3" xfId="46226"/>
    <cellStyle name="Input 3 5 3 22 2 4" xfId="23273"/>
    <cellStyle name="Input 3 5 3 22 3" xfId="29602"/>
    <cellStyle name="Input 3 5 3 22 4" xfId="40607"/>
    <cellStyle name="Input 3 5 3 22 5" xfId="17654"/>
    <cellStyle name="Input 3 5 3 23" xfId="5957"/>
    <cellStyle name="Input 3 5 3 23 2" xfId="11544"/>
    <cellStyle name="Input 3 5 3 23 2 2" xfId="35371"/>
    <cellStyle name="Input 3 5 3 23 2 3" xfId="46410"/>
    <cellStyle name="Input 3 5 3 23 2 4" xfId="23457"/>
    <cellStyle name="Input 3 5 3 23 3" xfId="29813"/>
    <cellStyle name="Input 3 5 3 23 4" xfId="40824"/>
    <cellStyle name="Input 3 5 3 23 5" xfId="17871"/>
    <cellStyle name="Input 3 5 3 24" xfId="6165"/>
    <cellStyle name="Input 3 5 3 24 2" xfId="11725"/>
    <cellStyle name="Input 3 5 3 24 2 2" xfId="35552"/>
    <cellStyle name="Input 3 5 3 24 2 3" xfId="46591"/>
    <cellStyle name="Input 3 5 3 24 2 4" xfId="23638"/>
    <cellStyle name="Input 3 5 3 24 3" xfId="30014"/>
    <cellStyle name="Input 3 5 3 24 4" xfId="41032"/>
    <cellStyle name="Input 3 5 3 24 5" xfId="18079"/>
    <cellStyle name="Input 3 5 3 25" xfId="6385"/>
    <cellStyle name="Input 3 5 3 25 2" xfId="11917"/>
    <cellStyle name="Input 3 5 3 25 2 2" xfId="35744"/>
    <cellStyle name="Input 3 5 3 25 2 3" xfId="46783"/>
    <cellStyle name="Input 3 5 3 25 2 4" xfId="23830"/>
    <cellStyle name="Input 3 5 3 25 3" xfId="30227"/>
    <cellStyle name="Input 3 5 3 25 4" xfId="41252"/>
    <cellStyle name="Input 3 5 3 25 5" xfId="18299"/>
    <cellStyle name="Input 3 5 3 26" xfId="6611"/>
    <cellStyle name="Input 3 5 3 26 2" xfId="12110"/>
    <cellStyle name="Input 3 5 3 26 2 2" xfId="35937"/>
    <cellStyle name="Input 3 5 3 26 2 3" xfId="46976"/>
    <cellStyle name="Input 3 5 3 26 2 4" xfId="24023"/>
    <cellStyle name="Input 3 5 3 26 3" xfId="30444"/>
    <cellStyle name="Input 3 5 3 26 4" xfId="41478"/>
    <cellStyle name="Input 3 5 3 26 5" xfId="18525"/>
    <cellStyle name="Input 3 5 3 27" xfId="738"/>
    <cellStyle name="Input 3 5 3 27 2" xfId="7045"/>
    <cellStyle name="Input 3 5 3 27 2 2" xfId="30872"/>
    <cellStyle name="Input 3 5 3 27 2 3" xfId="41911"/>
    <cellStyle name="Input 3 5 3 27 2 4" xfId="18958"/>
    <cellStyle name="Input 3 5 3 27 3" xfId="24729"/>
    <cellStyle name="Input 3 5 3 27 4" xfId="30216"/>
    <cellStyle name="Input 3 5 3 27 5" xfId="12652"/>
    <cellStyle name="Input 3 5 3 28" xfId="6828"/>
    <cellStyle name="Input 3 5 3 28 2" xfId="30655"/>
    <cellStyle name="Input 3 5 3 28 3" xfId="41694"/>
    <cellStyle name="Input 3 5 3 28 4" xfId="18741"/>
    <cellStyle name="Input 3 5 3 29" xfId="24496"/>
    <cellStyle name="Input 3 5 3 3" xfId="1359"/>
    <cellStyle name="Input 3 5 3 3 2" xfId="7581"/>
    <cellStyle name="Input 3 5 3 3 2 2" xfId="31408"/>
    <cellStyle name="Input 3 5 3 3 2 3" xfId="42447"/>
    <cellStyle name="Input 3 5 3 3 2 4" xfId="19494"/>
    <cellStyle name="Input 3 5 3 3 3" xfId="25332"/>
    <cellStyle name="Input 3 5 3 3 4" xfId="36226"/>
    <cellStyle name="Input 3 5 3 3 5" xfId="13273"/>
    <cellStyle name="Input 3 5 3 30" xfId="29829"/>
    <cellStyle name="Input 3 5 3 31" xfId="12416"/>
    <cellStyle name="Input 3 5 3 4" xfId="1591"/>
    <cellStyle name="Input 3 5 3 4 2" xfId="7779"/>
    <cellStyle name="Input 3 5 3 4 2 2" xfId="31606"/>
    <cellStyle name="Input 3 5 3 4 2 3" xfId="42645"/>
    <cellStyle name="Input 3 5 3 4 2 4" xfId="19692"/>
    <cellStyle name="Input 3 5 3 4 3" xfId="25556"/>
    <cellStyle name="Input 3 5 3 4 4" xfId="36458"/>
    <cellStyle name="Input 3 5 3 4 5" xfId="13505"/>
    <cellStyle name="Input 3 5 3 5" xfId="1802"/>
    <cellStyle name="Input 3 5 3 5 2" xfId="7963"/>
    <cellStyle name="Input 3 5 3 5 2 2" xfId="31790"/>
    <cellStyle name="Input 3 5 3 5 2 3" xfId="42829"/>
    <cellStyle name="Input 3 5 3 5 2 4" xfId="19876"/>
    <cellStyle name="Input 3 5 3 5 3" xfId="25760"/>
    <cellStyle name="Input 3 5 3 5 4" xfId="36669"/>
    <cellStyle name="Input 3 5 3 5 5" xfId="13716"/>
    <cellStyle name="Input 3 5 3 6" xfId="2033"/>
    <cellStyle name="Input 3 5 3 6 2" xfId="8164"/>
    <cellStyle name="Input 3 5 3 6 2 2" xfId="31991"/>
    <cellStyle name="Input 3 5 3 6 2 3" xfId="43030"/>
    <cellStyle name="Input 3 5 3 6 2 4" xfId="20077"/>
    <cellStyle name="Input 3 5 3 6 3" xfId="25985"/>
    <cellStyle name="Input 3 5 3 6 4" xfId="36900"/>
    <cellStyle name="Input 3 5 3 6 5" xfId="13947"/>
    <cellStyle name="Input 3 5 3 7" xfId="2258"/>
    <cellStyle name="Input 3 5 3 7 2" xfId="8355"/>
    <cellStyle name="Input 3 5 3 7 2 2" xfId="32182"/>
    <cellStyle name="Input 3 5 3 7 2 3" xfId="43221"/>
    <cellStyle name="Input 3 5 3 7 2 4" xfId="20268"/>
    <cellStyle name="Input 3 5 3 7 3" xfId="26202"/>
    <cellStyle name="Input 3 5 3 7 4" xfId="37125"/>
    <cellStyle name="Input 3 5 3 7 5" xfId="14172"/>
    <cellStyle name="Input 3 5 3 8" xfId="2472"/>
    <cellStyle name="Input 3 5 3 8 2" xfId="8541"/>
    <cellStyle name="Input 3 5 3 8 2 2" xfId="32368"/>
    <cellStyle name="Input 3 5 3 8 2 3" xfId="43407"/>
    <cellStyle name="Input 3 5 3 8 2 4" xfId="20454"/>
    <cellStyle name="Input 3 5 3 8 3" xfId="26411"/>
    <cellStyle name="Input 3 5 3 8 4" xfId="37339"/>
    <cellStyle name="Input 3 5 3 8 5" xfId="14386"/>
    <cellStyle name="Input 3 5 3 9" xfId="2690"/>
    <cellStyle name="Input 3 5 3 9 2" xfId="8725"/>
    <cellStyle name="Input 3 5 3 9 2 2" xfId="32552"/>
    <cellStyle name="Input 3 5 3 9 2 3" xfId="43591"/>
    <cellStyle name="Input 3 5 3 9 2 4" xfId="20638"/>
    <cellStyle name="Input 3 5 3 9 3" xfId="26623"/>
    <cellStyle name="Input 3 5 3 9 4" xfId="37557"/>
    <cellStyle name="Input 3 5 3 9 5" xfId="14604"/>
    <cellStyle name="Input 3 5 4" xfId="954"/>
    <cellStyle name="Input 3 5 4 2" xfId="7237"/>
    <cellStyle name="Input 3 5 4 2 2" xfId="31064"/>
    <cellStyle name="Input 3 5 4 2 3" xfId="42103"/>
    <cellStyle name="Input 3 5 4 2 4" xfId="19150"/>
    <cellStyle name="Input 3 5 4 3" xfId="24940"/>
    <cellStyle name="Input 3 5 4 4" xfId="30349"/>
    <cellStyle name="Input 3 5 4 5" xfId="12868"/>
    <cellStyle name="Input 3 5 5" xfId="1913"/>
    <cellStyle name="Input 3 5 5 2" xfId="8054"/>
    <cellStyle name="Input 3 5 5 2 2" xfId="31881"/>
    <cellStyle name="Input 3 5 5 2 3" xfId="42920"/>
    <cellStyle name="Input 3 5 5 2 4" xfId="19967"/>
    <cellStyle name="Input 3 5 5 3" xfId="25867"/>
    <cellStyle name="Input 3 5 5 4" xfId="36780"/>
    <cellStyle name="Input 3 5 5 5" xfId="13827"/>
    <cellStyle name="Input 3 5 6" xfId="968"/>
    <cellStyle name="Input 3 5 6 2" xfId="7248"/>
    <cellStyle name="Input 3 5 6 2 2" xfId="31075"/>
    <cellStyle name="Input 3 5 6 2 3" xfId="42114"/>
    <cellStyle name="Input 3 5 6 2 4" xfId="19161"/>
    <cellStyle name="Input 3 5 6 3" xfId="24953"/>
    <cellStyle name="Input 3 5 6 4" xfId="25266"/>
    <cellStyle name="Input 3 5 6 5" xfId="12882"/>
    <cellStyle name="Input 3 5 7" xfId="3045"/>
    <cellStyle name="Input 3 5 7 2" xfId="9026"/>
    <cellStyle name="Input 3 5 7 2 2" xfId="32853"/>
    <cellStyle name="Input 3 5 7 2 3" xfId="43892"/>
    <cellStyle name="Input 3 5 7 2 4" xfId="20939"/>
    <cellStyle name="Input 3 5 7 3" xfId="26969"/>
    <cellStyle name="Input 3 5 7 4" xfId="37912"/>
    <cellStyle name="Input 3 5 7 5" xfId="14959"/>
    <cellStyle name="Input 3 5 8" xfId="3288"/>
    <cellStyle name="Input 3 5 8 2" xfId="9236"/>
    <cellStyle name="Input 3 5 8 2 2" xfId="33063"/>
    <cellStyle name="Input 3 5 8 2 3" xfId="44102"/>
    <cellStyle name="Input 3 5 8 2 4" xfId="21149"/>
    <cellStyle name="Input 3 5 8 3" xfId="27209"/>
    <cellStyle name="Input 3 5 8 4" xfId="38155"/>
    <cellStyle name="Input 3 5 8 5" xfId="15202"/>
    <cellStyle name="Input 3 5 9" xfId="3535"/>
    <cellStyle name="Input 3 5 9 2" xfId="9451"/>
    <cellStyle name="Input 3 5 9 2 2" xfId="33278"/>
    <cellStyle name="Input 3 5 9 2 3" xfId="44317"/>
    <cellStyle name="Input 3 5 9 2 4" xfId="21364"/>
    <cellStyle name="Input 3 5 9 3" xfId="27451"/>
    <cellStyle name="Input 3 5 9 4" xfId="38402"/>
    <cellStyle name="Input 3 5 9 5" xfId="15449"/>
    <cellStyle name="Input 3 6" xfId="379"/>
    <cellStyle name="Input 3 6 10" xfId="3779"/>
    <cellStyle name="Input 3 6 10 2" xfId="9662"/>
    <cellStyle name="Input 3 6 10 2 2" xfId="33489"/>
    <cellStyle name="Input 3 6 10 2 3" xfId="44528"/>
    <cellStyle name="Input 3 6 10 2 4" xfId="21575"/>
    <cellStyle name="Input 3 6 10 3" xfId="27691"/>
    <cellStyle name="Input 3 6 10 4" xfId="38646"/>
    <cellStyle name="Input 3 6 10 5" xfId="15693"/>
    <cellStyle name="Input 3 6 11" xfId="4023"/>
    <cellStyle name="Input 3 6 11 2" xfId="9873"/>
    <cellStyle name="Input 3 6 11 2 2" xfId="33700"/>
    <cellStyle name="Input 3 6 11 2 3" xfId="44739"/>
    <cellStyle name="Input 3 6 11 2 4" xfId="21786"/>
    <cellStyle name="Input 3 6 11 3" xfId="27930"/>
    <cellStyle name="Input 3 6 11 4" xfId="38890"/>
    <cellStyle name="Input 3 6 11 5" xfId="15937"/>
    <cellStyle name="Input 3 6 12" xfId="4266"/>
    <cellStyle name="Input 3 6 12 2" xfId="10083"/>
    <cellStyle name="Input 3 6 12 2 2" xfId="33910"/>
    <cellStyle name="Input 3 6 12 2 3" xfId="44949"/>
    <cellStyle name="Input 3 6 12 2 4" xfId="21996"/>
    <cellStyle name="Input 3 6 12 3" xfId="28168"/>
    <cellStyle name="Input 3 6 12 4" xfId="39133"/>
    <cellStyle name="Input 3 6 12 5" xfId="16180"/>
    <cellStyle name="Input 3 6 13" xfId="4931"/>
    <cellStyle name="Input 3 6 13 2" xfId="10657"/>
    <cellStyle name="Input 3 6 13 2 2" xfId="34484"/>
    <cellStyle name="Input 3 6 13 2 3" xfId="45523"/>
    <cellStyle name="Input 3 6 13 2 4" xfId="22570"/>
    <cellStyle name="Input 3 6 13 3" xfId="28816"/>
    <cellStyle name="Input 3 6 13 4" xfId="39798"/>
    <cellStyle name="Input 3 6 13 5" xfId="16845"/>
    <cellStyle name="Input 3 6 14" xfId="5384"/>
    <cellStyle name="Input 3 6 14 2" xfId="11047"/>
    <cellStyle name="Input 3 6 14 2 2" xfId="34874"/>
    <cellStyle name="Input 3 6 14 2 3" xfId="45913"/>
    <cellStyle name="Input 3 6 14 2 4" xfId="22960"/>
    <cellStyle name="Input 3 6 14 3" xfId="29256"/>
    <cellStyle name="Input 3 6 14 4" xfId="40251"/>
    <cellStyle name="Input 3 6 14 5" xfId="17298"/>
    <cellStyle name="Input 3 6 15" xfId="881"/>
    <cellStyle name="Input 3 6 15 2" xfId="7180"/>
    <cellStyle name="Input 3 6 15 2 2" xfId="31007"/>
    <cellStyle name="Input 3 6 15 2 3" xfId="42046"/>
    <cellStyle name="Input 3 6 15 2 4" xfId="19093"/>
    <cellStyle name="Input 3 6 15 3" xfId="24871"/>
    <cellStyle name="Input 3 6 15 4" xfId="26523"/>
    <cellStyle name="Input 3 6 15 5" xfId="12795"/>
    <cellStyle name="Input 3 6 16" xfId="2146"/>
    <cellStyle name="Input 3 6 16 2" xfId="8256"/>
    <cellStyle name="Input 3 6 16 2 2" xfId="32083"/>
    <cellStyle name="Input 3 6 16 2 3" xfId="43122"/>
    <cellStyle name="Input 3 6 16 2 4" xfId="20169"/>
    <cellStyle name="Input 3 6 16 3" xfId="26094"/>
    <cellStyle name="Input 3 6 16 4" xfId="37013"/>
    <cellStyle name="Input 3 6 16 5" xfId="14060"/>
    <cellStyle name="Input 3 6 17" xfId="627"/>
    <cellStyle name="Input 3 6 17 2" xfId="6934"/>
    <cellStyle name="Input 3 6 17 2 2" xfId="30761"/>
    <cellStyle name="Input 3 6 17 2 3" xfId="41800"/>
    <cellStyle name="Input 3 6 17 2 4" xfId="18847"/>
    <cellStyle name="Input 3 6 17 3" xfId="24618"/>
    <cellStyle name="Input 3 6 17 4" xfId="29719"/>
    <cellStyle name="Input 3 6 17 5" xfId="12541"/>
    <cellStyle name="Input 3 6 18" xfId="24376"/>
    <cellStyle name="Input 3 6 19" xfId="27356"/>
    <cellStyle name="Input 3 6 2" xfId="422"/>
    <cellStyle name="Input 3 6 2 10" xfId="2178"/>
    <cellStyle name="Input 3 6 2 10 2" xfId="8280"/>
    <cellStyle name="Input 3 6 2 10 2 2" xfId="32107"/>
    <cellStyle name="Input 3 6 2 10 2 3" xfId="43146"/>
    <cellStyle name="Input 3 6 2 10 2 4" xfId="20193"/>
    <cellStyle name="Input 3 6 2 10 3" xfId="26124"/>
    <cellStyle name="Input 3 6 2 10 4" xfId="37045"/>
    <cellStyle name="Input 3 6 2 10 5" xfId="14092"/>
    <cellStyle name="Input 3 6 2 11" xfId="2392"/>
    <cellStyle name="Input 3 6 2 11 2" xfId="8466"/>
    <cellStyle name="Input 3 6 2 11 2 2" xfId="32293"/>
    <cellStyle name="Input 3 6 2 11 2 3" xfId="43332"/>
    <cellStyle name="Input 3 6 2 11 2 4" xfId="20379"/>
    <cellStyle name="Input 3 6 2 11 3" xfId="26332"/>
    <cellStyle name="Input 3 6 2 11 4" xfId="37259"/>
    <cellStyle name="Input 3 6 2 11 5" xfId="14306"/>
    <cellStyle name="Input 3 6 2 12" xfId="2615"/>
    <cellStyle name="Input 3 6 2 12 2" xfId="8656"/>
    <cellStyle name="Input 3 6 2 12 2 2" xfId="32483"/>
    <cellStyle name="Input 3 6 2 12 2 3" xfId="43522"/>
    <cellStyle name="Input 3 6 2 12 2 4" xfId="20569"/>
    <cellStyle name="Input 3 6 2 12 3" xfId="26550"/>
    <cellStyle name="Input 3 6 2 12 4" xfId="37482"/>
    <cellStyle name="Input 3 6 2 12 5" xfId="14529"/>
    <cellStyle name="Input 3 6 2 13" xfId="2816"/>
    <cellStyle name="Input 3 6 2 13 2" xfId="8830"/>
    <cellStyle name="Input 3 6 2 13 2 2" xfId="32657"/>
    <cellStyle name="Input 3 6 2 13 2 3" xfId="43696"/>
    <cellStyle name="Input 3 6 2 13 2 4" xfId="20743"/>
    <cellStyle name="Input 3 6 2 13 3" xfId="26745"/>
    <cellStyle name="Input 3 6 2 13 4" xfId="37683"/>
    <cellStyle name="Input 3 6 2 13 5" xfId="14730"/>
    <cellStyle name="Input 3 6 2 14" xfId="3084"/>
    <cellStyle name="Input 3 6 2 14 2" xfId="9059"/>
    <cellStyle name="Input 3 6 2 14 2 2" xfId="32886"/>
    <cellStyle name="Input 3 6 2 14 2 3" xfId="43925"/>
    <cellStyle name="Input 3 6 2 14 2 4" xfId="20972"/>
    <cellStyle name="Input 3 6 2 14 3" xfId="27008"/>
    <cellStyle name="Input 3 6 2 14 4" xfId="37951"/>
    <cellStyle name="Input 3 6 2 14 5" xfId="14998"/>
    <cellStyle name="Input 3 6 2 15" xfId="3328"/>
    <cellStyle name="Input 3 6 2 15 2" xfId="9271"/>
    <cellStyle name="Input 3 6 2 15 2 2" xfId="33098"/>
    <cellStyle name="Input 3 6 2 15 2 3" xfId="44137"/>
    <cellStyle name="Input 3 6 2 15 2 4" xfId="21184"/>
    <cellStyle name="Input 3 6 2 15 3" xfId="27249"/>
    <cellStyle name="Input 3 6 2 15 4" xfId="38195"/>
    <cellStyle name="Input 3 6 2 15 5" xfId="15242"/>
    <cellStyle name="Input 3 6 2 16" xfId="3573"/>
    <cellStyle name="Input 3 6 2 16 2" xfId="9484"/>
    <cellStyle name="Input 3 6 2 16 2 2" xfId="33311"/>
    <cellStyle name="Input 3 6 2 16 2 3" xfId="44350"/>
    <cellStyle name="Input 3 6 2 16 2 4" xfId="21397"/>
    <cellStyle name="Input 3 6 2 16 3" xfId="27489"/>
    <cellStyle name="Input 3 6 2 16 4" xfId="38440"/>
    <cellStyle name="Input 3 6 2 16 5" xfId="15487"/>
    <cellStyle name="Input 3 6 2 17" xfId="3821"/>
    <cellStyle name="Input 3 6 2 17 2" xfId="9698"/>
    <cellStyle name="Input 3 6 2 17 2 2" xfId="33525"/>
    <cellStyle name="Input 3 6 2 17 2 3" xfId="44564"/>
    <cellStyle name="Input 3 6 2 17 2 4" xfId="21611"/>
    <cellStyle name="Input 3 6 2 17 3" xfId="27733"/>
    <cellStyle name="Input 3 6 2 17 4" xfId="38688"/>
    <cellStyle name="Input 3 6 2 17 5" xfId="15735"/>
    <cellStyle name="Input 3 6 2 18" xfId="4065"/>
    <cellStyle name="Input 3 6 2 18 2" xfId="9909"/>
    <cellStyle name="Input 3 6 2 18 2 2" xfId="33736"/>
    <cellStyle name="Input 3 6 2 18 2 3" xfId="44775"/>
    <cellStyle name="Input 3 6 2 18 2 4" xfId="21822"/>
    <cellStyle name="Input 3 6 2 18 3" xfId="27972"/>
    <cellStyle name="Input 3 6 2 18 4" xfId="38932"/>
    <cellStyle name="Input 3 6 2 18 5" xfId="15979"/>
    <cellStyle name="Input 3 6 2 19" xfId="4307"/>
    <cellStyle name="Input 3 6 2 19 2" xfId="10119"/>
    <cellStyle name="Input 3 6 2 19 2 2" xfId="33946"/>
    <cellStyle name="Input 3 6 2 19 2 3" xfId="44985"/>
    <cellStyle name="Input 3 6 2 19 2 4" xfId="22032"/>
    <cellStyle name="Input 3 6 2 19 3" xfId="28209"/>
    <cellStyle name="Input 3 6 2 19 4" xfId="39174"/>
    <cellStyle name="Input 3 6 2 19 5" xfId="16221"/>
    <cellStyle name="Input 3 6 2 2" xfId="543"/>
    <cellStyle name="Input 3 6 2 2 10" xfId="2937"/>
    <cellStyle name="Input 3 6 2 2 10 2" xfId="8934"/>
    <cellStyle name="Input 3 6 2 2 10 2 2" xfId="32761"/>
    <cellStyle name="Input 3 6 2 2 10 2 3" xfId="43800"/>
    <cellStyle name="Input 3 6 2 2 10 2 4" xfId="20847"/>
    <cellStyle name="Input 3 6 2 2 10 3" xfId="26862"/>
    <cellStyle name="Input 3 6 2 2 10 4" xfId="37804"/>
    <cellStyle name="Input 3 6 2 2 10 5" xfId="14851"/>
    <cellStyle name="Input 3 6 2 2 11" xfId="3205"/>
    <cellStyle name="Input 3 6 2 2 11 2" xfId="9163"/>
    <cellStyle name="Input 3 6 2 2 11 2 2" xfId="32990"/>
    <cellStyle name="Input 3 6 2 2 11 2 3" xfId="44029"/>
    <cellStyle name="Input 3 6 2 2 11 2 4" xfId="21076"/>
    <cellStyle name="Input 3 6 2 2 11 3" xfId="27127"/>
    <cellStyle name="Input 3 6 2 2 11 4" xfId="38072"/>
    <cellStyle name="Input 3 6 2 2 11 5" xfId="15119"/>
    <cellStyle name="Input 3 6 2 2 12" xfId="3449"/>
    <cellStyle name="Input 3 6 2 2 12 2" xfId="9375"/>
    <cellStyle name="Input 3 6 2 2 12 2 2" xfId="33202"/>
    <cellStyle name="Input 3 6 2 2 12 2 3" xfId="44241"/>
    <cellStyle name="Input 3 6 2 2 12 2 4" xfId="21288"/>
    <cellStyle name="Input 3 6 2 2 12 3" xfId="27366"/>
    <cellStyle name="Input 3 6 2 2 12 4" xfId="38316"/>
    <cellStyle name="Input 3 6 2 2 12 5" xfId="15363"/>
    <cellStyle name="Input 3 6 2 2 13" xfId="3694"/>
    <cellStyle name="Input 3 6 2 2 13 2" xfId="9588"/>
    <cellStyle name="Input 3 6 2 2 13 2 2" xfId="33415"/>
    <cellStyle name="Input 3 6 2 2 13 2 3" xfId="44454"/>
    <cellStyle name="Input 3 6 2 2 13 2 4" xfId="21501"/>
    <cellStyle name="Input 3 6 2 2 13 3" xfId="27607"/>
    <cellStyle name="Input 3 6 2 2 13 4" xfId="38561"/>
    <cellStyle name="Input 3 6 2 2 13 5" xfId="15608"/>
    <cellStyle name="Input 3 6 2 2 14" xfId="3942"/>
    <cellStyle name="Input 3 6 2 2 14 2" xfId="9802"/>
    <cellStyle name="Input 3 6 2 2 14 2 2" xfId="33629"/>
    <cellStyle name="Input 3 6 2 2 14 2 3" xfId="44668"/>
    <cellStyle name="Input 3 6 2 2 14 2 4" xfId="21715"/>
    <cellStyle name="Input 3 6 2 2 14 3" xfId="27850"/>
    <cellStyle name="Input 3 6 2 2 14 4" xfId="38809"/>
    <cellStyle name="Input 3 6 2 2 14 5" xfId="15856"/>
    <cellStyle name="Input 3 6 2 2 15" xfId="4186"/>
    <cellStyle name="Input 3 6 2 2 15 2" xfId="10013"/>
    <cellStyle name="Input 3 6 2 2 15 2 2" xfId="33840"/>
    <cellStyle name="Input 3 6 2 2 15 2 3" xfId="44879"/>
    <cellStyle name="Input 3 6 2 2 15 2 4" xfId="21926"/>
    <cellStyle name="Input 3 6 2 2 15 3" xfId="28089"/>
    <cellStyle name="Input 3 6 2 2 15 4" xfId="39053"/>
    <cellStyle name="Input 3 6 2 2 15 5" xfId="16100"/>
    <cellStyle name="Input 3 6 2 2 16" xfId="4428"/>
    <cellStyle name="Input 3 6 2 2 16 2" xfId="10223"/>
    <cellStyle name="Input 3 6 2 2 16 2 2" xfId="34050"/>
    <cellStyle name="Input 3 6 2 2 16 2 3" xfId="45089"/>
    <cellStyle name="Input 3 6 2 2 16 2 4" xfId="22136"/>
    <cellStyle name="Input 3 6 2 2 16 3" xfId="28326"/>
    <cellStyle name="Input 3 6 2 2 16 4" xfId="39295"/>
    <cellStyle name="Input 3 6 2 2 16 5" xfId="16342"/>
    <cellStyle name="Input 3 6 2 2 17" xfId="4649"/>
    <cellStyle name="Input 3 6 2 2 17 2" xfId="10410"/>
    <cellStyle name="Input 3 6 2 2 17 2 2" xfId="34237"/>
    <cellStyle name="Input 3 6 2 2 17 2 3" xfId="45276"/>
    <cellStyle name="Input 3 6 2 2 17 2 4" xfId="22323"/>
    <cellStyle name="Input 3 6 2 2 17 3" xfId="28541"/>
    <cellStyle name="Input 3 6 2 2 17 4" xfId="39516"/>
    <cellStyle name="Input 3 6 2 2 17 5" xfId="16563"/>
    <cellStyle name="Input 3 6 2 2 18" xfId="4859"/>
    <cellStyle name="Input 3 6 2 2 18 2" xfId="10593"/>
    <cellStyle name="Input 3 6 2 2 18 2 2" xfId="34420"/>
    <cellStyle name="Input 3 6 2 2 18 2 3" xfId="45459"/>
    <cellStyle name="Input 3 6 2 2 18 2 4" xfId="22506"/>
    <cellStyle name="Input 3 6 2 2 18 3" xfId="28745"/>
    <cellStyle name="Input 3 6 2 2 18 4" xfId="39726"/>
    <cellStyle name="Input 3 6 2 2 18 5" xfId="16773"/>
    <cellStyle name="Input 3 6 2 2 19" xfId="5094"/>
    <cellStyle name="Input 3 6 2 2 19 2" xfId="10798"/>
    <cellStyle name="Input 3 6 2 2 19 2 2" xfId="34625"/>
    <cellStyle name="Input 3 6 2 2 19 2 3" xfId="45664"/>
    <cellStyle name="Input 3 6 2 2 19 2 4" xfId="22711"/>
    <cellStyle name="Input 3 6 2 2 19 3" xfId="28975"/>
    <cellStyle name="Input 3 6 2 2 19 4" xfId="39961"/>
    <cellStyle name="Input 3 6 2 2 19 5" xfId="17008"/>
    <cellStyle name="Input 3 6 2 2 2" xfId="1187"/>
    <cellStyle name="Input 3 6 2 2 2 2" xfId="7425"/>
    <cellStyle name="Input 3 6 2 2 2 2 2" xfId="31252"/>
    <cellStyle name="Input 3 6 2 2 2 2 3" xfId="42291"/>
    <cellStyle name="Input 3 6 2 2 2 2 4" xfId="19338"/>
    <cellStyle name="Input 3 6 2 2 2 3" xfId="25164"/>
    <cellStyle name="Input 3 6 2 2 2 4" xfId="24215"/>
    <cellStyle name="Input 3 6 2 2 2 5" xfId="13101"/>
    <cellStyle name="Input 3 6 2 2 20" xfId="5315"/>
    <cellStyle name="Input 3 6 2 2 20 2" xfId="10985"/>
    <cellStyle name="Input 3 6 2 2 20 2 2" xfId="34812"/>
    <cellStyle name="Input 3 6 2 2 20 2 3" xfId="45851"/>
    <cellStyle name="Input 3 6 2 2 20 2 4" xfId="22898"/>
    <cellStyle name="Input 3 6 2 2 20 3" xfId="29188"/>
    <cellStyle name="Input 3 6 2 2 20 4" xfId="40182"/>
    <cellStyle name="Input 3 6 2 2 20 5" xfId="17229"/>
    <cellStyle name="Input 3 6 2 2 21" xfId="5548"/>
    <cellStyle name="Input 3 6 2 2 21 2" xfId="11188"/>
    <cellStyle name="Input 3 6 2 2 21 2 2" xfId="35015"/>
    <cellStyle name="Input 3 6 2 2 21 2 3" xfId="46054"/>
    <cellStyle name="Input 3 6 2 2 21 2 4" xfId="23101"/>
    <cellStyle name="Input 3 6 2 2 21 3" xfId="29415"/>
    <cellStyle name="Input 3 6 2 2 21 4" xfId="40415"/>
    <cellStyle name="Input 3 6 2 2 21 5" xfId="17462"/>
    <cellStyle name="Input 3 6 2 2 22" xfId="5781"/>
    <cellStyle name="Input 3 6 2 2 22 2" xfId="11389"/>
    <cellStyle name="Input 3 6 2 2 22 2 2" xfId="35216"/>
    <cellStyle name="Input 3 6 2 2 22 2 3" xfId="46255"/>
    <cellStyle name="Input 3 6 2 2 22 2 4" xfId="23302"/>
    <cellStyle name="Input 3 6 2 2 22 3" xfId="29641"/>
    <cellStyle name="Input 3 6 2 2 22 4" xfId="40648"/>
    <cellStyle name="Input 3 6 2 2 22 5" xfId="17695"/>
    <cellStyle name="Input 3 6 2 2 23" xfId="5998"/>
    <cellStyle name="Input 3 6 2 2 23 2" xfId="11573"/>
    <cellStyle name="Input 3 6 2 2 23 2 2" xfId="35400"/>
    <cellStyle name="Input 3 6 2 2 23 2 3" xfId="46439"/>
    <cellStyle name="Input 3 6 2 2 23 2 4" xfId="23486"/>
    <cellStyle name="Input 3 6 2 2 23 3" xfId="29851"/>
    <cellStyle name="Input 3 6 2 2 23 4" xfId="40865"/>
    <cellStyle name="Input 3 6 2 2 23 5" xfId="17912"/>
    <cellStyle name="Input 3 6 2 2 24" xfId="6206"/>
    <cellStyle name="Input 3 6 2 2 24 2" xfId="11754"/>
    <cellStyle name="Input 3 6 2 2 24 2 2" xfId="35581"/>
    <cellStyle name="Input 3 6 2 2 24 2 3" xfId="46620"/>
    <cellStyle name="Input 3 6 2 2 24 2 4" xfId="23667"/>
    <cellStyle name="Input 3 6 2 2 24 3" xfId="30052"/>
    <cellStyle name="Input 3 6 2 2 24 4" xfId="41073"/>
    <cellStyle name="Input 3 6 2 2 24 5" xfId="18120"/>
    <cellStyle name="Input 3 6 2 2 25" xfId="6426"/>
    <cellStyle name="Input 3 6 2 2 25 2" xfId="11946"/>
    <cellStyle name="Input 3 6 2 2 25 2 2" xfId="35773"/>
    <cellStyle name="Input 3 6 2 2 25 2 3" xfId="46812"/>
    <cellStyle name="Input 3 6 2 2 25 2 4" xfId="23859"/>
    <cellStyle name="Input 3 6 2 2 25 3" xfId="30265"/>
    <cellStyle name="Input 3 6 2 2 25 4" xfId="41293"/>
    <cellStyle name="Input 3 6 2 2 25 5" xfId="18340"/>
    <cellStyle name="Input 3 6 2 2 26" xfId="6652"/>
    <cellStyle name="Input 3 6 2 2 26 2" xfId="12139"/>
    <cellStyle name="Input 3 6 2 2 26 2 2" xfId="35966"/>
    <cellStyle name="Input 3 6 2 2 26 2 3" xfId="47005"/>
    <cellStyle name="Input 3 6 2 2 26 2 4" xfId="24052"/>
    <cellStyle name="Input 3 6 2 2 26 3" xfId="30482"/>
    <cellStyle name="Input 3 6 2 2 26 4" xfId="41519"/>
    <cellStyle name="Input 3 6 2 2 26 5" xfId="18566"/>
    <cellStyle name="Input 3 6 2 2 27" xfId="767"/>
    <cellStyle name="Input 3 6 2 2 27 2" xfId="7074"/>
    <cellStyle name="Input 3 6 2 2 27 2 2" xfId="30901"/>
    <cellStyle name="Input 3 6 2 2 27 2 3" xfId="41940"/>
    <cellStyle name="Input 3 6 2 2 27 2 4" xfId="18987"/>
    <cellStyle name="Input 3 6 2 2 27 3" xfId="24758"/>
    <cellStyle name="Input 3 6 2 2 27 4" xfId="30033"/>
    <cellStyle name="Input 3 6 2 2 27 5" xfId="12681"/>
    <cellStyle name="Input 3 6 2 2 28" xfId="6857"/>
    <cellStyle name="Input 3 6 2 2 28 2" xfId="30684"/>
    <cellStyle name="Input 3 6 2 2 28 3" xfId="41723"/>
    <cellStyle name="Input 3 6 2 2 28 4" xfId="18770"/>
    <cellStyle name="Input 3 6 2 2 29" xfId="24535"/>
    <cellStyle name="Input 3 6 2 2 3" xfId="1400"/>
    <cellStyle name="Input 3 6 2 2 3 2" xfId="7610"/>
    <cellStyle name="Input 3 6 2 2 3 2 2" xfId="31437"/>
    <cellStyle name="Input 3 6 2 2 3 2 3" xfId="42476"/>
    <cellStyle name="Input 3 6 2 2 3 2 4" xfId="19523"/>
    <cellStyle name="Input 3 6 2 2 3 3" xfId="25370"/>
    <cellStyle name="Input 3 6 2 2 3 4" xfId="36267"/>
    <cellStyle name="Input 3 6 2 2 3 5" xfId="13314"/>
    <cellStyle name="Input 3 6 2 2 30" xfId="28952"/>
    <cellStyle name="Input 3 6 2 2 31" xfId="12457"/>
    <cellStyle name="Input 3 6 2 2 4" xfId="1632"/>
    <cellStyle name="Input 3 6 2 2 4 2" xfId="7808"/>
    <cellStyle name="Input 3 6 2 2 4 2 2" xfId="31635"/>
    <cellStyle name="Input 3 6 2 2 4 2 3" xfId="42674"/>
    <cellStyle name="Input 3 6 2 2 4 2 4" xfId="19721"/>
    <cellStyle name="Input 3 6 2 2 4 3" xfId="25594"/>
    <cellStyle name="Input 3 6 2 2 4 4" xfId="36499"/>
    <cellStyle name="Input 3 6 2 2 4 5" xfId="13546"/>
    <cellStyle name="Input 3 6 2 2 5" xfId="1843"/>
    <cellStyle name="Input 3 6 2 2 5 2" xfId="7992"/>
    <cellStyle name="Input 3 6 2 2 5 2 2" xfId="31819"/>
    <cellStyle name="Input 3 6 2 2 5 2 3" xfId="42858"/>
    <cellStyle name="Input 3 6 2 2 5 2 4" xfId="19905"/>
    <cellStyle name="Input 3 6 2 2 5 3" xfId="25798"/>
    <cellStyle name="Input 3 6 2 2 5 4" xfId="36710"/>
    <cellStyle name="Input 3 6 2 2 5 5" xfId="13757"/>
    <cellStyle name="Input 3 6 2 2 6" xfId="2074"/>
    <cellStyle name="Input 3 6 2 2 6 2" xfId="8193"/>
    <cellStyle name="Input 3 6 2 2 6 2 2" xfId="32020"/>
    <cellStyle name="Input 3 6 2 2 6 2 3" xfId="43059"/>
    <cellStyle name="Input 3 6 2 2 6 2 4" xfId="20106"/>
    <cellStyle name="Input 3 6 2 2 6 3" xfId="26023"/>
    <cellStyle name="Input 3 6 2 2 6 4" xfId="36941"/>
    <cellStyle name="Input 3 6 2 2 6 5" xfId="13988"/>
    <cellStyle name="Input 3 6 2 2 7" xfId="2299"/>
    <cellStyle name="Input 3 6 2 2 7 2" xfId="8384"/>
    <cellStyle name="Input 3 6 2 2 7 2 2" xfId="32211"/>
    <cellStyle name="Input 3 6 2 2 7 2 3" xfId="43250"/>
    <cellStyle name="Input 3 6 2 2 7 2 4" xfId="20297"/>
    <cellStyle name="Input 3 6 2 2 7 3" xfId="26240"/>
    <cellStyle name="Input 3 6 2 2 7 4" xfId="37166"/>
    <cellStyle name="Input 3 6 2 2 7 5" xfId="14213"/>
    <cellStyle name="Input 3 6 2 2 8" xfId="2513"/>
    <cellStyle name="Input 3 6 2 2 8 2" xfId="8570"/>
    <cellStyle name="Input 3 6 2 2 8 2 2" xfId="32397"/>
    <cellStyle name="Input 3 6 2 2 8 2 3" xfId="43436"/>
    <cellStyle name="Input 3 6 2 2 8 2 4" xfId="20483"/>
    <cellStyle name="Input 3 6 2 2 8 3" xfId="26449"/>
    <cellStyle name="Input 3 6 2 2 8 4" xfId="37380"/>
    <cellStyle name="Input 3 6 2 2 8 5" xfId="14427"/>
    <cellStyle name="Input 3 6 2 2 9" xfId="2731"/>
    <cellStyle name="Input 3 6 2 2 9 2" xfId="8754"/>
    <cellStyle name="Input 3 6 2 2 9 2 2" xfId="32581"/>
    <cellStyle name="Input 3 6 2 2 9 2 3" xfId="43620"/>
    <cellStyle name="Input 3 6 2 2 9 2 4" xfId="20667"/>
    <cellStyle name="Input 3 6 2 2 9 3" xfId="26661"/>
    <cellStyle name="Input 3 6 2 2 9 4" xfId="37598"/>
    <cellStyle name="Input 3 6 2 2 9 5" xfId="14645"/>
    <cellStyle name="Input 3 6 2 20" xfId="4528"/>
    <cellStyle name="Input 3 6 2 20 2" xfId="10306"/>
    <cellStyle name="Input 3 6 2 20 2 2" xfId="34133"/>
    <cellStyle name="Input 3 6 2 20 2 3" xfId="45172"/>
    <cellStyle name="Input 3 6 2 20 2 4" xfId="22219"/>
    <cellStyle name="Input 3 6 2 20 3" xfId="28424"/>
    <cellStyle name="Input 3 6 2 20 4" xfId="39395"/>
    <cellStyle name="Input 3 6 2 20 5" xfId="16442"/>
    <cellStyle name="Input 3 6 2 21" xfId="4738"/>
    <cellStyle name="Input 3 6 2 21 2" xfId="10489"/>
    <cellStyle name="Input 3 6 2 21 2 2" xfId="34316"/>
    <cellStyle name="Input 3 6 2 21 2 3" xfId="45355"/>
    <cellStyle name="Input 3 6 2 21 2 4" xfId="22402"/>
    <cellStyle name="Input 3 6 2 21 3" xfId="28628"/>
    <cellStyle name="Input 3 6 2 21 4" xfId="39605"/>
    <cellStyle name="Input 3 6 2 21 5" xfId="16652"/>
    <cellStyle name="Input 3 6 2 22" xfId="4973"/>
    <cellStyle name="Input 3 6 2 22 2" xfId="10694"/>
    <cellStyle name="Input 3 6 2 22 2 2" xfId="34521"/>
    <cellStyle name="Input 3 6 2 22 2 3" xfId="45560"/>
    <cellStyle name="Input 3 6 2 22 2 4" xfId="22607"/>
    <cellStyle name="Input 3 6 2 22 3" xfId="28857"/>
    <cellStyle name="Input 3 6 2 22 4" xfId="39840"/>
    <cellStyle name="Input 3 6 2 22 5" xfId="16887"/>
    <cellStyle name="Input 3 6 2 23" xfId="5194"/>
    <cellStyle name="Input 3 6 2 23 2" xfId="10881"/>
    <cellStyle name="Input 3 6 2 23 2 2" xfId="34708"/>
    <cellStyle name="Input 3 6 2 23 2 3" xfId="45747"/>
    <cellStyle name="Input 3 6 2 23 2 4" xfId="22794"/>
    <cellStyle name="Input 3 6 2 23 3" xfId="29071"/>
    <cellStyle name="Input 3 6 2 23 4" xfId="40061"/>
    <cellStyle name="Input 3 6 2 23 5" xfId="17108"/>
    <cellStyle name="Input 3 6 2 24" xfId="5427"/>
    <cellStyle name="Input 3 6 2 24 2" xfId="11084"/>
    <cellStyle name="Input 3 6 2 24 2 2" xfId="34911"/>
    <cellStyle name="Input 3 6 2 24 2 3" xfId="45950"/>
    <cellStyle name="Input 3 6 2 24 2 4" xfId="22997"/>
    <cellStyle name="Input 3 6 2 24 3" xfId="29298"/>
    <cellStyle name="Input 3 6 2 24 4" xfId="40294"/>
    <cellStyle name="Input 3 6 2 24 5" xfId="17341"/>
    <cellStyle name="Input 3 6 2 25" xfId="5660"/>
    <cellStyle name="Input 3 6 2 25 2" xfId="11285"/>
    <cellStyle name="Input 3 6 2 25 2 2" xfId="35112"/>
    <cellStyle name="Input 3 6 2 25 2 3" xfId="46151"/>
    <cellStyle name="Input 3 6 2 25 2 4" xfId="23198"/>
    <cellStyle name="Input 3 6 2 25 3" xfId="29524"/>
    <cellStyle name="Input 3 6 2 25 4" xfId="40527"/>
    <cellStyle name="Input 3 6 2 25 5" xfId="17574"/>
    <cellStyle name="Input 3 6 2 26" xfId="5877"/>
    <cellStyle name="Input 3 6 2 26 2" xfId="11469"/>
    <cellStyle name="Input 3 6 2 26 2 2" xfId="35296"/>
    <cellStyle name="Input 3 6 2 26 2 3" xfId="46335"/>
    <cellStyle name="Input 3 6 2 26 2 4" xfId="23382"/>
    <cellStyle name="Input 3 6 2 26 3" xfId="29735"/>
    <cellStyle name="Input 3 6 2 26 4" xfId="40744"/>
    <cellStyle name="Input 3 6 2 26 5" xfId="17791"/>
    <cellStyle name="Input 3 6 2 27" xfId="6085"/>
    <cellStyle name="Input 3 6 2 27 2" xfId="11650"/>
    <cellStyle name="Input 3 6 2 27 2 2" xfId="35477"/>
    <cellStyle name="Input 3 6 2 27 2 3" xfId="46516"/>
    <cellStyle name="Input 3 6 2 27 2 4" xfId="23563"/>
    <cellStyle name="Input 3 6 2 27 3" xfId="29936"/>
    <cellStyle name="Input 3 6 2 27 4" xfId="40952"/>
    <cellStyle name="Input 3 6 2 27 5" xfId="17999"/>
    <cellStyle name="Input 3 6 2 28" xfId="6305"/>
    <cellStyle name="Input 3 6 2 28 2" xfId="11842"/>
    <cellStyle name="Input 3 6 2 28 2 2" xfId="35669"/>
    <cellStyle name="Input 3 6 2 28 2 3" xfId="46708"/>
    <cellStyle name="Input 3 6 2 28 2 4" xfId="23755"/>
    <cellStyle name="Input 3 6 2 28 3" xfId="30149"/>
    <cellStyle name="Input 3 6 2 28 4" xfId="41172"/>
    <cellStyle name="Input 3 6 2 28 5" xfId="18219"/>
    <cellStyle name="Input 3 6 2 29" xfId="6540"/>
    <cellStyle name="Input 3 6 2 29 2" xfId="12044"/>
    <cellStyle name="Input 3 6 2 29 2 2" xfId="35871"/>
    <cellStyle name="Input 3 6 2 29 2 3" xfId="46910"/>
    <cellStyle name="Input 3 6 2 29 2 4" xfId="23957"/>
    <cellStyle name="Input 3 6 2 29 3" xfId="30375"/>
    <cellStyle name="Input 3 6 2 29 4" xfId="41407"/>
    <cellStyle name="Input 3 6 2 29 5" xfId="18454"/>
    <cellStyle name="Input 3 6 2 3" xfId="588"/>
    <cellStyle name="Input 3 6 2 3 10" xfId="2982"/>
    <cellStyle name="Input 3 6 2 3 10 2" xfId="8974"/>
    <cellStyle name="Input 3 6 2 3 10 2 2" xfId="32801"/>
    <cellStyle name="Input 3 6 2 3 10 2 3" xfId="43840"/>
    <cellStyle name="Input 3 6 2 3 10 2 4" xfId="20887"/>
    <cellStyle name="Input 3 6 2 3 10 3" xfId="26906"/>
    <cellStyle name="Input 3 6 2 3 10 4" xfId="37849"/>
    <cellStyle name="Input 3 6 2 3 10 5" xfId="14896"/>
    <cellStyle name="Input 3 6 2 3 11" xfId="3250"/>
    <cellStyle name="Input 3 6 2 3 11 2" xfId="9203"/>
    <cellStyle name="Input 3 6 2 3 11 2 2" xfId="33030"/>
    <cellStyle name="Input 3 6 2 3 11 2 3" xfId="44069"/>
    <cellStyle name="Input 3 6 2 3 11 2 4" xfId="21116"/>
    <cellStyle name="Input 3 6 2 3 11 3" xfId="27171"/>
    <cellStyle name="Input 3 6 2 3 11 4" xfId="38117"/>
    <cellStyle name="Input 3 6 2 3 11 5" xfId="15164"/>
    <cellStyle name="Input 3 6 2 3 12" xfId="3494"/>
    <cellStyle name="Input 3 6 2 3 12 2" xfId="9415"/>
    <cellStyle name="Input 3 6 2 3 12 2 2" xfId="33242"/>
    <cellStyle name="Input 3 6 2 3 12 2 3" xfId="44281"/>
    <cellStyle name="Input 3 6 2 3 12 2 4" xfId="21328"/>
    <cellStyle name="Input 3 6 2 3 12 3" xfId="27410"/>
    <cellStyle name="Input 3 6 2 3 12 4" xfId="38361"/>
    <cellStyle name="Input 3 6 2 3 12 5" xfId="15408"/>
    <cellStyle name="Input 3 6 2 3 13" xfId="3739"/>
    <cellStyle name="Input 3 6 2 3 13 2" xfId="9628"/>
    <cellStyle name="Input 3 6 2 3 13 2 2" xfId="33455"/>
    <cellStyle name="Input 3 6 2 3 13 2 3" xfId="44494"/>
    <cellStyle name="Input 3 6 2 3 13 2 4" xfId="21541"/>
    <cellStyle name="Input 3 6 2 3 13 3" xfId="27651"/>
    <cellStyle name="Input 3 6 2 3 13 4" xfId="38606"/>
    <cellStyle name="Input 3 6 2 3 13 5" xfId="15653"/>
    <cellStyle name="Input 3 6 2 3 14" xfId="3987"/>
    <cellStyle name="Input 3 6 2 3 14 2" xfId="9842"/>
    <cellStyle name="Input 3 6 2 3 14 2 2" xfId="33669"/>
    <cellStyle name="Input 3 6 2 3 14 2 3" xfId="44708"/>
    <cellStyle name="Input 3 6 2 3 14 2 4" xfId="21755"/>
    <cellStyle name="Input 3 6 2 3 14 3" xfId="27894"/>
    <cellStyle name="Input 3 6 2 3 14 4" xfId="38854"/>
    <cellStyle name="Input 3 6 2 3 14 5" xfId="15901"/>
    <cellStyle name="Input 3 6 2 3 15" xfId="4231"/>
    <cellStyle name="Input 3 6 2 3 15 2" xfId="10053"/>
    <cellStyle name="Input 3 6 2 3 15 2 2" xfId="33880"/>
    <cellStyle name="Input 3 6 2 3 15 2 3" xfId="44919"/>
    <cellStyle name="Input 3 6 2 3 15 2 4" xfId="21966"/>
    <cellStyle name="Input 3 6 2 3 15 3" xfId="28133"/>
    <cellStyle name="Input 3 6 2 3 15 4" xfId="39098"/>
    <cellStyle name="Input 3 6 2 3 15 5" xfId="16145"/>
    <cellStyle name="Input 3 6 2 3 16" xfId="4473"/>
    <cellStyle name="Input 3 6 2 3 16 2" xfId="10263"/>
    <cellStyle name="Input 3 6 2 3 16 2 2" xfId="34090"/>
    <cellStyle name="Input 3 6 2 3 16 2 3" xfId="45129"/>
    <cellStyle name="Input 3 6 2 3 16 2 4" xfId="22176"/>
    <cellStyle name="Input 3 6 2 3 16 3" xfId="28370"/>
    <cellStyle name="Input 3 6 2 3 16 4" xfId="39340"/>
    <cellStyle name="Input 3 6 2 3 16 5" xfId="16387"/>
    <cellStyle name="Input 3 6 2 3 17" xfId="4694"/>
    <cellStyle name="Input 3 6 2 3 17 2" xfId="10450"/>
    <cellStyle name="Input 3 6 2 3 17 2 2" xfId="34277"/>
    <cellStyle name="Input 3 6 2 3 17 2 3" xfId="45316"/>
    <cellStyle name="Input 3 6 2 3 17 2 4" xfId="22363"/>
    <cellStyle name="Input 3 6 2 3 17 3" xfId="28585"/>
    <cellStyle name="Input 3 6 2 3 17 4" xfId="39561"/>
    <cellStyle name="Input 3 6 2 3 17 5" xfId="16608"/>
    <cellStyle name="Input 3 6 2 3 18" xfId="4904"/>
    <cellStyle name="Input 3 6 2 3 18 2" xfId="10633"/>
    <cellStyle name="Input 3 6 2 3 18 2 2" xfId="34460"/>
    <cellStyle name="Input 3 6 2 3 18 2 3" xfId="45499"/>
    <cellStyle name="Input 3 6 2 3 18 2 4" xfId="22546"/>
    <cellStyle name="Input 3 6 2 3 18 3" xfId="28789"/>
    <cellStyle name="Input 3 6 2 3 18 4" xfId="39771"/>
    <cellStyle name="Input 3 6 2 3 18 5" xfId="16818"/>
    <cellStyle name="Input 3 6 2 3 19" xfId="5139"/>
    <cellStyle name="Input 3 6 2 3 19 2" xfId="10838"/>
    <cellStyle name="Input 3 6 2 3 19 2 2" xfId="34665"/>
    <cellStyle name="Input 3 6 2 3 19 2 3" xfId="45704"/>
    <cellStyle name="Input 3 6 2 3 19 2 4" xfId="22751"/>
    <cellStyle name="Input 3 6 2 3 19 3" xfId="29019"/>
    <cellStyle name="Input 3 6 2 3 19 4" xfId="40006"/>
    <cellStyle name="Input 3 6 2 3 19 5" xfId="17053"/>
    <cellStyle name="Input 3 6 2 3 2" xfId="1232"/>
    <cellStyle name="Input 3 6 2 3 2 2" xfId="7465"/>
    <cellStyle name="Input 3 6 2 3 2 2 2" xfId="31292"/>
    <cellStyle name="Input 3 6 2 3 2 2 3" xfId="42331"/>
    <cellStyle name="Input 3 6 2 3 2 2 4" xfId="19378"/>
    <cellStyle name="Input 3 6 2 3 2 3" xfId="25208"/>
    <cellStyle name="Input 3 6 2 3 2 4" xfId="24210"/>
    <cellStyle name="Input 3 6 2 3 2 5" xfId="13146"/>
    <cellStyle name="Input 3 6 2 3 20" xfId="5360"/>
    <cellStyle name="Input 3 6 2 3 20 2" xfId="11025"/>
    <cellStyle name="Input 3 6 2 3 20 2 2" xfId="34852"/>
    <cellStyle name="Input 3 6 2 3 20 2 3" xfId="45891"/>
    <cellStyle name="Input 3 6 2 3 20 2 4" xfId="22938"/>
    <cellStyle name="Input 3 6 2 3 20 3" xfId="29232"/>
    <cellStyle name="Input 3 6 2 3 20 4" xfId="40227"/>
    <cellStyle name="Input 3 6 2 3 20 5" xfId="17274"/>
    <cellStyle name="Input 3 6 2 3 21" xfId="5593"/>
    <cellStyle name="Input 3 6 2 3 21 2" xfId="11228"/>
    <cellStyle name="Input 3 6 2 3 21 2 2" xfId="35055"/>
    <cellStyle name="Input 3 6 2 3 21 2 3" xfId="46094"/>
    <cellStyle name="Input 3 6 2 3 21 2 4" xfId="23141"/>
    <cellStyle name="Input 3 6 2 3 21 3" xfId="29459"/>
    <cellStyle name="Input 3 6 2 3 21 4" xfId="40460"/>
    <cellStyle name="Input 3 6 2 3 21 5" xfId="17507"/>
    <cellStyle name="Input 3 6 2 3 22" xfId="5826"/>
    <cellStyle name="Input 3 6 2 3 22 2" xfId="11429"/>
    <cellStyle name="Input 3 6 2 3 22 2 2" xfId="35256"/>
    <cellStyle name="Input 3 6 2 3 22 2 3" xfId="46295"/>
    <cellStyle name="Input 3 6 2 3 22 2 4" xfId="23342"/>
    <cellStyle name="Input 3 6 2 3 22 3" xfId="29685"/>
    <cellStyle name="Input 3 6 2 3 22 4" xfId="40693"/>
    <cellStyle name="Input 3 6 2 3 22 5" xfId="17740"/>
    <cellStyle name="Input 3 6 2 3 23" xfId="6043"/>
    <cellStyle name="Input 3 6 2 3 23 2" xfId="11613"/>
    <cellStyle name="Input 3 6 2 3 23 2 2" xfId="35440"/>
    <cellStyle name="Input 3 6 2 3 23 2 3" xfId="46479"/>
    <cellStyle name="Input 3 6 2 3 23 2 4" xfId="23526"/>
    <cellStyle name="Input 3 6 2 3 23 3" xfId="29895"/>
    <cellStyle name="Input 3 6 2 3 23 4" xfId="40910"/>
    <cellStyle name="Input 3 6 2 3 23 5" xfId="17957"/>
    <cellStyle name="Input 3 6 2 3 24" xfId="6251"/>
    <cellStyle name="Input 3 6 2 3 24 2" xfId="11794"/>
    <cellStyle name="Input 3 6 2 3 24 2 2" xfId="35621"/>
    <cellStyle name="Input 3 6 2 3 24 2 3" xfId="46660"/>
    <cellStyle name="Input 3 6 2 3 24 2 4" xfId="23707"/>
    <cellStyle name="Input 3 6 2 3 24 3" xfId="30096"/>
    <cellStyle name="Input 3 6 2 3 24 4" xfId="41118"/>
    <cellStyle name="Input 3 6 2 3 24 5" xfId="18165"/>
    <cellStyle name="Input 3 6 2 3 25" xfId="6471"/>
    <cellStyle name="Input 3 6 2 3 25 2" xfId="11986"/>
    <cellStyle name="Input 3 6 2 3 25 2 2" xfId="35813"/>
    <cellStyle name="Input 3 6 2 3 25 2 3" xfId="46852"/>
    <cellStyle name="Input 3 6 2 3 25 2 4" xfId="23899"/>
    <cellStyle name="Input 3 6 2 3 25 3" xfId="30309"/>
    <cellStyle name="Input 3 6 2 3 25 4" xfId="41338"/>
    <cellStyle name="Input 3 6 2 3 25 5" xfId="18385"/>
    <cellStyle name="Input 3 6 2 3 26" xfId="6697"/>
    <cellStyle name="Input 3 6 2 3 26 2" xfId="12179"/>
    <cellStyle name="Input 3 6 2 3 26 2 2" xfId="36006"/>
    <cellStyle name="Input 3 6 2 3 26 2 3" xfId="47045"/>
    <cellStyle name="Input 3 6 2 3 26 2 4" xfId="24092"/>
    <cellStyle name="Input 3 6 2 3 26 3" xfId="30526"/>
    <cellStyle name="Input 3 6 2 3 26 4" xfId="41564"/>
    <cellStyle name="Input 3 6 2 3 26 5" xfId="18611"/>
    <cellStyle name="Input 3 6 2 3 27" xfId="807"/>
    <cellStyle name="Input 3 6 2 3 27 2" xfId="7114"/>
    <cellStyle name="Input 3 6 2 3 27 2 2" xfId="30941"/>
    <cellStyle name="Input 3 6 2 3 27 2 3" xfId="41980"/>
    <cellStyle name="Input 3 6 2 3 27 2 4" xfId="19027"/>
    <cellStyle name="Input 3 6 2 3 27 3" xfId="24798"/>
    <cellStyle name="Input 3 6 2 3 27 4" xfId="25411"/>
    <cellStyle name="Input 3 6 2 3 27 5" xfId="12721"/>
    <cellStyle name="Input 3 6 2 3 28" xfId="6897"/>
    <cellStyle name="Input 3 6 2 3 28 2" xfId="30724"/>
    <cellStyle name="Input 3 6 2 3 28 3" xfId="41763"/>
    <cellStyle name="Input 3 6 2 3 28 4" xfId="18810"/>
    <cellStyle name="Input 3 6 2 3 29" xfId="24579"/>
    <cellStyle name="Input 3 6 2 3 3" xfId="1445"/>
    <cellStyle name="Input 3 6 2 3 3 2" xfId="7650"/>
    <cellStyle name="Input 3 6 2 3 3 2 2" xfId="31477"/>
    <cellStyle name="Input 3 6 2 3 3 2 3" xfId="42516"/>
    <cellStyle name="Input 3 6 2 3 3 2 4" xfId="19563"/>
    <cellStyle name="Input 3 6 2 3 3 3" xfId="25414"/>
    <cellStyle name="Input 3 6 2 3 3 4" xfId="36312"/>
    <cellStyle name="Input 3 6 2 3 3 5" xfId="13359"/>
    <cellStyle name="Input 3 6 2 3 30" xfId="28353"/>
    <cellStyle name="Input 3 6 2 3 31" xfId="12502"/>
    <cellStyle name="Input 3 6 2 3 4" xfId="1677"/>
    <cellStyle name="Input 3 6 2 3 4 2" xfId="7848"/>
    <cellStyle name="Input 3 6 2 3 4 2 2" xfId="31675"/>
    <cellStyle name="Input 3 6 2 3 4 2 3" xfId="42714"/>
    <cellStyle name="Input 3 6 2 3 4 2 4" xfId="19761"/>
    <cellStyle name="Input 3 6 2 3 4 3" xfId="25638"/>
    <cellStyle name="Input 3 6 2 3 4 4" xfId="36544"/>
    <cellStyle name="Input 3 6 2 3 4 5" xfId="13591"/>
    <cellStyle name="Input 3 6 2 3 5" xfId="1888"/>
    <cellStyle name="Input 3 6 2 3 5 2" xfId="8032"/>
    <cellStyle name="Input 3 6 2 3 5 2 2" xfId="31859"/>
    <cellStyle name="Input 3 6 2 3 5 2 3" xfId="42898"/>
    <cellStyle name="Input 3 6 2 3 5 2 4" xfId="19945"/>
    <cellStyle name="Input 3 6 2 3 5 3" xfId="25842"/>
    <cellStyle name="Input 3 6 2 3 5 4" xfId="36755"/>
    <cellStyle name="Input 3 6 2 3 5 5" xfId="13802"/>
    <cellStyle name="Input 3 6 2 3 6" xfId="2119"/>
    <cellStyle name="Input 3 6 2 3 6 2" xfId="8233"/>
    <cellStyle name="Input 3 6 2 3 6 2 2" xfId="32060"/>
    <cellStyle name="Input 3 6 2 3 6 2 3" xfId="43099"/>
    <cellStyle name="Input 3 6 2 3 6 2 4" xfId="20146"/>
    <cellStyle name="Input 3 6 2 3 6 3" xfId="26067"/>
    <cellStyle name="Input 3 6 2 3 6 4" xfId="36986"/>
    <cellStyle name="Input 3 6 2 3 6 5" xfId="14033"/>
    <cellStyle name="Input 3 6 2 3 7" xfId="2344"/>
    <cellStyle name="Input 3 6 2 3 7 2" xfId="8424"/>
    <cellStyle name="Input 3 6 2 3 7 2 2" xfId="32251"/>
    <cellStyle name="Input 3 6 2 3 7 2 3" xfId="43290"/>
    <cellStyle name="Input 3 6 2 3 7 2 4" xfId="20337"/>
    <cellStyle name="Input 3 6 2 3 7 3" xfId="26284"/>
    <cellStyle name="Input 3 6 2 3 7 4" xfId="37211"/>
    <cellStyle name="Input 3 6 2 3 7 5" xfId="14258"/>
    <cellStyle name="Input 3 6 2 3 8" xfId="2558"/>
    <cellStyle name="Input 3 6 2 3 8 2" xfId="8610"/>
    <cellStyle name="Input 3 6 2 3 8 2 2" xfId="32437"/>
    <cellStyle name="Input 3 6 2 3 8 2 3" xfId="43476"/>
    <cellStyle name="Input 3 6 2 3 8 2 4" xfId="20523"/>
    <cellStyle name="Input 3 6 2 3 8 3" xfId="26493"/>
    <cellStyle name="Input 3 6 2 3 8 4" xfId="37425"/>
    <cellStyle name="Input 3 6 2 3 8 5" xfId="14472"/>
    <cellStyle name="Input 3 6 2 3 9" xfId="2776"/>
    <cellStyle name="Input 3 6 2 3 9 2" xfId="8794"/>
    <cellStyle name="Input 3 6 2 3 9 2 2" xfId="32621"/>
    <cellStyle name="Input 3 6 2 3 9 2 3" xfId="43660"/>
    <cellStyle name="Input 3 6 2 3 9 2 4" xfId="20707"/>
    <cellStyle name="Input 3 6 2 3 9 3" xfId="26705"/>
    <cellStyle name="Input 3 6 2 3 9 4" xfId="37643"/>
    <cellStyle name="Input 3 6 2 3 9 5" xfId="14690"/>
    <cellStyle name="Input 3 6 2 30" xfId="6741"/>
    <cellStyle name="Input 3 6 2 30 2" xfId="12215"/>
    <cellStyle name="Input 3 6 2 30 2 2" xfId="36042"/>
    <cellStyle name="Input 3 6 2 30 2 3" xfId="47081"/>
    <cellStyle name="Input 3 6 2 30 2 4" xfId="24128"/>
    <cellStyle name="Input 3 6 2 30 3" xfId="30569"/>
    <cellStyle name="Input 3 6 2 30 4" xfId="41608"/>
    <cellStyle name="Input 3 6 2 30 5" xfId="18655"/>
    <cellStyle name="Input 3 6 2 31" xfId="6786"/>
    <cellStyle name="Input 3 6 2 31 2" xfId="12255"/>
    <cellStyle name="Input 3 6 2 31 2 2" xfId="36082"/>
    <cellStyle name="Input 3 6 2 31 2 3" xfId="47121"/>
    <cellStyle name="Input 3 6 2 31 2 4" xfId="24168"/>
    <cellStyle name="Input 3 6 2 31 3" xfId="30613"/>
    <cellStyle name="Input 3 6 2 31 4" xfId="41653"/>
    <cellStyle name="Input 3 6 2 31 5" xfId="18700"/>
    <cellStyle name="Input 3 6 2 32" xfId="663"/>
    <cellStyle name="Input 3 6 2 32 2" xfId="6970"/>
    <cellStyle name="Input 3 6 2 32 2 2" xfId="30797"/>
    <cellStyle name="Input 3 6 2 32 2 3" xfId="41836"/>
    <cellStyle name="Input 3 6 2 32 2 4" xfId="18883"/>
    <cellStyle name="Input 3 6 2 32 3" xfId="24654"/>
    <cellStyle name="Input 3 6 2 32 4" xfId="27432"/>
    <cellStyle name="Input 3 6 2 32 5" xfId="12577"/>
    <cellStyle name="Input 3 6 2 33" xfId="24418"/>
    <cellStyle name="Input 3 6 2 34" xfId="29823"/>
    <cellStyle name="Input 3 6 2 35" xfId="12336"/>
    <cellStyle name="Input 3 6 2 4" xfId="461"/>
    <cellStyle name="Input 3 6 2 4 10" xfId="2855"/>
    <cellStyle name="Input 3 6 2 4 10 2" xfId="8867"/>
    <cellStyle name="Input 3 6 2 4 10 2 2" xfId="32694"/>
    <cellStyle name="Input 3 6 2 4 10 2 3" xfId="43733"/>
    <cellStyle name="Input 3 6 2 4 10 2 4" xfId="20780"/>
    <cellStyle name="Input 3 6 2 4 10 3" xfId="26784"/>
    <cellStyle name="Input 3 6 2 4 10 4" xfId="37722"/>
    <cellStyle name="Input 3 6 2 4 10 5" xfId="14769"/>
    <cellStyle name="Input 3 6 2 4 11" xfId="3123"/>
    <cellStyle name="Input 3 6 2 4 11 2" xfId="9096"/>
    <cellStyle name="Input 3 6 2 4 11 2 2" xfId="32923"/>
    <cellStyle name="Input 3 6 2 4 11 2 3" xfId="43962"/>
    <cellStyle name="Input 3 6 2 4 11 2 4" xfId="21009"/>
    <cellStyle name="Input 3 6 2 4 11 3" xfId="27047"/>
    <cellStyle name="Input 3 6 2 4 11 4" xfId="37990"/>
    <cellStyle name="Input 3 6 2 4 11 5" xfId="15037"/>
    <cellStyle name="Input 3 6 2 4 12" xfId="3367"/>
    <cellStyle name="Input 3 6 2 4 12 2" xfId="9308"/>
    <cellStyle name="Input 3 6 2 4 12 2 2" xfId="33135"/>
    <cellStyle name="Input 3 6 2 4 12 2 3" xfId="44174"/>
    <cellStyle name="Input 3 6 2 4 12 2 4" xfId="21221"/>
    <cellStyle name="Input 3 6 2 4 12 3" xfId="27288"/>
    <cellStyle name="Input 3 6 2 4 12 4" xfId="38234"/>
    <cellStyle name="Input 3 6 2 4 12 5" xfId="15281"/>
    <cellStyle name="Input 3 6 2 4 13" xfId="3612"/>
    <cellStyle name="Input 3 6 2 4 13 2" xfId="9521"/>
    <cellStyle name="Input 3 6 2 4 13 2 2" xfId="33348"/>
    <cellStyle name="Input 3 6 2 4 13 2 3" xfId="44387"/>
    <cellStyle name="Input 3 6 2 4 13 2 4" xfId="21434"/>
    <cellStyle name="Input 3 6 2 4 13 3" xfId="27528"/>
    <cellStyle name="Input 3 6 2 4 13 4" xfId="38479"/>
    <cellStyle name="Input 3 6 2 4 13 5" xfId="15526"/>
    <cellStyle name="Input 3 6 2 4 14" xfId="3860"/>
    <cellStyle name="Input 3 6 2 4 14 2" xfId="9735"/>
    <cellStyle name="Input 3 6 2 4 14 2 2" xfId="33562"/>
    <cellStyle name="Input 3 6 2 4 14 2 3" xfId="44601"/>
    <cellStyle name="Input 3 6 2 4 14 2 4" xfId="21648"/>
    <cellStyle name="Input 3 6 2 4 14 3" xfId="27772"/>
    <cellStyle name="Input 3 6 2 4 14 4" xfId="38727"/>
    <cellStyle name="Input 3 6 2 4 14 5" xfId="15774"/>
    <cellStyle name="Input 3 6 2 4 15" xfId="4104"/>
    <cellStyle name="Input 3 6 2 4 15 2" xfId="9946"/>
    <cellStyle name="Input 3 6 2 4 15 2 2" xfId="33773"/>
    <cellStyle name="Input 3 6 2 4 15 2 3" xfId="44812"/>
    <cellStyle name="Input 3 6 2 4 15 2 4" xfId="21859"/>
    <cellStyle name="Input 3 6 2 4 15 3" xfId="28011"/>
    <cellStyle name="Input 3 6 2 4 15 4" xfId="38971"/>
    <cellStyle name="Input 3 6 2 4 15 5" xfId="16018"/>
    <cellStyle name="Input 3 6 2 4 16" xfId="4346"/>
    <cellStyle name="Input 3 6 2 4 16 2" xfId="10156"/>
    <cellStyle name="Input 3 6 2 4 16 2 2" xfId="33983"/>
    <cellStyle name="Input 3 6 2 4 16 2 3" xfId="45022"/>
    <cellStyle name="Input 3 6 2 4 16 2 4" xfId="22069"/>
    <cellStyle name="Input 3 6 2 4 16 3" xfId="28248"/>
    <cellStyle name="Input 3 6 2 4 16 4" xfId="39213"/>
    <cellStyle name="Input 3 6 2 4 16 5" xfId="16260"/>
    <cellStyle name="Input 3 6 2 4 17" xfId="4567"/>
    <cellStyle name="Input 3 6 2 4 17 2" xfId="10343"/>
    <cellStyle name="Input 3 6 2 4 17 2 2" xfId="34170"/>
    <cellStyle name="Input 3 6 2 4 17 2 3" xfId="45209"/>
    <cellStyle name="Input 3 6 2 4 17 2 4" xfId="22256"/>
    <cellStyle name="Input 3 6 2 4 17 3" xfId="28463"/>
    <cellStyle name="Input 3 6 2 4 17 4" xfId="39434"/>
    <cellStyle name="Input 3 6 2 4 17 5" xfId="16481"/>
    <cellStyle name="Input 3 6 2 4 18" xfId="4777"/>
    <cellStyle name="Input 3 6 2 4 18 2" xfId="10526"/>
    <cellStyle name="Input 3 6 2 4 18 2 2" xfId="34353"/>
    <cellStyle name="Input 3 6 2 4 18 2 3" xfId="45392"/>
    <cellStyle name="Input 3 6 2 4 18 2 4" xfId="22439"/>
    <cellStyle name="Input 3 6 2 4 18 3" xfId="28667"/>
    <cellStyle name="Input 3 6 2 4 18 4" xfId="39644"/>
    <cellStyle name="Input 3 6 2 4 18 5" xfId="16691"/>
    <cellStyle name="Input 3 6 2 4 19" xfId="5012"/>
    <cellStyle name="Input 3 6 2 4 19 2" xfId="10731"/>
    <cellStyle name="Input 3 6 2 4 19 2 2" xfId="34558"/>
    <cellStyle name="Input 3 6 2 4 19 2 3" xfId="45597"/>
    <cellStyle name="Input 3 6 2 4 19 2 4" xfId="22644"/>
    <cellStyle name="Input 3 6 2 4 19 3" xfId="28896"/>
    <cellStyle name="Input 3 6 2 4 19 4" xfId="39879"/>
    <cellStyle name="Input 3 6 2 4 19 5" xfId="16926"/>
    <cellStyle name="Input 3 6 2 4 2" xfId="1105"/>
    <cellStyle name="Input 3 6 2 4 2 2" xfId="7358"/>
    <cellStyle name="Input 3 6 2 4 2 2 2" xfId="31185"/>
    <cellStyle name="Input 3 6 2 4 2 2 3" xfId="42224"/>
    <cellStyle name="Input 3 6 2 4 2 2 4" xfId="19271"/>
    <cellStyle name="Input 3 6 2 4 2 3" xfId="25086"/>
    <cellStyle name="Input 3 6 2 4 2 4" xfId="24266"/>
    <cellStyle name="Input 3 6 2 4 2 5" xfId="13019"/>
    <cellStyle name="Input 3 6 2 4 20" xfId="5233"/>
    <cellStyle name="Input 3 6 2 4 20 2" xfId="10918"/>
    <cellStyle name="Input 3 6 2 4 20 2 2" xfId="34745"/>
    <cellStyle name="Input 3 6 2 4 20 2 3" xfId="45784"/>
    <cellStyle name="Input 3 6 2 4 20 2 4" xfId="22831"/>
    <cellStyle name="Input 3 6 2 4 20 3" xfId="29110"/>
    <cellStyle name="Input 3 6 2 4 20 4" xfId="40100"/>
    <cellStyle name="Input 3 6 2 4 20 5" xfId="17147"/>
    <cellStyle name="Input 3 6 2 4 21" xfId="5466"/>
    <cellStyle name="Input 3 6 2 4 21 2" xfId="11121"/>
    <cellStyle name="Input 3 6 2 4 21 2 2" xfId="34948"/>
    <cellStyle name="Input 3 6 2 4 21 2 3" xfId="45987"/>
    <cellStyle name="Input 3 6 2 4 21 2 4" xfId="23034"/>
    <cellStyle name="Input 3 6 2 4 21 3" xfId="29337"/>
    <cellStyle name="Input 3 6 2 4 21 4" xfId="40333"/>
    <cellStyle name="Input 3 6 2 4 21 5" xfId="17380"/>
    <cellStyle name="Input 3 6 2 4 22" xfId="5699"/>
    <cellStyle name="Input 3 6 2 4 22 2" xfId="11322"/>
    <cellStyle name="Input 3 6 2 4 22 2 2" xfId="35149"/>
    <cellStyle name="Input 3 6 2 4 22 2 3" xfId="46188"/>
    <cellStyle name="Input 3 6 2 4 22 2 4" xfId="23235"/>
    <cellStyle name="Input 3 6 2 4 22 3" xfId="29563"/>
    <cellStyle name="Input 3 6 2 4 22 4" xfId="40566"/>
    <cellStyle name="Input 3 6 2 4 22 5" xfId="17613"/>
    <cellStyle name="Input 3 6 2 4 23" xfId="5916"/>
    <cellStyle name="Input 3 6 2 4 23 2" xfId="11506"/>
    <cellStyle name="Input 3 6 2 4 23 2 2" xfId="35333"/>
    <cellStyle name="Input 3 6 2 4 23 2 3" xfId="46372"/>
    <cellStyle name="Input 3 6 2 4 23 2 4" xfId="23419"/>
    <cellStyle name="Input 3 6 2 4 23 3" xfId="29774"/>
    <cellStyle name="Input 3 6 2 4 23 4" xfId="40783"/>
    <cellStyle name="Input 3 6 2 4 23 5" xfId="17830"/>
    <cellStyle name="Input 3 6 2 4 24" xfId="6124"/>
    <cellStyle name="Input 3 6 2 4 24 2" xfId="11687"/>
    <cellStyle name="Input 3 6 2 4 24 2 2" xfId="35514"/>
    <cellStyle name="Input 3 6 2 4 24 2 3" xfId="46553"/>
    <cellStyle name="Input 3 6 2 4 24 2 4" xfId="23600"/>
    <cellStyle name="Input 3 6 2 4 24 3" xfId="29975"/>
    <cellStyle name="Input 3 6 2 4 24 4" xfId="40991"/>
    <cellStyle name="Input 3 6 2 4 24 5" xfId="18038"/>
    <cellStyle name="Input 3 6 2 4 25" xfId="6344"/>
    <cellStyle name="Input 3 6 2 4 25 2" xfId="11879"/>
    <cellStyle name="Input 3 6 2 4 25 2 2" xfId="35706"/>
    <cellStyle name="Input 3 6 2 4 25 2 3" xfId="46745"/>
    <cellStyle name="Input 3 6 2 4 25 2 4" xfId="23792"/>
    <cellStyle name="Input 3 6 2 4 25 3" xfId="30188"/>
    <cellStyle name="Input 3 6 2 4 25 4" xfId="41211"/>
    <cellStyle name="Input 3 6 2 4 25 5" xfId="18258"/>
    <cellStyle name="Input 3 6 2 4 26" xfId="700"/>
    <cellStyle name="Input 3 6 2 4 26 2" xfId="7007"/>
    <cellStyle name="Input 3 6 2 4 26 2 2" xfId="30834"/>
    <cellStyle name="Input 3 6 2 4 26 2 3" xfId="41873"/>
    <cellStyle name="Input 3 6 2 4 26 2 4" xfId="18920"/>
    <cellStyle name="Input 3 6 2 4 26 3" xfId="24691"/>
    <cellStyle name="Input 3 6 2 4 26 4" xfId="27149"/>
    <cellStyle name="Input 3 6 2 4 26 5" xfId="12614"/>
    <cellStyle name="Input 3 6 2 4 27" xfId="24457"/>
    <cellStyle name="Input 3 6 2 4 28" xfId="29169"/>
    <cellStyle name="Input 3 6 2 4 29" xfId="12375"/>
    <cellStyle name="Input 3 6 2 4 3" xfId="1318"/>
    <cellStyle name="Input 3 6 2 4 3 2" xfId="7543"/>
    <cellStyle name="Input 3 6 2 4 3 2 2" xfId="31370"/>
    <cellStyle name="Input 3 6 2 4 3 2 3" xfId="42409"/>
    <cellStyle name="Input 3 6 2 4 3 2 4" xfId="19456"/>
    <cellStyle name="Input 3 6 2 4 3 3" xfId="25293"/>
    <cellStyle name="Input 3 6 2 4 3 4" xfId="36185"/>
    <cellStyle name="Input 3 6 2 4 3 5" xfId="13232"/>
    <cellStyle name="Input 3 6 2 4 4" xfId="1550"/>
    <cellStyle name="Input 3 6 2 4 4 2" xfId="7741"/>
    <cellStyle name="Input 3 6 2 4 4 2 2" xfId="31568"/>
    <cellStyle name="Input 3 6 2 4 4 2 3" xfId="42607"/>
    <cellStyle name="Input 3 6 2 4 4 2 4" xfId="19654"/>
    <cellStyle name="Input 3 6 2 4 4 3" xfId="25517"/>
    <cellStyle name="Input 3 6 2 4 4 4" xfId="36417"/>
    <cellStyle name="Input 3 6 2 4 4 5" xfId="13464"/>
    <cellStyle name="Input 3 6 2 4 5" xfId="1761"/>
    <cellStyle name="Input 3 6 2 4 5 2" xfId="7925"/>
    <cellStyle name="Input 3 6 2 4 5 2 2" xfId="31752"/>
    <cellStyle name="Input 3 6 2 4 5 2 3" xfId="42791"/>
    <cellStyle name="Input 3 6 2 4 5 2 4" xfId="19838"/>
    <cellStyle name="Input 3 6 2 4 5 3" xfId="25721"/>
    <cellStyle name="Input 3 6 2 4 5 4" xfId="36628"/>
    <cellStyle name="Input 3 6 2 4 5 5" xfId="13675"/>
    <cellStyle name="Input 3 6 2 4 6" xfId="1992"/>
    <cellStyle name="Input 3 6 2 4 6 2" xfId="8126"/>
    <cellStyle name="Input 3 6 2 4 6 2 2" xfId="31953"/>
    <cellStyle name="Input 3 6 2 4 6 2 3" xfId="42992"/>
    <cellStyle name="Input 3 6 2 4 6 2 4" xfId="20039"/>
    <cellStyle name="Input 3 6 2 4 6 3" xfId="25945"/>
    <cellStyle name="Input 3 6 2 4 6 4" xfId="36859"/>
    <cellStyle name="Input 3 6 2 4 6 5" xfId="13906"/>
    <cellStyle name="Input 3 6 2 4 7" xfId="2217"/>
    <cellStyle name="Input 3 6 2 4 7 2" xfId="8317"/>
    <cellStyle name="Input 3 6 2 4 7 2 2" xfId="32144"/>
    <cellStyle name="Input 3 6 2 4 7 2 3" xfId="43183"/>
    <cellStyle name="Input 3 6 2 4 7 2 4" xfId="20230"/>
    <cellStyle name="Input 3 6 2 4 7 3" xfId="26163"/>
    <cellStyle name="Input 3 6 2 4 7 4" xfId="37084"/>
    <cellStyle name="Input 3 6 2 4 7 5" xfId="14131"/>
    <cellStyle name="Input 3 6 2 4 8" xfId="2431"/>
    <cellStyle name="Input 3 6 2 4 8 2" xfId="8503"/>
    <cellStyle name="Input 3 6 2 4 8 2 2" xfId="32330"/>
    <cellStyle name="Input 3 6 2 4 8 2 3" xfId="43369"/>
    <cellStyle name="Input 3 6 2 4 8 2 4" xfId="20416"/>
    <cellStyle name="Input 3 6 2 4 8 3" xfId="26371"/>
    <cellStyle name="Input 3 6 2 4 8 4" xfId="37298"/>
    <cellStyle name="Input 3 6 2 4 8 5" xfId="14345"/>
    <cellStyle name="Input 3 6 2 4 9" xfId="2653"/>
    <cellStyle name="Input 3 6 2 4 9 2" xfId="8691"/>
    <cellStyle name="Input 3 6 2 4 9 2 2" xfId="32518"/>
    <cellStyle name="Input 3 6 2 4 9 2 3" xfId="43557"/>
    <cellStyle name="Input 3 6 2 4 9 2 4" xfId="20604"/>
    <cellStyle name="Input 3 6 2 4 9 3" xfId="26587"/>
    <cellStyle name="Input 3 6 2 4 9 4" xfId="37520"/>
    <cellStyle name="Input 3 6 2 4 9 5" xfId="14567"/>
    <cellStyle name="Input 3 6 2 5" xfId="1066"/>
    <cellStyle name="Input 3 6 2 5 2" xfId="7321"/>
    <cellStyle name="Input 3 6 2 5 2 2" xfId="31148"/>
    <cellStyle name="Input 3 6 2 5 2 3" xfId="42187"/>
    <cellStyle name="Input 3 6 2 5 2 4" xfId="19234"/>
    <cellStyle name="Input 3 6 2 5 3" xfId="25047"/>
    <cellStyle name="Input 3 6 2 5 4" xfId="24241"/>
    <cellStyle name="Input 3 6 2 5 5" xfId="12980"/>
    <cellStyle name="Input 3 6 2 6" xfId="1279"/>
    <cellStyle name="Input 3 6 2 6 2" xfId="7506"/>
    <cellStyle name="Input 3 6 2 6 2 2" xfId="31333"/>
    <cellStyle name="Input 3 6 2 6 2 3" xfId="42372"/>
    <cellStyle name="Input 3 6 2 6 2 4" xfId="19419"/>
    <cellStyle name="Input 3 6 2 6 3" xfId="25254"/>
    <cellStyle name="Input 3 6 2 6 4" xfId="36146"/>
    <cellStyle name="Input 3 6 2 6 5" xfId="13193"/>
    <cellStyle name="Input 3 6 2 7" xfId="1511"/>
    <cellStyle name="Input 3 6 2 7 2" xfId="7704"/>
    <cellStyle name="Input 3 6 2 7 2 2" xfId="31531"/>
    <cellStyle name="Input 3 6 2 7 2 3" xfId="42570"/>
    <cellStyle name="Input 3 6 2 7 2 4" xfId="19617"/>
    <cellStyle name="Input 3 6 2 7 3" xfId="25478"/>
    <cellStyle name="Input 3 6 2 7 4" xfId="36378"/>
    <cellStyle name="Input 3 6 2 7 5" xfId="13425"/>
    <cellStyle name="Input 3 6 2 8" xfId="1722"/>
    <cellStyle name="Input 3 6 2 8 2" xfId="7888"/>
    <cellStyle name="Input 3 6 2 8 2 2" xfId="31715"/>
    <cellStyle name="Input 3 6 2 8 2 3" xfId="42754"/>
    <cellStyle name="Input 3 6 2 8 2 4" xfId="19801"/>
    <cellStyle name="Input 3 6 2 8 3" xfId="25682"/>
    <cellStyle name="Input 3 6 2 8 4" xfId="36589"/>
    <cellStyle name="Input 3 6 2 8 5" xfId="13636"/>
    <cellStyle name="Input 3 6 2 9" xfId="1953"/>
    <cellStyle name="Input 3 6 2 9 2" xfId="8089"/>
    <cellStyle name="Input 3 6 2 9 2 2" xfId="31916"/>
    <cellStyle name="Input 3 6 2 9 2 3" xfId="42955"/>
    <cellStyle name="Input 3 6 2 9 2 4" xfId="20002"/>
    <cellStyle name="Input 3 6 2 9 3" xfId="25906"/>
    <cellStyle name="Input 3 6 2 9 4" xfId="36820"/>
    <cellStyle name="Input 3 6 2 9 5" xfId="13867"/>
    <cellStyle name="Input 3 6 20" xfId="12295"/>
    <cellStyle name="Input 3 6 3" xfId="514"/>
    <cellStyle name="Input 3 6 3 10" xfId="2908"/>
    <cellStyle name="Input 3 6 3 10 2" xfId="8915"/>
    <cellStyle name="Input 3 6 3 10 2 2" xfId="32742"/>
    <cellStyle name="Input 3 6 3 10 2 3" xfId="43781"/>
    <cellStyle name="Input 3 6 3 10 2 4" xfId="20828"/>
    <cellStyle name="Input 3 6 3 10 3" xfId="26835"/>
    <cellStyle name="Input 3 6 3 10 4" xfId="37775"/>
    <cellStyle name="Input 3 6 3 10 5" xfId="14822"/>
    <cellStyle name="Input 3 6 3 11" xfId="3176"/>
    <cellStyle name="Input 3 6 3 11 2" xfId="9144"/>
    <cellStyle name="Input 3 6 3 11 2 2" xfId="32971"/>
    <cellStyle name="Input 3 6 3 11 2 3" xfId="44010"/>
    <cellStyle name="Input 3 6 3 11 2 4" xfId="21057"/>
    <cellStyle name="Input 3 6 3 11 3" xfId="27099"/>
    <cellStyle name="Input 3 6 3 11 4" xfId="38043"/>
    <cellStyle name="Input 3 6 3 11 5" xfId="15090"/>
    <cellStyle name="Input 3 6 3 12" xfId="3420"/>
    <cellStyle name="Input 3 6 3 12 2" xfId="9356"/>
    <cellStyle name="Input 3 6 3 12 2 2" xfId="33183"/>
    <cellStyle name="Input 3 6 3 12 2 3" xfId="44222"/>
    <cellStyle name="Input 3 6 3 12 2 4" xfId="21269"/>
    <cellStyle name="Input 3 6 3 12 3" xfId="27339"/>
    <cellStyle name="Input 3 6 3 12 4" xfId="38287"/>
    <cellStyle name="Input 3 6 3 12 5" xfId="15334"/>
    <cellStyle name="Input 3 6 3 13" xfId="3665"/>
    <cellStyle name="Input 3 6 3 13 2" xfId="9569"/>
    <cellStyle name="Input 3 6 3 13 2 2" xfId="33396"/>
    <cellStyle name="Input 3 6 3 13 2 3" xfId="44435"/>
    <cellStyle name="Input 3 6 3 13 2 4" xfId="21482"/>
    <cellStyle name="Input 3 6 3 13 3" xfId="27579"/>
    <cellStyle name="Input 3 6 3 13 4" xfId="38532"/>
    <cellStyle name="Input 3 6 3 13 5" xfId="15579"/>
    <cellStyle name="Input 3 6 3 14" xfId="3913"/>
    <cellStyle name="Input 3 6 3 14 2" xfId="9783"/>
    <cellStyle name="Input 3 6 3 14 2 2" xfId="33610"/>
    <cellStyle name="Input 3 6 3 14 2 3" xfId="44649"/>
    <cellStyle name="Input 3 6 3 14 2 4" xfId="21696"/>
    <cellStyle name="Input 3 6 3 14 3" xfId="27823"/>
    <cellStyle name="Input 3 6 3 14 4" xfId="38780"/>
    <cellStyle name="Input 3 6 3 14 5" xfId="15827"/>
    <cellStyle name="Input 3 6 3 15" xfId="4157"/>
    <cellStyle name="Input 3 6 3 15 2" xfId="9994"/>
    <cellStyle name="Input 3 6 3 15 2 2" xfId="33821"/>
    <cellStyle name="Input 3 6 3 15 2 3" xfId="44860"/>
    <cellStyle name="Input 3 6 3 15 2 4" xfId="21907"/>
    <cellStyle name="Input 3 6 3 15 3" xfId="28062"/>
    <cellStyle name="Input 3 6 3 15 4" xfId="39024"/>
    <cellStyle name="Input 3 6 3 15 5" xfId="16071"/>
    <cellStyle name="Input 3 6 3 16" xfId="4399"/>
    <cellStyle name="Input 3 6 3 16 2" xfId="10204"/>
    <cellStyle name="Input 3 6 3 16 2 2" xfId="34031"/>
    <cellStyle name="Input 3 6 3 16 2 3" xfId="45070"/>
    <cellStyle name="Input 3 6 3 16 2 4" xfId="22117"/>
    <cellStyle name="Input 3 6 3 16 3" xfId="28299"/>
    <cellStyle name="Input 3 6 3 16 4" xfId="39266"/>
    <cellStyle name="Input 3 6 3 16 5" xfId="16313"/>
    <cellStyle name="Input 3 6 3 17" xfId="4620"/>
    <cellStyle name="Input 3 6 3 17 2" xfId="10391"/>
    <cellStyle name="Input 3 6 3 17 2 2" xfId="34218"/>
    <cellStyle name="Input 3 6 3 17 2 3" xfId="45257"/>
    <cellStyle name="Input 3 6 3 17 2 4" xfId="22304"/>
    <cellStyle name="Input 3 6 3 17 3" xfId="28514"/>
    <cellStyle name="Input 3 6 3 17 4" xfId="39487"/>
    <cellStyle name="Input 3 6 3 17 5" xfId="16534"/>
    <cellStyle name="Input 3 6 3 18" xfId="4830"/>
    <cellStyle name="Input 3 6 3 18 2" xfId="10574"/>
    <cellStyle name="Input 3 6 3 18 2 2" xfId="34401"/>
    <cellStyle name="Input 3 6 3 18 2 3" xfId="45440"/>
    <cellStyle name="Input 3 6 3 18 2 4" xfId="22487"/>
    <cellStyle name="Input 3 6 3 18 3" xfId="28718"/>
    <cellStyle name="Input 3 6 3 18 4" xfId="39697"/>
    <cellStyle name="Input 3 6 3 18 5" xfId="16744"/>
    <cellStyle name="Input 3 6 3 19" xfId="5065"/>
    <cellStyle name="Input 3 6 3 19 2" xfId="10779"/>
    <cellStyle name="Input 3 6 3 19 2 2" xfId="34606"/>
    <cellStyle name="Input 3 6 3 19 2 3" xfId="45645"/>
    <cellStyle name="Input 3 6 3 19 2 4" xfId="22692"/>
    <cellStyle name="Input 3 6 3 19 3" xfId="28947"/>
    <cellStyle name="Input 3 6 3 19 4" xfId="39932"/>
    <cellStyle name="Input 3 6 3 19 5" xfId="16979"/>
    <cellStyle name="Input 3 6 3 2" xfId="1158"/>
    <cellStyle name="Input 3 6 3 2 2" xfId="7406"/>
    <cellStyle name="Input 3 6 3 2 2 2" xfId="31233"/>
    <cellStyle name="Input 3 6 3 2 2 3" xfId="42272"/>
    <cellStyle name="Input 3 6 3 2 2 4" xfId="19319"/>
    <cellStyle name="Input 3 6 3 2 3" xfId="25137"/>
    <cellStyle name="Input 3 6 3 2 4" xfId="24351"/>
    <cellStyle name="Input 3 6 3 2 5" xfId="13072"/>
    <cellStyle name="Input 3 6 3 20" xfId="5286"/>
    <cellStyle name="Input 3 6 3 20 2" xfId="10966"/>
    <cellStyle name="Input 3 6 3 20 2 2" xfId="34793"/>
    <cellStyle name="Input 3 6 3 20 2 3" xfId="45832"/>
    <cellStyle name="Input 3 6 3 20 2 4" xfId="22879"/>
    <cellStyle name="Input 3 6 3 20 3" xfId="29161"/>
    <cellStyle name="Input 3 6 3 20 4" xfId="40153"/>
    <cellStyle name="Input 3 6 3 20 5" xfId="17200"/>
    <cellStyle name="Input 3 6 3 21" xfId="5519"/>
    <cellStyle name="Input 3 6 3 21 2" xfId="11169"/>
    <cellStyle name="Input 3 6 3 21 2 2" xfId="34996"/>
    <cellStyle name="Input 3 6 3 21 2 3" xfId="46035"/>
    <cellStyle name="Input 3 6 3 21 2 4" xfId="23082"/>
    <cellStyle name="Input 3 6 3 21 3" xfId="29388"/>
    <cellStyle name="Input 3 6 3 21 4" xfId="40386"/>
    <cellStyle name="Input 3 6 3 21 5" xfId="17433"/>
    <cellStyle name="Input 3 6 3 22" xfId="5752"/>
    <cellStyle name="Input 3 6 3 22 2" xfId="11370"/>
    <cellStyle name="Input 3 6 3 22 2 2" xfId="35197"/>
    <cellStyle name="Input 3 6 3 22 2 3" xfId="46236"/>
    <cellStyle name="Input 3 6 3 22 2 4" xfId="23283"/>
    <cellStyle name="Input 3 6 3 22 3" xfId="29614"/>
    <cellStyle name="Input 3 6 3 22 4" xfId="40619"/>
    <cellStyle name="Input 3 6 3 22 5" xfId="17666"/>
    <cellStyle name="Input 3 6 3 23" xfId="5969"/>
    <cellStyle name="Input 3 6 3 23 2" xfId="11554"/>
    <cellStyle name="Input 3 6 3 23 2 2" xfId="35381"/>
    <cellStyle name="Input 3 6 3 23 2 3" xfId="46420"/>
    <cellStyle name="Input 3 6 3 23 2 4" xfId="23467"/>
    <cellStyle name="Input 3 6 3 23 3" xfId="29825"/>
    <cellStyle name="Input 3 6 3 23 4" xfId="40836"/>
    <cellStyle name="Input 3 6 3 23 5" xfId="17883"/>
    <cellStyle name="Input 3 6 3 24" xfId="6177"/>
    <cellStyle name="Input 3 6 3 24 2" xfId="11735"/>
    <cellStyle name="Input 3 6 3 24 2 2" xfId="35562"/>
    <cellStyle name="Input 3 6 3 24 2 3" xfId="46601"/>
    <cellStyle name="Input 3 6 3 24 2 4" xfId="23648"/>
    <cellStyle name="Input 3 6 3 24 3" xfId="30026"/>
    <cellStyle name="Input 3 6 3 24 4" xfId="41044"/>
    <cellStyle name="Input 3 6 3 24 5" xfId="18091"/>
    <cellStyle name="Input 3 6 3 25" xfId="6397"/>
    <cellStyle name="Input 3 6 3 25 2" xfId="11927"/>
    <cellStyle name="Input 3 6 3 25 2 2" xfId="35754"/>
    <cellStyle name="Input 3 6 3 25 2 3" xfId="46793"/>
    <cellStyle name="Input 3 6 3 25 2 4" xfId="23840"/>
    <cellStyle name="Input 3 6 3 25 3" xfId="30239"/>
    <cellStyle name="Input 3 6 3 25 4" xfId="41264"/>
    <cellStyle name="Input 3 6 3 25 5" xfId="18311"/>
    <cellStyle name="Input 3 6 3 26" xfId="6623"/>
    <cellStyle name="Input 3 6 3 26 2" xfId="12120"/>
    <cellStyle name="Input 3 6 3 26 2 2" xfId="35947"/>
    <cellStyle name="Input 3 6 3 26 2 3" xfId="46986"/>
    <cellStyle name="Input 3 6 3 26 2 4" xfId="24033"/>
    <cellStyle name="Input 3 6 3 26 3" xfId="30456"/>
    <cellStyle name="Input 3 6 3 26 4" xfId="41490"/>
    <cellStyle name="Input 3 6 3 26 5" xfId="18537"/>
    <cellStyle name="Input 3 6 3 27" xfId="748"/>
    <cellStyle name="Input 3 6 3 27 2" xfId="7055"/>
    <cellStyle name="Input 3 6 3 27 2 2" xfId="30882"/>
    <cellStyle name="Input 3 6 3 27 2 3" xfId="41921"/>
    <cellStyle name="Input 3 6 3 27 2 4" xfId="18968"/>
    <cellStyle name="Input 3 6 3 27 3" xfId="24739"/>
    <cellStyle name="Input 3 6 3 27 4" xfId="28276"/>
    <cellStyle name="Input 3 6 3 27 5" xfId="12662"/>
    <cellStyle name="Input 3 6 3 28" xfId="6838"/>
    <cellStyle name="Input 3 6 3 28 2" xfId="30665"/>
    <cellStyle name="Input 3 6 3 28 3" xfId="41704"/>
    <cellStyle name="Input 3 6 3 28 4" xfId="18751"/>
    <cellStyle name="Input 3 6 3 29" xfId="24508"/>
    <cellStyle name="Input 3 6 3 3" xfId="1371"/>
    <cellStyle name="Input 3 6 3 3 2" xfId="7591"/>
    <cellStyle name="Input 3 6 3 3 2 2" xfId="31418"/>
    <cellStyle name="Input 3 6 3 3 2 3" xfId="42457"/>
    <cellStyle name="Input 3 6 3 3 2 4" xfId="19504"/>
    <cellStyle name="Input 3 6 3 3 3" xfId="25344"/>
    <cellStyle name="Input 3 6 3 3 4" xfId="36238"/>
    <cellStyle name="Input 3 6 3 3 5" xfId="13285"/>
    <cellStyle name="Input 3 6 3 30" xfId="27343"/>
    <cellStyle name="Input 3 6 3 31" xfId="12428"/>
    <cellStyle name="Input 3 6 3 4" xfId="1603"/>
    <cellStyle name="Input 3 6 3 4 2" xfId="7789"/>
    <cellStyle name="Input 3 6 3 4 2 2" xfId="31616"/>
    <cellStyle name="Input 3 6 3 4 2 3" xfId="42655"/>
    <cellStyle name="Input 3 6 3 4 2 4" xfId="19702"/>
    <cellStyle name="Input 3 6 3 4 3" xfId="25568"/>
    <cellStyle name="Input 3 6 3 4 4" xfId="36470"/>
    <cellStyle name="Input 3 6 3 4 5" xfId="13517"/>
    <cellStyle name="Input 3 6 3 5" xfId="1814"/>
    <cellStyle name="Input 3 6 3 5 2" xfId="7973"/>
    <cellStyle name="Input 3 6 3 5 2 2" xfId="31800"/>
    <cellStyle name="Input 3 6 3 5 2 3" xfId="42839"/>
    <cellStyle name="Input 3 6 3 5 2 4" xfId="19886"/>
    <cellStyle name="Input 3 6 3 5 3" xfId="25772"/>
    <cellStyle name="Input 3 6 3 5 4" xfId="36681"/>
    <cellStyle name="Input 3 6 3 5 5" xfId="13728"/>
    <cellStyle name="Input 3 6 3 6" xfId="2045"/>
    <cellStyle name="Input 3 6 3 6 2" xfId="8174"/>
    <cellStyle name="Input 3 6 3 6 2 2" xfId="32001"/>
    <cellStyle name="Input 3 6 3 6 2 3" xfId="43040"/>
    <cellStyle name="Input 3 6 3 6 2 4" xfId="20087"/>
    <cellStyle name="Input 3 6 3 6 3" xfId="25997"/>
    <cellStyle name="Input 3 6 3 6 4" xfId="36912"/>
    <cellStyle name="Input 3 6 3 6 5" xfId="13959"/>
    <cellStyle name="Input 3 6 3 7" xfId="2270"/>
    <cellStyle name="Input 3 6 3 7 2" xfId="8365"/>
    <cellStyle name="Input 3 6 3 7 2 2" xfId="32192"/>
    <cellStyle name="Input 3 6 3 7 2 3" xfId="43231"/>
    <cellStyle name="Input 3 6 3 7 2 4" xfId="20278"/>
    <cellStyle name="Input 3 6 3 7 3" xfId="26214"/>
    <cellStyle name="Input 3 6 3 7 4" xfId="37137"/>
    <cellStyle name="Input 3 6 3 7 5" xfId="14184"/>
    <cellStyle name="Input 3 6 3 8" xfId="2484"/>
    <cellStyle name="Input 3 6 3 8 2" xfId="8551"/>
    <cellStyle name="Input 3 6 3 8 2 2" xfId="32378"/>
    <cellStyle name="Input 3 6 3 8 2 3" xfId="43417"/>
    <cellStyle name="Input 3 6 3 8 2 4" xfId="20464"/>
    <cellStyle name="Input 3 6 3 8 3" xfId="26423"/>
    <cellStyle name="Input 3 6 3 8 4" xfId="37351"/>
    <cellStyle name="Input 3 6 3 8 5" xfId="14398"/>
    <cellStyle name="Input 3 6 3 9" xfId="2702"/>
    <cellStyle name="Input 3 6 3 9 2" xfId="8735"/>
    <cellStyle name="Input 3 6 3 9 2 2" xfId="32562"/>
    <cellStyle name="Input 3 6 3 9 2 3" xfId="43601"/>
    <cellStyle name="Input 3 6 3 9 2 4" xfId="20648"/>
    <cellStyle name="Input 3 6 3 9 3" xfId="26635"/>
    <cellStyle name="Input 3 6 3 9 4" xfId="37569"/>
    <cellStyle name="Input 3 6 3 9 5" xfId="14616"/>
    <cellStyle name="Input 3 6 4" xfId="983"/>
    <cellStyle name="Input 3 6 4 2" xfId="7261"/>
    <cellStyle name="Input 3 6 4 2 2" xfId="31088"/>
    <cellStyle name="Input 3 6 4 2 3" xfId="42127"/>
    <cellStyle name="Input 3 6 4 2 4" xfId="19174"/>
    <cellStyle name="Input 3 6 4 3" xfId="24968"/>
    <cellStyle name="Input 3 6 4 4" xfId="29471"/>
    <cellStyle name="Input 3 6 4 5" xfId="12897"/>
    <cellStyle name="Input 3 6 5" xfId="935"/>
    <cellStyle name="Input 3 6 5 2" xfId="7224"/>
    <cellStyle name="Input 3 6 5 2 2" xfId="31051"/>
    <cellStyle name="Input 3 6 5 2 3" xfId="42090"/>
    <cellStyle name="Input 3 6 5 2 4" xfId="19137"/>
    <cellStyle name="Input 3 6 5 3" xfId="24923"/>
    <cellStyle name="Input 3 6 5 4" xfId="30465"/>
    <cellStyle name="Input 3 6 5 5" xfId="12849"/>
    <cellStyle name="Input 3 6 6" xfId="974"/>
    <cellStyle name="Input 3 6 6 2" xfId="7254"/>
    <cellStyle name="Input 3 6 6 2 2" xfId="31081"/>
    <cellStyle name="Input 3 6 6 2 3" xfId="42120"/>
    <cellStyle name="Input 3 6 6 2 4" xfId="19167"/>
    <cellStyle name="Input 3 6 6 3" xfId="24959"/>
    <cellStyle name="Input 3 6 6 4" xfId="26079"/>
    <cellStyle name="Input 3 6 6 5" xfId="12888"/>
    <cellStyle name="Input 3 6 7" xfId="3042"/>
    <cellStyle name="Input 3 6 7 2" xfId="9023"/>
    <cellStyle name="Input 3 6 7 2 2" xfId="32850"/>
    <cellStyle name="Input 3 6 7 2 3" xfId="43889"/>
    <cellStyle name="Input 3 6 7 2 4" xfId="20936"/>
    <cellStyle name="Input 3 6 7 3" xfId="26966"/>
    <cellStyle name="Input 3 6 7 4" xfId="37909"/>
    <cellStyle name="Input 3 6 7 5" xfId="14956"/>
    <cellStyle name="Input 3 6 8" xfId="3285"/>
    <cellStyle name="Input 3 6 8 2" xfId="9233"/>
    <cellStyle name="Input 3 6 8 2 2" xfId="33060"/>
    <cellStyle name="Input 3 6 8 2 3" xfId="44099"/>
    <cellStyle name="Input 3 6 8 2 4" xfId="21146"/>
    <cellStyle name="Input 3 6 8 3" xfId="27206"/>
    <cellStyle name="Input 3 6 8 4" xfId="38152"/>
    <cellStyle name="Input 3 6 8 5" xfId="15199"/>
    <cellStyle name="Input 3 6 9" xfId="3532"/>
    <cellStyle name="Input 3 6 9 2" xfId="9448"/>
    <cellStyle name="Input 3 6 9 2 2" xfId="33275"/>
    <cellStyle name="Input 3 6 9 2 3" xfId="44314"/>
    <cellStyle name="Input 3 6 9 2 4" xfId="21361"/>
    <cellStyle name="Input 3 6 9 3" xfId="27448"/>
    <cellStyle name="Input 3 6 9 4" xfId="38399"/>
    <cellStyle name="Input 3 6 9 5" xfId="15446"/>
    <cellStyle name="Input 3 7" xfId="407"/>
    <cellStyle name="Input 3 7 10" xfId="2163"/>
    <cellStyle name="Input 3 7 10 2" xfId="8267"/>
    <cellStyle name="Input 3 7 10 2 2" xfId="32094"/>
    <cellStyle name="Input 3 7 10 2 3" xfId="43133"/>
    <cellStyle name="Input 3 7 10 2 4" xfId="20180"/>
    <cellStyle name="Input 3 7 10 3" xfId="26110"/>
    <cellStyle name="Input 3 7 10 4" xfId="37030"/>
    <cellStyle name="Input 3 7 10 5" xfId="14077"/>
    <cellStyle name="Input 3 7 11" xfId="2377"/>
    <cellStyle name="Input 3 7 11 2" xfId="8453"/>
    <cellStyle name="Input 3 7 11 2 2" xfId="32280"/>
    <cellStyle name="Input 3 7 11 2 3" xfId="43319"/>
    <cellStyle name="Input 3 7 11 2 4" xfId="20366"/>
    <cellStyle name="Input 3 7 11 3" xfId="26317"/>
    <cellStyle name="Input 3 7 11 4" xfId="37244"/>
    <cellStyle name="Input 3 7 11 5" xfId="14291"/>
    <cellStyle name="Input 3 7 12" xfId="2600"/>
    <cellStyle name="Input 3 7 12 2" xfId="8643"/>
    <cellStyle name="Input 3 7 12 2 2" xfId="32470"/>
    <cellStyle name="Input 3 7 12 2 3" xfId="43509"/>
    <cellStyle name="Input 3 7 12 2 4" xfId="20556"/>
    <cellStyle name="Input 3 7 12 3" xfId="26535"/>
    <cellStyle name="Input 3 7 12 4" xfId="37467"/>
    <cellStyle name="Input 3 7 12 5" xfId="14514"/>
    <cellStyle name="Input 3 7 13" xfId="2801"/>
    <cellStyle name="Input 3 7 13 2" xfId="8817"/>
    <cellStyle name="Input 3 7 13 2 2" xfId="32644"/>
    <cellStyle name="Input 3 7 13 2 3" xfId="43683"/>
    <cellStyle name="Input 3 7 13 2 4" xfId="20730"/>
    <cellStyle name="Input 3 7 13 3" xfId="26730"/>
    <cellStyle name="Input 3 7 13 4" xfId="37668"/>
    <cellStyle name="Input 3 7 13 5" xfId="14715"/>
    <cellStyle name="Input 3 7 14" xfId="3069"/>
    <cellStyle name="Input 3 7 14 2" xfId="9046"/>
    <cellStyle name="Input 3 7 14 2 2" xfId="32873"/>
    <cellStyle name="Input 3 7 14 2 3" xfId="43912"/>
    <cellStyle name="Input 3 7 14 2 4" xfId="20959"/>
    <cellStyle name="Input 3 7 14 3" xfId="26993"/>
    <cellStyle name="Input 3 7 14 4" xfId="37936"/>
    <cellStyle name="Input 3 7 14 5" xfId="14983"/>
    <cellStyle name="Input 3 7 15" xfId="3313"/>
    <cellStyle name="Input 3 7 15 2" xfId="9258"/>
    <cellStyle name="Input 3 7 15 2 2" xfId="33085"/>
    <cellStyle name="Input 3 7 15 2 3" xfId="44124"/>
    <cellStyle name="Input 3 7 15 2 4" xfId="21171"/>
    <cellStyle name="Input 3 7 15 3" xfId="27234"/>
    <cellStyle name="Input 3 7 15 4" xfId="38180"/>
    <cellStyle name="Input 3 7 15 5" xfId="15227"/>
    <cellStyle name="Input 3 7 16" xfId="3558"/>
    <cellStyle name="Input 3 7 16 2" xfId="9471"/>
    <cellStyle name="Input 3 7 16 2 2" xfId="33298"/>
    <cellStyle name="Input 3 7 16 2 3" xfId="44337"/>
    <cellStyle name="Input 3 7 16 2 4" xfId="21384"/>
    <cellStyle name="Input 3 7 16 3" xfId="27474"/>
    <cellStyle name="Input 3 7 16 4" xfId="38425"/>
    <cellStyle name="Input 3 7 16 5" xfId="15472"/>
    <cellStyle name="Input 3 7 17" xfId="3806"/>
    <cellStyle name="Input 3 7 17 2" xfId="9685"/>
    <cellStyle name="Input 3 7 17 2 2" xfId="33512"/>
    <cellStyle name="Input 3 7 17 2 3" xfId="44551"/>
    <cellStyle name="Input 3 7 17 2 4" xfId="21598"/>
    <cellStyle name="Input 3 7 17 3" xfId="27718"/>
    <cellStyle name="Input 3 7 17 4" xfId="38673"/>
    <cellStyle name="Input 3 7 17 5" xfId="15720"/>
    <cellStyle name="Input 3 7 18" xfId="4050"/>
    <cellStyle name="Input 3 7 18 2" xfId="9896"/>
    <cellStyle name="Input 3 7 18 2 2" xfId="33723"/>
    <cellStyle name="Input 3 7 18 2 3" xfId="44762"/>
    <cellStyle name="Input 3 7 18 2 4" xfId="21809"/>
    <cellStyle name="Input 3 7 18 3" xfId="27957"/>
    <cellStyle name="Input 3 7 18 4" xfId="38917"/>
    <cellStyle name="Input 3 7 18 5" xfId="15964"/>
    <cellStyle name="Input 3 7 19" xfId="4292"/>
    <cellStyle name="Input 3 7 19 2" xfId="10106"/>
    <cellStyle name="Input 3 7 19 2 2" xfId="33933"/>
    <cellStyle name="Input 3 7 19 2 3" xfId="44972"/>
    <cellStyle name="Input 3 7 19 2 4" xfId="22019"/>
    <cellStyle name="Input 3 7 19 3" xfId="28194"/>
    <cellStyle name="Input 3 7 19 4" xfId="39159"/>
    <cellStyle name="Input 3 7 19 5" xfId="16206"/>
    <cellStyle name="Input 3 7 2" xfId="528"/>
    <cellStyle name="Input 3 7 2 10" xfId="2922"/>
    <cellStyle name="Input 3 7 2 10 2" xfId="8921"/>
    <cellStyle name="Input 3 7 2 10 2 2" xfId="32748"/>
    <cellStyle name="Input 3 7 2 10 2 3" xfId="43787"/>
    <cellStyle name="Input 3 7 2 10 2 4" xfId="20834"/>
    <cellStyle name="Input 3 7 2 10 3" xfId="26847"/>
    <cellStyle name="Input 3 7 2 10 4" xfId="37789"/>
    <cellStyle name="Input 3 7 2 10 5" xfId="14836"/>
    <cellStyle name="Input 3 7 2 11" xfId="3190"/>
    <cellStyle name="Input 3 7 2 11 2" xfId="9150"/>
    <cellStyle name="Input 3 7 2 11 2 2" xfId="32977"/>
    <cellStyle name="Input 3 7 2 11 2 3" xfId="44016"/>
    <cellStyle name="Input 3 7 2 11 2 4" xfId="21063"/>
    <cellStyle name="Input 3 7 2 11 3" xfId="27112"/>
    <cellStyle name="Input 3 7 2 11 4" xfId="38057"/>
    <cellStyle name="Input 3 7 2 11 5" xfId="15104"/>
    <cellStyle name="Input 3 7 2 12" xfId="3434"/>
    <cellStyle name="Input 3 7 2 12 2" xfId="9362"/>
    <cellStyle name="Input 3 7 2 12 2 2" xfId="33189"/>
    <cellStyle name="Input 3 7 2 12 2 3" xfId="44228"/>
    <cellStyle name="Input 3 7 2 12 2 4" xfId="21275"/>
    <cellStyle name="Input 3 7 2 12 3" xfId="27351"/>
    <cellStyle name="Input 3 7 2 12 4" xfId="38301"/>
    <cellStyle name="Input 3 7 2 12 5" xfId="15348"/>
    <cellStyle name="Input 3 7 2 13" xfId="3679"/>
    <cellStyle name="Input 3 7 2 13 2" xfId="9575"/>
    <cellStyle name="Input 3 7 2 13 2 2" xfId="33402"/>
    <cellStyle name="Input 3 7 2 13 2 3" xfId="44441"/>
    <cellStyle name="Input 3 7 2 13 2 4" xfId="21488"/>
    <cellStyle name="Input 3 7 2 13 3" xfId="27592"/>
    <cellStyle name="Input 3 7 2 13 4" xfId="38546"/>
    <cellStyle name="Input 3 7 2 13 5" xfId="15593"/>
    <cellStyle name="Input 3 7 2 14" xfId="3927"/>
    <cellStyle name="Input 3 7 2 14 2" xfId="9789"/>
    <cellStyle name="Input 3 7 2 14 2 2" xfId="33616"/>
    <cellStyle name="Input 3 7 2 14 2 3" xfId="44655"/>
    <cellStyle name="Input 3 7 2 14 2 4" xfId="21702"/>
    <cellStyle name="Input 3 7 2 14 3" xfId="27835"/>
    <cellStyle name="Input 3 7 2 14 4" xfId="38794"/>
    <cellStyle name="Input 3 7 2 14 5" xfId="15841"/>
    <cellStyle name="Input 3 7 2 15" xfId="4171"/>
    <cellStyle name="Input 3 7 2 15 2" xfId="10000"/>
    <cellStyle name="Input 3 7 2 15 2 2" xfId="33827"/>
    <cellStyle name="Input 3 7 2 15 2 3" xfId="44866"/>
    <cellStyle name="Input 3 7 2 15 2 4" xfId="21913"/>
    <cellStyle name="Input 3 7 2 15 3" xfId="28074"/>
    <cellStyle name="Input 3 7 2 15 4" xfId="39038"/>
    <cellStyle name="Input 3 7 2 15 5" xfId="16085"/>
    <cellStyle name="Input 3 7 2 16" xfId="4413"/>
    <cellStyle name="Input 3 7 2 16 2" xfId="10210"/>
    <cellStyle name="Input 3 7 2 16 2 2" xfId="34037"/>
    <cellStyle name="Input 3 7 2 16 2 3" xfId="45076"/>
    <cellStyle name="Input 3 7 2 16 2 4" xfId="22123"/>
    <cellStyle name="Input 3 7 2 16 3" xfId="28311"/>
    <cellStyle name="Input 3 7 2 16 4" xfId="39280"/>
    <cellStyle name="Input 3 7 2 16 5" xfId="16327"/>
    <cellStyle name="Input 3 7 2 17" xfId="4634"/>
    <cellStyle name="Input 3 7 2 17 2" xfId="10397"/>
    <cellStyle name="Input 3 7 2 17 2 2" xfId="34224"/>
    <cellStyle name="Input 3 7 2 17 2 3" xfId="45263"/>
    <cellStyle name="Input 3 7 2 17 2 4" xfId="22310"/>
    <cellStyle name="Input 3 7 2 17 3" xfId="28526"/>
    <cellStyle name="Input 3 7 2 17 4" xfId="39501"/>
    <cellStyle name="Input 3 7 2 17 5" xfId="16548"/>
    <cellStyle name="Input 3 7 2 18" xfId="4844"/>
    <cellStyle name="Input 3 7 2 18 2" xfId="10580"/>
    <cellStyle name="Input 3 7 2 18 2 2" xfId="34407"/>
    <cellStyle name="Input 3 7 2 18 2 3" xfId="45446"/>
    <cellStyle name="Input 3 7 2 18 2 4" xfId="22493"/>
    <cellStyle name="Input 3 7 2 18 3" xfId="28730"/>
    <cellStyle name="Input 3 7 2 18 4" xfId="39711"/>
    <cellStyle name="Input 3 7 2 18 5" xfId="16758"/>
    <cellStyle name="Input 3 7 2 19" xfId="5079"/>
    <cellStyle name="Input 3 7 2 19 2" xfId="10785"/>
    <cellStyle name="Input 3 7 2 19 2 2" xfId="34612"/>
    <cellStyle name="Input 3 7 2 19 2 3" xfId="45651"/>
    <cellStyle name="Input 3 7 2 19 2 4" xfId="22698"/>
    <cellStyle name="Input 3 7 2 19 3" xfId="28960"/>
    <cellStyle name="Input 3 7 2 19 4" xfId="39946"/>
    <cellStyle name="Input 3 7 2 19 5" xfId="16993"/>
    <cellStyle name="Input 3 7 2 2" xfId="1172"/>
    <cellStyle name="Input 3 7 2 2 2" xfId="7412"/>
    <cellStyle name="Input 3 7 2 2 2 2" xfId="31239"/>
    <cellStyle name="Input 3 7 2 2 2 3" xfId="42278"/>
    <cellStyle name="Input 3 7 2 2 2 4" xfId="19325"/>
    <cellStyle name="Input 3 7 2 2 3" xfId="25149"/>
    <cellStyle name="Input 3 7 2 2 4" xfId="24345"/>
    <cellStyle name="Input 3 7 2 2 5" xfId="13086"/>
    <cellStyle name="Input 3 7 2 20" xfId="5300"/>
    <cellStyle name="Input 3 7 2 20 2" xfId="10972"/>
    <cellStyle name="Input 3 7 2 20 2 2" xfId="34799"/>
    <cellStyle name="Input 3 7 2 20 2 3" xfId="45838"/>
    <cellStyle name="Input 3 7 2 20 2 4" xfId="22885"/>
    <cellStyle name="Input 3 7 2 20 3" xfId="29173"/>
    <cellStyle name="Input 3 7 2 20 4" xfId="40167"/>
    <cellStyle name="Input 3 7 2 20 5" xfId="17214"/>
    <cellStyle name="Input 3 7 2 21" xfId="5533"/>
    <cellStyle name="Input 3 7 2 21 2" xfId="11175"/>
    <cellStyle name="Input 3 7 2 21 2 2" xfId="35002"/>
    <cellStyle name="Input 3 7 2 21 2 3" xfId="46041"/>
    <cellStyle name="Input 3 7 2 21 2 4" xfId="23088"/>
    <cellStyle name="Input 3 7 2 21 3" xfId="29400"/>
    <cellStyle name="Input 3 7 2 21 4" xfId="40400"/>
    <cellStyle name="Input 3 7 2 21 5" xfId="17447"/>
    <cellStyle name="Input 3 7 2 22" xfId="5766"/>
    <cellStyle name="Input 3 7 2 22 2" xfId="11376"/>
    <cellStyle name="Input 3 7 2 22 2 2" xfId="35203"/>
    <cellStyle name="Input 3 7 2 22 2 3" xfId="46242"/>
    <cellStyle name="Input 3 7 2 22 2 4" xfId="23289"/>
    <cellStyle name="Input 3 7 2 22 3" xfId="29626"/>
    <cellStyle name="Input 3 7 2 22 4" xfId="40633"/>
    <cellStyle name="Input 3 7 2 22 5" xfId="17680"/>
    <cellStyle name="Input 3 7 2 23" xfId="5983"/>
    <cellStyle name="Input 3 7 2 23 2" xfId="11560"/>
    <cellStyle name="Input 3 7 2 23 2 2" xfId="35387"/>
    <cellStyle name="Input 3 7 2 23 2 3" xfId="46426"/>
    <cellStyle name="Input 3 7 2 23 2 4" xfId="23473"/>
    <cellStyle name="Input 3 7 2 23 3" xfId="29837"/>
    <cellStyle name="Input 3 7 2 23 4" xfId="40850"/>
    <cellStyle name="Input 3 7 2 23 5" xfId="17897"/>
    <cellStyle name="Input 3 7 2 24" xfId="6191"/>
    <cellStyle name="Input 3 7 2 24 2" xfId="11741"/>
    <cellStyle name="Input 3 7 2 24 2 2" xfId="35568"/>
    <cellStyle name="Input 3 7 2 24 2 3" xfId="46607"/>
    <cellStyle name="Input 3 7 2 24 2 4" xfId="23654"/>
    <cellStyle name="Input 3 7 2 24 3" xfId="30038"/>
    <cellStyle name="Input 3 7 2 24 4" xfId="41058"/>
    <cellStyle name="Input 3 7 2 24 5" xfId="18105"/>
    <cellStyle name="Input 3 7 2 25" xfId="6411"/>
    <cellStyle name="Input 3 7 2 25 2" xfId="11933"/>
    <cellStyle name="Input 3 7 2 25 2 2" xfId="35760"/>
    <cellStyle name="Input 3 7 2 25 2 3" xfId="46799"/>
    <cellStyle name="Input 3 7 2 25 2 4" xfId="23846"/>
    <cellStyle name="Input 3 7 2 25 3" xfId="30251"/>
    <cellStyle name="Input 3 7 2 25 4" xfId="41278"/>
    <cellStyle name="Input 3 7 2 25 5" xfId="18325"/>
    <cellStyle name="Input 3 7 2 26" xfId="6637"/>
    <cellStyle name="Input 3 7 2 26 2" xfId="12126"/>
    <cellStyle name="Input 3 7 2 26 2 2" xfId="35953"/>
    <cellStyle name="Input 3 7 2 26 2 3" xfId="46992"/>
    <cellStyle name="Input 3 7 2 26 2 4" xfId="24039"/>
    <cellStyle name="Input 3 7 2 26 3" xfId="30468"/>
    <cellStyle name="Input 3 7 2 26 4" xfId="41504"/>
    <cellStyle name="Input 3 7 2 26 5" xfId="18551"/>
    <cellStyle name="Input 3 7 2 27" xfId="754"/>
    <cellStyle name="Input 3 7 2 27 2" xfId="7061"/>
    <cellStyle name="Input 3 7 2 27 2 2" xfId="30888"/>
    <cellStyle name="Input 3 7 2 27 2 3" xfId="41927"/>
    <cellStyle name="Input 3 7 2 27 2 4" xfId="18974"/>
    <cellStyle name="Input 3 7 2 27 3" xfId="24745"/>
    <cellStyle name="Input 3 7 2 27 4" xfId="26812"/>
    <cellStyle name="Input 3 7 2 27 5" xfId="12668"/>
    <cellStyle name="Input 3 7 2 28" xfId="6844"/>
    <cellStyle name="Input 3 7 2 28 2" xfId="30671"/>
    <cellStyle name="Input 3 7 2 28 3" xfId="41710"/>
    <cellStyle name="Input 3 7 2 28 4" xfId="18757"/>
    <cellStyle name="Input 3 7 2 29" xfId="24520"/>
    <cellStyle name="Input 3 7 2 3" xfId="1385"/>
    <cellStyle name="Input 3 7 2 3 2" xfId="7597"/>
    <cellStyle name="Input 3 7 2 3 2 2" xfId="31424"/>
    <cellStyle name="Input 3 7 2 3 2 3" xfId="42463"/>
    <cellStyle name="Input 3 7 2 3 2 4" xfId="19510"/>
    <cellStyle name="Input 3 7 2 3 3" xfId="25356"/>
    <cellStyle name="Input 3 7 2 3 4" xfId="36252"/>
    <cellStyle name="Input 3 7 2 3 5" xfId="13299"/>
    <cellStyle name="Input 3 7 2 30" xfId="26640"/>
    <cellStyle name="Input 3 7 2 31" xfId="12442"/>
    <cellStyle name="Input 3 7 2 4" xfId="1617"/>
    <cellStyle name="Input 3 7 2 4 2" xfId="7795"/>
    <cellStyle name="Input 3 7 2 4 2 2" xfId="31622"/>
    <cellStyle name="Input 3 7 2 4 2 3" xfId="42661"/>
    <cellStyle name="Input 3 7 2 4 2 4" xfId="19708"/>
    <cellStyle name="Input 3 7 2 4 3" xfId="25580"/>
    <cellStyle name="Input 3 7 2 4 4" xfId="36484"/>
    <cellStyle name="Input 3 7 2 4 5" xfId="13531"/>
    <cellStyle name="Input 3 7 2 5" xfId="1828"/>
    <cellStyle name="Input 3 7 2 5 2" xfId="7979"/>
    <cellStyle name="Input 3 7 2 5 2 2" xfId="31806"/>
    <cellStyle name="Input 3 7 2 5 2 3" xfId="42845"/>
    <cellStyle name="Input 3 7 2 5 2 4" xfId="19892"/>
    <cellStyle name="Input 3 7 2 5 3" xfId="25784"/>
    <cellStyle name="Input 3 7 2 5 4" xfId="36695"/>
    <cellStyle name="Input 3 7 2 5 5" xfId="13742"/>
    <cellStyle name="Input 3 7 2 6" xfId="2059"/>
    <cellStyle name="Input 3 7 2 6 2" xfId="8180"/>
    <cellStyle name="Input 3 7 2 6 2 2" xfId="32007"/>
    <cellStyle name="Input 3 7 2 6 2 3" xfId="43046"/>
    <cellStyle name="Input 3 7 2 6 2 4" xfId="20093"/>
    <cellStyle name="Input 3 7 2 6 3" xfId="26009"/>
    <cellStyle name="Input 3 7 2 6 4" xfId="36926"/>
    <cellStyle name="Input 3 7 2 6 5" xfId="13973"/>
    <cellStyle name="Input 3 7 2 7" xfId="2284"/>
    <cellStyle name="Input 3 7 2 7 2" xfId="8371"/>
    <cellStyle name="Input 3 7 2 7 2 2" xfId="32198"/>
    <cellStyle name="Input 3 7 2 7 2 3" xfId="43237"/>
    <cellStyle name="Input 3 7 2 7 2 4" xfId="20284"/>
    <cellStyle name="Input 3 7 2 7 3" xfId="26226"/>
    <cellStyle name="Input 3 7 2 7 4" xfId="37151"/>
    <cellStyle name="Input 3 7 2 7 5" xfId="14198"/>
    <cellStyle name="Input 3 7 2 8" xfId="2498"/>
    <cellStyle name="Input 3 7 2 8 2" xfId="8557"/>
    <cellStyle name="Input 3 7 2 8 2 2" xfId="32384"/>
    <cellStyle name="Input 3 7 2 8 2 3" xfId="43423"/>
    <cellStyle name="Input 3 7 2 8 2 4" xfId="20470"/>
    <cellStyle name="Input 3 7 2 8 3" xfId="26435"/>
    <cellStyle name="Input 3 7 2 8 4" xfId="37365"/>
    <cellStyle name="Input 3 7 2 8 5" xfId="14412"/>
    <cellStyle name="Input 3 7 2 9" xfId="2716"/>
    <cellStyle name="Input 3 7 2 9 2" xfId="8741"/>
    <cellStyle name="Input 3 7 2 9 2 2" xfId="32568"/>
    <cellStyle name="Input 3 7 2 9 2 3" xfId="43607"/>
    <cellStyle name="Input 3 7 2 9 2 4" xfId="20654"/>
    <cellStyle name="Input 3 7 2 9 3" xfId="26647"/>
    <cellStyle name="Input 3 7 2 9 4" xfId="37583"/>
    <cellStyle name="Input 3 7 2 9 5" xfId="14630"/>
    <cellStyle name="Input 3 7 20" xfId="4513"/>
    <cellStyle name="Input 3 7 20 2" xfId="10293"/>
    <cellStyle name="Input 3 7 20 2 2" xfId="34120"/>
    <cellStyle name="Input 3 7 20 2 3" xfId="45159"/>
    <cellStyle name="Input 3 7 20 2 4" xfId="22206"/>
    <cellStyle name="Input 3 7 20 3" xfId="28409"/>
    <cellStyle name="Input 3 7 20 4" xfId="39380"/>
    <cellStyle name="Input 3 7 20 5" xfId="16427"/>
    <cellStyle name="Input 3 7 21" xfId="4723"/>
    <cellStyle name="Input 3 7 21 2" xfId="10476"/>
    <cellStyle name="Input 3 7 21 2 2" xfId="34303"/>
    <cellStyle name="Input 3 7 21 2 3" xfId="45342"/>
    <cellStyle name="Input 3 7 21 2 4" xfId="22389"/>
    <cellStyle name="Input 3 7 21 3" xfId="28614"/>
    <cellStyle name="Input 3 7 21 4" xfId="39590"/>
    <cellStyle name="Input 3 7 21 5" xfId="16637"/>
    <cellStyle name="Input 3 7 22" xfId="4958"/>
    <cellStyle name="Input 3 7 22 2" xfId="10681"/>
    <cellStyle name="Input 3 7 22 2 2" xfId="34508"/>
    <cellStyle name="Input 3 7 22 2 3" xfId="45547"/>
    <cellStyle name="Input 3 7 22 2 4" xfId="22594"/>
    <cellStyle name="Input 3 7 22 3" xfId="28843"/>
    <cellStyle name="Input 3 7 22 4" xfId="39825"/>
    <cellStyle name="Input 3 7 22 5" xfId="16872"/>
    <cellStyle name="Input 3 7 23" xfId="5179"/>
    <cellStyle name="Input 3 7 23 2" xfId="10868"/>
    <cellStyle name="Input 3 7 23 2 2" xfId="34695"/>
    <cellStyle name="Input 3 7 23 2 3" xfId="45734"/>
    <cellStyle name="Input 3 7 23 2 4" xfId="22781"/>
    <cellStyle name="Input 3 7 23 3" xfId="29057"/>
    <cellStyle name="Input 3 7 23 4" xfId="40046"/>
    <cellStyle name="Input 3 7 23 5" xfId="17093"/>
    <cellStyle name="Input 3 7 24" xfId="5412"/>
    <cellStyle name="Input 3 7 24 2" xfId="11071"/>
    <cellStyle name="Input 3 7 24 2 2" xfId="34898"/>
    <cellStyle name="Input 3 7 24 2 3" xfId="45937"/>
    <cellStyle name="Input 3 7 24 2 4" xfId="22984"/>
    <cellStyle name="Input 3 7 24 3" xfId="29284"/>
    <cellStyle name="Input 3 7 24 4" xfId="40279"/>
    <cellStyle name="Input 3 7 24 5" xfId="17326"/>
    <cellStyle name="Input 3 7 25" xfId="5645"/>
    <cellStyle name="Input 3 7 25 2" xfId="11272"/>
    <cellStyle name="Input 3 7 25 2 2" xfId="35099"/>
    <cellStyle name="Input 3 7 25 2 3" xfId="46138"/>
    <cellStyle name="Input 3 7 25 2 4" xfId="23185"/>
    <cellStyle name="Input 3 7 25 3" xfId="29510"/>
    <cellStyle name="Input 3 7 25 4" xfId="40512"/>
    <cellStyle name="Input 3 7 25 5" xfId="17559"/>
    <cellStyle name="Input 3 7 26" xfId="5862"/>
    <cellStyle name="Input 3 7 26 2" xfId="11456"/>
    <cellStyle name="Input 3 7 26 2 2" xfId="35283"/>
    <cellStyle name="Input 3 7 26 2 3" xfId="46322"/>
    <cellStyle name="Input 3 7 26 2 4" xfId="23369"/>
    <cellStyle name="Input 3 7 26 3" xfId="29721"/>
    <cellStyle name="Input 3 7 26 4" xfId="40729"/>
    <cellStyle name="Input 3 7 26 5" xfId="17776"/>
    <cellStyle name="Input 3 7 27" xfId="6070"/>
    <cellStyle name="Input 3 7 27 2" xfId="11637"/>
    <cellStyle name="Input 3 7 27 2 2" xfId="35464"/>
    <cellStyle name="Input 3 7 27 2 3" xfId="46503"/>
    <cellStyle name="Input 3 7 27 2 4" xfId="23550"/>
    <cellStyle name="Input 3 7 27 3" xfId="29922"/>
    <cellStyle name="Input 3 7 27 4" xfId="40937"/>
    <cellStyle name="Input 3 7 27 5" xfId="17984"/>
    <cellStyle name="Input 3 7 28" xfId="6290"/>
    <cellStyle name="Input 3 7 28 2" xfId="11829"/>
    <cellStyle name="Input 3 7 28 2 2" xfId="35656"/>
    <cellStyle name="Input 3 7 28 2 3" xfId="46695"/>
    <cellStyle name="Input 3 7 28 2 4" xfId="23742"/>
    <cellStyle name="Input 3 7 28 3" xfId="30135"/>
    <cellStyle name="Input 3 7 28 4" xfId="41157"/>
    <cellStyle name="Input 3 7 28 5" xfId="18204"/>
    <cellStyle name="Input 3 7 29" xfId="6525"/>
    <cellStyle name="Input 3 7 29 2" xfId="12031"/>
    <cellStyle name="Input 3 7 29 2 2" xfId="35858"/>
    <cellStyle name="Input 3 7 29 2 3" xfId="46897"/>
    <cellStyle name="Input 3 7 29 2 4" xfId="23944"/>
    <cellStyle name="Input 3 7 29 3" xfId="30361"/>
    <cellStyle name="Input 3 7 29 4" xfId="41392"/>
    <cellStyle name="Input 3 7 29 5" xfId="18439"/>
    <cellStyle name="Input 3 7 3" xfId="573"/>
    <cellStyle name="Input 3 7 3 10" xfId="2967"/>
    <cellStyle name="Input 3 7 3 10 2" xfId="8961"/>
    <cellStyle name="Input 3 7 3 10 2 2" xfId="32788"/>
    <cellStyle name="Input 3 7 3 10 2 3" xfId="43827"/>
    <cellStyle name="Input 3 7 3 10 2 4" xfId="20874"/>
    <cellStyle name="Input 3 7 3 10 3" xfId="26892"/>
    <cellStyle name="Input 3 7 3 10 4" xfId="37834"/>
    <cellStyle name="Input 3 7 3 10 5" xfId="14881"/>
    <cellStyle name="Input 3 7 3 11" xfId="3235"/>
    <cellStyle name="Input 3 7 3 11 2" xfId="9190"/>
    <cellStyle name="Input 3 7 3 11 2 2" xfId="33017"/>
    <cellStyle name="Input 3 7 3 11 2 3" xfId="44056"/>
    <cellStyle name="Input 3 7 3 11 2 4" xfId="21103"/>
    <cellStyle name="Input 3 7 3 11 3" xfId="27157"/>
    <cellStyle name="Input 3 7 3 11 4" xfId="38102"/>
    <cellStyle name="Input 3 7 3 11 5" xfId="15149"/>
    <cellStyle name="Input 3 7 3 12" xfId="3479"/>
    <cellStyle name="Input 3 7 3 12 2" xfId="9402"/>
    <cellStyle name="Input 3 7 3 12 2 2" xfId="33229"/>
    <cellStyle name="Input 3 7 3 12 2 3" xfId="44268"/>
    <cellStyle name="Input 3 7 3 12 2 4" xfId="21315"/>
    <cellStyle name="Input 3 7 3 12 3" xfId="27396"/>
    <cellStyle name="Input 3 7 3 12 4" xfId="38346"/>
    <cellStyle name="Input 3 7 3 12 5" xfId="15393"/>
    <cellStyle name="Input 3 7 3 13" xfId="3724"/>
    <cellStyle name="Input 3 7 3 13 2" xfId="9615"/>
    <cellStyle name="Input 3 7 3 13 2 2" xfId="33442"/>
    <cellStyle name="Input 3 7 3 13 2 3" xfId="44481"/>
    <cellStyle name="Input 3 7 3 13 2 4" xfId="21528"/>
    <cellStyle name="Input 3 7 3 13 3" xfId="27637"/>
    <cellStyle name="Input 3 7 3 13 4" xfId="38591"/>
    <cellStyle name="Input 3 7 3 13 5" xfId="15638"/>
    <cellStyle name="Input 3 7 3 14" xfId="3972"/>
    <cellStyle name="Input 3 7 3 14 2" xfId="9829"/>
    <cellStyle name="Input 3 7 3 14 2 2" xfId="33656"/>
    <cellStyle name="Input 3 7 3 14 2 3" xfId="44695"/>
    <cellStyle name="Input 3 7 3 14 2 4" xfId="21742"/>
    <cellStyle name="Input 3 7 3 14 3" xfId="27880"/>
    <cellStyle name="Input 3 7 3 14 4" xfId="38839"/>
    <cellStyle name="Input 3 7 3 14 5" xfId="15886"/>
    <cellStyle name="Input 3 7 3 15" xfId="4216"/>
    <cellStyle name="Input 3 7 3 15 2" xfId="10040"/>
    <cellStyle name="Input 3 7 3 15 2 2" xfId="33867"/>
    <cellStyle name="Input 3 7 3 15 2 3" xfId="44906"/>
    <cellStyle name="Input 3 7 3 15 2 4" xfId="21953"/>
    <cellStyle name="Input 3 7 3 15 3" xfId="28119"/>
    <cellStyle name="Input 3 7 3 15 4" xfId="39083"/>
    <cellStyle name="Input 3 7 3 15 5" xfId="16130"/>
    <cellStyle name="Input 3 7 3 16" xfId="4458"/>
    <cellStyle name="Input 3 7 3 16 2" xfId="10250"/>
    <cellStyle name="Input 3 7 3 16 2 2" xfId="34077"/>
    <cellStyle name="Input 3 7 3 16 2 3" xfId="45116"/>
    <cellStyle name="Input 3 7 3 16 2 4" xfId="22163"/>
    <cellStyle name="Input 3 7 3 16 3" xfId="28356"/>
    <cellStyle name="Input 3 7 3 16 4" xfId="39325"/>
    <cellStyle name="Input 3 7 3 16 5" xfId="16372"/>
    <cellStyle name="Input 3 7 3 17" xfId="4679"/>
    <cellStyle name="Input 3 7 3 17 2" xfId="10437"/>
    <cellStyle name="Input 3 7 3 17 2 2" xfId="34264"/>
    <cellStyle name="Input 3 7 3 17 2 3" xfId="45303"/>
    <cellStyle name="Input 3 7 3 17 2 4" xfId="22350"/>
    <cellStyle name="Input 3 7 3 17 3" xfId="28571"/>
    <cellStyle name="Input 3 7 3 17 4" xfId="39546"/>
    <cellStyle name="Input 3 7 3 17 5" xfId="16593"/>
    <cellStyle name="Input 3 7 3 18" xfId="4889"/>
    <cellStyle name="Input 3 7 3 18 2" xfId="10620"/>
    <cellStyle name="Input 3 7 3 18 2 2" xfId="34447"/>
    <cellStyle name="Input 3 7 3 18 2 3" xfId="45486"/>
    <cellStyle name="Input 3 7 3 18 2 4" xfId="22533"/>
    <cellStyle name="Input 3 7 3 18 3" xfId="28775"/>
    <cellStyle name="Input 3 7 3 18 4" xfId="39756"/>
    <cellStyle name="Input 3 7 3 18 5" xfId="16803"/>
    <cellStyle name="Input 3 7 3 19" xfId="5124"/>
    <cellStyle name="Input 3 7 3 19 2" xfId="10825"/>
    <cellStyle name="Input 3 7 3 19 2 2" xfId="34652"/>
    <cellStyle name="Input 3 7 3 19 2 3" xfId="45691"/>
    <cellStyle name="Input 3 7 3 19 2 4" xfId="22738"/>
    <cellStyle name="Input 3 7 3 19 3" xfId="29005"/>
    <cellStyle name="Input 3 7 3 19 4" xfId="39991"/>
    <cellStyle name="Input 3 7 3 19 5" xfId="17038"/>
    <cellStyle name="Input 3 7 3 2" xfId="1217"/>
    <cellStyle name="Input 3 7 3 2 2" xfId="7452"/>
    <cellStyle name="Input 3 7 3 2 2 2" xfId="31279"/>
    <cellStyle name="Input 3 7 3 2 2 3" xfId="42318"/>
    <cellStyle name="Input 3 7 3 2 2 4" xfId="19365"/>
    <cellStyle name="Input 3 7 3 2 3" xfId="25194"/>
    <cellStyle name="Input 3 7 3 2 4" xfId="24325"/>
    <cellStyle name="Input 3 7 3 2 5" xfId="13131"/>
    <cellStyle name="Input 3 7 3 20" xfId="5345"/>
    <cellStyle name="Input 3 7 3 20 2" xfId="11012"/>
    <cellStyle name="Input 3 7 3 20 2 2" xfId="34839"/>
    <cellStyle name="Input 3 7 3 20 2 3" xfId="45878"/>
    <cellStyle name="Input 3 7 3 20 2 4" xfId="22925"/>
    <cellStyle name="Input 3 7 3 20 3" xfId="29218"/>
    <cellStyle name="Input 3 7 3 20 4" xfId="40212"/>
    <cellStyle name="Input 3 7 3 20 5" xfId="17259"/>
    <cellStyle name="Input 3 7 3 21" xfId="5578"/>
    <cellStyle name="Input 3 7 3 21 2" xfId="11215"/>
    <cellStyle name="Input 3 7 3 21 2 2" xfId="35042"/>
    <cellStyle name="Input 3 7 3 21 2 3" xfId="46081"/>
    <cellStyle name="Input 3 7 3 21 2 4" xfId="23128"/>
    <cellStyle name="Input 3 7 3 21 3" xfId="29445"/>
    <cellStyle name="Input 3 7 3 21 4" xfId="40445"/>
    <cellStyle name="Input 3 7 3 21 5" xfId="17492"/>
    <cellStyle name="Input 3 7 3 22" xfId="5811"/>
    <cellStyle name="Input 3 7 3 22 2" xfId="11416"/>
    <cellStyle name="Input 3 7 3 22 2 2" xfId="35243"/>
    <cellStyle name="Input 3 7 3 22 2 3" xfId="46282"/>
    <cellStyle name="Input 3 7 3 22 2 4" xfId="23329"/>
    <cellStyle name="Input 3 7 3 22 3" xfId="29671"/>
    <cellStyle name="Input 3 7 3 22 4" xfId="40678"/>
    <cellStyle name="Input 3 7 3 22 5" xfId="17725"/>
    <cellStyle name="Input 3 7 3 23" xfId="6028"/>
    <cellStyle name="Input 3 7 3 23 2" xfId="11600"/>
    <cellStyle name="Input 3 7 3 23 2 2" xfId="35427"/>
    <cellStyle name="Input 3 7 3 23 2 3" xfId="46466"/>
    <cellStyle name="Input 3 7 3 23 2 4" xfId="23513"/>
    <cellStyle name="Input 3 7 3 23 3" xfId="29881"/>
    <cellStyle name="Input 3 7 3 23 4" xfId="40895"/>
    <cellStyle name="Input 3 7 3 23 5" xfId="17942"/>
    <cellStyle name="Input 3 7 3 24" xfId="6236"/>
    <cellStyle name="Input 3 7 3 24 2" xfId="11781"/>
    <cellStyle name="Input 3 7 3 24 2 2" xfId="35608"/>
    <cellStyle name="Input 3 7 3 24 2 3" xfId="46647"/>
    <cellStyle name="Input 3 7 3 24 2 4" xfId="23694"/>
    <cellStyle name="Input 3 7 3 24 3" xfId="30082"/>
    <cellStyle name="Input 3 7 3 24 4" xfId="41103"/>
    <cellStyle name="Input 3 7 3 24 5" xfId="18150"/>
    <cellStyle name="Input 3 7 3 25" xfId="6456"/>
    <cellStyle name="Input 3 7 3 25 2" xfId="11973"/>
    <cellStyle name="Input 3 7 3 25 2 2" xfId="35800"/>
    <cellStyle name="Input 3 7 3 25 2 3" xfId="46839"/>
    <cellStyle name="Input 3 7 3 25 2 4" xfId="23886"/>
    <cellStyle name="Input 3 7 3 25 3" xfId="30295"/>
    <cellStyle name="Input 3 7 3 25 4" xfId="41323"/>
    <cellStyle name="Input 3 7 3 25 5" xfId="18370"/>
    <cellStyle name="Input 3 7 3 26" xfId="6682"/>
    <cellStyle name="Input 3 7 3 26 2" xfId="12166"/>
    <cellStyle name="Input 3 7 3 26 2 2" xfId="35993"/>
    <cellStyle name="Input 3 7 3 26 2 3" xfId="47032"/>
    <cellStyle name="Input 3 7 3 26 2 4" xfId="24079"/>
    <cellStyle name="Input 3 7 3 26 3" xfId="30512"/>
    <cellStyle name="Input 3 7 3 26 4" xfId="41549"/>
    <cellStyle name="Input 3 7 3 26 5" xfId="18596"/>
    <cellStyle name="Input 3 7 3 27" xfId="794"/>
    <cellStyle name="Input 3 7 3 27 2" xfId="7101"/>
    <cellStyle name="Input 3 7 3 27 2 2" xfId="30928"/>
    <cellStyle name="Input 3 7 3 27 2 3" xfId="41967"/>
    <cellStyle name="Input 3 7 3 27 2 4" xfId="19014"/>
    <cellStyle name="Input 3 7 3 27 3" xfId="24785"/>
    <cellStyle name="Input 3 7 3 27 4" xfId="26121"/>
    <cellStyle name="Input 3 7 3 27 5" xfId="12708"/>
    <cellStyle name="Input 3 7 3 28" xfId="6884"/>
    <cellStyle name="Input 3 7 3 28 2" xfId="30711"/>
    <cellStyle name="Input 3 7 3 28 3" xfId="41750"/>
    <cellStyle name="Input 3 7 3 28 4" xfId="18797"/>
    <cellStyle name="Input 3 7 3 29" xfId="24565"/>
    <cellStyle name="Input 3 7 3 3" xfId="1430"/>
    <cellStyle name="Input 3 7 3 3 2" xfId="7637"/>
    <cellStyle name="Input 3 7 3 3 2 2" xfId="31464"/>
    <cellStyle name="Input 3 7 3 3 2 3" xfId="42503"/>
    <cellStyle name="Input 3 7 3 3 2 4" xfId="19550"/>
    <cellStyle name="Input 3 7 3 3 3" xfId="25400"/>
    <cellStyle name="Input 3 7 3 3 4" xfId="36297"/>
    <cellStyle name="Input 3 7 3 3 5" xfId="13344"/>
    <cellStyle name="Input 3 7 3 30" xfId="26050"/>
    <cellStyle name="Input 3 7 3 31" xfId="12487"/>
    <cellStyle name="Input 3 7 3 4" xfId="1662"/>
    <cellStyle name="Input 3 7 3 4 2" xfId="7835"/>
    <cellStyle name="Input 3 7 3 4 2 2" xfId="31662"/>
    <cellStyle name="Input 3 7 3 4 2 3" xfId="42701"/>
    <cellStyle name="Input 3 7 3 4 2 4" xfId="19748"/>
    <cellStyle name="Input 3 7 3 4 3" xfId="25624"/>
    <cellStyle name="Input 3 7 3 4 4" xfId="36529"/>
    <cellStyle name="Input 3 7 3 4 5" xfId="13576"/>
    <cellStyle name="Input 3 7 3 5" xfId="1873"/>
    <cellStyle name="Input 3 7 3 5 2" xfId="8019"/>
    <cellStyle name="Input 3 7 3 5 2 2" xfId="31846"/>
    <cellStyle name="Input 3 7 3 5 2 3" xfId="42885"/>
    <cellStyle name="Input 3 7 3 5 2 4" xfId="19932"/>
    <cellStyle name="Input 3 7 3 5 3" xfId="25828"/>
    <cellStyle name="Input 3 7 3 5 4" xfId="36740"/>
    <cellStyle name="Input 3 7 3 5 5" xfId="13787"/>
    <cellStyle name="Input 3 7 3 6" xfId="2104"/>
    <cellStyle name="Input 3 7 3 6 2" xfId="8220"/>
    <cellStyle name="Input 3 7 3 6 2 2" xfId="32047"/>
    <cellStyle name="Input 3 7 3 6 2 3" xfId="43086"/>
    <cellStyle name="Input 3 7 3 6 2 4" xfId="20133"/>
    <cellStyle name="Input 3 7 3 6 3" xfId="26053"/>
    <cellStyle name="Input 3 7 3 6 4" xfId="36971"/>
    <cellStyle name="Input 3 7 3 6 5" xfId="14018"/>
    <cellStyle name="Input 3 7 3 7" xfId="2329"/>
    <cellStyle name="Input 3 7 3 7 2" xfId="8411"/>
    <cellStyle name="Input 3 7 3 7 2 2" xfId="32238"/>
    <cellStyle name="Input 3 7 3 7 2 3" xfId="43277"/>
    <cellStyle name="Input 3 7 3 7 2 4" xfId="20324"/>
    <cellStyle name="Input 3 7 3 7 3" xfId="26270"/>
    <cellStyle name="Input 3 7 3 7 4" xfId="37196"/>
    <cellStyle name="Input 3 7 3 7 5" xfId="14243"/>
    <cellStyle name="Input 3 7 3 8" xfId="2543"/>
    <cellStyle name="Input 3 7 3 8 2" xfId="8597"/>
    <cellStyle name="Input 3 7 3 8 2 2" xfId="32424"/>
    <cellStyle name="Input 3 7 3 8 2 3" xfId="43463"/>
    <cellStyle name="Input 3 7 3 8 2 4" xfId="20510"/>
    <cellStyle name="Input 3 7 3 8 3" xfId="26479"/>
    <cellStyle name="Input 3 7 3 8 4" xfId="37410"/>
    <cellStyle name="Input 3 7 3 8 5" xfId="14457"/>
    <cellStyle name="Input 3 7 3 9" xfId="2761"/>
    <cellStyle name="Input 3 7 3 9 2" xfId="8781"/>
    <cellStyle name="Input 3 7 3 9 2 2" xfId="32608"/>
    <cellStyle name="Input 3 7 3 9 2 3" xfId="43647"/>
    <cellStyle name="Input 3 7 3 9 2 4" xfId="20694"/>
    <cellStyle name="Input 3 7 3 9 3" xfId="26691"/>
    <cellStyle name="Input 3 7 3 9 4" xfId="37628"/>
    <cellStyle name="Input 3 7 3 9 5" xfId="14675"/>
    <cellStyle name="Input 3 7 30" xfId="6726"/>
    <cellStyle name="Input 3 7 30 2" xfId="12202"/>
    <cellStyle name="Input 3 7 30 2 2" xfId="36029"/>
    <cellStyle name="Input 3 7 30 2 3" xfId="47068"/>
    <cellStyle name="Input 3 7 30 2 4" xfId="24115"/>
    <cellStyle name="Input 3 7 30 3" xfId="30555"/>
    <cellStyle name="Input 3 7 30 4" xfId="41593"/>
    <cellStyle name="Input 3 7 30 5" xfId="18640"/>
    <cellStyle name="Input 3 7 31" xfId="6771"/>
    <cellStyle name="Input 3 7 31 2" xfId="12242"/>
    <cellStyle name="Input 3 7 31 2 2" xfId="36069"/>
    <cellStyle name="Input 3 7 31 2 3" xfId="47108"/>
    <cellStyle name="Input 3 7 31 2 4" xfId="24155"/>
    <cellStyle name="Input 3 7 31 3" xfId="30599"/>
    <cellStyle name="Input 3 7 31 4" xfId="41638"/>
    <cellStyle name="Input 3 7 31 5" xfId="18685"/>
    <cellStyle name="Input 3 7 32" xfId="650"/>
    <cellStyle name="Input 3 7 32 2" xfId="6957"/>
    <cellStyle name="Input 3 7 32 2 2" xfId="30784"/>
    <cellStyle name="Input 3 7 32 2 3" xfId="41823"/>
    <cellStyle name="Input 3 7 32 2 4" xfId="18870"/>
    <cellStyle name="Input 3 7 32 3" xfId="24641"/>
    <cellStyle name="Input 3 7 32 4" xfId="30118"/>
    <cellStyle name="Input 3 7 32 5" xfId="12564"/>
    <cellStyle name="Input 3 7 33" xfId="24403"/>
    <cellStyle name="Input 3 7 34" xfId="24947"/>
    <cellStyle name="Input 3 7 35" xfId="12321"/>
    <cellStyle name="Input 3 7 4" xfId="448"/>
    <cellStyle name="Input 3 7 4 10" xfId="2842"/>
    <cellStyle name="Input 3 7 4 10 2" xfId="8854"/>
    <cellStyle name="Input 3 7 4 10 2 2" xfId="32681"/>
    <cellStyle name="Input 3 7 4 10 2 3" xfId="43720"/>
    <cellStyle name="Input 3 7 4 10 2 4" xfId="20767"/>
    <cellStyle name="Input 3 7 4 10 3" xfId="26771"/>
    <cellStyle name="Input 3 7 4 10 4" xfId="37709"/>
    <cellStyle name="Input 3 7 4 10 5" xfId="14756"/>
    <cellStyle name="Input 3 7 4 11" xfId="3110"/>
    <cellStyle name="Input 3 7 4 11 2" xfId="9083"/>
    <cellStyle name="Input 3 7 4 11 2 2" xfId="32910"/>
    <cellStyle name="Input 3 7 4 11 2 3" xfId="43949"/>
    <cellStyle name="Input 3 7 4 11 2 4" xfId="20996"/>
    <cellStyle name="Input 3 7 4 11 3" xfId="27034"/>
    <cellStyle name="Input 3 7 4 11 4" xfId="37977"/>
    <cellStyle name="Input 3 7 4 11 5" xfId="15024"/>
    <cellStyle name="Input 3 7 4 12" xfId="3354"/>
    <cellStyle name="Input 3 7 4 12 2" xfId="9295"/>
    <cellStyle name="Input 3 7 4 12 2 2" xfId="33122"/>
    <cellStyle name="Input 3 7 4 12 2 3" xfId="44161"/>
    <cellStyle name="Input 3 7 4 12 2 4" xfId="21208"/>
    <cellStyle name="Input 3 7 4 12 3" xfId="27275"/>
    <cellStyle name="Input 3 7 4 12 4" xfId="38221"/>
    <cellStyle name="Input 3 7 4 12 5" xfId="15268"/>
    <cellStyle name="Input 3 7 4 13" xfId="3599"/>
    <cellStyle name="Input 3 7 4 13 2" xfId="9508"/>
    <cellStyle name="Input 3 7 4 13 2 2" xfId="33335"/>
    <cellStyle name="Input 3 7 4 13 2 3" xfId="44374"/>
    <cellStyle name="Input 3 7 4 13 2 4" xfId="21421"/>
    <cellStyle name="Input 3 7 4 13 3" xfId="27515"/>
    <cellStyle name="Input 3 7 4 13 4" xfId="38466"/>
    <cellStyle name="Input 3 7 4 13 5" xfId="15513"/>
    <cellStyle name="Input 3 7 4 14" xfId="3847"/>
    <cellStyle name="Input 3 7 4 14 2" xfId="9722"/>
    <cellStyle name="Input 3 7 4 14 2 2" xfId="33549"/>
    <cellStyle name="Input 3 7 4 14 2 3" xfId="44588"/>
    <cellStyle name="Input 3 7 4 14 2 4" xfId="21635"/>
    <cellStyle name="Input 3 7 4 14 3" xfId="27759"/>
    <cellStyle name="Input 3 7 4 14 4" xfId="38714"/>
    <cellStyle name="Input 3 7 4 14 5" xfId="15761"/>
    <cellStyle name="Input 3 7 4 15" xfId="4091"/>
    <cellStyle name="Input 3 7 4 15 2" xfId="9933"/>
    <cellStyle name="Input 3 7 4 15 2 2" xfId="33760"/>
    <cellStyle name="Input 3 7 4 15 2 3" xfId="44799"/>
    <cellStyle name="Input 3 7 4 15 2 4" xfId="21846"/>
    <cellStyle name="Input 3 7 4 15 3" xfId="27998"/>
    <cellStyle name="Input 3 7 4 15 4" xfId="38958"/>
    <cellStyle name="Input 3 7 4 15 5" xfId="16005"/>
    <cellStyle name="Input 3 7 4 16" xfId="4333"/>
    <cellStyle name="Input 3 7 4 16 2" xfId="10143"/>
    <cellStyle name="Input 3 7 4 16 2 2" xfId="33970"/>
    <cellStyle name="Input 3 7 4 16 2 3" xfId="45009"/>
    <cellStyle name="Input 3 7 4 16 2 4" xfId="22056"/>
    <cellStyle name="Input 3 7 4 16 3" xfId="28235"/>
    <cellStyle name="Input 3 7 4 16 4" xfId="39200"/>
    <cellStyle name="Input 3 7 4 16 5" xfId="16247"/>
    <cellStyle name="Input 3 7 4 17" xfId="4554"/>
    <cellStyle name="Input 3 7 4 17 2" xfId="10330"/>
    <cellStyle name="Input 3 7 4 17 2 2" xfId="34157"/>
    <cellStyle name="Input 3 7 4 17 2 3" xfId="45196"/>
    <cellStyle name="Input 3 7 4 17 2 4" xfId="22243"/>
    <cellStyle name="Input 3 7 4 17 3" xfId="28450"/>
    <cellStyle name="Input 3 7 4 17 4" xfId="39421"/>
    <cellStyle name="Input 3 7 4 17 5" xfId="16468"/>
    <cellStyle name="Input 3 7 4 18" xfId="4764"/>
    <cellStyle name="Input 3 7 4 18 2" xfId="10513"/>
    <cellStyle name="Input 3 7 4 18 2 2" xfId="34340"/>
    <cellStyle name="Input 3 7 4 18 2 3" xfId="45379"/>
    <cellStyle name="Input 3 7 4 18 2 4" xfId="22426"/>
    <cellStyle name="Input 3 7 4 18 3" xfId="28654"/>
    <cellStyle name="Input 3 7 4 18 4" xfId="39631"/>
    <cellStyle name="Input 3 7 4 18 5" xfId="16678"/>
    <cellStyle name="Input 3 7 4 19" xfId="4999"/>
    <cellStyle name="Input 3 7 4 19 2" xfId="10718"/>
    <cellStyle name="Input 3 7 4 19 2 2" xfId="34545"/>
    <cellStyle name="Input 3 7 4 19 2 3" xfId="45584"/>
    <cellStyle name="Input 3 7 4 19 2 4" xfId="22631"/>
    <cellStyle name="Input 3 7 4 19 3" xfId="28883"/>
    <cellStyle name="Input 3 7 4 19 4" xfId="39866"/>
    <cellStyle name="Input 3 7 4 19 5" xfId="16913"/>
    <cellStyle name="Input 3 7 4 2" xfId="1092"/>
    <cellStyle name="Input 3 7 4 2 2" xfId="7345"/>
    <cellStyle name="Input 3 7 4 2 2 2" xfId="31172"/>
    <cellStyle name="Input 3 7 4 2 2 3" xfId="42211"/>
    <cellStyle name="Input 3 7 4 2 2 4" xfId="19258"/>
    <cellStyle name="Input 3 7 4 2 3" xfId="25073"/>
    <cellStyle name="Input 3 7 4 2 4" xfId="24195"/>
    <cellStyle name="Input 3 7 4 2 5" xfId="13006"/>
    <cellStyle name="Input 3 7 4 20" xfId="5220"/>
    <cellStyle name="Input 3 7 4 20 2" xfId="10905"/>
    <cellStyle name="Input 3 7 4 20 2 2" xfId="34732"/>
    <cellStyle name="Input 3 7 4 20 2 3" xfId="45771"/>
    <cellStyle name="Input 3 7 4 20 2 4" xfId="22818"/>
    <cellStyle name="Input 3 7 4 20 3" xfId="29097"/>
    <cellStyle name="Input 3 7 4 20 4" xfId="40087"/>
    <cellStyle name="Input 3 7 4 20 5" xfId="17134"/>
    <cellStyle name="Input 3 7 4 21" xfId="5453"/>
    <cellStyle name="Input 3 7 4 21 2" xfId="11108"/>
    <cellStyle name="Input 3 7 4 21 2 2" xfId="34935"/>
    <cellStyle name="Input 3 7 4 21 2 3" xfId="45974"/>
    <cellStyle name="Input 3 7 4 21 2 4" xfId="23021"/>
    <cellStyle name="Input 3 7 4 21 3" xfId="29324"/>
    <cellStyle name="Input 3 7 4 21 4" xfId="40320"/>
    <cellStyle name="Input 3 7 4 21 5" xfId="17367"/>
    <cellStyle name="Input 3 7 4 22" xfId="5686"/>
    <cellStyle name="Input 3 7 4 22 2" xfId="11309"/>
    <cellStyle name="Input 3 7 4 22 2 2" xfId="35136"/>
    <cellStyle name="Input 3 7 4 22 2 3" xfId="46175"/>
    <cellStyle name="Input 3 7 4 22 2 4" xfId="23222"/>
    <cellStyle name="Input 3 7 4 22 3" xfId="29550"/>
    <cellStyle name="Input 3 7 4 22 4" xfId="40553"/>
    <cellStyle name="Input 3 7 4 22 5" xfId="17600"/>
    <cellStyle name="Input 3 7 4 23" xfId="5903"/>
    <cellStyle name="Input 3 7 4 23 2" xfId="11493"/>
    <cellStyle name="Input 3 7 4 23 2 2" xfId="35320"/>
    <cellStyle name="Input 3 7 4 23 2 3" xfId="46359"/>
    <cellStyle name="Input 3 7 4 23 2 4" xfId="23406"/>
    <cellStyle name="Input 3 7 4 23 3" xfId="29761"/>
    <cellStyle name="Input 3 7 4 23 4" xfId="40770"/>
    <cellStyle name="Input 3 7 4 23 5" xfId="17817"/>
    <cellStyle name="Input 3 7 4 24" xfId="6111"/>
    <cellStyle name="Input 3 7 4 24 2" xfId="11674"/>
    <cellStyle name="Input 3 7 4 24 2 2" xfId="35501"/>
    <cellStyle name="Input 3 7 4 24 2 3" xfId="46540"/>
    <cellStyle name="Input 3 7 4 24 2 4" xfId="23587"/>
    <cellStyle name="Input 3 7 4 24 3" xfId="29962"/>
    <cellStyle name="Input 3 7 4 24 4" xfId="40978"/>
    <cellStyle name="Input 3 7 4 24 5" xfId="18025"/>
    <cellStyle name="Input 3 7 4 25" xfId="6331"/>
    <cellStyle name="Input 3 7 4 25 2" xfId="11866"/>
    <cellStyle name="Input 3 7 4 25 2 2" xfId="35693"/>
    <cellStyle name="Input 3 7 4 25 2 3" xfId="46732"/>
    <cellStyle name="Input 3 7 4 25 2 4" xfId="23779"/>
    <cellStyle name="Input 3 7 4 25 3" xfId="30175"/>
    <cellStyle name="Input 3 7 4 25 4" xfId="41198"/>
    <cellStyle name="Input 3 7 4 25 5" xfId="18245"/>
    <cellStyle name="Input 3 7 4 26" xfId="687"/>
    <cellStyle name="Input 3 7 4 26 2" xfId="6994"/>
    <cellStyle name="Input 3 7 4 26 2 2" xfId="30821"/>
    <cellStyle name="Input 3 7 4 26 2 3" xfId="41860"/>
    <cellStyle name="Input 3 7 4 26 2 4" xfId="18907"/>
    <cellStyle name="Input 3 7 4 26 3" xfId="24678"/>
    <cellStyle name="Input 3 7 4 26 4" xfId="29873"/>
    <cellStyle name="Input 3 7 4 26 5" xfId="12601"/>
    <cellStyle name="Input 3 7 4 27" xfId="24444"/>
    <cellStyle name="Input 3 7 4 28" xfId="26643"/>
    <cellStyle name="Input 3 7 4 29" xfId="12362"/>
    <cellStyle name="Input 3 7 4 3" xfId="1305"/>
    <cellStyle name="Input 3 7 4 3 2" xfId="7530"/>
    <cellStyle name="Input 3 7 4 3 2 2" xfId="31357"/>
    <cellStyle name="Input 3 7 4 3 2 3" xfId="42396"/>
    <cellStyle name="Input 3 7 4 3 2 4" xfId="19443"/>
    <cellStyle name="Input 3 7 4 3 3" xfId="25280"/>
    <cellStyle name="Input 3 7 4 3 4" xfId="36172"/>
    <cellStyle name="Input 3 7 4 3 5" xfId="13219"/>
    <cellStyle name="Input 3 7 4 4" xfId="1537"/>
    <cellStyle name="Input 3 7 4 4 2" xfId="7728"/>
    <cellStyle name="Input 3 7 4 4 2 2" xfId="31555"/>
    <cellStyle name="Input 3 7 4 4 2 3" xfId="42594"/>
    <cellStyle name="Input 3 7 4 4 2 4" xfId="19641"/>
    <cellStyle name="Input 3 7 4 4 3" xfId="25504"/>
    <cellStyle name="Input 3 7 4 4 4" xfId="36404"/>
    <cellStyle name="Input 3 7 4 4 5" xfId="13451"/>
    <cellStyle name="Input 3 7 4 5" xfId="1748"/>
    <cellStyle name="Input 3 7 4 5 2" xfId="7912"/>
    <cellStyle name="Input 3 7 4 5 2 2" xfId="31739"/>
    <cellStyle name="Input 3 7 4 5 2 3" xfId="42778"/>
    <cellStyle name="Input 3 7 4 5 2 4" xfId="19825"/>
    <cellStyle name="Input 3 7 4 5 3" xfId="25708"/>
    <cellStyle name="Input 3 7 4 5 4" xfId="36615"/>
    <cellStyle name="Input 3 7 4 5 5" xfId="13662"/>
    <cellStyle name="Input 3 7 4 6" xfId="1979"/>
    <cellStyle name="Input 3 7 4 6 2" xfId="8113"/>
    <cellStyle name="Input 3 7 4 6 2 2" xfId="31940"/>
    <cellStyle name="Input 3 7 4 6 2 3" xfId="42979"/>
    <cellStyle name="Input 3 7 4 6 2 4" xfId="20026"/>
    <cellStyle name="Input 3 7 4 6 3" xfId="25932"/>
    <cellStyle name="Input 3 7 4 6 4" xfId="36846"/>
    <cellStyle name="Input 3 7 4 6 5" xfId="13893"/>
    <cellStyle name="Input 3 7 4 7" xfId="2204"/>
    <cellStyle name="Input 3 7 4 7 2" xfId="8304"/>
    <cellStyle name="Input 3 7 4 7 2 2" xfId="32131"/>
    <cellStyle name="Input 3 7 4 7 2 3" xfId="43170"/>
    <cellStyle name="Input 3 7 4 7 2 4" xfId="20217"/>
    <cellStyle name="Input 3 7 4 7 3" xfId="26150"/>
    <cellStyle name="Input 3 7 4 7 4" xfId="37071"/>
    <cellStyle name="Input 3 7 4 7 5" xfId="14118"/>
    <cellStyle name="Input 3 7 4 8" xfId="2418"/>
    <cellStyle name="Input 3 7 4 8 2" xfId="8490"/>
    <cellStyle name="Input 3 7 4 8 2 2" xfId="32317"/>
    <cellStyle name="Input 3 7 4 8 2 3" xfId="43356"/>
    <cellStyle name="Input 3 7 4 8 2 4" xfId="20403"/>
    <cellStyle name="Input 3 7 4 8 3" xfId="26358"/>
    <cellStyle name="Input 3 7 4 8 4" xfId="37285"/>
    <cellStyle name="Input 3 7 4 8 5" xfId="14332"/>
    <cellStyle name="Input 3 7 4 9" xfId="2641"/>
    <cellStyle name="Input 3 7 4 9 2" xfId="8680"/>
    <cellStyle name="Input 3 7 4 9 2 2" xfId="32507"/>
    <cellStyle name="Input 3 7 4 9 2 3" xfId="43546"/>
    <cellStyle name="Input 3 7 4 9 2 4" xfId="20593"/>
    <cellStyle name="Input 3 7 4 9 3" xfId="26576"/>
    <cellStyle name="Input 3 7 4 9 4" xfId="37508"/>
    <cellStyle name="Input 3 7 4 9 5" xfId="14555"/>
    <cellStyle name="Input 3 7 5" xfId="1051"/>
    <cellStyle name="Input 3 7 5 2" xfId="7308"/>
    <cellStyle name="Input 3 7 5 2 2" xfId="31135"/>
    <cellStyle name="Input 3 7 5 2 3" xfId="42174"/>
    <cellStyle name="Input 3 7 5 2 4" xfId="19221"/>
    <cellStyle name="Input 3 7 5 3" xfId="25033"/>
    <cellStyle name="Input 3 7 5 4" xfId="26529"/>
    <cellStyle name="Input 3 7 5 5" xfId="12965"/>
    <cellStyle name="Input 3 7 6" xfId="1264"/>
    <cellStyle name="Input 3 7 6 2" xfId="7493"/>
    <cellStyle name="Input 3 7 6 2 2" xfId="31320"/>
    <cellStyle name="Input 3 7 6 2 3" xfId="42359"/>
    <cellStyle name="Input 3 7 6 2 4" xfId="19406"/>
    <cellStyle name="Input 3 7 6 3" xfId="25240"/>
    <cellStyle name="Input 3 7 6 4" xfId="36131"/>
    <cellStyle name="Input 3 7 6 5" xfId="13178"/>
    <cellStyle name="Input 3 7 7" xfId="1496"/>
    <cellStyle name="Input 3 7 7 2" xfId="7691"/>
    <cellStyle name="Input 3 7 7 2 2" xfId="31518"/>
    <cellStyle name="Input 3 7 7 2 3" xfId="42557"/>
    <cellStyle name="Input 3 7 7 2 4" xfId="19604"/>
    <cellStyle name="Input 3 7 7 3" xfId="25464"/>
    <cellStyle name="Input 3 7 7 4" xfId="36363"/>
    <cellStyle name="Input 3 7 7 5" xfId="13410"/>
    <cellStyle name="Input 3 7 8" xfId="1707"/>
    <cellStyle name="Input 3 7 8 2" xfId="7875"/>
    <cellStyle name="Input 3 7 8 2 2" xfId="31702"/>
    <cellStyle name="Input 3 7 8 2 3" xfId="42741"/>
    <cellStyle name="Input 3 7 8 2 4" xfId="19788"/>
    <cellStyle name="Input 3 7 8 3" xfId="25668"/>
    <cellStyle name="Input 3 7 8 4" xfId="36574"/>
    <cellStyle name="Input 3 7 8 5" xfId="13621"/>
    <cellStyle name="Input 3 7 9" xfId="1938"/>
    <cellStyle name="Input 3 7 9 2" xfId="8076"/>
    <cellStyle name="Input 3 7 9 2 2" xfId="31903"/>
    <cellStyle name="Input 3 7 9 2 3" xfId="42942"/>
    <cellStyle name="Input 3 7 9 2 4" xfId="19989"/>
    <cellStyle name="Input 3 7 9 3" xfId="25892"/>
    <cellStyle name="Input 3 7 9 4" xfId="36805"/>
    <cellStyle name="Input 3 7 9 5" xfId="13852"/>
    <cellStyle name="Input 3 8" xfId="521"/>
    <cellStyle name="Input 3 8 10" xfId="2915"/>
    <cellStyle name="Input 3 8 10 2" xfId="8919"/>
    <cellStyle name="Input 3 8 10 2 2" xfId="32746"/>
    <cellStyle name="Input 3 8 10 2 3" xfId="43785"/>
    <cellStyle name="Input 3 8 10 2 4" xfId="20832"/>
    <cellStyle name="Input 3 8 10 3" xfId="26841"/>
    <cellStyle name="Input 3 8 10 4" xfId="37782"/>
    <cellStyle name="Input 3 8 10 5" xfId="14829"/>
    <cellStyle name="Input 3 8 11" xfId="3183"/>
    <cellStyle name="Input 3 8 11 2" xfId="9148"/>
    <cellStyle name="Input 3 8 11 2 2" xfId="32975"/>
    <cellStyle name="Input 3 8 11 2 3" xfId="44014"/>
    <cellStyle name="Input 3 8 11 2 4" xfId="21061"/>
    <cellStyle name="Input 3 8 11 3" xfId="27105"/>
    <cellStyle name="Input 3 8 11 4" xfId="38050"/>
    <cellStyle name="Input 3 8 11 5" xfId="15097"/>
    <cellStyle name="Input 3 8 12" xfId="3427"/>
    <cellStyle name="Input 3 8 12 2" xfId="9360"/>
    <cellStyle name="Input 3 8 12 2 2" xfId="33187"/>
    <cellStyle name="Input 3 8 12 2 3" xfId="44226"/>
    <cellStyle name="Input 3 8 12 2 4" xfId="21273"/>
    <cellStyle name="Input 3 8 12 3" xfId="27345"/>
    <cellStyle name="Input 3 8 12 4" xfId="38294"/>
    <cellStyle name="Input 3 8 12 5" xfId="15341"/>
    <cellStyle name="Input 3 8 13" xfId="3672"/>
    <cellStyle name="Input 3 8 13 2" xfId="9573"/>
    <cellStyle name="Input 3 8 13 2 2" xfId="33400"/>
    <cellStyle name="Input 3 8 13 2 3" xfId="44439"/>
    <cellStyle name="Input 3 8 13 2 4" xfId="21486"/>
    <cellStyle name="Input 3 8 13 3" xfId="27585"/>
    <cellStyle name="Input 3 8 13 4" xfId="38539"/>
    <cellStyle name="Input 3 8 13 5" xfId="15586"/>
    <cellStyle name="Input 3 8 14" xfId="3920"/>
    <cellStyle name="Input 3 8 14 2" xfId="9787"/>
    <cellStyle name="Input 3 8 14 2 2" xfId="33614"/>
    <cellStyle name="Input 3 8 14 2 3" xfId="44653"/>
    <cellStyle name="Input 3 8 14 2 4" xfId="21700"/>
    <cellStyle name="Input 3 8 14 3" xfId="27829"/>
    <cellStyle name="Input 3 8 14 4" xfId="38787"/>
    <cellStyle name="Input 3 8 14 5" xfId="15834"/>
    <cellStyle name="Input 3 8 15" xfId="4164"/>
    <cellStyle name="Input 3 8 15 2" xfId="9998"/>
    <cellStyle name="Input 3 8 15 2 2" xfId="33825"/>
    <cellStyle name="Input 3 8 15 2 3" xfId="44864"/>
    <cellStyle name="Input 3 8 15 2 4" xfId="21911"/>
    <cellStyle name="Input 3 8 15 3" xfId="28068"/>
    <cellStyle name="Input 3 8 15 4" xfId="39031"/>
    <cellStyle name="Input 3 8 15 5" xfId="16078"/>
    <cellStyle name="Input 3 8 16" xfId="4406"/>
    <cellStyle name="Input 3 8 16 2" xfId="10208"/>
    <cellStyle name="Input 3 8 16 2 2" xfId="34035"/>
    <cellStyle name="Input 3 8 16 2 3" xfId="45074"/>
    <cellStyle name="Input 3 8 16 2 4" xfId="22121"/>
    <cellStyle name="Input 3 8 16 3" xfId="28305"/>
    <cellStyle name="Input 3 8 16 4" xfId="39273"/>
    <cellStyle name="Input 3 8 16 5" xfId="16320"/>
    <cellStyle name="Input 3 8 17" xfId="4627"/>
    <cellStyle name="Input 3 8 17 2" xfId="10395"/>
    <cellStyle name="Input 3 8 17 2 2" xfId="34222"/>
    <cellStyle name="Input 3 8 17 2 3" xfId="45261"/>
    <cellStyle name="Input 3 8 17 2 4" xfId="22308"/>
    <cellStyle name="Input 3 8 17 3" xfId="28520"/>
    <cellStyle name="Input 3 8 17 4" xfId="39494"/>
    <cellStyle name="Input 3 8 17 5" xfId="16541"/>
    <cellStyle name="Input 3 8 18" xfId="4837"/>
    <cellStyle name="Input 3 8 18 2" xfId="10578"/>
    <cellStyle name="Input 3 8 18 2 2" xfId="34405"/>
    <cellStyle name="Input 3 8 18 2 3" xfId="45444"/>
    <cellStyle name="Input 3 8 18 2 4" xfId="22491"/>
    <cellStyle name="Input 3 8 18 3" xfId="28724"/>
    <cellStyle name="Input 3 8 18 4" xfId="39704"/>
    <cellStyle name="Input 3 8 18 5" xfId="16751"/>
    <cellStyle name="Input 3 8 19" xfId="5072"/>
    <cellStyle name="Input 3 8 19 2" xfId="10783"/>
    <cellStyle name="Input 3 8 19 2 2" xfId="34610"/>
    <cellStyle name="Input 3 8 19 2 3" xfId="45649"/>
    <cellStyle name="Input 3 8 19 2 4" xfId="22696"/>
    <cellStyle name="Input 3 8 19 3" xfId="28953"/>
    <cellStyle name="Input 3 8 19 4" xfId="39939"/>
    <cellStyle name="Input 3 8 19 5" xfId="16986"/>
    <cellStyle name="Input 3 8 2" xfId="1165"/>
    <cellStyle name="Input 3 8 2 2" xfId="7410"/>
    <cellStyle name="Input 3 8 2 2 2" xfId="31237"/>
    <cellStyle name="Input 3 8 2 2 3" xfId="42276"/>
    <cellStyle name="Input 3 8 2 2 4" xfId="19323"/>
    <cellStyle name="Input 3 8 2 3" xfId="25143"/>
    <cellStyle name="Input 3 8 2 4" xfId="24348"/>
    <cellStyle name="Input 3 8 2 5" xfId="13079"/>
    <cellStyle name="Input 3 8 20" xfId="5293"/>
    <cellStyle name="Input 3 8 20 2" xfId="10970"/>
    <cellStyle name="Input 3 8 20 2 2" xfId="34797"/>
    <cellStyle name="Input 3 8 20 2 3" xfId="45836"/>
    <cellStyle name="Input 3 8 20 2 4" xfId="22883"/>
    <cellStyle name="Input 3 8 20 3" xfId="29167"/>
    <cellStyle name="Input 3 8 20 4" xfId="40160"/>
    <cellStyle name="Input 3 8 20 5" xfId="17207"/>
    <cellStyle name="Input 3 8 21" xfId="5526"/>
    <cellStyle name="Input 3 8 21 2" xfId="11173"/>
    <cellStyle name="Input 3 8 21 2 2" xfId="35000"/>
    <cellStyle name="Input 3 8 21 2 3" xfId="46039"/>
    <cellStyle name="Input 3 8 21 2 4" xfId="23086"/>
    <cellStyle name="Input 3 8 21 3" xfId="29394"/>
    <cellStyle name="Input 3 8 21 4" xfId="40393"/>
    <cellStyle name="Input 3 8 21 5" xfId="17440"/>
    <cellStyle name="Input 3 8 22" xfId="5759"/>
    <cellStyle name="Input 3 8 22 2" xfId="11374"/>
    <cellStyle name="Input 3 8 22 2 2" xfId="35201"/>
    <cellStyle name="Input 3 8 22 2 3" xfId="46240"/>
    <cellStyle name="Input 3 8 22 2 4" xfId="23287"/>
    <cellStyle name="Input 3 8 22 3" xfId="29620"/>
    <cellStyle name="Input 3 8 22 4" xfId="40626"/>
    <cellStyle name="Input 3 8 22 5" xfId="17673"/>
    <cellStyle name="Input 3 8 23" xfId="5976"/>
    <cellStyle name="Input 3 8 23 2" xfId="11558"/>
    <cellStyle name="Input 3 8 23 2 2" xfId="35385"/>
    <cellStyle name="Input 3 8 23 2 3" xfId="46424"/>
    <cellStyle name="Input 3 8 23 2 4" xfId="23471"/>
    <cellStyle name="Input 3 8 23 3" xfId="29831"/>
    <cellStyle name="Input 3 8 23 4" xfId="40843"/>
    <cellStyle name="Input 3 8 23 5" xfId="17890"/>
    <cellStyle name="Input 3 8 24" xfId="6184"/>
    <cellStyle name="Input 3 8 24 2" xfId="11739"/>
    <cellStyle name="Input 3 8 24 2 2" xfId="35566"/>
    <cellStyle name="Input 3 8 24 2 3" xfId="46605"/>
    <cellStyle name="Input 3 8 24 2 4" xfId="23652"/>
    <cellStyle name="Input 3 8 24 3" xfId="30032"/>
    <cellStyle name="Input 3 8 24 4" xfId="41051"/>
    <cellStyle name="Input 3 8 24 5" xfId="18098"/>
    <cellStyle name="Input 3 8 25" xfId="6404"/>
    <cellStyle name="Input 3 8 25 2" xfId="11931"/>
    <cellStyle name="Input 3 8 25 2 2" xfId="35758"/>
    <cellStyle name="Input 3 8 25 2 3" xfId="46797"/>
    <cellStyle name="Input 3 8 25 2 4" xfId="23844"/>
    <cellStyle name="Input 3 8 25 3" xfId="30245"/>
    <cellStyle name="Input 3 8 25 4" xfId="41271"/>
    <cellStyle name="Input 3 8 25 5" xfId="18318"/>
    <cellStyle name="Input 3 8 26" xfId="6630"/>
    <cellStyle name="Input 3 8 26 2" xfId="12124"/>
    <cellStyle name="Input 3 8 26 2 2" xfId="35951"/>
    <cellStyle name="Input 3 8 26 2 3" xfId="46990"/>
    <cellStyle name="Input 3 8 26 2 4" xfId="24037"/>
    <cellStyle name="Input 3 8 26 3" xfId="30462"/>
    <cellStyle name="Input 3 8 26 4" xfId="41497"/>
    <cellStyle name="Input 3 8 26 5" xfId="18544"/>
    <cellStyle name="Input 3 8 27" xfId="752"/>
    <cellStyle name="Input 3 8 27 2" xfId="7059"/>
    <cellStyle name="Input 3 8 27 2 2" xfId="30886"/>
    <cellStyle name="Input 3 8 27 2 3" xfId="41925"/>
    <cellStyle name="Input 3 8 27 2 4" xfId="18972"/>
    <cellStyle name="Input 3 8 27 3" xfId="24743"/>
    <cellStyle name="Input 3 8 27 4" xfId="27316"/>
    <cellStyle name="Input 3 8 27 5" xfId="12666"/>
    <cellStyle name="Input 3 8 28" xfId="6842"/>
    <cellStyle name="Input 3 8 28 2" xfId="30669"/>
    <cellStyle name="Input 3 8 28 3" xfId="41708"/>
    <cellStyle name="Input 3 8 28 4" xfId="18755"/>
    <cellStyle name="Input 3 8 29" xfId="24514"/>
    <cellStyle name="Input 3 8 3" xfId="1378"/>
    <cellStyle name="Input 3 8 3 2" xfId="7595"/>
    <cellStyle name="Input 3 8 3 2 2" xfId="31422"/>
    <cellStyle name="Input 3 8 3 2 3" xfId="42461"/>
    <cellStyle name="Input 3 8 3 2 4" xfId="19508"/>
    <cellStyle name="Input 3 8 3 3" xfId="25350"/>
    <cellStyle name="Input 3 8 3 4" xfId="36245"/>
    <cellStyle name="Input 3 8 3 5" xfId="13292"/>
    <cellStyle name="Input 3 8 30" xfId="26948"/>
    <cellStyle name="Input 3 8 31" xfId="12435"/>
    <cellStyle name="Input 3 8 4" xfId="1610"/>
    <cellStyle name="Input 3 8 4 2" xfId="7793"/>
    <cellStyle name="Input 3 8 4 2 2" xfId="31620"/>
    <cellStyle name="Input 3 8 4 2 3" xfId="42659"/>
    <cellStyle name="Input 3 8 4 2 4" xfId="19706"/>
    <cellStyle name="Input 3 8 4 3" xfId="25574"/>
    <cellStyle name="Input 3 8 4 4" xfId="36477"/>
    <cellStyle name="Input 3 8 4 5" xfId="13524"/>
    <cellStyle name="Input 3 8 5" xfId="1821"/>
    <cellStyle name="Input 3 8 5 2" xfId="7977"/>
    <cellStyle name="Input 3 8 5 2 2" xfId="31804"/>
    <cellStyle name="Input 3 8 5 2 3" xfId="42843"/>
    <cellStyle name="Input 3 8 5 2 4" xfId="19890"/>
    <cellStyle name="Input 3 8 5 3" xfId="25778"/>
    <cellStyle name="Input 3 8 5 4" xfId="36688"/>
    <cellStyle name="Input 3 8 5 5" xfId="13735"/>
    <cellStyle name="Input 3 8 6" xfId="2052"/>
    <cellStyle name="Input 3 8 6 2" xfId="8178"/>
    <cellStyle name="Input 3 8 6 2 2" xfId="32005"/>
    <cellStyle name="Input 3 8 6 2 3" xfId="43044"/>
    <cellStyle name="Input 3 8 6 2 4" xfId="20091"/>
    <cellStyle name="Input 3 8 6 3" xfId="26003"/>
    <cellStyle name="Input 3 8 6 4" xfId="36919"/>
    <cellStyle name="Input 3 8 6 5" xfId="13966"/>
    <cellStyle name="Input 3 8 7" xfId="2277"/>
    <cellStyle name="Input 3 8 7 2" xfId="8369"/>
    <cellStyle name="Input 3 8 7 2 2" xfId="32196"/>
    <cellStyle name="Input 3 8 7 2 3" xfId="43235"/>
    <cellStyle name="Input 3 8 7 2 4" xfId="20282"/>
    <cellStyle name="Input 3 8 7 3" xfId="26220"/>
    <cellStyle name="Input 3 8 7 4" xfId="37144"/>
    <cellStyle name="Input 3 8 7 5" xfId="14191"/>
    <cellStyle name="Input 3 8 8" xfId="2491"/>
    <cellStyle name="Input 3 8 8 2" xfId="8555"/>
    <cellStyle name="Input 3 8 8 2 2" xfId="32382"/>
    <cellStyle name="Input 3 8 8 2 3" xfId="43421"/>
    <cellStyle name="Input 3 8 8 2 4" xfId="20468"/>
    <cellStyle name="Input 3 8 8 3" xfId="26429"/>
    <cellStyle name="Input 3 8 8 4" xfId="37358"/>
    <cellStyle name="Input 3 8 8 5" xfId="14405"/>
    <cellStyle name="Input 3 8 9" xfId="2709"/>
    <cellStyle name="Input 3 8 9 2" xfId="8739"/>
    <cellStyle name="Input 3 8 9 2 2" xfId="32566"/>
    <cellStyle name="Input 3 8 9 2 3" xfId="43605"/>
    <cellStyle name="Input 3 8 9 2 4" xfId="20652"/>
    <cellStyle name="Input 3 8 9 3" xfId="26641"/>
    <cellStyle name="Input 3 8 9 4" xfId="37576"/>
    <cellStyle name="Input 3 8 9 5" xfId="14623"/>
    <cellStyle name="Input 3 9" xfId="1034"/>
    <cellStyle name="Input 3 9 2" xfId="7298"/>
    <cellStyle name="Input 3 9 2 2" xfId="31125"/>
    <cellStyle name="Input 3 9 2 3" xfId="42164"/>
    <cellStyle name="Input 3 9 2 4" xfId="19211"/>
    <cellStyle name="Input 3 9 3" xfId="25016"/>
    <cellStyle name="Input 3 9 4" xfId="28221"/>
    <cellStyle name="Input 3 9 5" xfId="12948"/>
    <cellStyle name="Input 4" xfId="47145"/>
    <cellStyle name="Input 5" xfId="47156"/>
    <cellStyle name="Linked Cell 2" xfId="83"/>
    <cellStyle name="Linked Cell 3" xfId="217"/>
    <cellStyle name="Neutral 2" xfId="84"/>
    <cellStyle name="Neutral 3" xfId="218"/>
    <cellStyle name="Normal 10" xfId="85"/>
    <cellStyle name="Normal 10 2" xfId="92"/>
    <cellStyle name="Normal 10 22 2 2 2 9" xfId="106"/>
    <cellStyle name="Normal 10 22 2 2 2 9 2" xfId="107"/>
    <cellStyle name="Normal 10 22 2 2 2 9 2 2" xfId="108"/>
    <cellStyle name="Normal 10 22 2 2 2 9 3" xfId="109"/>
    <cellStyle name="Normal 11" xfId="91"/>
    <cellStyle name="Normal 11 2" xfId="239"/>
    <cellStyle name="Normal 11 2 2" xfId="330"/>
    <cellStyle name="Normal 11 3" xfId="255"/>
    <cellStyle name="Normal 11 3 2" xfId="331"/>
    <cellStyle name="Normal 11 4" xfId="274"/>
    <cellStyle name="Normal 11 4 2" xfId="332"/>
    <cellStyle name="Normal 11 5" xfId="329"/>
    <cellStyle name="Normal 11 6" xfId="226"/>
    <cellStyle name="Normal 11 7" xfId="357"/>
    <cellStyle name="Normal 12" xfId="93"/>
    <cellStyle name="Normal 12 2" xfId="358"/>
    <cellStyle name="Normal 12 3" xfId="47153"/>
    <cellStyle name="Normal 13" xfId="94"/>
    <cellStyle name="Normal 13 2" xfId="359"/>
    <cellStyle name="Normal 14" xfId="95"/>
    <cellStyle name="Normal 14 2" xfId="360"/>
    <cellStyle name="Normal 15" xfId="96"/>
    <cellStyle name="Normal 15 2" xfId="110"/>
    <cellStyle name="Normal 15 2 2" xfId="47143"/>
    <cellStyle name="Normal 15 3" xfId="361"/>
    <cellStyle name="Normal 16" xfId="98"/>
    <cellStyle name="Normal 16 2" xfId="362"/>
    <cellStyle name="Normal 17" xfId="99"/>
    <cellStyle name="Normal 17 2" xfId="363"/>
    <cellStyle name="Normal 18" xfId="100"/>
    <cellStyle name="Normal 18 2" xfId="364"/>
    <cellStyle name="Normal 19" xfId="101"/>
    <cellStyle name="Normal 19 2" xfId="365"/>
    <cellStyle name="Normal 2" xfId="16"/>
    <cellStyle name="Normal 2 2" xfId="17"/>
    <cellStyle name="Normal 2 2 2" xfId="26"/>
    <cellStyle name="Normal 2 2 2 2" xfId="111"/>
    <cellStyle name="Normal 2 3" xfId="404"/>
    <cellStyle name="Normal 20" xfId="102"/>
    <cellStyle name="Normal 20 2" xfId="366"/>
    <cellStyle name="Normal 21" xfId="182"/>
    <cellStyle name="Normal 21 2" xfId="367"/>
    <cellStyle name="Normal 22" xfId="47154"/>
    <cellStyle name="Normal 3" xfId="18"/>
    <cellStyle name="Normal 3 2" xfId="36"/>
    <cellStyle name="Normal 4" xfId="19"/>
    <cellStyle name="Normal 4 10" xfId="112"/>
    <cellStyle name="Normal 4 11" xfId="113"/>
    <cellStyle name="Normal 4 12" xfId="114"/>
    <cellStyle name="Normal 4 13" xfId="115"/>
    <cellStyle name="Normal 4 14" xfId="116"/>
    <cellStyle name="Normal 4 15" xfId="117"/>
    <cellStyle name="Normal 4 16" xfId="118"/>
    <cellStyle name="Normal 4 17" xfId="119"/>
    <cellStyle name="Normal 4 18" xfId="120"/>
    <cellStyle name="Normal 4 19" xfId="121"/>
    <cellStyle name="Normal 4 19 2" xfId="122"/>
    <cellStyle name="Normal 4 19 3" xfId="123"/>
    <cellStyle name="Normal 4 19 4" xfId="124"/>
    <cellStyle name="Normal 4 19 4 2" xfId="125"/>
    <cellStyle name="Normal 4 19 4 2 2" xfId="126"/>
    <cellStyle name="Normal 4 19 4 2 2 10" xfId="127"/>
    <cellStyle name="Normal 4 19 4 2 2 2" xfId="128"/>
    <cellStyle name="Normal 4 19 4 2 2 3" xfId="129"/>
    <cellStyle name="Normal 4 19 4 2 2 4" xfId="130"/>
    <cellStyle name="Normal 4 19 4 2 2 5" xfId="131"/>
    <cellStyle name="Normal 4 19 4 2 2 6" xfId="132"/>
    <cellStyle name="Normal 4 19 4 2 2 7" xfId="133"/>
    <cellStyle name="Normal 4 19 4 2 2 8" xfId="134"/>
    <cellStyle name="Normal 4 19 4 2 2 9" xfId="135"/>
    <cellStyle name="Normal 4 19 4 3" xfId="136"/>
    <cellStyle name="Normal 4 19 4 3 2" xfId="137"/>
    <cellStyle name="Normal 4 19 4 3 2 10" xfId="138"/>
    <cellStyle name="Normal 4 19 4 3 2 2" xfId="139"/>
    <cellStyle name="Normal 4 19 4 3 2 3" xfId="140"/>
    <cellStyle name="Normal 4 19 4 3 2 4" xfId="141"/>
    <cellStyle name="Normal 4 19 4 3 2 5" xfId="142"/>
    <cellStyle name="Normal 4 19 4 3 2 6" xfId="143"/>
    <cellStyle name="Normal 4 19 4 3 2 7" xfId="144"/>
    <cellStyle name="Normal 4 19 4 3 2 8" xfId="145"/>
    <cellStyle name="Normal 4 19 4 3 2 9" xfId="146"/>
    <cellStyle name="Normal 4 2" xfId="37"/>
    <cellStyle name="Normal 4 2 10" xfId="147"/>
    <cellStyle name="Normal 4 2 11" xfId="148"/>
    <cellStyle name="Normal 4 2 12" xfId="149"/>
    <cellStyle name="Normal 4 2 13" xfId="150"/>
    <cellStyle name="Normal 4 2 14" xfId="151"/>
    <cellStyle name="Normal 4 2 15" xfId="152"/>
    <cellStyle name="Normal 4 2 16" xfId="153"/>
    <cellStyle name="Normal 4 2 17" xfId="154"/>
    <cellStyle name="Normal 4 2 18" xfId="155"/>
    <cellStyle name="Normal 4 2 18 2" xfId="156"/>
    <cellStyle name="Normal 4 2 18 3" xfId="157"/>
    <cellStyle name="Normal 4 2 18 4" xfId="158"/>
    <cellStyle name="Normal 4 2 18 4 2" xfId="159"/>
    <cellStyle name="Normal 4 2 18 4 3" xfId="160"/>
    <cellStyle name="Normal 4 2 19" xfId="161"/>
    <cellStyle name="Normal 4 2 2" xfId="38"/>
    <cellStyle name="Normal 4 2 20" xfId="162"/>
    <cellStyle name="Normal 4 2 3" xfId="163"/>
    <cellStyle name="Normal 4 2 4" xfId="164"/>
    <cellStyle name="Normal 4 2 5" xfId="165"/>
    <cellStyle name="Normal 4 2 6" xfId="166"/>
    <cellStyle name="Normal 4 2 7" xfId="167"/>
    <cellStyle name="Normal 4 2 8" xfId="168"/>
    <cellStyle name="Normal 4 2 9" xfId="169"/>
    <cellStyle name="Normal 4 20" xfId="170"/>
    <cellStyle name="Normal 4 21" xfId="171"/>
    <cellStyle name="Normal 4 3" xfId="39"/>
    <cellStyle name="Normal 4 3 2" xfId="333"/>
    <cellStyle name="Normal 4 4" xfId="172"/>
    <cellStyle name="Normal 4 4 2" xfId="334"/>
    <cellStyle name="Normal 4 5" xfId="173"/>
    <cellStyle name="Normal 4 6" xfId="174"/>
    <cellStyle name="Normal 4 7" xfId="175"/>
    <cellStyle name="Normal 4 8" xfId="176"/>
    <cellStyle name="Normal 4 9" xfId="177"/>
    <cellStyle name="Normal 5" xfId="20"/>
    <cellStyle name="Normal 5 2" xfId="240"/>
    <cellStyle name="Normal 5 2 2" xfId="336"/>
    <cellStyle name="Normal 5 3" xfId="256"/>
    <cellStyle name="Normal 5 3 2" xfId="337"/>
    <cellStyle name="Normal 5 4" xfId="275"/>
    <cellStyle name="Normal 5 4 2" xfId="338"/>
    <cellStyle name="Normal 5 5" xfId="335"/>
    <cellStyle name="Normal 5 6" xfId="224"/>
    <cellStyle name="Normal 6" xfId="27"/>
    <cellStyle name="Normal 6 2" xfId="97"/>
    <cellStyle name="Normal 6 3" xfId="178"/>
    <cellStyle name="Normal 6 3 2" xfId="47152"/>
    <cellStyle name="Normal 7" xfId="30"/>
    <cellStyle name="Normal 7 2" xfId="40"/>
    <cellStyle name="Normal 7 2 2" xfId="277"/>
    <cellStyle name="Normal 7 2 2 2" xfId="341"/>
    <cellStyle name="Normal 7 2 3" xfId="340"/>
    <cellStyle name="Normal 7 3" xfId="257"/>
    <cellStyle name="Normal 7 3 2" xfId="342"/>
    <cellStyle name="Normal 7 4" xfId="276"/>
    <cellStyle name="Normal 7 4 2" xfId="343"/>
    <cellStyle name="Normal 7 5" xfId="339"/>
    <cellStyle name="Normal 7 6" xfId="356"/>
    <cellStyle name="Normal 8" xfId="41"/>
    <cellStyle name="Normal 8 2" xfId="179"/>
    <cellStyle name="Normal 8 2 2" xfId="345"/>
    <cellStyle name="Normal 8 3" xfId="258"/>
    <cellStyle name="Normal 8 3 2" xfId="346"/>
    <cellStyle name="Normal 8 4" xfId="278"/>
    <cellStyle name="Normal 8 4 2" xfId="347"/>
    <cellStyle name="Normal 8 5" xfId="344"/>
    <cellStyle name="Normal 9" xfId="42"/>
    <cellStyle name="Normal 9 2" xfId="241"/>
    <cellStyle name="Normal 9 2 2" xfId="349"/>
    <cellStyle name="Normal 9 3" xfId="259"/>
    <cellStyle name="Normal 9 3 2" xfId="350"/>
    <cellStyle name="Normal 9 4" xfId="279"/>
    <cellStyle name="Normal 9 4 2" xfId="351"/>
    <cellStyle name="Normal 9 5" xfId="348"/>
    <cellStyle name="Normal 9 6" xfId="225"/>
    <cellStyle name="Note 2" xfId="86"/>
    <cellStyle name="Note 2 2" xfId="242"/>
    <cellStyle name="Note 2 2 2" xfId="353"/>
    <cellStyle name="Note 2 3" xfId="260"/>
    <cellStyle name="Note 2 3 2" xfId="354"/>
    <cellStyle name="Note 2 4" xfId="280"/>
    <cellStyle name="Note 2 4 2" xfId="355"/>
    <cellStyle name="Note 2 5" xfId="352"/>
    <cellStyle name="Note 3" xfId="273"/>
    <cellStyle name="Note 3 10" xfId="1013"/>
    <cellStyle name="Note 3 10 2" xfId="7282"/>
    <cellStyle name="Note 3 10 2 2" xfId="31109"/>
    <cellStyle name="Note 3 10 2 3" xfId="42148"/>
    <cellStyle name="Note 3 10 2 4" xfId="19195"/>
    <cellStyle name="Note 3 10 3" xfId="24996"/>
    <cellStyle name="Note 3 10 4" xfId="25382"/>
    <cellStyle name="Note 3 10 5" xfId="12927"/>
    <cellStyle name="Note 3 11" xfId="877"/>
    <cellStyle name="Note 3 11 2" xfId="7177"/>
    <cellStyle name="Note 3 11 2 2" xfId="31004"/>
    <cellStyle name="Note 3 11 2 3" xfId="42043"/>
    <cellStyle name="Note 3 11 2 4" xfId="19090"/>
    <cellStyle name="Note 3 11 3" xfId="24867"/>
    <cellStyle name="Note 3 11 4" xfId="27445"/>
    <cellStyle name="Note 3 11 5" xfId="12791"/>
    <cellStyle name="Note 3 12" xfId="1475"/>
    <cellStyle name="Note 3 12 2" xfId="7676"/>
    <cellStyle name="Note 3 12 2 2" xfId="31503"/>
    <cellStyle name="Note 3 12 2 3" xfId="42542"/>
    <cellStyle name="Note 3 12 2 4" xfId="19589"/>
    <cellStyle name="Note 3 12 3" xfId="25443"/>
    <cellStyle name="Note 3 12 4" xfId="36342"/>
    <cellStyle name="Note 3 12 5" xfId="13389"/>
    <cellStyle name="Note 3 13" xfId="2155"/>
    <cellStyle name="Note 3 13 2" xfId="8261"/>
    <cellStyle name="Note 3 13 2 2" xfId="32088"/>
    <cellStyle name="Note 3 13 2 3" xfId="43127"/>
    <cellStyle name="Note 3 13 2 4" xfId="20174"/>
    <cellStyle name="Note 3 13 3" xfId="26102"/>
    <cellStyle name="Note 3 13 4" xfId="37022"/>
    <cellStyle name="Note 3 13 5" xfId="14069"/>
    <cellStyle name="Note 3 14" xfId="865"/>
    <cellStyle name="Note 3 14 2" xfId="7166"/>
    <cellStyle name="Note 3 14 2 2" xfId="30993"/>
    <cellStyle name="Note 3 14 2 3" xfId="42032"/>
    <cellStyle name="Note 3 14 2 4" xfId="19079"/>
    <cellStyle name="Note 3 14 3" xfId="24855"/>
    <cellStyle name="Note 3 14 4" xfId="27969"/>
    <cellStyle name="Note 3 14 5" xfId="12779"/>
    <cellStyle name="Note 3 15" xfId="3019"/>
    <cellStyle name="Note 3 15 2" xfId="9006"/>
    <cellStyle name="Note 3 15 2 2" xfId="32833"/>
    <cellStyle name="Note 3 15 2 3" xfId="43872"/>
    <cellStyle name="Note 3 15 2 4" xfId="20919"/>
    <cellStyle name="Note 3 15 3" xfId="26943"/>
    <cellStyle name="Note 3 15 4" xfId="37886"/>
    <cellStyle name="Note 3 15 5" xfId="14933"/>
    <cellStyle name="Note 3 16" xfId="1483"/>
    <cellStyle name="Note 3 16 2" xfId="7680"/>
    <cellStyle name="Note 3 16 2 2" xfId="31507"/>
    <cellStyle name="Note 3 16 2 3" xfId="42546"/>
    <cellStyle name="Note 3 16 2 4" xfId="19593"/>
    <cellStyle name="Note 3 16 3" xfId="25451"/>
    <cellStyle name="Note 3 16 4" xfId="36350"/>
    <cellStyle name="Note 3 16 5" xfId="13397"/>
    <cellStyle name="Note 3 17" xfId="1926"/>
    <cellStyle name="Note 3 17 2" xfId="8065"/>
    <cellStyle name="Note 3 17 2 2" xfId="31892"/>
    <cellStyle name="Note 3 17 2 3" xfId="42931"/>
    <cellStyle name="Note 3 17 2 4" xfId="19978"/>
    <cellStyle name="Note 3 17 3" xfId="25880"/>
    <cellStyle name="Note 3 17 4" xfId="36793"/>
    <cellStyle name="Note 3 17 5" xfId="13840"/>
    <cellStyle name="Note 3 18" xfId="2156"/>
    <cellStyle name="Note 3 18 2" xfId="8262"/>
    <cellStyle name="Note 3 18 2 2" xfId="32089"/>
    <cellStyle name="Note 3 18 2 3" xfId="43128"/>
    <cellStyle name="Note 3 18 2 4" xfId="20175"/>
    <cellStyle name="Note 3 18 3" xfId="26103"/>
    <cellStyle name="Note 3 18 4" xfId="37023"/>
    <cellStyle name="Note 3 18 5" xfId="14070"/>
    <cellStyle name="Note 3 19" xfId="915"/>
    <cellStyle name="Note 3 19 2" xfId="7209"/>
    <cellStyle name="Note 3 19 2 2" xfId="31036"/>
    <cellStyle name="Note 3 19 2 3" xfId="42075"/>
    <cellStyle name="Note 3 19 2 4" xfId="19122"/>
    <cellStyle name="Note 3 19 3" xfId="24903"/>
    <cellStyle name="Note 3 19 4" xfId="28941"/>
    <cellStyle name="Note 3 19 5" xfId="12829"/>
    <cellStyle name="Note 3 2" xfId="399"/>
    <cellStyle name="Note 3 2 10" xfId="3305"/>
    <cellStyle name="Note 3 2 10 2" xfId="9251"/>
    <cellStyle name="Note 3 2 10 2 2" xfId="33078"/>
    <cellStyle name="Note 3 2 10 2 3" xfId="44117"/>
    <cellStyle name="Note 3 2 10 2 4" xfId="21164"/>
    <cellStyle name="Note 3 2 10 3" xfId="27226"/>
    <cellStyle name="Note 3 2 10 4" xfId="38172"/>
    <cellStyle name="Note 3 2 10 5" xfId="15219"/>
    <cellStyle name="Note 3 2 11" xfId="3552"/>
    <cellStyle name="Note 3 2 11 2" xfId="9466"/>
    <cellStyle name="Note 3 2 11 2 2" xfId="33293"/>
    <cellStyle name="Note 3 2 11 2 3" xfId="44332"/>
    <cellStyle name="Note 3 2 11 2 4" xfId="21379"/>
    <cellStyle name="Note 3 2 11 3" xfId="27468"/>
    <cellStyle name="Note 3 2 11 4" xfId="38419"/>
    <cellStyle name="Note 3 2 11 5" xfId="15466"/>
    <cellStyle name="Note 3 2 12" xfId="3799"/>
    <cellStyle name="Note 3 2 12 2" xfId="9680"/>
    <cellStyle name="Note 3 2 12 2 2" xfId="33507"/>
    <cellStyle name="Note 3 2 12 2 3" xfId="44546"/>
    <cellStyle name="Note 3 2 12 2 4" xfId="21593"/>
    <cellStyle name="Note 3 2 12 3" xfId="27711"/>
    <cellStyle name="Note 3 2 12 4" xfId="38666"/>
    <cellStyle name="Note 3 2 12 5" xfId="15713"/>
    <cellStyle name="Note 3 2 13" xfId="4043"/>
    <cellStyle name="Note 3 2 13 2" xfId="9891"/>
    <cellStyle name="Note 3 2 13 2 2" xfId="33718"/>
    <cellStyle name="Note 3 2 13 2 3" xfId="44757"/>
    <cellStyle name="Note 3 2 13 2 4" xfId="21804"/>
    <cellStyle name="Note 3 2 13 3" xfId="27950"/>
    <cellStyle name="Note 3 2 13 4" xfId="38910"/>
    <cellStyle name="Note 3 2 13 5" xfId="15957"/>
    <cellStyle name="Note 3 2 14" xfId="4286"/>
    <cellStyle name="Note 3 2 14 2" xfId="10101"/>
    <cellStyle name="Note 3 2 14 2 2" xfId="33928"/>
    <cellStyle name="Note 3 2 14 2 3" xfId="44967"/>
    <cellStyle name="Note 3 2 14 2 4" xfId="22014"/>
    <cellStyle name="Note 3 2 14 3" xfId="28188"/>
    <cellStyle name="Note 3 2 14 4" xfId="39153"/>
    <cellStyle name="Note 3 2 14 5" xfId="16200"/>
    <cellStyle name="Note 3 2 15" xfId="2593"/>
    <cellStyle name="Note 3 2 15 2" xfId="8638"/>
    <cellStyle name="Note 3 2 15 2 2" xfId="32465"/>
    <cellStyle name="Note 3 2 15 2 3" xfId="43504"/>
    <cellStyle name="Note 3 2 15 2 4" xfId="20551"/>
    <cellStyle name="Note 3 2 15 3" xfId="26528"/>
    <cellStyle name="Note 3 2 15 4" xfId="37460"/>
    <cellStyle name="Note 3 2 15 5" xfId="14507"/>
    <cellStyle name="Note 3 2 16" xfId="4951"/>
    <cellStyle name="Note 3 2 16 2" xfId="10675"/>
    <cellStyle name="Note 3 2 16 2 2" xfId="34502"/>
    <cellStyle name="Note 3 2 16 2 3" xfId="45541"/>
    <cellStyle name="Note 3 2 16 2 4" xfId="22588"/>
    <cellStyle name="Note 3 2 16 3" xfId="28836"/>
    <cellStyle name="Note 3 2 16 4" xfId="39818"/>
    <cellStyle name="Note 3 2 16 5" xfId="16865"/>
    <cellStyle name="Note 3 2 17" xfId="5404"/>
    <cellStyle name="Note 3 2 17 2" xfId="11065"/>
    <cellStyle name="Note 3 2 17 2 2" xfId="34892"/>
    <cellStyle name="Note 3 2 17 2 3" xfId="45931"/>
    <cellStyle name="Note 3 2 17 2 4" xfId="22978"/>
    <cellStyle name="Note 3 2 17 3" xfId="29276"/>
    <cellStyle name="Note 3 2 17 4" xfId="40271"/>
    <cellStyle name="Note 3 2 17 5" xfId="17318"/>
    <cellStyle name="Note 3 2 18" xfId="5639"/>
    <cellStyle name="Note 3 2 18 2" xfId="11267"/>
    <cellStyle name="Note 3 2 18 2 2" xfId="35094"/>
    <cellStyle name="Note 3 2 18 2 3" xfId="46133"/>
    <cellStyle name="Note 3 2 18 2 4" xfId="23180"/>
    <cellStyle name="Note 3 2 18 3" xfId="29504"/>
    <cellStyle name="Note 3 2 18 4" xfId="40506"/>
    <cellStyle name="Note 3 2 18 5" xfId="17553"/>
    <cellStyle name="Note 3 2 19" xfId="6284"/>
    <cellStyle name="Note 3 2 19 2" xfId="11824"/>
    <cellStyle name="Note 3 2 19 2 2" xfId="35651"/>
    <cellStyle name="Note 3 2 19 2 3" xfId="46690"/>
    <cellStyle name="Note 3 2 19 2 4" xfId="23737"/>
    <cellStyle name="Note 3 2 19 3" xfId="30129"/>
    <cellStyle name="Note 3 2 19 4" xfId="41151"/>
    <cellStyle name="Note 3 2 19 5" xfId="18198"/>
    <cellStyle name="Note 3 2 2" xfId="441"/>
    <cellStyle name="Note 3 2 2 10" xfId="2197"/>
    <cellStyle name="Note 3 2 2 10 2" xfId="8298"/>
    <cellStyle name="Note 3 2 2 10 2 2" xfId="32125"/>
    <cellStyle name="Note 3 2 2 10 2 3" xfId="43164"/>
    <cellStyle name="Note 3 2 2 10 2 4" xfId="20211"/>
    <cellStyle name="Note 3 2 2 10 3" xfId="26143"/>
    <cellStyle name="Note 3 2 2 10 4" xfId="37064"/>
    <cellStyle name="Note 3 2 2 10 5" xfId="14111"/>
    <cellStyle name="Note 3 2 2 11" xfId="2411"/>
    <cellStyle name="Note 3 2 2 11 2" xfId="8484"/>
    <cellStyle name="Note 3 2 2 11 2 2" xfId="32311"/>
    <cellStyle name="Note 3 2 2 11 2 3" xfId="43350"/>
    <cellStyle name="Note 3 2 2 11 2 4" xfId="20397"/>
    <cellStyle name="Note 3 2 2 11 3" xfId="26351"/>
    <cellStyle name="Note 3 2 2 11 4" xfId="37278"/>
    <cellStyle name="Note 3 2 2 11 5" xfId="14325"/>
    <cellStyle name="Note 3 2 2 12" xfId="2634"/>
    <cellStyle name="Note 3 2 2 12 2" xfId="8674"/>
    <cellStyle name="Note 3 2 2 12 2 2" xfId="32501"/>
    <cellStyle name="Note 3 2 2 12 2 3" xfId="43540"/>
    <cellStyle name="Note 3 2 2 12 2 4" xfId="20587"/>
    <cellStyle name="Note 3 2 2 12 3" xfId="26569"/>
    <cellStyle name="Note 3 2 2 12 4" xfId="37501"/>
    <cellStyle name="Note 3 2 2 12 5" xfId="14548"/>
    <cellStyle name="Note 3 2 2 13" xfId="2835"/>
    <cellStyle name="Note 3 2 2 13 2" xfId="8848"/>
    <cellStyle name="Note 3 2 2 13 2 2" xfId="32675"/>
    <cellStyle name="Note 3 2 2 13 2 3" xfId="43714"/>
    <cellStyle name="Note 3 2 2 13 2 4" xfId="20761"/>
    <cellStyle name="Note 3 2 2 13 3" xfId="26764"/>
    <cellStyle name="Note 3 2 2 13 4" xfId="37702"/>
    <cellStyle name="Note 3 2 2 13 5" xfId="14749"/>
    <cellStyle name="Note 3 2 2 14" xfId="3103"/>
    <cellStyle name="Note 3 2 2 14 2" xfId="9077"/>
    <cellStyle name="Note 3 2 2 14 2 2" xfId="32904"/>
    <cellStyle name="Note 3 2 2 14 2 3" xfId="43943"/>
    <cellStyle name="Note 3 2 2 14 2 4" xfId="20990"/>
    <cellStyle name="Note 3 2 2 14 3" xfId="27027"/>
    <cellStyle name="Note 3 2 2 14 4" xfId="37970"/>
    <cellStyle name="Note 3 2 2 14 5" xfId="15017"/>
    <cellStyle name="Note 3 2 2 15" xfId="3347"/>
    <cellStyle name="Note 3 2 2 15 2" xfId="9289"/>
    <cellStyle name="Note 3 2 2 15 2 2" xfId="33116"/>
    <cellStyle name="Note 3 2 2 15 2 3" xfId="44155"/>
    <cellStyle name="Note 3 2 2 15 2 4" xfId="21202"/>
    <cellStyle name="Note 3 2 2 15 3" xfId="27268"/>
    <cellStyle name="Note 3 2 2 15 4" xfId="38214"/>
    <cellStyle name="Note 3 2 2 15 5" xfId="15261"/>
    <cellStyle name="Note 3 2 2 16" xfId="3592"/>
    <cellStyle name="Note 3 2 2 16 2" xfId="9502"/>
    <cellStyle name="Note 3 2 2 16 2 2" xfId="33329"/>
    <cellStyle name="Note 3 2 2 16 2 3" xfId="44368"/>
    <cellStyle name="Note 3 2 2 16 2 4" xfId="21415"/>
    <cellStyle name="Note 3 2 2 16 3" xfId="27508"/>
    <cellStyle name="Note 3 2 2 16 4" xfId="38459"/>
    <cellStyle name="Note 3 2 2 16 5" xfId="15506"/>
    <cellStyle name="Note 3 2 2 17" xfId="3840"/>
    <cellStyle name="Note 3 2 2 17 2" xfId="9716"/>
    <cellStyle name="Note 3 2 2 17 2 2" xfId="33543"/>
    <cellStyle name="Note 3 2 2 17 2 3" xfId="44582"/>
    <cellStyle name="Note 3 2 2 17 2 4" xfId="21629"/>
    <cellStyle name="Note 3 2 2 17 3" xfId="27752"/>
    <cellStyle name="Note 3 2 2 17 4" xfId="38707"/>
    <cellStyle name="Note 3 2 2 17 5" xfId="15754"/>
    <cellStyle name="Note 3 2 2 18" xfId="4084"/>
    <cellStyle name="Note 3 2 2 18 2" xfId="9927"/>
    <cellStyle name="Note 3 2 2 18 2 2" xfId="33754"/>
    <cellStyle name="Note 3 2 2 18 2 3" xfId="44793"/>
    <cellStyle name="Note 3 2 2 18 2 4" xfId="21840"/>
    <cellStyle name="Note 3 2 2 18 3" xfId="27991"/>
    <cellStyle name="Note 3 2 2 18 4" xfId="38951"/>
    <cellStyle name="Note 3 2 2 18 5" xfId="15998"/>
    <cellStyle name="Note 3 2 2 19" xfId="4326"/>
    <cellStyle name="Note 3 2 2 19 2" xfId="10137"/>
    <cellStyle name="Note 3 2 2 19 2 2" xfId="33964"/>
    <cellStyle name="Note 3 2 2 19 2 3" xfId="45003"/>
    <cellStyle name="Note 3 2 2 19 2 4" xfId="22050"/>
    <cellStyle name="Note 3 2 2 19 3" xfId="28228"/>
    <cellStyle name="Note 3 2 2 19 4" xfId="39193"/>
    <cellStyle name="Note 3 2 2 19 5" xfId="16240"/>
    <cellStyle name="Note 3 2 2 2" xfId="562"/>
    <cellStyle name="Note 3 2 2 2 10" xfId="2956"/>
    <cellStyle name="Note 3 2 2 2 10 2" xfId="8952"/>
    <cellStyle name="Note 3 2 2 2 10 2 2" xfId="32779"/>
    <cellStyle name="Note 3 2 2 2 10 2 3" xfId="43818"/>
    <cellStyle name="Note 3 2 2 2 10 2 4" xfId="20865"/>
    <cellStyle name="Note 3 2 2 2 10 3" xfId="26881"/>
    <cellStyle name="Note 3 2 2 2 10 4" xfId="37823"/>
    <cellStyle name="Note 3 2 2 2 10 5" xfId="14870"/>
    <cellStyle name="Note 3 2 2 2 11" xfId="3224"/>
    <cellStyle name="Note 3 2 2 2 11 2" xfId="9181"/>
    <cellStyle name="Note 3 2 2 2 11 2 2" xfId="33008"/>
    <cellStyle name="Note 3 2 2 2 11 2 3" xfId="44047"/>
    <cellStyle name="Note 3 2 2 2 11 2 4" xfId="21094"/>
    <cellStyle name="Note 3 2 2 2 11 3" xfId="27146"/>
    <cellStyle name="Note 3 2 2 2 11 4" xfId="38091"/>
    <cellStyle name="Note 3 2 2 2 11 5" xfId="15138"/>
    <cellStyle name="Note 3 2 2 2 12" xfId="3468"/>
    <cellStyle name="Note 3 2 2 2 12 2" xfId="9393"/>
    <cellStyle name="Note 3 2 2 2 12 2 2" xfId="33220"/>
    <cellStyle name="Note 3 2 2 2 12 2 3" xfId="44259"/>
    <cellStyle name="Note 3 2 2 2 12 2 4" xfId="21306"/>
    <cellStyle name="Note 3 2 2 2 12 3" xfId="27385"/>
    <cellStyle name="Note 3 2 2 2 12 4" xfId="38335"/>
    <cellStyle name="Note 3 2 2 2 12 5" xfId="15382"/>
    <cellStyle name="Note 3 2 2 2 13" xfId="3713"/>
    <cellStyle name="Note 3 2 2 2 13 2" xfId="9606"/>
    <cellStyle name="Note 3 2 2 2 13 2 2" xfId="33433"/>
    <cellStyle name="Note 3 2 2 2 13 2 3" xfId="44472"/>
    <cellStyle name="Note 3 2 2 2 13 2 4" xfId="21519"/>
    <cellStyle name="Note 3 2 2 2 13 3" xfId="27626"/>
    <cellStyle name="Note 3 2 2 2 13 4" xfId="38580"/>
    <cellStyle name="Note 3 2 2 2 13 5" xfId="15627"/>
    <cellStyle name="Note 3 2 2 2 14" xfId="3961"/>
    <cellStyle name="Note 3 2 2 2 14 2" xfId="9820"/>
    <cellStyle name="Note 3 2 2 2 14 2 2" xfId="33647"/>
    <cellStyle name="Note 3 2 2 2 14 2 3" xfId="44686"/>
    <cellStyle name="Note 3 2 2 2 14 2 4" xfId="21733"/>
    <cellStyle name="Note 3 2 2 2 14 3" xfId="27869"/>
    <cellStyle name="Note 3 2 2 2 14 4" xfId="38828"/>
    <cellStyle name="Note 3 2 2 2 14 5" xfId="15875"/>
    <cellStyle name="Note 3 2 2 2 15" xfId="4205"/>
    <cellStyle name="Note 3 2 2 2 15 2" xfId="10031"/>
    <cellStyle name="Note 3 2 2 2 15 2 2" xfId="33858"/>
    <cellStyle name="Note 3 2 2 2 15 2 3" xfId="44897"/>
    <cellStyle name="Note 3 2 2 2 15 2 4" xfId="21944"/>
    <cellStyle name="Note 3 2 2 2 15 3" xfId="28108"/>
    <cellStyle name="Note 3 2 2 2 15 4" xfId="39072"/>
    <cellStyle name="Note 3 2 2 2 15 5" xfId="16119"/>
    <cellStyle name="Note 3 2 2 2 16" xfId="4447"/>
    <cellStyle name="Note 3 2 2 2 16 2" xfId="10241"/>
    <cellStyle name="Note 3 2 2 2 16 2 2" xfId="34068"/>
    <cellStyle name="Note 3 2 2 2 16 2 3" xfId="45107"/>
    <cellStyle name="Note 3 2 2 2 16 2 4" xfId="22154"/>
    <cellStyle name="Note 3 2 2 2 16 3" xfId="28345"/>
    <cellStyle name="Note 3 2 2 2 16 4" xfId="39314"/>
    <cellStyle name="Note 3 2 2 2 16 5" xfId="16361"/>
    <cellStyle name="Note 3 2 2 2 17" xfId="4668"/>
    <cellStyle name="Note 3 2 2 2 17 2" xfId="10428"/>
    <cellStyle name="Note 3 2 2 2 17 2 2" xfId="34255"/>
    <cellStyle name="Note 3 2 2 2 17 2 3" xfId="45294"/>
    <cellStyle name="Note 3 2 2 2 17 2 4" xfId="22341"/>
    <cellStyle name="Note 3 2 2 2 17 3" xfId="28560"/>
    <cellStyle name="Note 3 2 2 2 17 4" xfId="39535"/>
    <cellStyle name="Note 3 2 2 2 17 5" xfId="16582"/>
    <cellStyle name="Note 3 2 2 2 18" xfId="4878"/>
    <cellStyle name="Note 3 2 2 2 18 2" xfId="10611"/>
    <cellStyle name="Note 3 2 2 2 18 2 2" xfId="34438"/>
    <cellStyle name="Note 3 2 2 2 18 2 3" xfId="45477"/>
    <cellStyle name="Note 3 2 2 2 18 2 4" xfId="22524"/>
    <cellStyle name="Note 3 2 2 2 18 3" xfId="28764"/>
    <cellStyle name="Note 3 2 2 2 18 4" xfId="39745"/>
    <cellStyle name="Note 3 2 2 2 18 5" xfId="16792"/>
    <cellStyle name="Note 3 2 2 2 19" xfId="5113"/>
    <cellStyle name="Note 3 2 2 2 19 2" xfId="10816"/>
    <cellStyle name="Note 3 2 2 2 19 2 2" xfId="34643"/>
    <cellStyle name="Note 3 2 2 2 19 2 3" xfId="45682"/>
    <cellStyle name="Note 3 2 2 2 19 2 4" xfId="22729"/>
    <cellStyle name="Note 3 2 2 2 19 3" xfId="28994"/>
    <cellStyle name="Note 3 2 2 2 19 4" xfId="39980"/>
    <cellStyle name="Note 3 2 2 2 19 5" xfId="17027"/>
    <cellStyle name="Note 3 2 2 2 2" xfId="1206"/>
    <cellStyle name="Note 3 2 2 2 2 2" xfId="7443"/>
    <cellStyle name="Note 3 2 2 2 2 2 2" xfId="31270"/>
    <cellStyle name="Note 3 2 2 2 2 2 3" xfId="42309"/>
    <cellStyle name="Note 3 2 2 2 2 2 4" xfId="19356"/>
    <cellStyle name="Note 3 2 2 2 2 3" xfId="25183"/>
    <cellStyle name="Note 3 2 2 2 2 4" xfId="24247"/>
    <cellStyle name="Note 3 2 2 2 2 5" xfId="13120"/>
    <cellStyle name="Note 3 2 2 2 20" xfId="5334"/>
    <cellStyle name="Note 3 2 2 2 20 2" xfId="11003"/>
    <cellStyle name="Note 3 2 2 2 20 2 2" xfId="34830"/>
    <cellStyle name="Note 3 2 2 2 20 2 3" xfId="45869"/>
    <cellStyle name="Note 3 2 2 2 20 2 4" xfId="22916"/>
    <cellStyle name="Note 3 2 2 2 20 3" xfId="29207"/>
    <cellStyle name="Note 3 2 2 2 20 4" xfId="40201"/>
    <cellStyle name="Note 3 2 2 2 20 5" xfId="17248"/>
    <cellStyle name="Note 3 2 2 2 21" xfId="5567"/>
    <cellStyle name="Note 3 2 2 2 21 2" xfId="11206"/>
    <cellStyle name="Note 3 2 2 2 21 2 2" xfId="35033"/>
    <cellStyle name="Note 3 2 2 2 21 2 3" xfId="46072"/>
    <cellStyle name="Note 3 2 2 2 21 2 4" xfId="23119"/>
    <cellStyle name="Note 3 2 2 2 21 3" xfId="29434"/>
    <cellStyle name="Note 3 2 2 2 21 4" xfId="40434"/>
    <cellStyle name="Note 3 2 2 2 21 5" xfId="17481"/>
    <cellStyle name="Note 3 2 2 2 22" xfId="5800"/>
    <cellStyle name="Note 3 2 2 2 22 2" xfId="11407"/>
    <cellStyle name="Note 3 2 2 2 22 2 2" xfId="35234"/>
    <cellStyle name="Note 3 2 2 2 22 2 3" xfId="46273"/>
    <cellStyle name="Note 3 2 2 2 22 2 4" xfId="23320"/>
    <cellStyle name="Note 3 2 2 2 22 3" xfId="29660"/>
    <cellStyle name="Note 3 2 2 2 22 4" xfId="40667"/>
    <cellStyle name="Note 3 2 2 2 22 5" xfId="17714"/>
    <cellStyle name="Note 3 2 2 2 23" xfId="6017"/>
    <cellStyle name="Note 3 2 2 2 23 2" xfId="11591"/>
    <cellStyle name="Note 3 2 2 2 23 2 2" xfId="35418"/>
    <cellStyle name="Note 3 2 2 2 23 2 3" xfId="46457"/>
    <cellStyle name="Note 3 2 2 2 23 2 4" xfId="23504"/>
    <cellStyle name="Note 3 2 2 2 23 3" xfId="29870"/>
    <cellStyle name="Note 3 2 2 2 23 4" xfId="40884"/>
    <cellStyle name="Note 3 2 2 2 23 5" xfId="17931"/>
    <cellStyle name="Note 3 2 2 2 24" xfId="6225"/>
    <cellStyle name="Note 3 2 2 2 24 2" xfId="11772"/>
    <cellStyle name="Note 3 2 2 2 24 2 2" xfId="35599"/>
    <cellStyle name="Note 3 2 2 2 24 2 3" xfId="46638"/>
    <cellStyle name="Note 3 2 2 2 24 2 4" xfId="23685"/>
    <cellStyle name="Note 3 2 2 2 24 3" xfId="30071"/>
    <cellStyle name="Note 3 2 2 2 24 4" xfId="41092"/>
    <cellStyle name="Note 3 2 2 2 24 5" xfId="18139"/>
    <cellStyle name="Note 3 2 2 2 25" xfId="6445"/>
    <cellStyle name="Note 3 2 2 2 25 2" xfId="11964"/>
    <cellStyle name="Note 3 2 2 2 25 2 2" xfId="35791"/>
    <cellStyle name="Note 3 2 2 2 25 2 3" xfId="46830"/>
    <cellStyle name="Note 3 2 2 2 25 2 4" xfId="23877"/>
    <cellStyle name="Note 3 2 2 2 25 3" xfId="30284"/>
    <cellStyle name="Note 3 2 2 2 25 4" xfId="41312"/>
    <cellStyle name="Note 3 2 2 2 25 5" xfId="18359"/>
    <cellStyle name="Note 3 2 2 2 26" xfId="6671"/>
    <cellStyle name="Note 3 2 2 2 26 2" xfId="12157"/>
    <cellStyle name="Note 3 2 2 2 26 2 2" xfId="35984"/>
    <cellStyle name="Note 3 2 2 2 26 2 3" xfId="47023"/>
    <cellStyle name="Note 3 2 2 2 26 2 4" xfId="24070"/>
    <cellStyle name="Note 3 2 2 2 26 3" xfId="30501"/>
    <cellStyle name="Note 3 2 2 2 26 4" xfId="41538"/>
    <cellStyle name="Note 3 2 2 2 26 5" xfId="18585"/>
    <cellStyle name="Note 3 2 2 2 27" xfId="785"/>
    <cellStyle name="Note 3 2 2 2 27 2" xfId="7092"/>
    <cellStyle name="Note 3 2 2 2 27 2 2" xfId="30919"/>
    <cellStyle name="Note 3 2 2 2 27 2 3" xfId="41958"/>
    <cellStyle name="Note 3 2 2 2 27 2 4" xfId="19005"/>
    <cellStyle name="Note 3 2 2 2 27 3" xfId="24776"/>
    <cellStyle name="Note 3 2 2 2 27 4" xfId="24872"/>
    <cellStyle name="Note 3 2 2 2 27 5" xfId="12699"/>
    <cellStyle name="Note 3 2 2 2 28" xfId="6875"/>
    <cellStyle name="Note 3 2 2 2 28 2" xfId="30702"/>
    <cellStyle name="Note 3 2 2 2 28 3" xfId="41741"/>
    <cellStyle name="Note 3 2 2 2 28 4" xfId="18788"/>
    <cellStyle name="Note 3 2 2 2 29" xfId="24554"/>
    <cellStyle name="Note 3 2 2 2 3" xfId="1419"/>
    <cellStyle name="Note 3 2 2 2 3 2" xfId="7628"/>
    <cellStyle name="Note 3 2 2 2 3 2 2" xfId="31455"/>
    <cellStyle name="Note 3 2 2 2 3 2 3" xfId="42494"/>
    <cellStyle name="Note 3 2 2 2 3 2 4" xfId="19541"/>
    <cellStyle name="Note 3 2 2 2 3 3" xfId="25389"/>
    <cellStyle name="Note 3 2 2 2 3 4" xfId="36286"/>
    <cellStyle name="Note 3 2 2 2 3 5" xfId="13333"/>
    <cellStyle name="Note 3 2 2 2 30" xfId="26520"/>
    <cellStyle name="Note 3 2 2 2 31" xfId="12476"/>
    <cellStyle name="Note 3 2 2 2 4" xfId="1651"/>
    <cellStyle name="Note 3 2 2 2 4 2" xfId="7826"/>
    <cellStyle name="Note 3 2 2 2 4 2 2" xfId="31653"/>
    <cellStyle name="Note 3 2 2 2 4 2 3" xfId="42692"/>
    <cellStyle name="Note 3 2 2 2 4 2 4" xfId="19739"/>
    <cellStyle name="Note 3 2 2 2 4 3" xfId="25613"/>
    <cellStyle name="Note 3 2 2 2 4 4" xfId="36518"/>
    <cellStyle name="Note 3 2 2 2 4 5" xfId="13565"/>
    <cellStyle name="Note 3 2 2 2 5" xfId="1862"/>
    <cellStyle name="Note 3 2 2 2 5 2" xfId="8010"/>
    <cellStyle name="Note 3 2 2 2 5 2 2" xfId="31837"/>
    <cellStyle name="Note 3 2 2 2 5 2 3" xfId="42876"/>
    <cellStyle name="Note 3 2 2 2 5 2 4" xfId="19923"/>
    <cellStyle name="Note 3 2 2 2 5 3" xfId="25817"/>
    <cellStyle name="Note 3 2 2 2 5 4" xfId="36729"/>
    <cellStyle name="Note 3 2 2 2 5 5" xfId="13776"/>
    <cellStyle name="Note 3 2 2 2 6" xfId="2093"/>
    <cellStyle name="Note 3 2 2 2 6 2" xfId="8211"/>
    <cellStyle name="Note 3 2 2 2 6 2 2" xfId="32038"/>
    <cellStyle name="Note 3 2 2 2 6 2 3" xfId="43077"/>
    <cellStyle name="Note 3 2 2 2 6 2 4" xfId="20124"/>
    <cellStyle name="Note 3 2 2 2 6 3" xfId="26042"/>
    <cellStyle name="Note 3 2 2 2 6 4" xfId="36960"/>
    <cellStyle name="Note 3 2 2 2 6 5" xfId="14007"/>
    <cellStyle name="Note 3 2 2 2 7" xfId="2318"/>
    <cellStyle name="Note 3 2 2 2 7 2" xfId="8402"/>
    <cellStyle name="Note 3 2 2 2 7 2 2" xfId="32229"/>
    <cellStyle name="Note 3 2 2 2 7 2 3" xfId="43268"/>
    <cellStyle name="Note 3 2 2 2 7 2 4" xfId="20315"/>
    <cellStyle name="Note 3 2 2 2 7 3" xfId="26259"/>
    <cellStyle name="Note 3 2 2 2 7 4" xfId="37185"/>
    <cellStyle name="Note 3 2 2 2 7 5" xfId="14232"/>
    <cellStyle name="Note 3 2 2 2 8" xfId="2532"/>
    <cellStyle name="Note 3 2 2 2 8 2" xfId="8588"/>
    <cellStyle name="Note 3 2 2 2 8 2 2" xfId="32415"/>
    <cellStyle name="Note 3 2 2 2 8 2 3" xfId="43454"/>
    <cellStyle name="Note 3 2 2 2 8 2 4" xfId="20501"/>
    <cellStyle name="Note 3 2 2 2 8 3" xfId="26468"/>
    <cellStyle name="Note 3 2 2 2 8 4" xfId="37399"/>
    <cellStyle name="Note 3 2 2 2 8 5" xfId="14446"/>
    <cellStyle name="Note 3 2 2 2 9" xfId="2750"/>
    <cellStyle name="Note 3 2 2 2 9 2" xfId="8772"/>
    <cellStyle name="Note 3 2 2 2 9 2 2" xfId="32599"/>
    <cellStyle name="Note 3 2 2 2 9 2 3" xfId="43638"/>
    <cellStyle name="Note 3 2 2 2 9 2 4" xfId="20685"/>
    <cellStyle name="Note 3 2 2 2 9 3" xfId="26680"/>
    <cellStyle name="Note 3 2 2 2 9 4" xfId="37617"/>
    <cellStyle name="Note 3 2 2 2 9 5" xfId="14664"/>
    <cellStyle name="Note 3 2 2 20" xfId="4547"/>
    <cellStyle name="Note 3 2 2 20 2" xfId="10324"/>
    <cellStyle name="Note 3 2 2 20 2 2" xfId="34151"/>
    <cellStyle name="Note 3 2 2 20 2 3" xfId="45190"/>
    <cellStyle name="Note 3 2 2 20 2 4" xfId="22237"/>
    <cellStyle name="Note 3 2 2 20 3" xfId="28443"/>
    <cellStyle name="Note 3 2 2 20 4" xfId="39414"/>
    <cellStyle name="Note 3 2 2 20 5" xfId="16461"/>
    <cellStyle name="Note 3 2 2 21" xfId="4757"/>
    <cellStyle name="Note 3 2 2 21 2" xfId="10507"/>
    <cellStyle name="Note 3 2 2 21 2 2" xfId="34334"/>
    <cellStyle name="Note 3 2 2 21 2 3" xfId="45373"/>
    <cellStyle name="Note 3 2 2 21 2 4" xfId="22420"/>
    <cellStyle name="Note 3 2 2 21 3" xfId="28647"/>
    <cellStyle name="Note 3 2 2 21 4" xfId="39624"/>
    <cellStyle name="Note 3 2 2 21 5" xfId="16671"/>
    <cellStyle name="Note 3 2 2 22" xfId="4992"/>
    <cellStyle name="Note 3 2 2 22 2" xfId="10712"/>
    <cellStyle name="Note 3 2 2 22 2 2" xfId="34539"/>
    <cellStyle name="Note 3 2 2 22 2 3" xfId="45578"/>
    <cellStyle name="Note 3 2 2 22 2 4" xfId="22625"/>
    <cellStyle name="Note 3 2 2 22 3" xfId="28876"/>
    <cellStyle name="Note 3 2 2 22 4" xfId="39859"/>
    <cellStyle name="Note 3 2 2 22 5" xfId="16906"/>
    <cellStyle name="Note 3 2 2 23" xfId="5213"/>
    <cellStyle name="Note 3 2 2 23 2" xfId="10899"/>
    <cellStyle name="Note 3 2 2 23 2 2" xfId="34726"/>
    <cellStyle name="Note 3 2 2 23 2 3" xfId="45765"/>
    <cellStyle name="Note 3 2 2 23 2 4" xfId="22812"/>
    <cellStyle name="Note 3 2 2 23 3" xfId="29090"/>
    <cellStyle name="Note 3 2 2 23 4" xfId="40080"/>
    <cellStyle name="Note 3 2 2 23 5" xfId="17127"/>
    <cellStyle name="Note 3 2 2 24" xfId="5446"/>
    <cellStyle name="Note 3 2 2 24 2" xfId="11102"/>
    <cellStyle name="Note 3 2 2 24 2 2" xfId="34929"/>
    <cellStyle name="Note 3 2 2 24 2 3" xfId="45968"/>
    <cellStyle name="Note 3 2 2 24 2 4" xfId="23015"/>
    <cellStyle name="Note 3 2 2 24 3" xfId="29317"/>
    <cellStyle name="Note 3 2 2 24 4" xfId="40313"/>
    <cellStyle name="Note 3 2 2 24 5" xfId="17360"/>
    <cellStyle name="Note 3 2 2 25" xfId="5679"/>
    <cellStyle name="Note 3 2 2 25 2" xfId="11303"/>
    <cellStyle name="Note 3 2 2 25 2 2" xfId="35130"/>
    <cellStyle name="Note 3 2 2 25 2 3" xfId="46169"/>
    <cellStyle name="Note 3 2 2 25 2 4" xfId="23216"/>
    <cellStyle name="Note 3 2 2 25 3" xfId="29543"/>
    <cellStyle name="Note 3 2 2 25 4" xfId="40546"/>
    <cellStyle name="Note 3 2 2 25 5" xfId="17593"/>
    <cellStyle name="Note 3 2 2 26" xfId="5896"/>
    <cellStyle name="Note 3 2 2 26 2" xfId="11487"/>
    <cellStyle name="Note 3 2 2 26 2 2" xfId="35314"/>
    <cellStyle name="Note 3 2 2 26 2 3" xfId="46353"/>
    <cellStyle name="Note 3 2 2 26 2 4" xfId="23400"/>
    <cellStyle name="Note 3 2 2 26 3" xfId="29754"/>
    <cellStyle name="Note 3 2 2 26 4" xfId="40763"/>
    <cellStyle name="Note 3 2 2 26 5" xfId="17810"/>
    <cellStyle name="Note 3 2 2 27" xfId="6104"/>
    <cellStyle name="Note 3 2 2 27 2" xfId="11668"/>
    <cellStyle name="Note 3 2 2 27 2 2" xfId="35495"/>
    <cellStyle name="Note 3 2 2 27 2 3" xfId="46534"/>
    <cellStyle name="Note 3 2 2 27 2 4" xfId="23581"/>
    <cellStyle name="Note 3 2 2 27 3" xfId="29955"/>
    <cellStyle name="Note 3 2 2 27 4" xfId="40971"/>
    <cellStyle name="Note 3 2 2 27 5" xfId="18018"/>
    <cellStyle name="Note 3 2 2 28" xfId="6324"/>
    <cellStyle name="Note 3 2 2 28 2" xfId="11860"/>
    <cellStyle name="Note 3 2 2 28 2 2" xfId="35687"/>
    <cellStyle name="Note 3 2 2 28 2 3" xfId="46726"/>
    <cellStyle name="Note 3 2 2 28 2 4" xfId="23773"/>
    <cellStyle name="Note 3 2 2 28 3" xfId="30168"/>
    <cellStyle name="Note 3 2 2 28 4" xfId="41191"/>
    <cellStyle name="Note 3 2 2 28 5" xfId="18238"/>
    <cellStyle name="Note 3 2 2 29" xfId="6559"/>
    <cellStyle name="Note 3 2 2 29 2" xfId="12062"/>
    <cellStyle name="Note 3 2 2 29 2 2" xfId="35889"/>
    <cellStyle name="Note 3 2 2 29 2 3" xfId="46928"/>
    <cellStyle name="Note 3 2 2 29 2 4" xfId="23975"/>
    <cellStyle name="Note 3 2 2 29 3" xfId="30394"/>
    <cellStyle name="Note 3 2 2 29 4" xfId="41426"/>
    <cellStyle name="Note 3 2 2 29 5" xfId="18473"/>
    <cellStyle name="Note 3 2 2 3" xfId="607"/>
    <cellStyle name="Note 3 2 2 3 10" xfId="3001"/>
    <cellStyle name="Note 3 2 2 3 10 2" xfId="8992"/>
    <cellStyle name="Note 3 2 2 3 10 2 2" xfId="32819"/>
    <cellStyle name="Note 3 2 2 3 10 2 3" xfId="43858"/>
    <cellStyle name="Note 3 2 2 3 10 2 4" xfId="20905"/>
    <cellStyle name="Note 3 2 2 3 10 3" xfId="26925"/>
    <cellStyle name="Note 3 2 2 3 10 4" xfId="37868"/>
    <cellStyle name="Note 3 2 2 3 10 5" xfId="14915"/>
    <cellStyle name="Note 3 2 2 3 11" xfId="3269"/>
    <cellStyle name="Note 3 2 2 3 11 2" xfId="9221"/>
    <cellStyle name="Note 3 2 2 3 11 2 2" xfId="33048"/>
    <cellStyle name="Note 3 2 2 3 11 2 3" xfId="44087"/>
    <cellStyle name="Note 3 2 2 3 11 2 4" xfId="21134"/>
    <cellStyle name="Note 3 2 2 3 11 3" xfId="27190"/>
    <cellStyle name="Note 3 2 2 3 11 4" xfId="38136"/>
    <cellStyle name="Note 3 2 2 3 11 5" xfId="15183"/>
    <cellStyle name="Note 3 2 2 3 12" xfId="3513"/>
    <cellStyle name="Note 3 2 2 3 12 2" xfId="9433"/>
    <cellStyle name="Note 3 2 2 3 12 2 2" xfId="33260"/>
    <cellStyle name="Note 3 2 2 3 12 2 3" xfId="44299"/>
    <cellStyle name="Note 3 2 2 3 12 2 4" xfId="21346"/>
    <cellStyle name="Note 3 2 2 3 12 3" xfId="27429"/>
    <cellStyle name="Note 3 2 2 3 12 4" xfId="38380"/>
    <cellStyle name="Note 3 2 2 3 12 5" xfId="15427"/>
    <cellStyle name="Note 3 2 2 3 13" xfId="3758"/>
    <cellStyle name="Note 3 2 2 3 13 2" xfId="9646"/>
    <cellStyle name="Note 3 2 2 3 13 2 2" xfId="33473"/>
    <cellStyle name="Note 3 2 2 3 13 2 3" xfId="44512"/>
    <cellStyle name="Note 3 2 2 3 13 2 4" xfId="21559"/>
    <cellStyle name="Note 3 2 2 3 13 3" xfId="27670"/>
    <cellStyle name="Note 3 2 2 3 13 4" xfId="38625"/>
    <cellStyle name="Note 3 2 2 3 13 5" xfId="15672"/>
    <cellStyle name="Note 3 2 2 3 14" xfId="4006"/>
    <cellStyle name="Note 3 2 2 3 14 2" xfId="9860"/>
    <cellStyle name="Note 3 2 2 3 14 2 2" xfId="33687"/>
    <cellStyle name="Note 3 2 2 3 14 2 3" xfId="44726"/>
    <cellStyle name="Note 3 2 2 3 14 2 4" xfId="21773"/>
    <cellStyle name="Note 3 2 2 3 14 3" xfId="27913"/>
    <cellStyle name="Note 3 2 2 3 14 4" xfId="38873"/>
    <cellStyle name="Note 3 2 2 3 14 5" xfId="15920"/>
    <cellStyle name="Note 3 2 2 3 15" xfId="4250"/>
    <cellStyle name="Note 3 2 2 3 15 2" xfId="10071"/>
    <cellStyle name="Note 3 2 2 3 15 2 2" xfId="33898"/>
    <cellStyle name="Note 3 2 2 3 15 2 3" xfId="44937"/>
    <cellStyle name="Note 3 2 2 3 15 2 4" xfId="21984"/>
    <cellStyle name="Note 3 2 2 3 15 3" xfId="28152"/>
    <cellStyle name="Note 3 2 2 3 15 4" xfId="39117"/>
    <cellStyle name="Note 3 2 2 3 15 5" xfId="16164"/>
    <cellStyle name="Note 3 2 2 3 16" xfId="4492"/>
    <cellStyle name="Note 3 2 2 3 16 2" xfId="10281"/>
    <cellStyle name="Note 3 2 2 3 16 2 2" xfId="34108"/>
    <cellStyle name="Note 3 2 2 3 16 2 3" xfId="45147"/>
    <cellStyle name="Note 3 2 2 3 16 2 4" xfId="22194"/>
    <cellStyle name="Note 3 2 2 3 16 3" xfId="28389"/>
    <cellStyle name="Note 3 2 2 3 16 4" xfId="39359"/>
    <cellStyle name="Note 3 2 2 3 16 5" xfId="16406"/>
    <cellStyle name="Note 3 2 2 3 17" xfId="4713"/>
    <cellStyle name="Note 3 2 2 3 17 2" xfId="10468"/>
    <cellStyle name="Note 3 2 2 3 17 2 2" xfId="34295"/>
    <cellStyle name="Note 3 2 2 3 17 2 3" xfId="45334"/>
    <cellStyle name="Note 3 2 2 3 17 2 4" xfId="22381"/>
    <cellStyle name="Note 3 2 2 3 17 3" xfId="28604"/>
    <cellStyle name="Note 3 2 2 3 17 4" xfId="39580"/>
    <cellStyle name="Note 3 2 2 3 17 5" xfId="16627"/>
    <cellStyle name="Note 3 2 2 3 18" xfId="4923"/>
    <cellStyle name="Note 3 2 2 3 18 2" xfId="10651"/>
    <cellStyle name="Note 3 2 2 3 18 2 2" xfId="34478"/>
    <cellStyle name="Note 3 2 2 3 18 2 3" xfId="45517"/>
    <cellStyle name="Note 3 2 2 3 18 2 4" xfId="22564"/>
    <cellStyle name="Note 3 2 2 3 18 3" xfId="28808"/>
    <cellStyle name="Note 3 2 2 3 18 4" xfId="39790"/>
    <cellStyle name="Note 3 2 2 3 18 5" xfId="16837"/>
    <cellStyle name="Note 3 2 2 3 19" xfId="5158"/>
    <cellStyle name="Note 3 2 2 3 19 2" xfId="10856"/>
    <cellStyle name="Note 3 2 2 3 19 2 2" xfId="34683"/>
    <cellStyle name="Note 3 2 2 3 19 2 3" xfId="45722"/>
    <cellStyle name="Note 3 2 2 3 19 2 4" xfId="22769"/>
    <cellStyle name="Note 3 2 2 3 19 3" xfId="29038"/>
    <cellStyle name="Note 3 2 2 3 19 4" xfId="40025"/>
    <cellStyle name="Note 3 2 2 3 19 5" xfId="17072"/>
    <cellStyle name="Note 3 2 2 3 2" xfId="1251"/>
    <cellStyle name="Note 3 2 2 3 2 2" xfId="7483"/>
    <cellStyle name="Note 3 2 2 3 2 2 2" xfId="31310"/>
    <cellStyle name="Note 3 2 2 3 2 2 3" xfId="42349"/>
    <cellStyle name="Note 3 2 2 3 2 2 4" xfId="19396"/>
    <cellStyle name="Note 3 2 2 3 2 3" xfId="25227"/>
    <cellStyle name="Note 3 2 2 3 2 4" xfId="36118"/>
    <cellStyle name="Note 3 2 2 3 2 5" xfId="13165"/>
    <cellStyle name="Note 3 2 2 3 20" xfId="5379"/>
    <cellStyle name="Note 3 2 2 3 20 2" xfId="11043"/>
    <cellStyle name="Note 3 2 2 3 20 2 2" xfId="34870"/>
    <cellStyle name="Note 3 2 2 3 20 2 3" xfId="45909"/>
    <cellStyle name="Note 3 2 2 3 20 2 4" xfId="22956"/>
    <cellStyle name="Note 3 2 2 3 20 3" xfId="29251"/>
    <cellStyle name="Note 3 2 2 3 20 4" xfId="40246"/>
    <cellStyle name="Note 3 2 2 3 20 5" xfId="17293"/>
    <cellStyle name="Note 3 2 2 3 21" xfId="5612"/>
    <cellStyle name="Note 3 2 2 3 21 2" xfId="11246"/>
    <cellStyle name="Note 3 2 2 3 21 2 2" xfId="35073"/>
    <cellStyle name="Note 3 2 2 3 21 2 3" xfId="46112"/>
    <cellStyle name="Note 3 2 2 3 21 2 4" xfId="23159"/>
    <cellStyle name="Note 3 2 2 3 21 3" xfId="29478"/>
    <cellStyle name="Note 3 2 2 3 21 4" xfId="40479"/>
    <cellStyle name="Note 3 2 2 3 21 5" xfId="17526"/>
    <cellStyle name="Note 3 2 2 3 22" xfId="5845"/>
    <cellStyle name="Note 3 2 2 3 22 2" xfId="11447"/>
    <cellStyle name="Note 3 2 2 3 22 2 2" xfId="35274"/>
    <cellStyle name="Note 3 2 2 3 22 2 3" xfId="46313"/>
    <cellStyle name="Note 3 2 2 3 22 2 4" xfId="23360"/>
    <cellStyle name="Note 3 2 2 3 22 3" xfId="29704"/>
    <cellStyle name="Note 3 2 2 3 22 4" xfId="40712"/>
    <cellStyle name="Note 3 2 2 3 22 5" xfId="17759"/>
    <cellStyle name="Note 3 2 2 3 23" xfId="6062"/>
    <cellStyle name="Note 3 2 2 3 23 2" xfId="11631"/>
    <cellStyle name="Note 3 2 2 3 23 2 2" xfId="35458"/>
    <cellStyle name="Note 3 2 2 3 23 2 3" xfId="46497"/>
    <cellStyle name="Note 3 2 2 3 23 2 4" xfId="23544"/>
    <cellStyle name="Note 3 2 2 3 23 3" xfId="29914"/>
    <cellStyle name="Note 3 2 2 3 23 4" xfId="40929"/>
    <cellStyle name="Note 3 2 2 3 23 5" xfId="17976"/>
    <cellStyle name="Note 3 2 2 3 24" xfId="6270"/>
    <cellStyle name="Note 3 2 2 3 24 2" xfId="11812"/>
    <cellStyle name="Note 3 2 2 3 24 2 2" xfId="35639"/>
    <cellStyle name="Note 3 2 2 3 24 2 3" xfId="46678"/>
    <cellStyle name="Note 3 2 2 3 24 2 4" xfId="23725"/>
    <cellStyle name="Note 3 2 2 3 24 3" xfId="30115"/>
    <cellStyle name="Note 3 2 2 3 24 4" xfId="41137"/>
    <cellStyle name="Note 3 2 2 3 24 5" xfId="18184"/>
    <cellStyle name="Note 3 2 2 3 25" xfId="6490"/>
    <cellStyle name="Note 3 2 2 3 25 2" xfId="12004"/>
    <cellStyle name="Note 3 2 2 3 25 2 2" xfId="35831"/>
    <cellStyle name="Note 3 2 2 3 25 2 3" xfId="46870"/>
    <cellStyle name="Note 3 2 2 3 25 2 4" xfId="23917"/>
    <cellStyle name="Note 3 2 2 3 25 3" xfId="30328"/>
    <cellStyle name="Note 3 2 2 3 25 4" xfId="41357"/>
    <cellStyle name="Note 3 2 2 3 25 5" xfId="18404"/>
    <cellStyle name="Note 3 2 2 3 26" xfId="6716"/>
    <cellStyle name="Note 3 2 2 3 26 2" xfId="12197"/>
    <cellStyle name="Note 3 2 2 3 26 2 2" xfId="36024"/>
    <cellStyle name="Note 3 2 2 3 26 2 3" xfId="47063"/>
    <cellStyle name="Note 3 2 2 3 26 2 4" xfId="24110"/>
    <cellStyle name="Note 3 2 2 3 26 3" xfId="30545"/>
    <cellStyle name="Note 3 2 2 3 26 4" xfId="41583"/>
    <cellStyle name="Note 3 2 2 3 26 5" xfId="18630"/>
    <cellStyle name="Note 3 2 2 3 27" xfId="825"/>
    <cellStyle name="Note 3 2 2 3 27 2" xfId="7132"/>
    <cellStyle name="Note 3 2 2 3 27 2 2" xfId="30959"/>
    <cellStyle name="Note 3 2 2 3 27 2 3" xfId="41998"/>
    <cellStyle name="Note 3 2 2 3 27 2 4" xfId="19045"/>
    <cellStyle name="Note 3 2 2 3 27 3" xfId="24816"/>
    <cellStyle name="Note 3 2 2 3 27 4" xfId="26903"/>
    <cellStyle name="Note 3 2 2 3 27 5" xfId="12739"/>
    <cellStyle name="Note 3 2 2 3 28" xfId="6915"/>
    <cellStyle name="Note 3 2 2 3 28 2" xfId="30742"/>
    <cellStyle name="Note 3 2 2 3 28 3" xfId="41781"/>
    <cellStyle name="Note 3 2 2 3 28 4" xfId="18828"/>
    <cellStyle name="Note 3 2 2 3 29" xfId="24598"/>
    <cellStyle name="Note 3 2 2 3 3" xfId="1464"/>
    <cellStyle name="Note 3 2 2 3 3 2" xfId="7668"/>
    <cellStyle name="Note 3 2 2 3 3 2 2" xfId="31495"/>
    <cellStyle name="Note 3 2 2 3 3 2 3" xfId="42534"/>
    <cellStyle name="Note 3 2 2 3 3 2 4" xfId="19581"/>
    <cellStyle name="Note 3 2 2 3 3 3" xfId="25433"/>
    <cellStyle name="Note 3 2 2 3 3 4" xfId="36331"/>
    <cellStyle name="Note 3 2 2 3 3 5" xfId="13378"/>
    <cellStyle name="Note 3 2 2 3 30" xfId="30036"/>
    <cellStyle name="Note 3 2 2 3 31" xfId="12521"/>
    <cellStyle name="Note 3 2 2 3 4" xfId="1696"/>
    <cellStyle name="Note 3 2 2 3 4 2" xfId="7866"/>
    <cellStyle name="Note 3 2 2 3 4 2 2" xfId="31693"/>
    <cellStyle name="Note 3 2 2 3 4 2 3" xfId="42732"/>
    <cellStyle name="Note 3 2 2 3 4 2 4" xfId="19779"/>
    <cellStyle name="Note 3 2 2 3 4 3" xfId="25657"/>
    <cellStyle name="Note 3 2 2 3 4 4" xfId="36563"/>
    <cellStyle name="Note 3 2 2 3 4 5" xfId="13610"/>
    <cellStyle name="Note 3 2 2 3 5" xfId="1907"/>
    <cellStyle name="Note 3 2 2 3 5 2" xfId="8050"/>
    <cellStyle name="Note 3 2 2 3 5 2 2" xfId="31877"/>
    <cellStyle name="Note 3 2 2 3 5 2 3" xfId="42916"/>
    <cellStyle name="Note 3 2 2 3 5 2 4" xfId="19963"/>
    <cellStyle name="Note 3 2 2 3 5 3" xfId="25861"/>
    <cellStyle name="Note 3 2 2 3 5 4" xfId="36774"/>
    <cellStyle name="Note 3 2 2 3 5 5" xfId="13821"/>
    <cellStyle name="Note 3 2 2 3 6" xfId="2138"/>
    <cellStyle name="Note 3 2 2 3 6 2" xfId="8251"/>
    <cellStyle name="Note 3 2 2 3 6 2 2" xfId="32078"/>
    <cellStyle name="Note 3 2 2 3 6 2 3" xfId="43117"/>
    <cellStyle name="Note 3 2 2 3 6 2 4" xfId="20164"/>
    <cellStyle name="Note 3 2 2 3 6 3" xfId="26086"/>
    <cellStyle name="Note 3 2 2 3 6 4" xfId="37005"/>
    <cellStyle name="Note 3 2 2 3 6 5" xfId="14052"/>
    <cellStyle name="Note 3 2 2 3 7" xfId="2363"/>
    <cellStyle name="Note 3 2 2 3 7 2" xfId="8442"/>
    <cellStyle name="Note 3 2 2 3 7 2 2" xfId="32269"/>
    <cellStyle name="Note 3 2 2 3 7 2 3" xfId="43308"/>
    <cellStyle name="Note 3 2 2 3 7 2 4" xfId="20355"/>
    <cellStyle name="Note 3 2 2 3 7 3" xfId="26303"/>
    <cellStyle name="Note 3 2 2 3 7 4" xfId="37230"/>
    <cellStyle name="Note 3 2 2 3 7 5" xfId="14277"/>
    <cellStyle name="Note 3 2 2 3 8" xfId="2577"/>
    <cellStyle name="Note 3 2 2 3 8 2" xfId="8628"/>
    <cellStyle name="Note 3 2 2 3 8 2 2" xfId="32455"/>
    <cellStyle name="Note 3 2 2 3 8 2 3" xfId="43494"/>
    <cellStyle name="Note 3 2 2 3 8 2 4" xfId="20541"/>
    <cellStyle name="Note 3 2 2 3 8 3" xfId="26512"/>
    <cellStyle name="Note 3 2 2 3 8 4" xfId="37444"/>
    <cellStyle name="Note 3 2 2 3 8 5" xfId="14491"/>
    <cellStyle name="Note 3 2 2 3 9" xfId="2795"/>
    <cellStyle name="Note 3 2 2 3 9 2" xfId="8812"/>
    <cellStyle name="Note 3 2 2 3 9 2 2" xfId="32639"/>
    <cellStyle name="Note 3 2 2 3 9 2 3" xfId="43678"/>
    <cellStyle name="Note 3 2 2 3 9 2 4" xfId="20725"/>
    <cellStyle name="Note 3 2 2 3 9 3" xfId="26724"/>
    <cellStyle name="Note 3 2 2 3 9 4" xfId="37662"/>
    <cellStyle name="Note 3 2 2 3 9 5" xfId="14709"/>
    <cellStyle name="Note 3 2 2 30" xfId="6760"/>
    <cellStyle name="Note 3 2 2 30 2" xfId="12233"/>
    <cellStyle name="Note 3 2 2 30 2 2" xfId="36060"/>
    <cellStyle name="Note 3 2 2 30 2 3" xfId="47099"/>
    <cellStyle name="Note 3 2 2 30 2 4" xfId="24146"/>
    <cellStyle name="Note 3 2 2 30 3" xfId="30588"/>
    <cellStyle name="Note 3 2 2 30 4" xfId="41627"/>
    <cellStyle name="Note 3 2 2 30 5" xfId="18674"/>
    <cellStyle name="Note 3 2 2 31" xfId="6805"/>
    <cellStyle name="Note 3 2 2 31 2" xfId="12273"/>
    <cellStyle name="Note 3 2 2 31 2 2" xfId="36100"/>
    <cellStyle name="Note 3 2 2 31 2 3" xfId="47139"/>
    <cellStyle name="Note 3 2 2 31 2 4" xfId="24186"/>
    <cellStyle name="Note 3 2 2 31 3" xfId="30632"/>
    <cellStyle name="Note 3 2 2 31 4" xfId="41672"/>
    <cellStyle name="Note 3 2 2 31 5" xfId="18719"/>
    <cellStyle name="Note 3 2 2 32" xfId="681"/>
    <cellStyle name="Note 3 2 2 32 2" xfId="6988"/>
    <cellStyle name="Note 3 2 2 32 2 2" xfId="30815"/>
    <cellStyle name="Note 3 2 2 32 2 3" xfId="41854"/>
    <cellStyle name="Note 3 2 2 32 2 4" xfId="18901"/>
    <cellStyle name="Note 3 2 2 32 3" xfId="24672"/>
    <cellStyle name="Note 3 2 2 32 4" xfId="25820"/>
    <cellStyle name="Note 3 2 2 32 5" xfId="12595"/>
    <cellStyle name="Note 3 2 2 33" xfId="24437"/>
    <cellStyle name="Note 3 2 2 34" xfId="26941"/>
    <cellStyle name="Note 3 2 2 35" xfId="12355"/>
    <cellStyle name="Note 3 2 2 4" xfId="479"/>
    <cellStyle name="Note 3 2 2 4 10" xfId="2873"/>
    <cellStyle name="Note 3 2 2 4 10 2" xfId="8885"/>
    <cellStyle name="Note 3 2 2 4 10 2 2" xfId="32712"/>
    <cellStyle name="Note 3 2 2 4 10 2 3" xfId="43751"/>
    <cellStyle name="Note 3 2 2 4 10 2 4" xfId="20798"/>
    <cellStyle name="Note 3 2 2 4 10 3" xfId="26802"/>
    <cellStyle name="Note 3 2 2 4 10 4" xfId="37740"/>
    <cellStyle name="Note 3 2 2 4 10 5" xfId="14787"/>
    <cellStyle name="Note 3 2 2 4 11" xfId="3141"/>
    <cellStyle name="Note 3 2 2 4 11 2" xfId="9114"/>
    <cellStyle name="Note 3 2 2 4 11 2 2" xfId="32941"/>
    <cellStyle name="Note 3 2 2 4 11 2 3" xfId="43980"/>
    <cellStyle name="Note 3 2 2 4 11 2 4" xfId="21027"/>
    <cellStyle name="Note 3 2 2 4 11 3" xfId="27065"/>
    <cellStyle name="Note 3 2 2 4 11 4" xfId="38008"/>
    <cellStyle name="Note 3 2 2 4 11 5" xfId="15055"/>
    <cellStyle name="Note 3 2 2 4 12" xfId="3385"/>
    <cellStyle name="Note 3 2 2 4 12 2" xfId="9326"/>
    <cellStyle name="Note 3 2 2 4 12 2 2" xfId="33153"/>
    <cellStyle name="Note 3 2 2 4 12 2 3" xfId="44192"/>
    <cellStyle name="Note 3 2 2 4 12 2 4" xfId="21239"/>
    <cellStyle name="Note 3 2 2 4 12 3" xfId="27306"/>
    <cellStyle name="Note 3 2 2 4 12 4" xfId="38252"/>
    <cellStyle name="Note 3 2 2 4 12 5" xfId="15299"/>
    <cellStyle name="Note 3 2 2 4 13" xfId="3630"/>
    <cellStyle name="Note 3 2 2 4 13 2" xfId="9539"/>
    <cellStyle name="Note 3 2 2 4 13 2 2" xfId="33366"/>
    <cellStyle name="Note 3 2 2 4 13 2 3" xfId="44405"/>
    <cellStyle name="Note 3 2 2 4 13 2 4" xfId="21452"/>
    <cellStyle name="Note 3 2 2 4 13 3" xfId="27546"/>
    <cellStyle name="Note 3 2 2 4 13 4" xfId="38497"/>
    <cellStyle name="Note 3 2 2 4 13 5" xfId="15544"/>
    <cellStyle name="Note 3 2 2 4 14" xfId="3878"/>
    <cellStyle name="Note 3 2 2 4 14 2" xfId="9753"/>
    <cellStyle name="Note 3 2 2 4 14 2 2" xfId="33580"/>
    <cellStyle name="Note 3 2 2 4 14 2 3" xfId="44619"/>
    <cellStyle name="Note 3 2 2 4 14 2 4" xfId="21666"/>
    <cellStyle name="Note 3 2 2 4 14 3" xfId="27790"/>
    <cellStyle name="Note 3 2 2 4 14 4" xfId="38745"/>
    <cellStyle name="Note 3 2 2 4 14 5" xfId="15792"/>
    <cellStyle name="Note 3 2 2 4 15" xfId="4122"/>
    <cellStyle name="Note 3 2 2 4 15 2" xfId="9964"/>
    <cellStyle name="Note 3 2 2 4 15 2 2" xfId="33791"/>
    <cellStyle name="Note 3 2 2 4 15 2 3" xfId="44830"/>
    <cellStyle name="Note 3 2 2 4 15 2 4" xfId="21877"/>
    <cellStyle name="Note 3 2 2 4 15 3" xfId="28029"/>
    <cellStyle name="Note 3 2 2 4 15 4" xfId="38989"/>
    <cellStyle name="Note 3 2 2 4 15 5" xfId="16036"/>
    <cellStyle name="Note 3 2 2 4 16" xfId="4364"/>
    <cellStyle name="Note 3 2 2 4 16 2" xfId="10174"/>
    <cellStyle name="Note 3 2 2 4 16 2 2" xfId="34001"/>
    <cellStyle name="Note 3 2 2 4 16 2 3" xfId="45040"/>
    <cellStyle name="Note 3 2 2 4 16 2 4" xfId="22087"/>
    <cellStyle name="Note 3 2 2 4 16 3" xfId="28266"/>
    <cellStyle name="Note 3 2 2 4 16 4" xfId="39231"/>
    <cellStyle name="Note 3 2 2 4 16 5" xfId="16278"/>
    <cellStyle name="Note 3 2 2 4 17" xfId="4585"/>
    <cellStyle name="Note 3 2 2 4 17 2" xfId="10361"/>
    <cellStyle name="Note 3 2 2 4 17 2 2" xfId="34188"/>
    <cellStyle name="Note 3 2 2 4 17 2 3" xfId="45227"/>
    <cellStyle name="Note 3 2 2 4 17 2 4" xfId="22274"/>
    <cellStyle name="Note 3 2 2 4 17 3" xfId="28481"/>
    <cellStyle name="Note 3 2 2 4 17 4" xfId="39452"/>
    <cellStyle name="Note 3 2 2 4 17 5" xfId="16499"/>
    <cellStyle name="Note 3 2 2 4 18" xfId="4795"/>
    <cellStyle name="Note 3 2 2 4 18 2" xfId="10544"/>
    <cellStyle name="Note 3 2 2 4 18 2 2" xfId="34371"/>
    <cellStyle name="Note 3 2 2 4 18 2 3" xfId="45410"/>
    <cellStyle name="Note 3 2 2 4 18 2 4" xfId="22457"/>
    <cellStyle name="Note 3 2 2 4 18 3" xfId="28685"/>
    <cellStyle name="Note 3 2 2 4 18 4" xfId="39662"/>
    <cellStyle name="Note 3 2 2 4 18 5" xfId="16709"/>
    <cellStyle name="Note 3 2 2 4 19" xfId="5030"/>
    <cellStyle name="Note 3 2 2 4 19 2" xfId="10749"/>
    <cellStyle name="Note 3 2 2 4 19 2 2" xfId="34576"/>
    <cellStyle name="Note 3 2 2 4 19 2 3" xfId="45615"/>
    <cellStyle name="Note 3 2 2 4 19 2 4" xfId="22662"/>
    <cellStyle name="Note 3 2 2 4 19 3" xfId="28914"/>
    <cellStyle name="Note 3 2 2 4 19 4" xfId="39897"/>
    <cellStyle name="Note 3 2 2 4 19 5" xfId="16944"/>
    <cellStyle name="Note 3 2 2 4 2" xfId="1123"/>
    <cellStyle name="Note 3 2 2 4 2 2" xfId="7376"/>
    <cellStyle name="Note 3 2 2 4 2 2 2" xfId="31203"/>
    <cellStyle name="Note 3 2 2 4 2 2 3" xfId="42242"/>
    <cellStyle name="Note 3 2 2 4 2 2 4" xfId="19289"/>
    <cellStyle name="Note 3 2 2 4 2 3" xfId="25104"/>
    <cellStyle name="Note 3 2 2 4 2 4" xfId="24257"/>
    <cellStyle name="Note 3 2 2 4 2 5" xfId="13037"/>
    <cellStyle name="Note 3 2 2 4 20" xfId="5251"/>
    <cellStyle name="Note 3 2 2 4 20 2" xfId="10936"/>
    <cellStyle name="Note 3 2 2 4 20 2 2" xfId="34763"/>
    <cellStyle name="Note 3 2 2 4 20 2 3" xfId="45802"/>
    <cellStyle name="Note 3 2 2 4 20 2 4" xfId="22849"/>
    <cellStyle name="Note 3 2 2 4 20 3" xfId="29128"/>
    <cellStyle name="Note 3 2 2 4 20 4" xfId="40118"/>
    <cellStyle name="Note 3 2 2 4 20 5" xfId="17165"/>
    <cellStyle name="Note 3 2 2 4 21" xfId="5484"/>
    <cellStyle name="Note 3 2 2 4 21 2" xfId="11139"/>
    <cellStyle name="Note 3 2 2 4 21 2 2" xfId="34966"/>
    <cellStyle name="Note 3 2 2 4 21 2 3" xfId="46005"/>
    <cellStyle name="Note 3 2 2 4 21 2 4" xfId="23052"/>
    <cellStyle name="Note 3 2 2 4 21 3" xfId="29355"/>
    <cellStyle name="Note 3 2 2 4 21 4" xfId="40351"/>
    <cellStyle name="Note 3 2 2 4 21 5" xfId="17398"/>
    <cellStyle name="Note 3 2 2 4 22" xfId="5717"/>
    <cellStyle name="Note 3 2 2 4 22 2" xfId="11340"/>
    <cellStyle name="Note 3 2 2 4 22 2 2" xfId="35167"/>
    <cellStyle name="Note 3 2 2 4 22 2 3" xfId="46206"/>
    <cellStyle name="Note 3 2 2 4 22 2 4" xfId="23253"/>
    <cellStyle name="Note 3 2 2 4 22 3" xfId="29581"/>
    <cellStyle name="Note 3 2 2 4 22 4" xfId="40584"/>
    <cellStyle name="Note 3 2 2 4 22 5" xfId="17631"/>
    <cellStyle name="Note 3 2 2 4 23" xfId="5934"/>
    <cellStyle name="Note 3 2 2 4 23 2" xfId="11524"/>
    <cellStyle name="Note 3 2 2 4 23 2 2" xfId="35351"/>
    <cellStyle name="Note 3 2 2 4 23 2 3" xfId="46390"/>
    <cellStyle name="Note 3 2 2 4 23 2 4" xfId="23437"/>
    <cellStyle name="Note 3 2 2 4 23 3" xfId="29792"/>
    <cellStyle name="Note 3 2 2 4 23 4" xfId="40801"/>
    <cellStyle name="Note 3 2 2 4 23 5" xfId="17848"/>
    <cellStyle name="Note 3 2 2 4 24" xfId="6142"/>
    <cellStyle name="Note 3 2 2 4 24 2" xfId="11705"/>
    <cellStyle name="Note 3 2 2 4 24 2 2" xfId="35532"/>
    <cellStyle name="Note 3 2 2 4 24 2 3" xfId="46571"/>
    <cellStyle name="Note 3 2 2 4 24 2 4" xfId="23618"/>
    <cellStyle name="Note 3 2 2 4 24 3" xfId="29993"/>
    <cellStyle name="Note 3 2 2 4 24 4" xfId="41009"/>
    <cellStyle name="Note 3 2 2 4 24 5" xfId="18056"/>
    <cellStyle name="Note 3 2 2 4 25" xfId="6362"/>
    <cellStyle name="Note 3 2 2 4 25 2" xfId="11897"/>
    <cellStyle name="Note 3 2 2 4 25 2 2" xfId="35724"/>
    <cellStyle name="Note 3 2 2 4 25 2 3" xfId="46763"/>
    <cellStyle name="Note 3 2 2 4 25 2 4" xfId="23810"/>
    <cellStyle name="Note 3 2 2 4 25 3" xfId="30206"/>
    <cellStyle name="Note 3 2 2 4 25 4" xfId="41229"/>
    <cellStyle name="Note 3 2 2 4 25 5" xfId="18276"/>
    <cellStyle name="Note 3 2 2 4 26" xfId="6588"/>
    <cellStyle name="Note 3 2 2 4 26 2" xfId="12090"/>
    <cellStyle name="Note 3 2 2 4 26 2 2" xfId="35917"/>
    <cellStyle name="Note 3 2 2 4 26 2 3" xfId="46956"/>
    <cellStyle name="Note 3 2 2 4 26 2 4" xfId="24003"/>
    <cellStyle name="Note 3 2 2 4 26 3" xfId="30423"/>
    <cellStyle name="Note 3 2 2 4 26 4" xfId="41455"/>
    <cellStyle name="Note 3 2 2 4 26 5" xfId="18502"/>
    <cellStyle name="Note 3 2 2 4 27" xfId="718"/>
    <cellStyle name="Note 3 2 2 4 27 2" xfId="7025"/>
    <cellStyle name="Note 3 2 2 4 27 2 2" xfId="30852"/>
    <cellStyle name="Note 3 2 2 4 27 2 3" xfId="41891"/>
    <cellStyle name="Note 3 2 2 4 27 2 4" xfId="18938"/>
    <cellStyle name="Note 3 2 2 4 27 3" xfId="24709"/>
    <cellStyle name="Note 3 2 2 4 27 4" xfId="27229"/>
    <cellStyle name="Note 3 2 2 4 27 5" xfId="12632"/>
    <cellStyle name="Note 3 2 2 4 28" xfId="24475"/>
    <cellStyle name="Note 3 2 2 4 29" xfId="27210"/>
    <cellStyle name="Note 3 2 2 4 3" xfId="1336"/>
    <cellStyle name="Note 3 2 2 4 3 2" xfId="7561"/>
    <cellStyle name="Note 3 2 2 4 3 2 2" xfId="31388"/>
    <cellStyle name="Note 3 2 2 4 3 2 3" xfId="42427"/>
    <cellStyle name="Note 3 2 2 4 3 2 4" xfId="19474"/>
    <cellStyle name="Note 3 2 2 4 3 3" xfId="25311"/>
    <cellStyle name="Note 3 2 2 4 3 4" xfId="36203"/>
    <cellStyle name="Note 3 2 2 4 3 5" xfId="13250"/>
    <cellStyle name="Note 3 2 2 4 30" xfId="12393"/>
    <cellStyle name="Note 3 2 2 4 4" xfId="1568"/>
    <cellStyle name="Note 3 2 2 4 4 2" xfId="7759"/>
    <cellStyle name="Note 3 2 2 4 4 2 2" xfId="31586"/>
    <cellStyle name="Note 3 2 2 4 4 2 3" xfId="42625"/>
    <cellStyle name="Note 3 2 2 4 4 2 4" xfId="19672"/>
    <cellStyle name="Note 3 2 2 4 4 3" xfId="25535"/>
    <cellStyle name="Note 3 2 2 4 4 4" xfId="36435"/>
    <cellStyle name="Note 3 2 2 4 4 5" xfId="13482"/>
    <cellStyle name="Note 3 2 2 4 5" xfId="1779"/>
    <cellStyle name="Note 3 2 2 4 5 2" xfId="7943"/>
    <cellStyle name="Note 3 2 2 4 5 2 2" xfId="31770"/>
    <cellStyle name="Note 3 2 2 4 5 2 3" xfId="42809"/>
    <cellStyle name="Note 3 2 2 4 5 2 4" xfId="19856"/>
    <cellStyle name="Note 3 2 2 4 5 3" xfId="25739"/>
    <cellStyle name="Note 3 2 2 4 5 4" xfId="36646"/>
    <cellStyle name="Note 3 2 2 4 5 5" xfId="13693"/>
    <cellStyle name="Note 3 2 2 4 6" xfId="2010"/>
    <cellStyle name="Note 3 2 2 4 6 2" xfId="8144"/>
    <cellStyle name="Note 3 2 2 4 6 2 2" xfId="31971"/>
    <cellStyle name="Note 3 2 2 4 6 2 3" xfId="43010"/>
    <cellStyle name="Note 3 2 2 4 6 2 4" xfId="20057"/>
    <cellStyle name="Note 3 2 2 4 6 3" xfId="25963"/>
    <cellStyle name="Note 3 2 2 4 6 4" xfId="36877"/>
    <cellStyle name="Note 3 2 2 4 6 5" xfId="13924"/>
    <cellStyle name="Note 3 2 2 4 7" xfId="2235"/>
    <cellStyle name="Note 3 2 2 4 7 2" xfId="8335"/>
    <cellStyle name="Note 3 2 2 4 7 2 2" xfId="32162"/>
    <cellStyle name="Note 3 2 2 4 7 2 3" xfId="43201"/>
    <cellStyle name="Note 3 2 2 4 7 2 4" xfId="20248"/>
    <cellStyle name="Note 3 2 2 4 7 3" xfId="26181"/>
    <cellStyle name="Note 3 2 2 4 7 4" xfId="37102"/>
    <cellStyle name="Note 3 2 2 4 7 5" xfId="14149"/>
    <cellStyle name="Note 3 2 2 4 8" xfId="2449"/>
    <cellStyle name="Note 3 2 2 4 8 2" xfId="8521"/>
    <cellStyle name="Note 3 2 2 4 8 2 2" xfId="32348"/>
    <cellStyle name="Note 3 2 2 4 8 2 3" xfId="43387"/>
    <cellStyle name="Note 3 2 2 4 8 2 4" xfId="20434"/>
    <cellStyle name="Note 3 2 2 4 8 3" xfId="26389"/>
    <cellStyle name="Note 3 2 2 4 8 4" xfId="37316"/>
    <cellStyle name="Note 3 2 2 4 8 5" xfId="14363"/>
    <cellStyle name="Note 3 2 2 4 9" xfId="2667"/>
    <cellStyle name="Note 3 2 2 4 9 2" xfId="8705"/>
    <cellStyle name="Note 3 2 2 4 9 2 2" xfId="32532"/>
    <cellStyle name="Note 3 2 2 4 9 2 3" xfId="43571"/>
    <cellStyle name="Note 3 2 2 4 9 2 4" xfId="20618"/>
    <cellStyle name="Note 3 2 2 4 9 3" xfId="26601"/>
    <cellStyle name="Note 3 2 2 4 9 4" xfId="37534"/>
    <cellStyle name="Note 3 2 2 4 9 5" xfId="14581"/>
    <cellStyle name="Note 3 2 2 5" xfId="1085"/>
    <cellStyle name="Note 3 2 2 5 2" xfId="7339"/>
    <cellStyle name="Note 3 2 2 5 2 2" xfId="31166"/>
    <cellStyle name="Note 3 2 2 5 2 3" xfId="42205"/>
    <cellStyle name="Note 3 2 2 5 2 4" xfId="19252"/>
    <cellStyle name="Note 3 2 2 5 3" xfId="25066"/>
    <cellStyle name="Note 3 2 2 5 4" xfId="24199"/>
    <cellStyle name="Note 3 2 2 5 5" xfId="12999"/>
    <cellStyle name="Note 3 2 2 6" xfId="1298"/>
    <cellStyle name="Note 3 2 2 6 2" xfId="7524"/>
    <cellStyle name="Note 3 2 2 6 2 2" xfId="31351"/>
    <cellStyle name="Note 3 2 2 6 2 3" xfId="42390"/>
    <cellStyle name="Note 3 2 2 6 2 4" xfId="19437"/>
    <cellStyle name="Note 3 2 2 6 3" xfId="25273"/>
    <cellStyle name="Note 3 2 2 6 4" xfId="36165"/>
    <cellStyle name="Note 3 2 2 6 5" xfId="13212"/>
    <cellStyle name="Note 3 2 2 7" xfId="1530"/>
    <cellStyle name="Note 3 2 2 7 2" xfId="7722"/>
    <cellStyle name="Note 3 2 2 7 2 2" xfId="31549"/>
    <cellStyle name="Note 3 2 2 7 2 3" xfId="42588"/>
    <cellStyle name="Note 3 2 2 7 2 4" xfId="19635"/>
    <cellStyle name="Note 3 2 2 7 3" xfId="25497"/>
    <cellStyle name="Note 3 2 2 7 4" xfId="36397"/>
    <cellStyle name="Note 3 2 2 7 5" xfId="13444"/>
    <cellStyle name="Note 3 2 2 8" xfId="1741"/>
    <cellStyle name="Note 3 2 2 8 2" xfId="7906"/>
    <cellStyle name="Note 3 2 2 8 2 2" xfId="31733"/>
    <cellStyle name="Note 3 2 2 8 2 3" xfId="42772"/>
    <cellStyle name="Note 3 2 2 8 2 4" xfId="19819"/>
    <cellStyle name="Note 3 2 2 8 3" xfId="25701"/>
    <cellStyle name="Note 3 2 2 8 4" xfId="36608"/>
    <cellStyle name="Note 3 2 2 8 5" xfId="13655"/>
    <cellStyle name="Note 3 2 2 9" xfId="1972"/>
    <cellStyle name="Note 3 2 2 9 2" xfId="8107"/>
    <cellStyle name="Note 3 2 2 9 2 2" xfId="31934"/>
    <cellStyle name="Note 3 2 2 9 2 3" xfId="42973"/>
    <cellStyle name="Note 3 2 2 9 2 4" xfId="20020"/>
    <cellStyle name="Note 3 2 2 9 3" xfId="25925"/>
    <cellStyle name="Note 3 2 2 9 4" xfId="36839"/>
    <cellStyle name="Note 3 2 2 9 5" xfId="13886"/>
    <cellStyle name="Note 3 2 20" xfId="6519"/>
    <cellStyle name="Note 3 2 20 2" xfId="12026"/>
    <cellStyle name="Note 3 2 20 2 2" xfId="35853"/>
    <cellStyle name="Note 3 2 20 2 3" xfId="46892"/>
    <cellStyle name="Note 3 2 20 2 4" xfId="23939"/>
    <cellStyle name="Note 3 2 20 3" xfId="30355"/>
    <cellStyle name="Note 3 2 20 4" xfId="41386"/>
    <cellStyle name="Note 3 2 20 5" xfId="18433"/>
    <cellStyle name="Note 3 2 21" xfId="6765"/>
    <cellStyle name="Note 3 2 21 2" xfId="12237"/>
    <cellStyle name="Note 3 2 21 2 2" xfId="36064"/>
    <cellStyle name="Note 3 2 21 2 3" xfId="47103"/>
    <cellStyle name="Note 3 2 21 2 4" xfId="24150"/>
    <cellStyle name="Note 3 2 21 3" xfId="30593"/>
    <cellStyle name="Note 3 2 21 4" xfId="41632"/>
    <cellStyle name="Note 3 2 21 5" xfId="18679"/>
    <cellStyle name="Note 3 2 22" xfId="645"/>
    <cellStyle name="Note 3 2 22 2" xfId="6952"/>
    <cellStyle name="Note 3 2 22 2 2" xfId="30779"/>
    <cellStyle name="Note 3 2 22 2 3" xfId="41818"/>
    <cellStyle name="Note 3 2 22 2 4" xfId="18865"/>
    <cellStyle name="Note 3 2 22 3" xfId="24636"/>
    <cellStyle name="Note 3 2 22 4" xfId="25864"/>
    <cellStyle name="Note 3 2 22 5" xfId="12559"/>
    <cellStyle name="Note 3 2 23" xfId="24396"/>
    <cellStyle name="Note 3 2 24" xfId="26955"/>
    <cellStyle name="Note 3 2 25" xfId="12315"/>
    <cellStyle name="Note 3 2 3" xfId="567"/>
    <cellStyle name="Note 3 2 3 10" xfId="2961"/>
    <cellStyle name="Note 3 2 3 10 2" xfId="8956"/>
    <cellStyle name="Note 3 2 3 10 2 2" xfId="32783"/>
    <cellStyle name="Note 3 2 3 10 2 3" xfId="43822"/>
    <cellStyle name="Note 3 2 3 10 2 4" xfId="20869"/>
    <cellStyle name="Note 3 2 3 10 3" xfId="26886"/>
    <cellStyle name="Note 3 2 3 10 4" xfId="37828"/>
    <cellStyle name="Note 3 2 3 10 5" xfId="14875"/>
    <cellStyle name="Note 3 2 3 11" xfId="3229"/>
    <cellStyle name="Note 3 2 3 11 2" xfId="9185"/>
    <cellStyle name="Note 3 2 3 11 2 2" xfId="33012"/>
    <cellStyle name="Note 3 2 3 11 2 3" xfId="44051"/>
    <cellStyle name="Note 3 2 3 11 2 4" xfId="21098"/>
    <cellStyle name="Note 3 2 3 11 3" xfId="27151"/>
    <cellStyle name="Note 3 2 3 11 4" xfId="38096"/>
    <cellStyle name="Note 3 2 3 11 5" xfId="15143"/>
    <cellStyle name="Note 3 2 3 12" xfId="3473"/>
    <cellStyle name="Note 3 2 3 12 2" xfId="9397"/>
    <cellStyle name="Note 3 2 3 12 2 2" xfId="33224"/>
    <cellStyle name="Note 3 2 3 12 2 3" xfId="44263"/>
    <cellStyle name="Note 3 2 3 12 2 4" xfId="21310"/>
    <cellStyle name="Note 3 2 3 12 3" xfId="27390"/>
    <cellStyle name="Note 3 2 3 12 4" xfId="38340"/>
    <cellStyle name="Note 3 2 3 12 5" xfId="15387"/>
    <cellStyle name="Note 3 2 3 13" xfId="3718"/>
    <cellStyle name="Note 3 2 3 13 2" xfId="9610"/>
    <cellStyle name="Note 3 2 3 13 2 2" xfId="33437"/>
    <cellStyle name="Note 3 2 3 13 2 3" xfId="44476"/>
    <cellStyle name="Note 3 2 3 13 2 4" xfId="21523"/>
    <cellStyle name="Note 3 2 3 13 3" xfId="27631"/>
    <cellStyle name="Note 3 2 3 13 4" xfId="38585"/>
    <cellStyle name="Note 3 2 3 13 5" xfId="15632"/>
    <cellStyle name="Note 3 2 3 14" xfId="3966"/>
    <cellStyle name="Note 3 2 3 14 2" xfId="9824"/>
    <cellStyle name="Note 3 2 3 14 2 2" xfId="33651"/>
    <cellStyle name="Note 3 2 3 14 2 3" xfId="44690"/>
    <cellStyle name="Note 3 2 3 14 2 4" xfId="21737"/>
    <cellStyle name="Note 3 2 3 14 3" xfId="27874"/>
    <cellStyle name="Note 3 2 3 14 4" xfId="38833"/>
    <cellStyle name="Note 3 2 3 14 5" xfId="15880"/>
    <cellStyle name="Note 3 2 3 15" xfId="4210"/>
    <cellStyle name="Note 3 2 3 15 2" xfId="10035"/>
    <cellStyle name="Note 3 2 3 15 2 2" xfId="33862"/>
    <cellStyle name="Note 3 2 3 15 2 3" xfId="44901"/>
    <cellStyle name="Note 3 2 3 15 2 4" xfId="21948"/>
    <cellStyle name="Note 3 2 3 15 3" xfId="28113"/>
    <cellStyle name="Note 3 2 3 15 4" xfId="39077"/>
    <cellStyle name="Note 3 2 3 15 5" xfId="16124"/>
    <cellStyle name="Note 3 2 3 16" xfId="4452"/>
    <cellStyle name="Note 3 2 3 16 2" xfId="10245"/>
    <cellStyle name="Note 3 2 3 16 2 2" xfId="34072"/>
    <cellStyle name="Note 3 2 3 16 2 3" xfId="45111"/>
    <cellStyle name="Note 3 2 3 16 2 4" xfId="22158"/>
    <cellStyle name="Note 3 2 3 16 3" xfId="28350"/>
    <cellStyle name="Note 3 2 3 16 4" xfId="39319"/>
    <cellStyle name="Note 3 2 3 16 5" xfId="16366"/>
    <cellStyle name="Note 3 2 3 17" xfId="4673"/>
    <cellStyle name="Note 3 2 3 17 2" xfId="10432"/>
    <cellStyle name="Note 3 2 3 17 2 2" xfId="34259"/>
    <cellStyle name="Note 3 2 3 17 2 3" xfId="45298"/>
    <cellStyle name="Note 3 2 3 17 2 4" xfId="22345"/>
    <cellStyle name="Note 3 2 3 17 3" xfId="28565"/>
    <cellStyle name="Note 3 2 3 17 4" xfId="39540"/>
    <cellStyle name="Note 3 2 3 17 5" xfId="16587"/>
    <cellStyle name="Note 3 2 3 18" xfId="4883"/>
    <cellStyle name="Note 3 2 3 18 2" xfId="10615"/>
    <cellStyle name="Note 3 2 3 18 2 2" xfId="34442"/>
    <cellStyle name="Note 3 2 3 18 2 3" xfId="45481"/>
    <cellStyle name="Note 3 2 3 18 2 4" xfId="22528"/>
    <cellStyle name="Note 3 2 3 18 3" xfId="28769"/>
    <cellStyle name="Note 3 2 3 18 4" xfId="39750"/>
    <cellStyle name="Note 3 2 3 18 5" xfId="16797"/>
    <cellStyle name="Note 3 2 3 19" xfId="5118"/>
    <cellStyle name="Note 3 2 3 19 2" xfId="10820"/>
    <cellStyle name="Note 3 2 3 19 2 2" xfId="34647"/>
    <cellStyle name="Note 3 2 3 19 2 3" xfId="45686"/>
    <cellStyle name="Note 3 2 3 19 2 4" xfId="22733"/>
    <cellStyle name="Note 3 2 3 19 3" xfId="28999"/>
    <cellStyle name="Note 3 2 3 19 4" xfId="39985"/>
    <cellStyle name="Note 3 2 3 19 5" xfId="17032"/>
    <cellStyle name="Note 3 2 3 2" xfId="1211"/>
    <cellStyle name="Note 3 2 3 2 2" xfId="7447"/>
    <cellStyle name="Note 3 2 3 2 2 2" xfId="31274"/>
    <cellStyle name="Note 3 2 3 2 2 3" xfId="42313"/>
    <cellStyle name="Note 3 2 3 2 2 4" xfId="19360"/>
    <cellStyle name="Note 3 2 3 2 3" xfId="25188"/>
    <cellStyle name="Note 3 2 3 2 4" xfId="24295"/>
    <cellStyle name="Note 3 2 3 2 5" xfId="13125"/>
    <cellStyle name="Note 3 2 3 20" xfId="5339"/>
    <cellStyle name="Note 3 2 3 20 2" xfId="11007"/>
    <cellStyle name="Note 3 2 3 20 2 2" xfId="34834"/>
    <cellStyle name="Note 3 2 3 20 2 3" xfId="45873"/>
    <cellStyle name="Note 3 2 3 20 2 4" xfId="22920"/>
    <cellStyle name="Note 3 2 3 20 3" xfId="29212"/>
    <cellStyle name="Note 3 2 3 20 4" xfId="40206"/>
    <cellStyle name="Note 3 2 3 20 5" xfId="17253"/>
    <cellStyle name="Note 3 2 3 21" xfId="5572"/>
    <cellStyle name="Note 3 2 3 21 2" xfId="11210"/>
    <cellStyle name="Note 3 2 3 21 2 2" xfId="35037"/>
    <cellStyle name="Note 3 2 3 21 2 3" xfId="46076"/>
    <cellStyle name="Note 3 2 3 21 2 4" xfId="23123"/>
    <cellStyle name="Note 3 2 3 21 3" xfId="29439"/>
    <cellStyle name="Note 3 2 3 21 4" xfId="40439"/>
    <cellStyle name="Note 3 2 3 21 5" xfId="17486"/>
    <cellStyle name="Note 3 2 3 22" xfId="5805"/>
    <cellStyle name="Note 3 2 3 22 2" xfId="11411"/>
    <cellStyle name="Note 3 2 3 22 2 2" xfId="35238"/>
    <cellStyle name="Note 3 2 3 22 2 3" xfId="46277"/>
    <cellStyle name="Note 3 2 3 22 2 4" xfId="23324"/>
    <cellStyle name="Note 3 2 3 22 3" xfId="29665"/>
    <cellStyle name="Note 3 2 3 22 4" xfId="40672"/>
    <cellStyle name="Note 3 2 3 22 5" xfId="17719"/>
    <cellStyle name="Note 3 2 3 23" xfId="6022"/>
    <cellStyle name="Note 3 2 3 23 2" xfId="11595"/>
    <cellStyle name="Note 3 2 3 23 2 2" xfId="35422"/>
    <cellStyle name="Note 3 2 3 23 2 3" xfId="46461"/>
    <cellStyle name="Note 3 2 3 23 2 4" xfId="23508"/>
    <cellStyle name="Note 3 2 3 23 3" xfId="29875"/>
    <cellStyle name="Note 3 2 3 23 4" xfId="40889"/>
    <cellStyle name="Note 3 2 3 23 5" xfId="17936"/>
    <cellStyle name="Note 3 2 3 24" xfId="6230"/>
    <cellStyle name="Note 3 2 3 24 2" xfId="11776"/>
    <cellStyle name="Note 3 2 3 24 2 2" xfId="35603"/>
    <cellStyle name="Note 3 2 3 24 2 3" xfId="46642"/>
    <cellStyle name="Note 3 2 3 24 2 4" xfId="23689"/>
    <cellStyle name="Note 3 2 3 24 3" xfId="30076"/>
    <cellStyle name="Note 3 2 3 24 4" xfId="41097"/>
    <cellStyle name="Note 3 2 3 24 5" xfId="18144"/>
    <cellStyle name="Note 3 2 3 25" xfId="6450"/>
    <cellStyle name="Note 3 2 3 25 2" xfId="11968"/>
    <cellStyle name="Note 3 2 3 25 2 2" xfId="35795"/>
    <cellStyle name="Note 3 2 3 25 2 3" xfId="46834"/>
    <cellStyle name="Note 3 2 3 25 2 4" xfId="23881"/>
    <cellStyle name="Note 3 2 3 25 3" xfId="30289"/>
    <cellStyle name="Note 3 2 3 25 4" xfId="41317"/>
    <cellStyle name="Note 3 2 3 25 5" xfId="18364"/>
    <cellStyle name="Note 3 2 3 26" xfId="6676"/>
    <cellStyle name="Note 3 2 3 26 2" xfId="12161"/>
    <cellStyle name="Note 3 2 3 26 2 2" xfId="35988"/>
    <cellStyle name="Note 3 2 3 26 2 3" xfId="47027"/>
    <cellStyle name="Note 3 2 3 26 2 4" xfId="24074"/>
    <cellStyle name="Note 3 2 3 26 3" xfId="30506"/>
    <cellStyle name="Note 3 2 3 26 4" xfId="41543"/>
    <cellStyle name="Note 3 2 3 26 5" xfId="18590"/>
    <cellStyle name="Note 3 2 3 27" xfId="789"/>
    <cellStyle name="Note 3 2 3 27 2" xfId="7096"/>
    <cellStyle name="Note 3 2 3 27 2 2" xfId="30923"/>
    <cellStyle name="Note 3 2 3 27 2 3" xfId="41962"/>
    <cellStyle name="Note 3 2 3 27 2 4" xfId="19009"/>
    <cellStyle name="Note 3 2 3 27 3" xfId="24780"/>
    <cellStyle name="Note 3 2 3 27 4" xfId="28406"/>
    <cellStyle name="Note 3 2 3 27 5" xfId="12703"/>
    <cellStyle name="Note 3 2 3 28" xfId="6879"/>
    <cellStyle name="Note 3 2 3 28 2" xfId="30706"/>
    <cellStyle name="Note 3 2 3 28 3" xfId="41745"/>
    <cellStyle name="Note 3 2 3 28 4" xfId="18792"/>
    <cellStyle name="Note 3 2 3 29" xfId="24559"/>
    <cellStyle name="Note 3 2 3 3" xfId="1424"/>
    <cellStyle name="Note 3 2 3 3 2" xfId="7632"/>
    <cellStyle name="Note 3 2 3 3 2 2" xfId="31459"/>
    <cellStyle name="Note 3 2 3 3 2 3" xfId="42498"/>
    <cellStyle name="Note 3 2 3 3 2 4" xfId="19545"/>
    <cellStyle name="Note 3 2 3 3 3" xfId="25394"/>
    <cellStyle name="Note 3 2 3 3 4" xfId="36291"/>
    <cellStyle name="Note 3 2 3 3 5" xfId="13338"/>
    <cellStyle name="Note 3 2 3 30" xfId="25460"/>
    <cellStyle name="Note 3 2 3 31" xfId="12481"/>
    <cellStyle name="Note 3 2 3 4" xfId="1656"/>
    <cellStyle name="Note 3 2 3 4 2" xfId="7830"/>
    <cellStyle name="Note 3 2 3 4 2 2" xfId="31657"/>
    <cellStyle name="Note 3 2 3 4 2 3" xfId="42696"/>
    <cellStyle name="Note 3 2 3 4 2 4" xfId="19743"/>
    <cellStyle name="Note 3 2 3 4 3" xfId="25618"/>
    <cellStyle name="Note 3 2 3 4 4" xfId="36523"/>
    <cellStyle name="Note 3 2 3 4 5" xfId="13570"/>
    <cellStyle name="Note 3 2 3 5" xfId="1867"/>
    <cellStyle name="Note 3 2 3 5 2" xfId="8014"/>
    <cellStyle name="Note 3 2 3 5 2 2" xfId="31841"/>
    <cellStyle name="Note 3 2 3 5 2 3" xfId="42880"/>
    <cellStyle name="Note 3 2 3 5 2 4" xfId="19927"/>
    <cellStyle name="Note 3 2 3 5 3" xfId="25822"/>
    <cellStyle name="Note 3 2 3 5 4" xfId="36734"/>
    <cellStyle name="Note 3 2 3 5 5" xfId="13781"/>
    <cellStyle name="Note 3 2 3 6" xfId="2098"/>
    <cellStyle name="Note 3 2 3 6 2" xfId="8215"/>
    <cellStyle name="Note 3 2 3 6 2 2" xfId="32042"/>
    <cellStyle name="Note 3 2 3 6 2 3" xfId="43081"/>
    <cellStyle name="Note 3 2 3 6 2 4" xfId="20128"/>
    <cellStyle name="Note 3 2 3 6 3" xfId="26047"/>
    <cellStyle name="Note 3 2 3 6 4" xfId="36965"/>
    <cellStyle name="Note 3 2 3 6 5" xfId="14012"/>
    <cellStyle name="Note 3 2 3 7" xfId="2323"/>
    <cellStyle name="Note 3 2 3 7 2" xfId="8406"/>
    <cellStyle name="Note 3 2 3 7 2 2" xfId="32233"/>
    <cellStyle name="Note 3 2 3 7 2 3" xfId="43272"/>
    <cellStyle name="Note 3 2 3 7 2 4" xfId="20319"/>
    <cellStyle name="Note 3 2 3 7 3" xfId="26264"/>
    <cellStyle name="Note 3 2 3 7 4" xfId="37190"/>
    <cellStyle name="Note 3 2 3 7 5" xfId="14237"/>
    <cellStyle name="Note 3 2 3 8" xfId="2537"/>
    <cellStyle name="Note 3 2 3 8 2" xfId="8592"/>
    <cellStyle name="Note 3 2 3 8 2 2" xfId="32419"/>
    <cellStyle name="Note 3 2 3 8 2 3" xfId="43458"/>
    <cellStyle name="Note 3 2 3 8 2 4" xfId="20505"/>
    <cellStyle name="Note 3 2 3 8 3" xfId="26473"/>
    <cellStyle name="Note 3 2 3 8 4" xfId="37404"/>
    <cellStyle name="Note 3 2 3 8 5" xfId="14451"/>
    <cellStyle name="Note 3 2 3 9" xfId="2755"/>
    <cellStyle name="Note 3 2 3 9 2" xfId="8776"/>
    <cellStyle name="Note 3 2 3 9 2 2" xfId="32603"/>
    <cellStyle name="Note 3 2 3 9 2 3" xfId="43642"/>
    <cellStyle name="Note 3 2 3 9 2 4" xfId="20689"/>
    <cellStyle name="Note 3 2 3 9 3" xfId="26685"/>
    <cellStyle name="Note 3 2 3 9 4" xfId="37622"/>
    <cellStyle name="Note 3 2 3 9 5" xfId="14669"/>
    <cellStyle name="Note 3 2 4" xfId="1256"/>
    <cellStyle name="Note 3 2 4 2" xfId="7487"/>
    <cellStyle name="Note 3 2 4 2 2" xfId="31314"/>
    <cellStyle name="Note 3 2 4 2 3" xfId="42353"/>
    <cellStyle name="Note 3 2 4 2 4" xfId="19400"/>
    <cellStyle name="Note 3 2 4 3" xfId="25232"/>
    <cellStyle name="Note 3 2 4 4" xfId="36123"/>
    <cellStyle name="Note 3 2 4 5" xfId="13170"/>
    <cellStyle name="Note 3 2 5" xfId="1701"/>
    <cellStyle name="Note 3 2 5 2" xfId="7870"/>
    <cellStyle name="Note 3 2 5 2 2" xfId="31697"/>
    <cellStyle name="Note 3 2 5 2 3" xfId="42736"/>
    <cellStyle name="Note 3 2 5 2 4" xfId="19783"/>
    <cellStyle name="Note 3 2 5 3" xfId="25662"/>
    <cellStyle name="Note 3 2 5 4" xfId="36568"/>
    <cellStyle name="Note 3 2 5 5" xfId="13615"/>
    <cellStyle name="Note 3 2 6" xfId="1932"/>
    <cellStyle name="Note 3 2 6 2" xfId="8071"/>
    <cellStyle name="Note 3 2 6 2 2" xfId="31898"/>
    <cellStyle name="Note 3 2 6 2 3" xfId="42937"/>
    <cellStyle name="Note 3 2 6 2 4" xfId="19984"/>
    <cellStyle name="Note 3 2 6 3" xfId="25886"/>
    <cellStyle name="Note 3 2 6 4" xfId="36799"/>
    <cellStyle name="Note 3 2 6 5" xfId="13846"/>
    <cellStyle name="Note 3 2 7" xfId="2370"/>
    <cellStyle name="Note 3 2 7 2" xfId="8448"/>
    <cellStyle name="Note 3 2 7 2 2" xfId="32275"/>
    <cellStyle name="Note 3 2 7 2 3" xfId="43314"/>
    <cellStyle name="Note 3 2 7 2 4" xfId="20361"/>
    <cellStyle name="Note 3 2 7 3" xfId="26310"/>
    <cellStyle name="Note 3 2 7 4" xfId="37237"/>
    <cellStyle name="Note 3 2 7 5" xfId="14284"/>
    <cellStyle name="Note 3 2 8" xfId="890"/>
    <cellStyle name="Note 3 2 8 2" xfId="7188"/>
    <cellStyle name="Note 3 2 8 2 2" xfId="31015"/>
    <cellStyle name="Note 3 2 8 2 3" xfId="42054"/>
    <cellStyle name="Note 3 2 8 2 4" xfId="19101"/>
    <cellStyle name="Note 3 2 8 3" xfId="24880"/>
    <cellStyle name="Note 3 2 8 4" xfId="24905"/>
    <cellStyle name="Note 3 2 8 5" xfId="12804"/>
    <cellStyle name="Note 3 2 9" xfId="3062"/>
    <cellStyle name="Note 3 2 9 2" xfId="9041"/>
    <cellStyle name="Note 3 2 9 2 2" xfId="32868"/>
    <cellStyle name="Note 3 2 9 2 3" xfId="43907"/>
    <cellStyle name="Note 3 2 9 2 4" xfId="20954"/>
    <cellStyle name="Note 3 2 9 3" xfId="26986"/>
    <cellStyle name="Note 3 2 9 4" xfId="37929"/>
    <cellStyle name="Note 3 2 9 5" xfId="14976"/>
    <cellStyle name="Note 3 20" xfId="1021"/>
    <cellStyle name="Note 3 20 2" xfId="7288"/>
    <cellStyle name="Note 3 20 2 2" xfId="31115"/>
    <cellStyle name="Note 3 20 2 3" xfId="42154"/>
    <cellStyle name="Note 3 20 2 4" xfId="19201"/>
    <cellStyle name="Note 3 20 3" xfId="25004"/>
    <cellStyle name="Note 3 20 4" xfId="25176"/>
    <cellStyle name="Note 3 20 5" xfId="12935"/>
    <cellStyle name="Note 3 21" xfId="990"/>
    <cellStyle name="Note 3 21 2" xfId="7267"/>
    <cellStyle name="Note 3 21 2 2" xfId="31094"/>
    <cellStyle name="Note 3 21 2 3" xfId="42133"/>
    <cellStyle name="Note 3 21 2 4" xfId="19180"/>
    <cellStyle name="Note 3 21 3" xfId="24975"/>
    <cellStyle name="Note 3 21 4" xfId="28145"/>
    <cellStyle name="Note 3 21 5" xfId="12904"/>
    <cellStyle name="Note 3 22" xfId="3008"/>
    <cellStyle name="Note 3 22 2" xfId="8998"/>
    <cellStyle name="Note 3 22 2 2" xfId="32825"/>
    <cellStyle name="Note 3 22 2 3" xfId="43864"/>
    <cellStyle name="Note 3 22 2 4" xfId="20911"/>
    <cellStyle name="Note 3 22 3" xfId="26932"/>
    <cellStyle name="Note 3 22 4" xfId="37875"/>
    <cellStyle name="Note 3 22 5" xfId="14922"/>
    <cellStyle name="Note 3 23" xfId="1020"/>
    <cellStyle name="Note 3 23 2" xfId="7287"/>
    <cellStyle name="Note 3 23 2 2" xfId="31114"/>
    <cellStyle name="Note 3 23 2 3" xfId="42153"/>
    <cellStyle name="Note 3 23 2 4" xfId="19200"/>
    <cellStyle name="Note 3 23 3" xfId="25003"/>
    <cellStyle name="Note 3 23 4" xfId="29200"/>
    <cellStyle name="Note 3 23 5" xfId="12934"/>
    <cellStyle name="Note 3 24" xfId="3009"/>
    <cellStyle name="Note 3 24 2" xfId="8999"/>
    <cellStyle name="Note 3 24 2 2" xfId="32826"/>
    <cellStyle name="Note 3 24 2 3" xfId="43865"/>
    <cellStyle name="Note 3 24 2 4" xfId="20912"/>
    <cellStyle name="Note 3 24 3" xfId="26933"/>
    <cellStyle name="Note 3 24 4" xfId="37876"/>
    <cellStyle name="Note 3 24 5" xfId="14923"/>
    <cellStyle name="Note 3 25" xfId="5172"/>
    <cellStyle name="Note 3 25 2" xfId="10863"/>
    <cellStyle name="Note 3 25 2 2" xfId="34690"/>
    <cellStyle name="Note 3 25 2 3" xfId="45729"/>
    <cellStyle name="Note 3 25 2 4" xfId="22776"/>
    <cellStyle name="Note 3 25 3" xfId="29051"/>
    <cellStyle name="Note 3 25 4" xfId="40039"/>
    <cellStyle name="Note 3 25 5" xfId="17086"/>
    <cellStyle name="Note 3 26" xfId="1481"/>
    <cellStyle name="Note 3 26 2" xfId="7679"/>
    <cellStyle name="Note 3 26 2 2" xfId="31506"/>
    <cellStyle name="Note 3 26 2 3" xfId="42545"/>
    <cellStyle name="Note 3 26 2 4" xfId="19592"/>
    <cellStyle name="Note 3 26 3" xfId="25449"/>
    <cellStyle name="Note 3 26 4" xfId="36348"/>
    <cellStyle name="Note 3 26 5" xfId="13395"/>
    <cellStyle name="Note 3 27" xfId="618"/>
    <cellStyle name="Note 3 27 2" xfId="6925"/>
    <cellStyle name="Note 3 27 2 2" xfId="30752"/>
    <cellStyle name="Note 3 27 2 3" xfId="41791"/>
    <cellStyle name="Note 3 27 2 4" xfId="18838"/>
    <cellStyle name="Note 3 27 3" xfId="24609"/>
    <cellStyle name="Note 3 27 4" xfId="27833"/>
    <cellStyle name="Note 3 27 5" xfId="12532"/>
    <cellStyle name="Note 3 28" xfId="24317"/>
    <cellStyle name="Note 3 29" xfId="27081"/>
    <cellStyle name="Note 3 3" xfId="387"/>
    <cellStyle name="Note 3 3 10" xfId="3293"/>
    <cellStyle name="Note 3 3 10 2" xfId="9240"/>
    <cellStyle name="Note 3 3 10 2 2" xfId="33067"/>
    <cellStyle name="Note 3 3 10 2 3" xfId="44106"/>
    <cellStyle name="Note 3 3 10 2 4" xfId="21153"/>
    <cellStyle name="Note 3 3 10 3" xfId="27214"/>
    <cellStyle name="Note 3 3 10 4" xfId="38160"/>
    <cellStyle name="Note 3 3 10 5" xfId="15207"/>
    <cellStyle name="Note 3 3 11" xfId="3540"/>
    <cellStyle name="Note 3 3 11 2" xfId="9455"/>
    <cellStyle name="Note 3 3 11 2 2" xfId="33282"/>
    <cellStyle name="Note 3 3 11 2 3" xfId="44321"/>
    <cellStyle name="Note 3 3 11 2 4" xfId="21368"/>
    <cellStyle name="Note 3 3 11 3" xfId="27456"/>
    <cellStyle name="Note 3 3 11 4" xfId="38407"/>
    <cellStyle name="Note 3 3 11 5" xfId="15454"/>
    <cellStyle name="Note 3 3 12" xfId="3787"/>
    <cellStyle name="Note 3 3 12 2" xfId="9669"/>
    <cellStyle name="Note 3 3 12 2 2" xfId="33496"/>
    <cellStyle name="Note 3 3 12 2 3" xfId="44535"/>
    <cellStyle name="Note 3 3 12 2 4" xfId="21582"/>
    <cellStyle name="Note 3 3 12 3" xfId="27699"/>
    <cellStyle name="Note 3 3 12 4" xfId="38654"/>
    <cellStyle name="Note 3 3 12 5" xfId="15701"/>
    <cellStyle name="Note 3 3 13" xfId="4031"/>
    <cellStyle name="Note 3 3 13 2" xfId="9880"/>
    <cellStyle name="Note 3 3 13 2 2" xfId="33707"/>
    <cellStyle name="Note 3 3 13 2 3" xfId="44746"/>
    <cellStyle name="Note 3 3 13 2 4" xfId="21793"/>
    <cellStyle name="Note 3 3 13 3" xfId="27938"/>
    <cellStyle name="Note 3 3 13 4" xfId="38898"/>
    <cellStyle name="Note 3 3 13 5" xfId="15945"/>
    <cellStyle name="Note 3 3 14" xfId="4274"/>
    <cellStyle name="Note 3 3 14 2" xfId="10090"/>
    <cellStyle name="Note 3 3 14 2 2" xfId="33917"/>
    <cellStyle name="Note 3 3 14 2 3" xfId="44956"/>
    <cellStyle name="Note 3 3 14 2 4" xfId="22003"/>
    <cellStyle name="Note 3 3 14 3" xfId="28176"/>
    <cellStyle name="Note 3 3 14 4" xfId="39141"/>
    <cellStyle name="Note 3 3 14 5" xfId="16188"/>
    <cellStyle name="Note 3 3 15" xfId="3310"/>
    <cellStyle name="Note 3 3 15 2" xfId="9255"/>
    <cellStyle name="Note 3 3 15 2 2" xfId="33082"/>
    <cellStyle name="Note 3 3 15 2 3" xfId="44121"/>
    <cellStyle name="Note 3 3 15 2 4" xfId="21168"/>
    <cellStyle name="Note 3 3 15 3" xfId="27231"/>
    <cellStyle name="Note 3 3 15 4" xfId="38177"/>
    <cellStyle name="Note 3 3 15 5" xfId="15224"/>
    <cellStyle name="Note 3 3 16" xfId="4939"/>
    <cellStyle name="Note 3 3 16 2" xfId="10664"/>
    <cellStyle name="Note 3 3 16 2 2" xfId="34491"/>
    <cellStyle name="Note 3 3 16 2 3" xfId="45530"/>
    <cellStyle name="Note 3 3 16 2 4" xfId="22577"/>
    <cellStyle name="Note 3 3 16 3" xfId="28824"/>
    <cellStyle name="Note 3 3 16 4" xfId="39806"/>
    <cellStyle name="Note 3 3 16 5" xfId="16853"/>
    <cellStyle name="Note 3 3 17" xfId="5392"/>
    <cellStyle name="Note 3 3 17 2" xfId="11054"/>
    <cellStyle name="Note 3 3 17 2 2" xfId="34881"/>
    <cellStyle name="Note 3 3 17 2 3" xfId="45920"/>
    <cellStyle name="Note 3 3 17 2 4" xfId="22967"/>
    <cellStyle name="Note 3 3 17 3" xfId="29264"/>
    <cellStyle name="Note 3 3 17 4" xfId="40259"/>
    <cellStyle name="Note 3 3 17 5" xfId="17306"/>
    <cellStyle name="Note 3 3 18" xfId="5631"/>
    <cellStyle name="Note 3 3 18 2" xfId="11260"/>
    <cellStyle name="Note 3 3 18 2 2" xfId="35087"/>
    <cellStyle name="Note 3 3 18 2 3" xfId="46126"/>
    <cellStyle name="Note 3 3 18 2 4" xfId="23173"/>
    <cellStyle name="Note 3 3 18 3" xfId="29496"/>
    <cellStyle name="Note 3 3 18 4" xfId="40498"/>
    <cellStyle name="Note 3 3 18 5" xfId="17545"/>
    <cellStyle name="Note 3 3 19" xfId="966"/>
    <cellStyle name="Note 3 3 19 2" xfId="7246"/>
    <cellStyle name="Note 3 3 19 2 2" xfId="31073"/>
    <cellStyle name="Note 3 3 19 2 3" xfId="42112"/>
    <cellStyle name="Note 3 3 19 2 4" xfId="19159"/>
    <cellStyle name="Note 3 3 19 3" xfId="24951"/>
    <cellStyle name="Note 3 3 19 4" xfId="25694"/>
    <cellStyle name="Note 3 3 19 5" xfId="12880"/>
    <cellStyle name="Note 3 3 2" xfId="429"/>
    <cellStyle name="Note 3 3 2 10" xfId="2185"/>
    <cellStyle name="Note 3 3 2 10 2" xfId="8287"/>
    <cellStyle name="Note 3 3 2 10 2 2" xfId="32114"/>
    <cellStyle name="Note 3 3 2 10 2 3" xfId="43153"/>
    <cellStyle name="Note 3 3 2 10 2 4" xfId="20200"/>
    <cellStyle name="Note 3 3 2 10 3" xfId="26131"/>
    <cellStyle name="Note 3 3 2 10 4" xfId="37052"/>
    <cellStyle name="Note 3 3 2 10 5" xfId="14099"/>
    <cellStyle name="Note 3 3 2 11" xfId="2399"/>
    <cellStyle name="Note 3 3 2 11 2" xfId="8473"/>
    <cellStyle name="Note 3 3 2 11 2 2" xfId="32300"/>
    <cellStyle name="Note 3 3 2 11 2 3" xfId="43339"/>
    <cellStyle name="Note 3 3 2 11 2 4" xfId="20386"/>
    <cellStyle name="Note 3 3 2 11 3" xfId="26339"/>
    <cellStyle name="Note 3 3 2 11 4" xfId="37266"/>
    <cellStyle name="Note 3 3 2 11 5" xfId="14313"/>
    <cellStyle name="Note 3 3 2 12" xfId="2622"/>
    <cellStyle name="Note 3 3 2 12 2" xfId="8663"/>
    <cellStyle name="Note 3 3 2 12 2 2" xfId="32490"/>
    <cellStyle name="Note 3 3 2 12 2 3" xfId="43529"/>
    <cellStyle name="Note 3 3 2 12 2 4" xfId="20576"/>
    <cellStyle name="Note 3 3 2 12 3" xfId="26557"/>
    <cellStyle name="Note 3 3 2 12 4" xfId="37489"/>
    <cellStyle name="Note 3 3 2 12 5" xfId="14536"/>
    <cellStyle name="Note 3 3 2 13" xfId="2823"/>
    <cellStyle name="Note 3 3 2 13 2" xfId="8837"/>
    <cellStyle name="Note 3 3 2 13 2 2" xfId="32664"/>
    <cellStyle name="Note 3 3 2 13 2 3" xfId="43703"/>
    <cellStyle name="Note 3 3 2 13 2 4" xfId="20750"/>
    <cellStyle name="Note 3 3 2 13 3" xfId="26752"/>
    <cellStyle name="Note 3 3 2 13 4" xfId="37690"/>
    <cellStyle name="Note 3 3 2 13 5" xfId="14737"/>
    <cellStyle name="Note 3 3 2 14" xfId="3091"/>
    <cellStyle name="Note 3 3 2 14 2" xfId="9066"/>
    <cellStyle name="Note 3 3 2 14 2 2" xfId="32893"/>
    <cellStyle name="Note 3 3 2 14 2 3" xfId="43932"/>
    <cellStyle name="Note 3 3 2 14 2 4" xfId="20979"/>
    <cellStyle name="Note 3 3 2 14 3" xfId="27015"/>
    <cellStyle name="Note 3 3 2 14 4" xfId="37958"/>
    <cellStyle name="Note 3 3 2 14 5" xfId="15005"/>
    <cellStyle name="Note 3 3 2 15" xfId="3335"/>
    <cellStyle name="Note 3 3 2 15 2" xfId="9278"/>
    <cellStyle name="Note 3 3 2 15 2 2" xfId="33105"/>
    <cellStyle name="Note 3 3 2 15 2 3" xfId="44144"/>
    <cellStyle name="Note 3 3 2 15 2 4" xfId="21191"/>
    <cellStyle name="Note 3 3 2 15 3" xfId="27256"/>
    <cellStyle name="Note 3 3 2 15 4" xfId="38202"/>
    <cellStyle name="Note 3 3 2 15 5" xfId="15249"/>
    <cellStyle name="Note 3 3 2 16" xfId="3580"/>
    <cellStyle name="Note 3 3 2 16 2" xfId="9491"/>
    <cellStyle name="Note 3 3 2 16 2 2" xfId="33318"/>
    <cellStyle name="Note 3 3 2 16 2 3" xfId="44357"/>
    <cellStyle name="Note 3 3 2 16 2 4" xfId="21404"/>
    <cellStyle name="Note 3 3 2 16 3" xfId="27496"/>
    <cellStyle name="Note 3 3 2 16 4" xfId="38447"/>
    <cellStyle name="Note 3 3 2 16 5" xfId="15494"/>
    <cellStyle name="Note 3 3 2 17" xfId="3828"/>
    <cellStyle name="Note 3 3 2 17 2" xfId="9705"/>
    <cellStyle name="Note 3 3 2 17 2 2" xfId="33532"/>
    <cellStyle name="Note 3 3 2 17 2 3" xfId="44571"/>
    <cellStyle name="Note 3 3 2 17 2 4" xfId="21618"/>
    <cellStyle name="Note 3 3 2 17 3" xfId="27740"/>
    <cellStyle name="Note 3 3 2 17 4" xfId="38695"/>
    <cellStyle name="Note 3 3 2 17 5" xfId="15742"/>
    <cellStyle name="Note 3 3 2 18" xfId="4072"/>
    <cellStyle name="Note 3 3 2 18 2" xfId="9916"/>
    <cellStyle name="Note 3 3 2 18 2 2" xfId="33743"/>
    <cellStyle name="Note 3 3 2 18 2 3" xfId="44782"/>
    <cellStyle name="Note 3 3 2 18 2 4" xfId="21829"/>
    <cellStyle name="Note 3 3 2 18 3" xfId="27979"/>
    <cellStyle name="Note 3 3 2 18 4" xfId="38939"/>
    <cellStyle name="Note 3 3 2 18 5" xfId="15986"/>
    <cellStyle name="Note 3 3 2 19" xfId="4314"/>
    <cellStyle name="Note 3 3 2 19 2" xfId="10126"/>
    <cellStyle name="Note 3 3 2 19 2 2" xfId="33953"/>
    <cellStyle name="Note 3 3 2 19 2 3" xfId="44992"/>
    <cellStyle name="Note 3 3 2 19 2 4" xfId="22039"/>
    <cellStyle name="Note 3 3 2 19 3" xfId="28216"/>
    <cellStyle name="Note 3 3 2 19 4" xfId="39181"/>
    <cellStyle name="Note 3 3 2 19 5" xfId="16228"/>
    <cellStyle name="Note 3 3 2 2" xfId="550"/>
    <cellStyle name="Note 3 3 2 2 10" xfId="2944"/>
    <cellStyle name="Note 3 3 2 2 10 2" xfId="8941"/>
    <cellStyle name="Note 3 3 2 2 10 2 2" xfId="32768"/>
    <cellStyle name="Note 3 3 2 2 10 2 3" xfId="43807"/>
    <cellStyle name="Note 3 3 2 2 10 2 4" xfId="20854"/>
    <cellStyle name="Note 3 3 2 2 10 3" xfId="26869"/>
    <cellStyle name="Note 3 3 2 2 10 4" xfId="37811"/>
    <cellStyle name="Note 3 3 2 2 10 5" xfId="14858"/>
    <cellStyle name="Note 3 3 2 2 11" xfId="3212"/>
    <cellStyle name="Note 3 3 2 2 11 2" xfId="9170"/>
    <cellStyle name="Note 3 3 2 2 11 2 2" xfId="32997"/>
    <cellStyle name="Note 3 3 2 2 11 2 3" xfId="44036"/>
    <cellStyle name="Note 3 3 2 2 11 2 4" xfId="21083"/>
    <cellStyle name="Note 3 3 2 2 11 3" xfId="27134"/>
    <cellStyle name="Note 3 3 2 2 11 4" xfId="38079"/>
    <cellStyle name="Note 3 3 2 2 11 5" xfId="15126"/>
    <cellStyle name="Note 3 3 2 2 12" xfId="3456"/>
    <cellStyle name="Note 3 3 2 2 12 2" xfId="9382"/>
    <cellStyle name="Note 3 3 2 2 12 2 2" xfId="33209"/>
    <cellStyle name="Note 3 3 2 2 12 2 3" xfId="44248"/>
    <cellStyle name="Note 3 3 2 2 12 2 4" xfId="21295"/>
    <cellStyle name="Note 3 3 2 2 12 3" xfId="27373"/>
    <cellStyle name="Note 3 3 2 2 12 4" xfId="38323"/>
    <cellStyle name="Note 3 3 2 2 12 5" xfId="15370"/>
    <cellStyle name="Note 3 3 2 2 13" xfId="3701"/>
    <cellStyle name="Note 3 3 2 2 13 2" xfId="9595"/>
    <cellStyle name="Note 3 3 2 2 13 2 2" xfId="33422"/>
    <cellStyle name="Note 3 3 2 2 13 2 3" xfId="44461"/>
    <cellStyle name="Note 3 3 2 2 13 2 4" xfId="21508"/>
    <cellStyle name="Note 3 3 2 2 13 3" xfId="27614"/>
    <cellStyle name="Note 3 3 2 2 13 4" xfId="38568"/>
    <cellStyle name="Note 3 3 2 2 13 5" xfId="15615"/>
    <cellStyle name="Note 3 3 2 2 14" xfId="3949"/>
    <cellStyle name="Note 3 3 2 2 14 2" xfId="9809"/>
    <cellStyle name="Note 3 3 2 2 14 2 2" xfId="33636"/>
    <cellStyle name="Note 3 3 2 2 14 2 3" xfId="44675"/>
    <cellStyle name="Note 3 3 2 2 14 2 4" xfId="21722"/>
    <cellStyle name="Note 3 3 2 2 14 3" xfId="27857"/>
    <cellStyle name="Note 3 3 2 2 14 4" xfId="38816"/>
    <cellStyle name="Note 3 3 2 2 14 5" xfId="15863"/>
    <cellStyle name="Note 3 3 2 2 15" xfId="4193"/>
    <cellStyle name="Note 3 3 2 2 15 2" xfId="10020"/>
    <cellStyle name="Note 3 3 2 2 15 2 2" xfId="33847"/>
    <cellStyle name="Note 3 3 2 2 15 2 3" xfId="44886"/>
    <cellStyle name="Note 3 3 2 2 15 2 4" xfId="21933"/>
    <cellStyle name="Note 3 3 2 2 15 3" xfId="28096"/>
    <cellStyle name="Note 3 3 2 2 15 4" xfId="39060"/>
    <cellStyle name="Note 3 3 2 2 15 5" xfId="16107"/>
    <cellStyle name="Note 3 3 2 2 16" xfId="4435"/>
    <cellStyle name="Note 3 3 2 2 16 2" xfId="10230"/>
    <cellStyle name="Note 3 3 2 2 16 2 2" xfId="34057"/>
    <cellStyle name="Note 3 3 2 2 16 2 3" xfId="45096"/>
    <cellStyle name="Note 3 3 2 2 16 2 4" xfId="22143"/>
    <cellStyle name="Note 3 3 2 2 16 3" xfId="28333"/>
    <cellStyle name="Note 3 3 2 2 16 4" xfId="39302"/>
    <cellStyle name="Note 3 3 2 2 16 5" xfId="16349"/>
    <cellStyle name="Note 3 3 2 2 17" xfId="4656"/>
    <cellStyle name="Note 3 3 2 2 17 2" xfId="10417"/>
    <cellStyle name="Note 3 3 2 2 17 2 2" xfId="34244"/>
    <cellStyle name="Note 3 3 2 2 17 2 3" xfId="45283"/>
    <cellStyle name="Note 3 3 2 2 17 2 4" xfId="22330"/>
    <cellStyle name="Note 3 3 2 2 17 3" xfId="28548"/>
    <cellStyle name="Note 3 3 2 2 17 4" xfId="39523"/>
    <cellStyle name="Note 3 3 2 2 17 5" xfId="16570"/>
    <cellStyle name="Note 3 3 2 2 18" xfId="4866"/>
    <cellStyle name="Note 3 3 2 2 18 2" xfId="10600"/>
    <cellStyle name="Note 3 3 2 2 18 2 2" xfId="34427"/>
    <cellStyle name="Note 3 3 2 2 18 2 3" xfId="45466"/>
    <cellStyle name="Note 3 3 2 2 18 2 4" xfId="22513"/>
    <cellStyle name="Note 3 3 2 2 18 3" xfId="28752"/>
    <cellStyle name="Note 3 3 2 2 18 4" xfId="39733"/>
    <cellStyle name="Note 3 3 2 2 18 5" xfId="16780"/>
    <cellStyle name="Note 3 3 2 2 19" xfId="5101"/>
    <cellStyle name="Note 3 3 2 2 19 2" xfId="10805"/>
    <cellStyle name="Note 3 3 2 2 19 2 2" xfId="34632"/>
    <cellStyle name="Note 3 3 2 2 19 2 3" xfId="45671"/>
    <cellStyle name="Note 3 3 2 2 19 2 4" xfId="22718"/>
    <cellStyle name="Note 3 3 2 2 19 3" xfId="28982"/>
    <cellStyle name="Note 3 3 2 2 19 4" xfId="39968"/>
    <cellStyle name="Note 3 3 2 2 19 5" xfId="17015"/>
    <cellStyle name="Note 3 3 2 2 2" xfId="1194"/>
    <cellStyle name="Note 3 3 2 2 2 2" xfId="7432"/>
    <cellStyle name="Note 3 3 2 2 2 2 2" xfId="31259"/>
    <cellStyle name="Note 3 3 2 2 2 2 3" xfId="42298"/>
    <cellStyle name="Note 3 3 2 2 2 2 4" xfId="19345"/>
    <cellStyle name="Note 3 3 2 2 2 3" xfId="25171"/>
    <cellStyle name="Note 3 3 2 2 2 4" xfId="24335"/>
    <cellStyle name="Note 3 3 2 2 2 5" xfId="13108"/>
    <cellStyle name="Note 3 3 2 2 20" xfId="5322"/>
    <cellStyle name="Note 3 3 2 2 20 2" xfId="10992"/>
    <cellStyle name="Note 3 3 2 2 20 2 2" xfId="34819"/>
    <cellStyle name="Note 3 3 2 2 20 2 3" xfId="45858"/>
    <cellStyle name="Note 3 3 2 2 20 2 4" xfId="22905"/>
    <cellStyle name="Note 3 3 2 2 20 3" xfId="29195"/>
    <cellStyle name="Note 3 3 2 2 20 4" xfId="40189"/>
    <cellStyle name="Note 3 3 2 2 20 5" xfId="17236"/>
    <cellStyle name="Note 3 3 2 2 21" xfId="5555"/>
    <cellStyle name="Note 3 3 2 2 21 2" xfId="11195"/>
    <cellStyle name="Note 3 3 2 2 21 2 2" xfId="35022"/>
    <cellStyle name="Note 3 3 2 2 21 2 3" xfId="46061"/>
    <cellStyle name="Note 3 3 2 2 21 2 4" xfId="23108"/>
    <cellStyle name="Note 3 3 2 2 21 3" xfId="29422"/>
    <cellStyle name="Note 3 3 2 2 21 4" xfId="40422"/>
    <cellStyle name="Note 3 3 2 2 21 5" xfId="17469"/>
    <cellStyle name="Note 3 3 2 2 22" xfId="5788"/>
    <cellStyle name="Note 3 3 2 2 22 2" xfId="11396"/>
    <cellStyle name="Note 3 3 2 2 22 2 2" xfId="35223"/>
    <cellStyle name="Note 3 3 2 2 22 2 3" xfId="46262"/>
    <cellStyle name="Note 3 3 2 2 22 2 4" xfId="23309"/>
    <cellStyle name="Note 3 3 2 2 22 3" xfId="29648"/>
    <cellStyle name="Note 3 3 2 2 22 4" xfId="40655"/>
    <cellStyle name="Note 3 3 2 2 22 5" xfId="17702"/>
    <cellStyle name="Note 3 3 2 2 23" xfId="6005"/>
    <cellStyle name="Note 3 3 2 2 23 2" xfId="11580"/>
    <cellStyle name="Note 3 3 2 2 23 2 2" xfId="35407"/>
    <cellStyle name="Note 3 3 2 2 23 2 3" xfId="46446"/>
    <cellStyle name="Note 3 3 2 2 23 2 4" xfId="23493"/>
    <cellStyle name="Note 3 3 2 2 23 3" xfId="29858"/>
    <cellStyle name="Note 3 3 2 2 23 4" xfId="40872"/>
    <cellStyle name="Note 3 3 2 2 23 5" xfId="17919"/>
    <cellStyle name="Note 3 3 2 2 24" xfId="6213"/>
    <cellStyle name="Note 3 3 2 2 24 2" xfId="11761"/>
    <cellStyle name="Note 3 3 2 2 24 2 2" xfId="35588"/>
    <cellStyle name="Note 3 3 2 2 24 2 3" xfId="46627"/>
    <cellStyle name="Note 3 3 2 2 24 2 4" xfId="23674"/>
    <cellStyle name="Note 3 3 2 2 24 3" xfId="30059"/>
    <cellStyle name="Note 3 3 2 2 24 4" xfId="41080"/>
    <cellStyle name="Note 3 3 2 2 24 5" xfId="18127"/>
    <cellStyle name="Note 3 3 2 2 25" xfId="6433"/>
    <cellStyle name="Note 3 3 2 2 25 2" xfId="11953"/>
    <cellStyle name="Note 3 3 2 2 25 2 2" xfId="35780"/>
    <cellStyle name="Note 3 3 2 2 25 2 3" xfId="46819"/>
    <cellStyle name="Note 3 3 2 2 25 2 4" xfId="23866"/>
    <cellStyle name="Note 3 3 2 2 25 3" xfId="30272"/>
    <cellStyle name="Note 3 3 2 2 25 4" xfId="41300"/>
    <cellStyle name="Note 3 3 2 2 25 5" xfId="18347"/>
    <cellStyle name="Note 3 3 2 2 26" xfId="6659"/>
    <cellStyle name="Note 3 3 2 2 26 2" xfId="12146"/>
    <cellStyle name="Note 3 3 2 2 26 2 2" xfId="35973"/>
    <cellStyle name="Note 3 3 2 2 26 2 3" xfId="47012"/>
    <cellStyle name="Note 3 3 2 2 26 2 4" xfId="24059"/>
    <cellStyle name="Note 3 3 2 2 26 3" xfId="30489"/>
    <cellStyle name="Note 3 3 2 2 26 4" xfId="41526"/>
    <cellStyle name="Note 3 3 2 2 26 5" xfId="18573"/>
    <cellStyle name="Note 3 3 2 2 27" xfId="774"/>
    <cellStyle name="Note 3 3 2 2 27 2" xfId="7081"/>
    <cellStyle name="Note 3 3 2 2 27 2 2" xfId="30908"/>
    <cellStyle name="Note 3 3 2 2 27 2 3" xfId="41947"/>
    <cellStyle name="Note 3 3 2 2 27 2 4" xfId="18994"/>
    <cellStyle name="Note 3 3 2 2 27 3" xfId="24765"/>
    <cellStyle name="Note 3 3 2 2 27 4" xfId="28725"/>
    <cellStyle name="Note 3 3 2 2 27 5" xfId="12688"/>
    <cellStyle name="Note 3 3 2 2 28" xfId="6864"/>
    <cellStyle name="Note 3 3 2 2 28 2" xfId="30691"/>
    <cellStyle name="Note 3 3 2 2 28 3" xfId="41730"/>
    <cellStyle name="Note 3 3 2 2 28 4" xfId="18777"/>
    <cellStyle name="Note 3 3 2 2 29" xfId="24542"/>
    <cellStyle name="Note 3 3 2 2 3" xfId="1407"/>
    <cellStyle name="Note 3 3 2 2 3 2" xfId="7617"/>
    <cellStyle name="Note 3 3 2 2 3 2 2" xfId="31444"/>
    <cellStyle name="Note 3 3 2 2 3 2 3" xfId="42483"/>
    <cellStyle name="Note 3 3 2 2 3 2 4" xfId="19530"/>
    <cellStyle name="Note 3 3 2 2 3 3" xfId="25377"/>
    <cellStyle name="Note 3 3 2 2 3 4" xfId="36274"/>
    <cellStyle name="Note 3 3 2 2 3 5" xfId="13321"/>
    <cellStyle name="Note 3 3 2 2 30" xfId="27344"/>
    <cellStyle name="Note 3 3 2 2 31" xfId="12464"/>
    <cellStyle name="Note 3 3 2 2 4" xfId="1639"/>
    <cellStyle name="Note 3 3 2 2 4 2" xfId="7815"/>
    <cellStyle name="Note 3 3 2 2 4 2 2" xfId="31642"/>
    <cellStyle name="Note 3 3 2 2 4 2 3" xfId="42681"/>
    <cellStyle name="Note 3 3 2 2 4 2 4" xfId="19728"/>
    <cellStyle name="Note 3 3 2 2 4 3" xfId="25601"/>
    <cellStyle name="Note 3 3 2 2 4 4" xfId="36506"/>
    <cellStyle name="Note 3 3 2 2 4 5" xfId="13553"/>
    <cellStyle name="Note 3 3 2 2 5" xfId="1850"/>
    <cellStyle name="Note 3 3 2 2 5 2" xfId="7999"/>
    <cellStyle name="Note 3 3 2 2 5 2 2" xfId="31826"/>
    <cellStyle name="Note 3 3 2 2 5 2 3" xfId="42865"/>
    <cellStyle name="Note 3 3 2 2 5 2 4" xfId="19912"/>
    <cellStyle name="Note 3 3 2 2 5 3" xfId="25805"/>
    <cellStyle name="Note 3 3 2 2 5 4" xfId="36717"/>
    <cellStyle name="Note 3 3 2 2 5 5" xfId="13764"/>
    <cellStyle name="Note 3 3 2 2 6" xfId="2081"/>
    <cellStyle name="Note 3 3 2 2 6 2" xfId="8200"/>
    <cellStyle name="Note 3 3 2 2 6 2 2" xfId="32027"/>
    <cellStyle name="Note 3 3 2 2 6 2 3" xfId="43066"/>
    <cellStyle name="Note 3 3 2 2 6 2 4" xfId="20113"/>
    <cellStyle name="Note 3 3 2 2 6 3" xfId="26030"/>
    <cellStyle name="Note 3 3 2 2 6 4" xfId="36948"/>
    <cellStyle name="Note 3 3 2 2 6 5" xfId="13995"/>
    <cellStyle name="Note 3 3 2 2 7" xfId="2306"/>
    <cellStyle name="Note 3 3 2 2 7 2" xfId="8391"/>
    <cellStyle name="Note 3 3 2 2 7 2 2" xfId="32218"/>
    <cellStyle name="Note 3 3 2 2 7 2 3" xfId="43257"/>
    <cellStyle name="Note 3 3 2 2 7 2 4" xfId="20304"/>
    <cellStyle name="Note 3 3 2 2 7 3" xfId="26247"/>
    <cellStyle name="Note 3 3 2 2 7 4" xfId="37173"/>
    <cellStyle name="Note 3 3 2 2 7 5" xfId="14220"/>
    <cellStyle name="Note 3 3 2 2 8" xfId="2520"/>
    <cellStyle name="Note 3 3 2 2 8 2" xfId="8577"/>
    <cellStyle name="Note 3 3 2 2 8 2 2" xfId="32404"/>
    <cellStyle name="Note 3 3 2 2 8 2 3" xfId="43443"/>
    <cellStyle name="Note 3 3 2 2 8 2 4" xfId="20490"/>
    <cellStyle name="Note 3 3 2 2 8 3" xfId="26456"/>
    <cellStyle name="Note 3 3 2 2 8 4" xfId="37387"/>
    <cellStyle name="Note 3 3 2 2 8 5" xfId="14434"/>
    <cellStyle name="Note 3 3 2 2 9" xfId="2738"/>
    <cellStyle name="Note 3 3 2 2 9 2" xfId="8761"/>
    <cellStyle name="Note 3 3 2 2 9 2 2" xfId="32588"/>
    <cellStyle name="Note 3 3 2 2 9 2 3" xfId="43627"/>
    <cellStyle name="Note 3 3 2 2 9 2 4" xfId="20674"/>
    <cellStyle name="Note 3 3 2 2 9 3" xfId="26668"/>
    <cellStyle name="Note 3 3 2 2 9 4" xfId="37605"/>
    <cellStyle name="Note 3 3 2 2 9 5" xfId="14652"/>
    <cellStyle name="Note 3 3 2 20" xfId="4535"/>
    <cellStyle name="Note 3 3 2 20 2" xfId="10313"/>
    <cellStyle name="Note 3 3 2 20 2 2" xfId="34140"/>
    <cellStyle name="Note 3 3 2 20 2 3" xfId="45179"/>
    <cellStyle name="Note 3 3 2 20 2 4" xfId="22226"/>
    <cellStyle name="Note 3 3 2 20 3" xfId="28431"/>
    <cellStyle name="Note 3 3 2 20 4" xfId="39402"/>
    <cellStyle name="Note 3 3 2 20 5" xfId="16449"/>
    <cellStyle name="Note 3 3 2 21" xfId="4745"/>
    <cellStyle name="Note 3 3 2 21 2" xfId="10496"/>
    <cellStyle name="Note 3 3 2 21 2 2" xfId="34323"/>
    <cellStyle name="Note 3 3 2 21 2 3" xfId="45362"/>
    <cellStyle name="Note 3 3 2 21 2 4" xfId="22409"/>
    <cellStyle name="Note 3 3 2 21 3" xfId="28635"/>
    <cellStyle name="Note 3 3 2 21 4" xfId="39612"/>
    <cellStyle name="Note 3 3 2 21 5" xfId="16659"/>
    <cellStyle name="Note 3 3 2 22" xfId="4980"/>
    <cellStyle name="Note 3 3 2 22 2" xfId="10701"/>
    <cellStyle name="Note 3 3 2 22 2 2" xfId="34528"/>
    <cellStyle name="Note 3 3 2 22 2 3" xfId="45567"/>
    <cellStyle name="Note 3 3 2 22 2 4" xfId="22614"/>
    <cellStyle name="Note 3 3 2 22 3" xfId="28864"/>
    <cellStyle name="Note 3 3 2 22 4" xfId="39847"/>
    <cellStyle name="Note 3 3 2 22 5" xfId="16894"/>
    <cellStyle name="Note 3 3 2 23" xfId="5201"/>
    <cellStyle name="Note 3 3 2 23 2" xfId="10888"/>
    <cellStyle name="Note 3 3 2 23 2 2" xfId="34715"/>
    <cellStyle name="Note 3 3 2 23 2 3" xfId="45754"/>
    <cellStyle name="Note 3 3 2 23 2 4" xfId="22801"/>
    <cellStyle name="Note 3 3 2 23 3" xfId="29078"/>
    <cellStyle name="Note 3 3 2 23 4" xfId="40068"/>
    <cellStyle name="Note 3 3 2 23 5" xfId="17115"/>
    <cellStyle name="Note 3 3 2 24" xfId="5434"/>
    <cellStyle name="Note 3 3 2 24 2" xfId="11091"/>
    <cellStyle name="Note 3 3 2 24 2 2" xfId="34918"/>
    <cellStyle name="Note 3 3 2 24 2 3" xfId="45957"/>
    <cellStyle name="Note 3 3 2 24 2 4" xfId="23004"/>
    <cellStyle name="Note 3 3 2 24 3" xfId="29305"/>
    <cellStyle name="Note 3 3 2 24 4" xfId="40301"/>
    <cellStyle name="Note 3 3 2 24 5" xfId="17348"/>
    <cellStyle name="Note 3 3 2 25" xfId="5667"/>
    <cellStyle name="Note 3 3 2 25 2" xfId="11292"/>
    <cellStyle name="Note 3 3 2 25 2 2" xfId="35119"/>
    <cellStyle name="Note 3 3 2 25 2 3" xfId="46158"/>
    <cellStyle name="Note 3 3 2 25 2 4" xfId="23205"/>
    <cellStyle name="Note 3 3 2 25 3" xfId="29531"/>
    <cellStyle name="Note 3 3 2 25 4" xfId="40534"/>
    <cellStyle name="Note 3 3 2 25 5" xfId="17581"/>
    <cellStyle name="Note 3 3 2 26" xfId="5884"/>
    <cellStyle name="Note 3 3 2 26 2" xfId="11476"/>
    <cellStyle name="Note 3 3 2 26 2 2" xfId="35303"/>
    <cellStyle name="Note 3 3 2 26 2 3" xfId="46342"/>
    <cellStyle name="Note 3 3 2 26 2 4" xfId="23389"/>
    <cellStyle name="Note 3 3 2 26 3" xfId="29742"/>
    <cellStyle name="Note 3 3 2 26 4" xfId="40751"/>
    <cellStyle name="Note 3 3 2 26 5" xfId="17798"/>
    <cellStyle name="Note 3 3 2 27" xfId="6092"/>
    <cellStyle name="Note 3 3 2 27 2" xfId="11657"/>
    <cellStyle name="Note 3 3 2 27 2 2" xfId="35484"/>
    <cellStyle name="Note 3 3 2 27 2 3" xfId="46523"/>
    <cellStyle name="Note 3 3 2 27 2 4" xfId="23570"/>
    <cellStyle name="Note 3 3 2 27 3" xfId="29943"/>
    <cellStyle name="Note 3 3 2 27 4" xfId="40959"/>
    <cellStyle name="Note 3 3 2 27 5" xfId="18006"/>
    <cellStyle name="Note 3 3 2 28" xfId="6312"/>
    <cellStyle name="Note 3 3 2 28 2" xfId="11849"/>
    <cellStyle name="Note 3 3 2 28 2 2" xfId="35676"/>
    <cellStyle name="Note 3 3 2 28 2 3" xfId="46715"/>
    <cellStyle name="Note 3 3 2 28 2 4" xfId="23762"/>
    <cellStyle name="Note 3 3 2 28 3" xfId="30156"/>
    <cellStyle name="Note 3 3 2 28 4" xfId="41179"/>
    <cellStyle name="Note 3 3 2 28 5" xfId="18226"/>
    <cellStyle name="Note 3 3 2 29" xfId="6547"/>
    <cellStyle name="Note 3 3 2 29 2" xfId="12051"/>
    <cellStyle name="Note 3 3 2 29 2 2" xfId="35878"/>
    <cellStyle name="Note 3 3 2 29 2 3" xfId="46917"/>
    <cellStyle name="Note 3 3 2 29 2 4" xfId="23964"/>
    <cellStyle name="Note 3 3 2 29 3" xfId="30382"/>
    <cellStyle name="Note 3 3 2 29 4" xfId="41414"/>
    <cellStyle name="Note 3 3 2 29 5" xfId="18461"/>
    <cellStyle name="Note 3 3 2 3" xfId="595"/>
    <cellStyle name="Note 3 3 2 3 10" xfId="2989"/>
    <cellStyle name="Note 3 3 2 3 10 2" xfId="8981"/>
    <cellStyle name="Note 3 3 2 3 10 2 2" xfId="32808"/>
    <cellStyle name="Note 3 3 2 3 10 2 3" xfId="43847"/>
    <cellStyle name="Note 3 3 2 3 10 2 4" xfId="20894"/>
    <cellStyle name="Note 3 3 2 3 10 3" xfId="26913"/>
    <cellStyle name="Note 3 3 2 3 10 4" xfId="37856"/>
    <cellStyle name="Note 3 3 2 3 10 5" xfId="14903"/>
    <cellStyle name="Note 3 3 2 3 11" xfId="3257"/>
    <cellStyle name="Note 3 3 2 3 11 2" xfId="9210"/>
    <cellStyle name="Note 3 3 2 3 11 2 2" xfId="33037"/>
    <cellStyle name="Note 3 3 2 3 11 2 3" xfId="44076"/>
    <cellStyle name="Note 3 3 2 3 11 2 4" xfId="21123"/>
    <cellStyle name="Note 3 3 2 3 11 3" xfId="27178"/>
    <cellStyle name="Note 3 3 2 3 11 4" xfId="38124"/>
    <cellStyle name="Note 3 3 2 3 11 5" xfId="15171"/>
    <cellStyle name="Note 3 3 2 3 12" xfId="3501"/>
    <cellStyle name="Note 3 3 2 3 12 2" xfId="9422"/>
    <cellStyle name="Note 3 3 2 3 12 2 2" xfId="33249"/>
    <cellStyle name="Note 3 3 2 3 12 2 3" xfId="44288"/>
    <cellStyle name="Note 3 3 2 3 12 2 4" xfId="21335"/>
    <cellStyle name="Note 3 3 2 3 12 3" xfId="27417"/>
    <cellStyle name="Note 3 3 2 3 12 4" xfId="38368"/>
    <cellStyle name="Note 3 3 2 3 12 5" xfId="15415"/>
    <cellStyle name="Note 3 3 2 3 13" xfId="3746"/>
    <cellStyle name="Note 3 3 2 3 13 2" xfId="9635"/>
    <cellStyle name="Note 3 3 2 3 13 2 2" xfId="33462"/>
    <cellStyle name="Note 3 3 2 3 13 2 3" xfId="44501"/>
    <cellStyle name="Note 3 3 2 3 13 2 4" xfId="21548"/>
    <cellStyle name="Note 3 3 2 3 13 3" xfId="27658"/>
    <cellStyle name="Note 3 3 2 3 13 4" xfId="38613"/>
    <cellStyle name="Note 3 3 2 3 13 5" xfId="15660"/>
    <cellStyle name="Note 3 3 2 3 14" xfId="3994"/>
    <cellStyle name="Note 3 3 2 3 14 2" xfId="9849"/>
    <cellStyle name="Note 3 3 2 3 14 2 2" xfId="33676"/>
    <cellStyle name="Note 3 3 2 3 14 2 3" xfId="44715"/>
    <cellStyle name="Note 3 3 2 3 14 2 4" xfId="21762"/>
    <cellStyle name="Note 3 3 2 3 14 3" xfId="27901"/>
    <cellStyle name="Note 3 3 2 3 14 4" xfId="38861"/>
    <cellStyle name="Note 3 3 2 3 14 5" xfId="15908"/>
    <cellStyle name="Note 3 3 2 3 15" xfId="4238"/>
    <cellStyle name="Note 3 3 2 3 15 2" xfId="10060"/>
    <cellStyle name="Note 3 3 2 3 15 2 2" xfId="33887"/>
    <cellStyle name="Note 3 3 2 3 15 2 3" xfId="44926"/>
    <cellStyle name="Note 3 3 2 3 15 2 4" xfId="21973"/>
    <cellStyle name="Note 3 3 2 3 15 3" xfId="28140"/>
    <cellStyle name="Note 3 3 2 3 15 4" xfId="39105"/>
    <cellStyle name="Note 3 3 2 3 15 5" xfId="16152"/>
    <cellStyle name="Note 3 3 2 3 16" xfId="4480"/>
    <cellStyle name="Note 3 3 2 3 16 2" xfId="10270"/>
    <cellStyle name="Note 3 3 2 3 16 2 2" xfId="34097"/>
    <cellStyle name="Note 3 3 2 3 16 2 3" xfId="45136"/>
    <cellStyle name="Note 3 3 2 3 16 2 4" xfId="22183"/>
    <cellStyle name="Note 3 3 2 3 16 3" xfId="28377"/>
    <cellStyle name="Note 3 3 2 3 16 4" xfId="39347"/>
    <cellStyle name="Note 3 3 2 3 16 5" xfId="16394"/>
    <cellStyle name="Note 3 3 2 3 17" xfId="4701"/>
    <cellStyle name="Note 3 3 2 3 17 2" xfId="10457"/>
    <cellStyle name="Note 3 3 2 3 17 2 2" xfId="34284"/>
    <cellStyle name="Note 3 3 2 3 17 2 3" xfId="45323"/>
    <cellStyle name="Note 3 3 2 3 17 2 4" xfId="22370"/>
    <cellStyle name="Note 3 3 2 3 17 3" xfId="28592"/>
    <cellStyle name="Note 3 3 2 3 17 4" xfId="39568"/>
    <cellStyle name="Note 3 3 2 3 17 5" xfId="16615"/>
    <cellStyle name="Note 3 3 2 3 18" xfId="4911"/>
    <cellStyle name="Note 3 3 2 3 18 2" xfId="10640"/>
    <cellStyle name="Note 3 3 2 3 18 2 2" xfId="34467"/>
    <cellStyle name="Note 3 3 2 3 18 2 3" xfId="45506"/>
    <cellStyle name="Note 3 3 2 3 18 2 4" xfId="22553"/>
    <cellStyle name="Note 3 3 2 3 18 3" xfId="28796"/>
    <cellStyle name="Note 3 3 2 3 18 4" xfId="39778"/>
    <cellStyle name="Note 3 3 2 3 18 5" xfId="16825"/>
    <cellStyle name="Note 3 3 2 3 19" xfId="5146"/>
    <cellStyle name="Note 3 3 2 3 19 2" xfId="10845"/>
    <cellStyle name="Note 3 3 2 3 19 2 2" xfId="34672"/>
    <cellStyle name="Note 3 3 2 3 19 2 3" xfId="45711"/>
    <cellStyle name="Note 3 3 2 3 19 2 4" xfId="22758"/>
    <cellStyle name="Note 3 3 2 3 19 3" xfId="29026"/>
    <cellStyle name="Note 3 3 2 3 19 4" xfId="40013"/>
    <cellStyle name="Note 3 3 2 3 19 5" xfId="17060"/>
    <cellStyle name="Note 3 3 2 3 2" xfId="1239"/>
    <cellStyle name="Note 3 3 2 3 2 2" xfId="7472"/>
    <cellStyle name="Note 3 3 2 3 2 2 2" xfId="31299"/>
    <cellStyle name="Note 3 3 2 3 2 2 3" xfId="42338"/>
    <cellStyle name="Note 3 3 2 3 2 2 4" xfId="19385"/>
    <cellStyle name="Note 3 3 2 3 2 3" xfId="25215"/>
    <cellStyle name="Note 3 3 2 3 2 4" xfId="36106"/>
    <cellStyle name="Note 3 3 2 3 2 5" xfId="13153"/>
    <cellStyle name="Note 3 3 2 3 20" xfId="5367"/>
    <cellStyle name="Note 3 3 2 3 20 2" xfId="11032"/>
    <cellStyle name="Note 3 3 2 3 20 2 2" xfId="34859"/>
    <cellStyle name="Note 3 3 2 3 20 2 3" xfId="45898"/>
    <cellStyle name="Note 3 3 2 3 20 2 4" xfId="22945"/>
    <cellStyle name="Note 3 3 2 3 20 3" xfId="29239"/>
    <cellStyle name="Note 3 3 2 3 20 4" xfId="40234"/>
    <cellStyle name="Note 3 3 2 3 20 5" xfId="17281"/>
    <cellStyle name="Note 3 3 2 3 21" xfId="5600"/>
    <cellStyle name="Note 3 3 2 3 21 2" xfId="11235"/>
    <cellStyle name="Note 3 3 2 3 21 2 2" xfId="35062"/>
    <cellStyle name="Note 3 3 2 3 21 2 3" xfId="46101"/>
    <cellStyle name="Note 3 3 2 3 21 2 4" xfId="23148"/>
    <cellStyle name="Note 3 3 2 3 21 3" xfId="29466"/>
    <cellStyle name="Note 3 3 2 3 21 4" xfId="40467"/>
    <cellStyle name="Note 3 3 2 3 21 5" xfId="17514"/>
    <cellStyle name="Note 3 3 2 3 22" xfId="5833"/>
    <cellStyle name="Note 3 3 2 3 22 2" xfId="11436"/>
    <cellStyle name="Note 3 3 2 3 22 2 2" xfId="35263"/>
    <cellStyle name="Note 3 3 2 3 22 2 3" xfId="46302"/>
    <cellStyle name="Note 3 3 2 3 22 2 4" xfId="23349"/>
    <cellStyle name="Note 3 3 2 3 22 3" xfId="29692"/>
    <cellStyle name="Note 3 3 2 3 22 4" xfId="40700"/>
    <cellStyle name="Note 3 3 2 3 22 5" xfId="17747"/>
    <cellStyle name="Note 3 3 2 3 23" xfId="6050"/>
    <cellStyle name="Note 3 3 2 3 23 2" xfId="11620"/>
    <cellStyle name="Note 3 3 2 3 23 2 2" xfId="35447"/>
    <cellStyle name="Note 3 3 2 3 23 2 3" xfId="46486"/>
    <cellStyle name="Note 3 3 2 3 23 2 4" xfId="23533"/>
    <cellStyle name="Note 3 3 2 3 23 3" xfId="29902"/>
    <cellStyle name="Note 3 3 2 3 23 4" xfId="40917"/>
    <cellStyle name="Note 3 3 2 3 23 5" xfId="17964"/>
    <cellStyle name="Note 3 3 2 3 24" xfId="6258"/>
    <cellStyle name="Note 3 3 2 3 24 2" xfId="11801"/>
    <cellStyle name="Note 3 3 2 3 24 2 2" xfId="35628"/>
    <cellStyle name="Note 3 3 2 3 24 2 3" xfId="46667"/>
    <cellStyle name="Note 3 3 2 3 24 2 4" xfId="23714"/>
    <cellStyle name="Note 3 3 2 3 24 3" xfId="30103"/>
    <cellStyle name="Note 3 3 2 3 24 4" xfId="41125"/>
    <cellStyle name="Note 3 3 2 3 24 5" xfId="18172"/>
    <cellStyle name="Note 3 3 2 3 25" xfId="6478"/>
    <cellStyle name="Note 3 3 2 3 25 2" xfId="11993"/>
    <cellStyle name="Note 3 3 2 3 25 2 2" xfId="35820"/>
    <cellStyle name="Note 3 3 2 3 25 2 3" xfId="46859"/>
    <cellStyle name="Note 3 3 2 3 25 2 4" xfId="23906"/>
    <cellStyle name="Note 3 3 2 3 25 3" xfId="30316"/>
    <cellStyle name="Note 3 3 2 3 25 4" xfId="41345"/>
    <cellStyle name="Note 3 3 2 3 25 5" xfId="18392"/>
    <cellStyle name="Note 3 3 2 3 26" xfId="6704"/>
    <cellStyle name="Note 3 3 2 3 26 2" xfId="12186"/>
    <cellStyle name="Note 3 3 2 3 26 2 2" xfId="36013"/>
    <cellStyle name="Note 3 3 2 3 26 2 3" xfId="47052"/>
    <cellStyle name="Note 3 3 2 3 26 2 4" xfId="24099"/>
    <cellStyle name="Note 3 3 2 3 26 3" xfId="30533"/>
    <cellStyle name="Note 3 3 2 3 26 4" xfId="41571"/>
    <cellStyle name="Note 3 3 2 3 26 5" xfId="18618"/>
    <cellStyle name="Note 3 3 2 3 27" xfId="814"/>
    <cellStyle name="Note 3 3 2 3 27 2" xfId="7121"/>
    <cellStyle name="Note 3 3 2 3 27 2 2" xfId="30948"/>
    <cellStyle name="Note 3 3 2 3 27 2 3" xfId="41987"/>
    <cellStyle name="Note 3 3 2 3 27 2 4" xfId="19034"/>
    <cellStyle name="Note 3 3 2 3 27 3" xfId="24805"/>
    <cellStyle name="Note 3 3 2 3 27 4" xfId="29229"/>
    <cellStyle name="Note 3 3 2 3 27 5" xfId="12728"/>
    <cellStyle name="Note 3 3 2 3 28" xfId="6904"/>
    <cellStyle name="Note 3 3 2 3 28 2" xfId="30731"/>
    <cellStyle name="Note 3 3 2 3 28 3" xfId="41770"/>
    <cellStyle name="Note 3 3 2 3 28 4" xfId="18817"/>
    <cellStyle name="Note 3 3 2 3 29" xfId="24586"/>
    <cellStyle name="Note 3 3 2 3 3" xfId="1452"/>
    <cellStyle name="Note 3 3 2 3 3 2" xfId="7657"/>
    <cellStyle name="Note 3 3 2 3 3 2 2" xfId="31484"/>
    <cellStyle name="Note 3 3 2 3 3 2 3" xfId="42523"/>
    <cellStyle name="Note 3 3 2 3 3 2 4" xfId="19570"/>
    <cellStyle name="Note 3 3 2 3 3 3" xfId="25421"/>
    <cellStyle name="Note 3 3 2 3 3 4" xfId="36319"/>
    <cellStyle name="Note 3 3 2 3 3 5" xfId="13366"/>
    <cellStyle name="Note 3 3 2 3 30" xfId="24562"/>
    <cellStyle name="Note 3 3 2 3 31" xfId="12509"/>
    <cellStyle name="Note 3 3 2 3 4" xfId="1684"/>
    <cellStyle name="Note 3 3 2 3 4 2" xfId="7855"/>
    <cellStyle name="Note 3 3 2 3 4 2 2" xfId="31682"/>
    <cellStyle name="Note 3 3 2 3 4 2 3" xfId="42721"/>
    <cellStyle name="Note 3 3 2 3 4 2 4" xfId="19768"/>
    <cellStyle name="Note 3 3 2 3 4 3" xfId="25645"/>
    <cellStyle name="Note 3 3 2 3 4 4" xfId="36551"/>
    <cellStyle name="Note 3 3 2 3 4 5" xfId="13598"/>
    <cellStyle name="Note 3 3 2 3 5" xfId="1895"/>
    <cellStyle name="Note 3 3 2 3 5 2" xfId="8039"/>
    <cellStyle name="Note 3 3 2 3 5 2 2" xfId="31866"/>
    <cellStyle name="Note 3 3 2 3 5 2 3" xfId="42905"/>
    <cellStyle name="Note 3 3 2 3 5 2 4" xfId="19952"/>
    <cellStyle name="Note 3 3 2 3 5 3" xfId="25849"/>
    <cellStyle name="Note 3 3 2 3 5 4" xfId="36762"/>
    <cellStyle name="Note 3 3 2 3 5 5" xfId="13809"/>
    <cellStyle name="Note 3 3 2 3 6" xfId="2126"/>
    <cellStyle name="Note 3 3 2 3 6 2" xfId="8240"/>
    <cellStyle name="Note 3 3 2 3 6 2 2" xfId="32067"/>
    <cellStyle name="Note 3 3 2 3 6 2 3" xfId="43106"/>
    <cellStyle name="Note 3 3 2 3 6 2 4" xfId="20153"/>
    <cellStyle name="Note 3 3 2 3 6 3" xfId="26074"/>
    <cellStyle name="Note 3 3 2 3 6 4" xfId="36993"/>
    <cellStyle name="Note 3 3 2 3 6 5" xfId="14040"/>
    <cellStyle name="Note 3 3 2 3 7" xfId="2351"/>
    <cellStyle name="Note 3 3 2 3 7 2" xfId="8431"/>
    <cellStyle name="Note 3 3 2 3 7 2 2" xfId="32258"/>
    <cellStyle name="Note 3 3 2 3 7 2 3" xfId="43297"/>
    <cellStyle name="Note 3 3 2 3 7 2 4" xfId="20344"/>
    <cellStyle name="Note 3 3 2 3 7 3" xfId="26291"/>
    <cellStyle name="Note 3 3 2 3 7 4" xfId="37218"/>
    <cellStyle name="Note 3 3 2 3 7 5" xfId="14265"/>
    <cellStyle name="Note 3 3 2 3 8" xfId="2565"/>
    <cellStyle name="Note 3 3 2 3 8 2" xfId="8617"/>
    <cellStyle name="Note 3 3 2 3 8 2 2" xfId="32444"/>
    <cellStyle name="Note 3 3 2 3 8 2 3" xfId="43483"/>
    <cellStyle name="Note 3 3 2 3 8 2 4" xfId="20530"/>
    <cellStyle name="Note 3 3 2 3 8 3" xfId="26500"/>
    <cellStyle name="Note 3 3 2 3 8 4" xfId="37432"/>
    <cellStyle name="Note 3 3 2 3 8 5" xfId="14479"/>
    <cellStyle name="Note 3 3 2 3 9" xfId="2783"/>
    <cellStyle name="Note 3 3 2 3 9 2" xfId="8801"/>
    <cellStyle name="Note 3 3 2 3 9 2 2" xfId="32628"/>
    <cellStyle name="Note 3 3 2 3 9 2 3" xfId="43667"/>
    <cellStyle name="Note 3 3 2 3 9 2 4" xfId="20714"/>
    <cellStyle name="Note 3 3 2 3 9 3" xfId="26712"/>
    <cellStyle name="Note 3 3 2 3 9 4" xfId="37650"/>
    <cellStyle name="Note 3 3 2 3 9 5" xfId="14697"/>
    <cellStyle name="Note 3 3 2 30" xfId="6748"/>
    <cellStyle name="Note 3 3 2 30 2" xfId="12222"/>
    <cellStyle name="Note 3 3 2 30 2 2" xfId="36049"/>
    <cellStyle name="Note 3 3 2 30 2 3" xfId="47088"/>
    <cellStyle name="Note 3 3 2 30 2 4" xfId="24135"/>
    <cellStyle name="Note 3 3 2 30 3" xfId="30576"/>
    <cellStyle name="Note 3 3 2 30 4" xfId="41615"/>
    <cellStyle name="Note 3 3 2 30 5" xfId="18662"/>
    <cellStyle name="Note 3 3 2 31" xfId="6793"/>
    <cellStyle name="Note 3 3 2 31 2" xfId="12262"/>
    <cellStyle name="Note 3 3 2 31 2 2" xfId="36089"/>
    <cellStyle name="Note 3 3 2 31 2 3" xfId="47128"/>
    <cellStyle name="Note 3 3 2 31 2 4" xfId="24175"/>
    <cellStyle name="Note 3 3 2 31 3" xfId="30620"/>
    <cellStyle name="Note 3 3 2 31 4" xfId="41660"/>
    <cellStyle name="Note 3 3 2 31 5" xfId="18707"/>
    <cellStyle name="Note 3 3 2 32" xfId="670"/>
    <cellStyle name="Note 3 3 2 32 2" xfId="6977"/>
    <cellStyle name="Note 3 3 2 32 2 2" xfId="30804"/>
    <cellStyle name="Note 3 3 2 32 2 3" xfId="41843"/>
    <cellStyle name="Note 3 3 2 32 2 4" xfId="18890"/>
    <cellStyle name="Note 3 3 2 32 3" xfId="24661"/>
    <cellStyle name="Note 3 3 2 32 4" xfId="29958"/>
    <cellStyle name="Note 3 3 2 32 5" xfId="12584"/>
    <cellStyle name="Note 3 3 2 33" xfId="24425"/>
    <cellStyle name="Note 3 3 2 34" xfId="28512"/>
    <cellStyle name="Note 3 3 2 35" xfId="12343"/>
    <cellStyle name="Note 3 3 2 4" xfId="468"/>
    <cellStyle name="Note 3 3 2 4 10" xfId="2862"/>
    <cellStyle name="Note 3 3 2 4 10 2" xfId="8874"/>
    <cellStyle name="Note 3 3 2 4 10 2 2" xfId="32701"/>
    <cellStyle name="Note 3 3 2 4 10 2 3" xfId="43740"/>
    <cellStyle name="Note 3 3 2 4 10 2 4" xfId="20787"/>
    <cellStyle name="Note 3 3 2 4 10 3" xfId="26791"/>
    <cellStyle name="Note 3 3 2 4 10 4" xfId="37729"/>
    <cellStyle name="Note 3 3 2 4 10 5" xfId="14776"/>
    <cellStyle name="Note 3 3 2 4 11" xfId="3130"/>
    <cellStyle name="Note 3 3 2 4 11 2" xfId="9103"/>
    <cellStyle name="Note 3 3 2 4 11 2 2" xfId="32930"/>
    <cellStyle name="Note 3 3 2 4 11 2 3" xfId="43969"/>
    <cellStyle name="Note 3 3 2 4 11 2 4" xfId="21016"/>
    <cellStyle name="Note 3 3 2 4 11 3" xfId="27054"/>
    <cellStyle name="Note 3 3 2 4 11 4" xfId="37997"/>
    <cellStyle name="Note 3 3 2 4 11 5" xfId="15044"/>
    <cellStyle name="Note 3 3 2 4 12" xfId="3374"/>
    <cellStyle name="Note 3 3 2 4 12 2" xfId="9315"/>
    <cellStyle name="Note 3 3 2 4 12 2 2" xfId="33142"/>
    <cellStyle name="Note 3 3 2 4 12 2 3" xfId="44181"/>
    <cellStyle name="Note 3 3 2 4 12 2 4" xfId="21228"/>
    <cellStyle name="Note 3 3 2 4 12 3" xfId="27295"/>
    <cellStyle name="Note 3 3 2 4 12 4" xfId="38241"/>
    <cellStyle name="Note 3 3 2 4 12 5" xfId="15288"/>
    <cellStyle name="Note 3 3 2 4 13" xfId="3619"/>
    <cellStyle name="Note 3 3 2 4 13 2" xfId="9528"/>
    <cellStyle name="Note 3 3 2 4 13 2 2" xfId="33355"/>
    <cellStyle name="Note 3 3 2 4 13 2 3" xfId="44394"/>
    <cellStyle name="Note 3 3 2 4 13 2 4" xfId="21441"/>
    <cellStyle name="Note 3 3 2 4 13 3" xfId="27535"/>
    <cellStyle name="Note 3 3 2 4 13 4" xfId="38486"/>
    <cellStyle name="Note 3 3 2 4 13 5" xfId="15533"/>
    <cellStyle name="Note 3 3 2 4 14" xfId="3867"/>
    <cellStyle name="Note 3 3 2 4 14 2" xfId="9742"/>
    <cellStyle name="Note 3 3 2 4 14 2 2" xfId="33569"/>
    <cellStyle name="Note 3 3 2 4 14 2 3" xfId="44608"/>
    <cellStyle name="Note 3 3 2 4 14 2 4" xfId="21655"/>
    <cellStyle name="Note 3 3 2 4 14 3" xfId="27779"/>
    <cellStyle name="Note 3 3 2 4 14 4" xfId="38734"/>
    <cellStyle name="Note 3 3 2 4 14 5" xfId="15781"/>
    <cellStyle name="Note 3 3 2 4 15" xfId="4111"/>
    <cellStyle name="Note 3 3 2 4 15 2" xfId="9953"/>
    <cellStyle name="Note 3 3 2 4 15 2 2" xfId="33780"/>
    <cellStyle name="Note 3 3 2 4 15 2 3" xfId="44819"/>
    <cellStyle name="Note 3 3 2 4 15 2 4" xfId="21866"/>
    <cellStyle name="Note 3 3 2 4 15 3" xfId="28018"/>
    <cellStyle name="Note 3 3 2 4 15 4" xfId="38978"/>
    <cellStyle name="Note 3 3 2 4 15 5" xfId="16025"/>
    <cellStyle name="Note 3 3 2 4 16" xfId="4353"/>
    <cellStyle name="Note 3 3 2 4 16 2" xfId="10163"/>
    <cellStyle name="Note 3 3 2 4 16 2 2" xfId="33990"/>
    <cellStyle name="Note 3 3 2 4 16 2 3" xfId="45029"/>
    <cellStyle name="Note 3 3 2 4 16 2 4" xfId="22076"/>
    <cellStyle name="Note 3 3 2 4 16 3" xfId="28255"/>
    <cellStyle name="Note 3 3 2 4 16 4" xfId="39220"/>
    <cellStyle name="Note 3 3 2 4 16 5" xfId="16267"/>
    <cellStyle name="Note 3 3 2 4 17" xfId="4574"/>
    <cellStyle name="Note 3 3 2 4 17 2" xfId="10350"/>
    <cellStyle name="Note 3 3 2 4 17 2 2" xfId="34177"/>
    <cellStyle name="Note 3 3 2 4 17 2 3" xfId="45216"/>
    <cellStyle name="Note 3 3 2 4 17 2 4" xfId="22263"/>
    <cellStyle name="Note 3 3 2 4 17 3" xfId="28470"/>
    <cellStyle name="Note 3 3 2 4 17 4" xfId="39441"/>
    <cellStyle name="Note 3 3 2 4 17 5" xfId="16488"/>
    <cellStyle name="Note 3 3 2 4 18" xfId="4784"/>
    <cellStyle name="Note 3 3 2 4 18 2" xfId="10533"/>
    <cellStyle name="Note 3 3 2 4 18 2 2" xfId="34360"/>
    <cellStyle name="Note 3 3 2 4 18 2 3" xfId="45399"/>
    <cellStyle name="Note 3 3 2 4 18 2 4" xfId="22446"/>
    <cellStyle name="Note 3 3 2 4 18 3" xfId="28674"/>
    <cellStyle name="Note 3 3 2 4 18 4" xfId="39651"/>
    <cellStyle name="Note 3 3 2 4 18 5" xfId="16698"/>
    <cellStyle name="Note 3 3 2 4 19" xfId="5019"/>
    <cellStyle name="Note 3 3 2 4 19 2" xfId="10738"/>
    <cellStyle name="Note 3 3 2 4 19 2 2" xfId="34565"/>
    <cellStyle name="Note 3 3 2 4 19 2 3" xfId="45604"/>
    <cellStyle name="Note 3 3 2 4 19 2 4" xfId="22651"/>
    <cellStyle name="Note 3 3 2 4 19 3" xfId="28903"/>
    <cellStyle name="Note 3 3 2 4 19 4" xfId="39886"/>
    <cellStyle name="Note 3 3 2 4 19 5" xfId="16933"/>
    <cellStyle name="Note 3 3 2 4 2" xfId="1112"/>
    <cellStyle name="Note 3 3 2 4 2 2" xfId="7365"/>
    <cellStyle name="Note 3 3 2 4 2 2 2" xfId="31192"/>
    <cellStyle name="Note 3 3 2 4 2 2 3" xfId="42231"/>
    <cellStyle name="Note 3 3 2 4 2 2 4" xfId="19278"/>
    <cellStyle name="Note 3 3 2 4 2 3" xfId="25093"/>
    <cellStyle name="Note 3 3 2 4 2 4" xfId="24228"/>
    <cellStyle name="Note 3 3 2 4 2 5" xfId="13026"/>
    <cellStyle name="Note 3 3 2 4 20" xfId="5240"/>
    <cellStyle name="Note 3 3 2 4 20 2" xfId="10925"/>
    <cellStyle name="Note 3 3 2 4 20 2 2" xfId="34752"/>
    <cellStyle name="Note 3 3 2 4 20 2 3" xfId="45791"/>
    <cellStyle name="Note 3 3 2 4 20 2 4" xfId="22838"/>
    <cellStyle name="Note 3 3 2 4 20 3" xfId="29117"/>
    <cellStyle name="Note 3 3 2 4 20 4" xfId="40107"/>
    <cellStyle name="Note 3 3 2 4 20 5" xfId="17154"/>
    <cellStyle name="Note 3 3 2 4 21" xfId="5473"/>
    <cellStyle name="Note 3 3 2 4 21 2" xfId="11128"/>
    <cellStyle name="Note 3 3 2 4 21 2 2" xfId="34955"/>
    <cellStyle name="Note 3 3 2 4 21 2 3" xfId="45994"/>
    <cellStyle name="Note 3 3 2 4 21 2 4" xfId="23041"/>
    <cellStyle name="Note 3 3 2 4 21 3" xfId="29344"/>
    <cellStyle name="Note 3 3 2 4 21 4" xfId="40340"/>
    <cellStyle name="Note 3 3 2 4 21 5" xfId="17387"/>
    <cellStyle name="Note 3 3 2 4 22" xfId="5706"/>
    <cellStyle name="Note 3 3 2 4 22 2" xfId="11329"/>
    <cellStyle name="Note 3 3 2 4 22 2 2" xfId="35156"/>
    <cellStyle name="Note 3 3 2 4 22 2 3" xfId="46195"/>
    <cellStyle name="Note 3 3 2 4 22 2 4" xfId="23242"/>
    <cellStyle name="Note 3 3 2 4 22 3" xfId="29570"/>
    <cellStyle name="Note 3 3 2 4 22 4" xfId="40573"/>
    <cellStyle name="Note 3 3 2 4 22 5" xfId="17620"/>
    <cellStyle name="Note 3 3 2 4 23" xfId="5923"/>
    <cellStyle name="Note 3 3 2 4 23 2" xfId="11513"/>
    <cellStyle name="Note 3 3 2 4 23 2 2" xfId="35340"/>
    <cellStyle name="Note 3 3 2 4 23 2 3" xfId="46379"/>
    <cellStyle name="Note 3 3 2 4 23 2 4" xfId="23426"/>
    <cellStyle name="Note 3 3 2 4 23 3" xfId="29781"/>
    <cellStyle name="Note 3 3 2 4 23 4" xfId="40790"/>
    <cellStyle name="Note 3 3 2 4 23 5" xfId="17837"/>
    <cellStyle name="Note 3 3 2 4 24" xfId="6131"/>
    <cellStyle name="Note 3 3 2 4 24 2" xfId="11694"/>
    <cellStyle name="Note 3 3 2 4 24 2 2" xfId="35521"/>
    <cellStyle name="Note 3 3 2 4 24 2 3" xfId="46560"/>
    <cellStyle name="Note 3 3 2 4 24 2 4" xfId="23607"/>
    <cellStyle name="Note 3 3 2 4 24 3" xfId="29982"/>
    <cellStyle name="Note 3 3 2 4 24 4" xfId="40998"/>
    <cellStyle name="Note 3 3 2 4 24 5" xfId="18045"/>
    <cellStyle name="Note 3 3 2 4 25" xfId="6351"/>
    <cellStyle name="Note 3 3 2 4 25 2" xfId="11886"/>
    <cellStyle name="Note 3 3 2 4 25 2 2" xfId="35713"/>
    <cellStyle name="Note 3 3 2 4 25 2 3" xfId="46752"/>
    <cellStyle name="Note 3 3 2 4 25 2 4" xfId="23799"/>
    <cellStyle name="Note 3 3 2 4 25 3" xfId="30195"/>
    <cellStyle name="Note 3 3 2 4 25 4" xfId="41218"/>
    <cellStyle name="Note 3 3 2 4 25 5" xfId="18265"/>
    <cellStyle name="Note 3 3 2 4 26" xfId="6581"/>
    <cellStyle name="Note 3 3 2 4 26 2" xfId="12083"/>
    <cellStyle name="Note 3 3 2 4 26 2 2" xfId="35910"/>
    <cellStyle name="Note 3 3 2 4 26 2 3" xfId="46949"/>
    <cellStyle name="Note 3 3 2 4 26 2 4" xfId="23996"/>
    <cellStyle name="Note 3 3 2 4 26 3" xfId="30416"/>
    <cellStyle name="Note 3 3 2 4 26 4" xfId="41448"/>
    <cellStyle name="Note 3 3 2 4 26 5" xfId="18495"/>
    <cellStyle name="Note 3 3 2 4 27" xfId="707"/>
    <cellStyle name="Note 3 3 2 4 27 2" xfId="7014"/>
    <cellStyle name="Note 3 3 2 4 27 2 2" xfId="30841"/>
    <cellStyle name="Note 3 3 2 4 27 2 3" xfId="41880"/>
    <cellStyle name="Note 3 3 2 4 27 2 4" xfId="18927"/>
    <cellStyle name="Note 3 3 2 4 27 3" xfId="24698"/>
    <cellStyle name="Note 3 3 2 4 27 4" xfId="27511"/>
    <cellStyle name="Note 3 3 2 4 27 5" xfId="12621"/>
    <cellStyle name="Note 3 3 2 4 28" xfId="24464"/>
    <cellStyle name="Note 3 3 2 4 29" xfId="27831"/>
    <cellStyle name="Note 3 3 2 4 3" xfId="1325"/>
    <cellStyle name="Note 3 3 2 4 3 2" xfId="7550"/>
    <cellStyle name="Note 3 3 2 4 3 2 2" xfId="31377"/>
    <cellStyle name="Note 3 3 2 4 3 2 3" xfId="42416"/>
    <cellStyle name="Note 3 3 2 4 3 2 4" xfId="19463"/>
    <cellStyle name="Note 3 3 2 4 3 3" xfId="25300"/>
    <cellStyle name="Note 3 3 2 4 3 4" xfId="36192"/>
    <cellStyle name="Note 3 3 2 4 3 5" xfId="13239"/>
    <cellStyle name="Note 3 3 2 4 30" xfId="12382"/>
    <cellStyle name="Note 3 3 2 4 4" xfId="1557"/>
    <cellStyle name="Note 3 3 2 4 4 2" xfId="7748"/>
    <cellStyle name="Note 3 3 2 4 4 2 2" xfId="31575"/>
    <cellStyle name="Note 3 3 2 4 4 2 3" xfId="42614"/>
    <cellStyle name="Note 3 3 2 4 4 2 4" xfId="19661"/>
    <cellStyle name="Note 3 3 2 4 4 3" xfId="25524"/>
    <cellStyle name="Note 3 3 2 4 4 4" xfId="36424"/>
    <cellStyle name="Note 3 3 2 4 4 5" xfId="13471"/>
    <cellStyle name="Note 3 3 2 4 5" xfId="1768"/>
    <cellStyle name="Note 3 3 2 4 5 2" xfId="7932"/>
    <cellStyle name="Note 3 3 2 4 5 2 2" xfId="31759"/>
    <cellStyle name="Note 3 3 2 4 5 2 3" xfId="42798"/>
    <cellStyle name="Note 3 3 2 4 5 2 4" xfId="19845"/>
    <cellStyle name="Note 3 3 2 4 5 3" xfId="25728"/>
    <cellStyle name="Note 3 3 2 4 5 4" xfId="36635"/>
    <cellStyle name="Note 3 3 2 4 5 5" xfId="13682"/>
    <cellStyle name="Note 3 3 2 4 6" xfId="1999"/>
    <cellStyle name="Note 3 3 2 4 6 2" xfId="8133"/>
    <cellStyle name="Note 3 3 2 4 6 2 2" xfId="31960"/>
    <cellStyle name="Note 3 3 2 4 6 2 3" xfId="42999"/>
    <cellStyle name="Note 3 3 2 4 6 2 4" xfId="20046"/>
    <cellStyle name="Note 3 3 2 4 6 3" xfId="25952"/>
    <cellStyle name="Note 3 3 2 4 6 4" xfId="36866"/>
    <cellStyle name="Note 3 3 2 4 6 5" xfId="13913"/>
    <cellStyle name="Note 3 3 2 4 7" xfId="2224"/>
    <cellStyle name="Note 3 3 2 4 7 2" xfId="8324"/>
    <cellStyle name="Note 3 3 2 4 7 2 2" xfId="32151"/>
    <cellStyle name="Note 3 3 2 4 7 2 3" xfId="43190"/>
    <cellStyle name="Note 3 3 2 4 7 2 4" xfId="20237"/>
    <cellStyle name="Note 3 3 2 4 7 3" xfId="26170"/>
    <cellStyle name="Note 3 3 2 4 7 4" xfId="37091"/>
    <cellStyle name="Note 3 3 2 4 7 5" xfId="14138"/>
    <cellStyle name="Note 3 3 2 4 8" xfId="2438"/>
    <cellStyle name="Note 3 3 2 4 8 2" xfId="8510"/>
    <cellStyle name="Note 3 3 2 4 8 2 2" xfId="32337"/>
    <cellStyle name="Note 3 3 2 4 8 2 3" xfId="43376"/>
    <cellStyle name="Note 3 3 2 4 8 2 4" xfId="20423"/>
    <cellStyle name="Note 3 3 2 4 8 3" xfId="26378"/>
    <cellStyle name="Note 3 3 2 4 8 4" xfId="37305"/>
    <cellStyle name="Note 3 3 2 4 8 5" xfId="14352"/>
    <cellStyle name="Note 3 3 2 4 9" xfId="2658"/>
    <cellStyle name="Note 3 3 2 4 9 2" xfId="8696"/>
    <cellStyle name="Note 3 3 2 4 9 2 2" xfId="32523"/>
    <cellStyle name="Note 3 3 2 4 9 2 3" xfId="43562"/>
    <cellStyle name="Note 3 3 2 4 9 2 4" xfId="20609"/>
    <cellStyle name="Note 3 3 2 4 9 3" xfId="26592"/>
    <cellStyle name="Note 3 3 2 4 9 4" xfId="37525"/>
    <cellStyle name="Note 3 3 2 4 9 5" xfId="14572"/>
    <cellStyle name="Note 3 3 2 5" xfId="1073"/>
    <cellStyle name="Note 3 3 2 5 2" xfId="7328"/>
    <cellStyle name="Note 3 3 2 5 2 2" xfId="31155"/>
    <cellStyle name="Note 3 3 2 5 2 3" xfId="42194"/>
    <cellStyle name="Note 3 3 2 5 2 4" xfId="19241"/>
    <cellStyle name="Note 3 3 2 5 3" xfId="25054"/>
    <cellStyle name="Note 3 3 2 5 4" xfId="24272"/>
    <cellStyle name="Note 3 3 2 5 5" xfId="12987"/>
    <cellStyle name="Note 3 3 2 6" xfId="1286"/>
    <cellStyle name="Note 3 3 2 6 2" xfId="7513"/>
    <cellStyle name="Note 3 3 2 6 2 2" xfId="31340"/>
    <cellStyle name="Note 3 3 2 6 2 3" xfId="42379"/>
    <cellStyle name="Note 3 3 2 6 2 4" xfId="19426"/>
    <cellStyle name="Note 3 3 2 6 3" xfId="25261"/>
    <cellStyle name="Note 3 3 2 6 4" xfId="36153"/>
    <cellStyle name="Note 3 3 2 6 5" xfId="13200"/>
    <cellStyle name="Note 3 3 2 7" xfId="1518"/>
    <cellStyle name="Note 3 3 2 7 2" xfId="7711"/>
    <cellStyle name="Note 3 3 2 7 2 2" xfId="31538"/>
    <cellStyle name="Note 3 3 2 7 2 3" xfId="42577"/>
    <cellStyle name="Note 3 3 2 7 2 4" xfId="19624"/>
    <cellStyle name="Note 3 3 2 7 3" xfId="25485"/>
    <cellStyle name="Note 3 3 2 7 4" xfId="36385"/>
    <cellStyle name="Note 3 3 2 7 5" xfId="13432"/>
    <cellStyle name="Note 3 3 2 8" xfId="1729"/>
    <cellStyle name="Note 3 3 2 8 2" xfId="7895"/>
    <cellStyle name="Note 3 3 2 8 2 2" xfId="31722"/>
    <cellStyle name="Note 3 3 2 8 2 3" xfId="42761"/>
    <cellStyle name="Note 3 3 2 8 2 4" xfId="19808"/>
    <cellStyle name="Note 3 3 2 8 3" xfId="25689"/>
    <cellStyle name="Note 3 3 2 8 4" xfId="36596"/>
    <cellStyle name="Note 3 3 2 8 5" xfId="13643"/>
    <cellStyle name="Note 3 3 2 9" xfId="1960"/>
    <cellStyle name="Note 3 3 2 9 2" xfId="8096"/>
    <cellStyle name="Note 3 3 2 9 2 2" xfId="31923"/>
    <cellStyle name="Note 3 3 2 9 2 3" xfId="42962"/>
    <cellStyle name="Note 3 3 2 9 2 4" xfId="20009"/>
    <cellStyle name="Note 3 3 2 9 3" xfId="25913"/>
    <cellStyle name="Note 3 3 2 9 4" xfId="36827"/>
    <cellStyle name="Note 3 3 2 9 5" xfId="13874"/>
    <cellStyle name="Note 3 3 20" xfId="6511"/>
    <cellStyle name="Note 3 3 20 2" xfId="12019"/>
    <cellStyle name="Note 3 3 20 2 2" xfId="35846"/>
    <cellStyle name="Note 3 3 20 2 3" xfId="46885"/>
    <cellStyle name="Note 3 3 20 2 4" xfId="23932"/>
    <cellStyle name="Note 3 3 20 3" xfId="30347"/>
    <cellStyle name="Note 3 3 20 4" xfId="41378"/>
    <cellStyle name="Note 3 3 20 5" xfId="18425"/>
    <cellStyle name="Note 3 3 21" xfId="1494"/>
    <cellStyle name="Note 3 3 21 2" xfId="7689"/>
    <cellStyle name="Note 3 3 21 2 2" xfId="31516"/>
    <cellStyle name="Note 3 3 21 2 3" xfId="42555"/>
    <cellStyle name="Note 3 3 21 2 4" xfId="19602"/>
    <cellStyle name="Note 3 3 21 3" xfId="25462"/>
    <cellStyle name="Note 3 3 21 4" xfId="36361"/>
    <cellStyle name="Note 3 3 21 5" xfId="13408"/>
    <cellStyle name="Note 3 3 22" xfId="634"/>
    <cellStyle name="Note 3 3 22 2" xfId="6941"/>
    <cellStyle name="Note 3 3 22 2 2" xfId="30768"/>
    <cellStyle name="Note 3 3 22 2 3" xfId="41807"/>
    <cellStyle name="Note 3 3 22 2 4" xfId="18854"/>
    <cellStyle name="Note 3 3 22 3" xfId="24625"/>
    <cellStyle name="Note 3 3 22 4" xfId="26146"/>
    <cellStyle name="Note 3 3 22 5" xfId="12548"/>
    <cellStyle name="Note 3 3 23" xfId="24384"/>
    <cellStyle name="Note 3 3 24" xfId="27479"/>
    <cellStyle name="Note 3 3 25" xfId="12303"/>
    <cellStyle name="Note 3 3 3" xfId="507"/>
    <cellStyle name="Note 3 3 3 10" xfId="2901"/>
    <cellStyle name="Note 3 3 3 10 2" xfId="8910"/>
    <cellStyle name="Note 3 3 3 10 2 2" xfId="32737"/>
    <cellStyle name="Note 3 3 3 10 2 3" xfId="43776"/>
    <cellStyle name="Note 3 3 3 10 2 4" xfId="20823"/>
    <cellStyle name="Note 3 3 3 10 3" xfId="26828"/>
    <cellStyle name="Note 3 3 3 10 4" xfId="37768"/>
    <cellStyle name="Note 3 3 3 10 5" xfId="14815"/>
    <cellStyle name="Note 3 3 3 11" xfId="3169"/>
    <cellStyle name="Note 3 3 3 11 2" xfId="9139"/>
    <cellStyle name="Note 3 3 3 11 2 2" xfId="32966"/>
    <cellStyle name="Note 3 3 3 11 2 3" xfId="44005"/>
    <cellStyle name="Note 3 3 3 11 2 4" xfId="21052"/>
    <cellStyle name="Note 3 3 3 11 3" xfId="27092"/>
    <cellStyle name="Note 3 3 3 11 4" xfId="38036"/>
    <cellStyle name="Note 3 3 3 11 5" xfId="15083"/>
    <cellStyle name="Note 3 3 3 12" xfId="3413"/>
    <cellStyle name="Note 3 3 3 12 2" xfId="9351"/>
    <cellStyle name="Note 3 3 3 12 2 2" xfId="33178"/>
    <cellStyle name="Note 3 3 3 12 2 3" xfId="44217"/>
    <cellStyle name="Note 3 3 3 12 2 4" xfId="21264"/>
    <cellStyle name="Note 3 3 3 12 3" xfId="27332"/>
    <cellStyle name="Note 3 3 3 12 4" xfId="38280"/>
    <cellStyle name="Note 3 3 3 12 5" xfId="15327"/>
    <cellStyle name="Note 3 3 3 13" xfId="3658"/>
    <cellStyle name="Note 3 3 3 13 2" xfId="9564"/>
    <cellStyle name="Note 3 3 3 13 2 2" xfId="33391"/>
    <cellStyle name="Note 3 3 3 13 2 3" xfId="44430"/>
    <cellStyle name="Note 3 3 3 13 2 4" xfId="21477"/>
    <cellStyle name="Note 3 3 3 13 3" xfId="27572"/>
    <cellStyle name="Note 3 3 3 13 4" xfId="38525"/>
    <cellStyle name="Note 3 3 3 13 5" xfId="15572"/>
    <cellStyle name="Note 3 3 3 14" xfId="3906"/>
    <cellStyle name="Note 3 3 3 14 2" xfId="9778"/>
    <cellStyle name="Note 3 3 3 14 2 2" xfId="33605"/>
    <cellStyle name="Note 3 3 3 14 2 3" xfId="44644"/>
    <cellStyle name="Note 3 3 3 14 2 4" xfId="21691"/>
    <cellStyle name="Note 3 3 3 14 3" xfId="27816"/>
    <cellStyle name="Note 3 3 3 14 4" xfId="38773"/>
    <cellStyle name="Note 3 3 3 14 5" xfId="15820"/>
    <cellStyle name="Note 3 3 3 15" xfId="4150"/>
    <cellStyle name="Note 3 3 3 15 2" xfId="9989"/>
    <cellStyle name="Note 3 3 3 15 2 2" xfId="33816"/>
    <cellStyle name="Note 3 3 3 15 2 3" xfId="44855"/>
    <cellStyle name="Note 3 3 3 15 2 4" xfId="21902"/>
    <cellStyle name="Note 3 3 3 15 3" xfId="28055"/>
    <cellStyle name="Note 3 3 3 15 4" xfId="39017"/>
    <cellStyle name="Note 3 3 3 15 5" xfId="16064"/>
    <cellStyle name="Note 3 3 3 16" xfId="4392"/>
    <cellStyle name="Note 3 3 3 16 2" xfId="10199"/>
    <cellStyle name="Note 3 3 3 16 2 2" xfId="34026"/>
    <cellStyle name="Note 3 3 3 16 2 3" xfId="45065"/>
    <cellStyle name="Note 3 3 3 16 2 4" xfId="22112"/>
    <cellStyle name="Note 3 3 3 16 3" xfId="28292"/>
    <cellStyle name="Note 3 3 3 16 4" xfId="39259"/>
    <cellStyle name="Note 3 3 3 16 5" xfId="16306"/>
    <cellStyle name="Note 3 3 3 17" xfId="4613"/>
    <cellStyle name="Note 3 3 3 17 2" xfId="10386"/>
    <cellStyle name="Note 3 3 3 17 2 2" xfId="34213"/>
    <cellStyle name="Note 3 3 3 17 2 3" xfId="45252"/>
    <cellStyle name="Note 3 3 3 17 2 4" xfId="22299"/>
    <cellStyle name="Note 3 3 3 17 3" xfId="28507"/>
    <cellStyle name="Note 3 3 3 17 4" xfId="39480"/>
    <cellStyle name="Note 3 3 3 17 5" xfId="16527"/>
    <cellStyle name="Note 3 3 3 18" xfId="4823"/>
    <cellStyle name="Note 3 3 3 18 2" xfId="10569"/>
    <cellStyle name="Note 3 3 3 18 2 2" xfId="34396"/>
    <cellStyle name="Note 3 3 3 18 2 3" xfId="45435"/>
    <cellStyle name="Note 3 3 3 18 2 4" xfId="22482"/>
    <cellStyle name="Note 3 3 3 18 3" xfId="28711"/>
    <cellStyle name="Note 3 3 3 18 4" xfId="39690"/>
    <cellStyle name="Note 3 3 3 18 5" xfId="16737"/>
    <cellStyle name="Note 3 3 3 19" xfId="5058"/>
    <cellStyle name="Note 3 3 3 19 2" xfId="10774"/>
    <cellStyle name="Note 3 3 3 19 2 2" xfId="34601"/>
    <cellStyle name="Note 3 3 3 19 2 3" xfId="45640"/>
    <cellStyle name="Note 3 3 3 19 2 4" xfId="22687"/>
    <cellStyle name="Note 3 3 3 19 3" xfId="28940"/>
    <cellStyle name="Note 3 3 3 19 4" xfId="39925"/>
    <cellStyle name="Note 3 3 3 19 5" xfId="16972"/>
    <cellStyle name="Note 3 3 3 2" xfId="1151"/>
    <cellStyle name="Note 3 3 3 2 2" xfId="7401"/>
    <cellStyle name="Note 3 3 3 2 2 2" xfId="31228"/>
    <cellStyle name="Note 3 3 3 2 2 3" xfId="42267"/>
    <cellStyle name="Note 3 3 3 2 2 4" xfId="19314"/>
    <cellStyle name="Note 3 3 3 2 3" xfId="25130"/>
    <cellStyle name="Note 3 3 3 2 4" xfId="24219"/>
    <cellStyle name="Note 3 3 3 2 5" xfId="13065"/>
    <cellStyle name="Note 3 3 3 20" xfId="5279"/>
    <cellStyle name="Note 3 3 3 20 2" xfId="10961"/>
    <cellStyle name="Note 3 3 3 20 2 2" xfId="34788"/>
    <cellStyle name="Note 3 3 3 20 2 3" xfId="45827"/>
    <cellStyle name="Note 3 3 3 20 2 4" xfId="22874"/>
    <cellStyle name="Note 3 3 3 20 3" xfId="29154"/>
    <cellStyle name="Note 3 3 3 20 4" xfId="40146"/>
    <cellStyle name="Note 3 3 3 20 5" xfId="17193"/>
    <cellStyle name="Note 3 3 3 21" xfId="5512"/>
    <cellStyle name="Note 3 3 3 21 2" xfId="11164"/>
    <cellStyle name="Note 3 3 3 21 2 2" xfId="34991"/>
    <cellStyle name="Note 3 3 3 21 2 3" xfId="46030"/>
    <cellStyle name="Note 3 3 3 21 2 4" xfId="23077"/>
    <cellStyle name="Note 3 3 3 21 3" xfId="29381"/>
    <cellStyle name="Note 3 3 3 21 4" xfId="40379"/>
    <cellStyle name="Note 3 3 3 21 5" xfId="17426"/>
    <cellStyle name="Note 3 3 3 22" xfId="5745"/>
    <cellStyle name="Note 3 3 3 22 2" xfId="11365"/>
    <cellStyle name="Note 3 3 3 22 2 2" xfId="35192"/>
    <cellStyle name="Note 3 3 3 22 2 3" xfId="46231"/>
    <cellStyle name="Note 3 3 3 22 2 4" xfId="23278"/>
    <cellStyle name="Note 3 3 3 22 3" xfId="29607"/>
    <cellStyle name="Note 3 3 3 22 4" xfId="40612"/>
    <cellStyle name="Note 3 3 3 22 5" xfId="17659"/>
    <cellStyle name="Note 3 3 3 23" xfId="5962"/>
    <cellStyle name="Note 3 3 3 23 2" xfId="11549"/>
    <cellStyle name="Note 3 3 3 23 2 2" xfId="35376"/>
    <cellStyle name="Note 3 3 3 23 2 3" xfId="46415"/>
    <cellStyle name="Note 3 3 3 23 2 4" xfId="23462"/>
    <cellStyle name="Note 3 3 3 23 3" xfId="29818"/>
    <cellStyle name="Note 3 3 3 23 4" xfId="40829"/>
    <cellStyle name="Note 3 3 3 23 5" xfId="17876"/>
    <cellStyle name="Note 3 3 3 24" xfId="6170"/>
    <cellStyle name="Note 3 3 3 24 2" xfId="11730"/>
    <cellStyle name="Note 3 3 3 24 2 2" xfId="35557"/>
    <cellStyle name="Note 3 3 3 24 2 3" xfId="46596"/>
    <cellStyle name="Note 3 3 3 24 2 4" xfId="23643"/>
    <cellStyle name="Note 3 3 3 24 3" xfId="30019"/>
    <cellStyle name="Note 3 3 3 24 4" xfId="41037"/>
    <cellStyle name="Note 3 3 3 24 5" xfId="18084"/>
    <cellStyle name="Note 3 3 3 25" xfId="6390"/>
    <cellStyle name="Note 3 3 3 25 2" xfId="11922"/>
    <cellStyle name="Note 3 3 3 25 2 2" xfId="35749"/>
    <cellStyle name="Note 3 3 3 25 2 3" xfId="46788"/>
    <cellStyle name="Note 3 3 3 25 2 4" xfId="23835"/>
    <cellStyle name="Note 3 3 3 25 3" xfId="30232"/>
    <cellStyle name="Note 3 3 3 25 4" xfId="41257"/>
    <cellStyle name="Note 3 3 3 25 5" xfId="18304"/>
    <cellStyle name="Note 3 3 3 26" xfId="6616"/>
    <cellStyle name="Note 3 3 3 26 2" xfId="12115"/>
    <cellStyle name="Note 3 3 3 26 2 2" xfId="35942"/>
    <cellStyle name="Note 3 3 3 26 2 3" xfId="46981"/>
    <cellStyle name="Note 3 3 3 26 2 4" xfId="24028"/>
    <cellStyle name="Note 3 3 3 26 3" xfId="30449"/>
    <cellStyle name="Note 3 3 3 26 4" xfId="41483"/>
    <cellStyle name="Note 3 3 3 26 5" xfId="18530"/>
    <cellStyle name="Note 3 3 3 27" xfId="743"/>
    <cellStyle name="Note 3 3 3 27 2" xfId="7050"/>
    <cellStyle name="Note 3 3 3 27 2 2" xfId="30877"/>
    <cellStyle name="Note 3 3 3 27 2 3" xfId="41916"/>
    <cellStyle name="Note 3 3 3 27 2 4" xfId="18963"/>
    <cellStyle name="Note 3 3 3 27 3" xfId="24734"/>
    <cellStyle name="Note 3 3 3 27 4" xfId="29138"/>
    <cellStyle name="Note 3 3 3 27 5" xfId="12657"/>
    <cellStyle name="Note 3 3 3 28" xfId="6833"/>
    <cellStyle name="Note 3 3 3 28 2" xfId="30660"/>
    <cellStyle name="Note 3 3 3 28 3" xfId="41699"/>
    <cellStyle name="Note 3 3 3 28 4" xfId="18746"/>
    <cellStyle name="Note 3 3 3 29" xfId="24501"/>
    <cellStyle name="Note 3 3 3 3" xfId="1364"/>
    <cellStyle name="Note 3 3 3 3 2" xfId="7586"/>
    <cellStyle name="Note 3 3 3 3 2 2" xfId="31413"/>
    <cellStyle name="Note 3 3 3 3 2 3" xfId="42452"/>
    <cellStyle name="Note 3 3 3 3 2 4" xfId="19499"/>
    <cellStyle name="Note 3 3 3 3 3" xfId="25337"/>
    <cellStyle name="Note 3 3 3 3 4" xfId="36231"/>
    <cellStyle name="Note 3 3 3 3 5" xfId="13278"/>
    <cellStyle name="Note 3 3 3 30" xfId="28951"/>
    <cellStyle name="Note 3 3 3 31" xfId="12421"/>
    <cellStyle name="Note 3 3 3 4" xfId="1596"/>
    <cellStyle name="Note 3 3 3 4 2" xfId="7784"/>
    <cellStyle name="Note 3 3 3 4 2 2" xfId="31611"/>
    <cellStyle name="Note 3 3 3 4 2 3" xfId="42650"/>
    <cellStyle name="Note 3 3 3 4 2 4" xfId="19697"/>
    <cellStyle name="Note 3 3 3 4 3" xfId="25561"/>
    <cellStyle name="Note 3 3 3 4 4" xfId="36463"/>
    <cellStyle name="Note 3 3 3 4 5" xfId="13510"/>
    <cellStyle name="Note 3 3 3 5" xfId="1807"/>
    <cellStyle name="Note 3 3 3 5 2" xfId="7968"/>
    <cellStyle name="Note 3 3 3 5 2 2" xfId="31795"/>
    <cellStyle name="Note 3 3 3 5 2 3" xfId="42834"/>
    <cellStyle name="Note 3 3 3 5 2 4" xfId="19881"/>
    <cellStyle name="Note 3 3 3 5 3" xfId="25765"/>
    <cellStyle name="Note 3 3 3 5 4" xfId="36674"/>
    <cellStyle name="Note 3 3 3 5 5" xfId="13721"/>
    <cellStyle name="Note 3 3 3 6" xfId="2038"/>
    <cellStyle name="Note 3 3 3 6 2" xfId="8169"/>
    <cellStyle name="Note 3 3 3 6 2 2" xfId="31996"/>
    <cellStyle name="Note 3 3 3 6 2 3" xfId="43035"/>
    <cellStyle name="Note 3 3 3 6 2 4" xfId="20082"/>
    <cellStyle name="Note 3 3 3 6 3" xfId="25990"/>
    <cellStyle name="Note 3 3 3 6 4" xfId="36905"/>
    <cellStyle name="Note 3 3 3 6 5" xfId="13952"/>
    <cellStyle name="Note 3 3 3 7" xfId="2263"/>
    <cellStyle name="Note 3 3 3 7 2" xfId="8360"/>
    <cellStyle name="Note 3 3 3 7 2 2" xfId="32187"/>
    <cellStyle name="Note 3 3 3 7 2 3" xfId="43226"/>
    <cellStyle name="Note 3 3 3 7 2 4" xfId="20273"/>
    <cellStyle name="Note 3 3 3 7 3" xfId="26207"/>
    <cellStyle name="Note 3 3 3 7 4" xfId="37130"/>
    <cellStyle name="Note 3 3 3 7 5" xfId="14177"/>
    <cellStyle name="Note 3 3 3 8" xfId="2477"/>
    <cellStyle name="Note 3 3 3 8 2" xfId="8546"/>
    <cellStyle name="Note 3 3 3 8 2 2" xfId="32373"/>
    <cellStyle name="Note 3 3 3 8 2 3" xfId="43412"/>
    <cellStyle name="Note 3 3 3 8 2 4" xfId="20459"/>
    <cellStyle name="Note 3 3 3 8 3" xfId="26416"/>
    <cellStyle name="Note 3 3 3 8 4" xfId="37344"/>
    <cellStyle name="Note 3 3 3 8 5" xfId="14391"/>
    <cellStyle name="Note 3 3 3 9" xfId="2695"/>
    <cellStyle name="Note 3 3 3 9 2" xfId="8730"/>
    <cellStyle name="Note 3 3 3 9 2 2" xfId="32557"/>
    <cellStyle name="Note 3 3 3 9 2 3" xfId="43596"/>
    <cellStyle name="Note 3 3 3 9 2 4" xfId="20643"/>
    <cellStyle name="Note 3 3 3 9 3" xfId="26628"/>
    <cellStyle name="Note 3 3 3 9 4" xfId="37562"/>
    <cellStyle name="Note 3 3 3 9 5" xfId="14609"/>
    <cellStyle name="Note 3 3 4" xfId="976"/>
    <cellStyle name="Note 3 3 4 2" xfId="7256"/>
    <cellStyle name="Note 3 3 4 2 2" xfId="31083"/>
    <cellStyle name="Note 3 3 4 2 3" xfId="42122"/>
    <cellStyle name="Note 3 3 4 2 4" xfId="19169"/>
    <cellStyle name="Note 3 3 4 3" xfId="24961"/>
    <cellStyle name="Note 3 3 4 4" xfId="25650"/>
    <cellStyle name="Note 3 3 4 5" xfId="12890"/>
    <cellStyle name="Note 3 3 5" xfId="926"/>
    <cellStyle name="Note 3 3 5 2" xfId="7218"/>
    <cellStyle name="Note 3 3 5 2 2" xfId="31045"/>
    <cellStyle name="Note 3 3 5 2 3" xfId="42084"/>
    <cellStyle name="Note 3 3 5 2 4" xfId="19131"/>
    <cellStyle name="Note 3 3 5 3" xfId="24914"/>
    <cellStyle name="Note 3 3 5 4" xfId="29714"/>
    <cellStyle name="Note 3 3 5 5" xfId="12840"/>
    <cellStyle name="Note 3 3 6" xfId="1921"/>
    <cellStyle name="Note 3 3 6 2" xfId="8061"/>
    <cellStyle name="Note 3 3 6 2 2" xfId="31888"/>
    <cellStyle name="Note 3 3 6 2 3" xfId="42927"/>
    <cellStyle name="Note 3 3 6 2 4" xfId="19974"/>
    <cellStyle name="Note 3 3 6 3" xfId="25875"/>
    <cellStyle name="Note 3 3 6 4" xfId="36788"/>
    <cellStyle name="Note 3 3 6 5" xfId="13835"/>
    <cellStyle name="Note 3 3 7" xfId="1024"/>
    <cellStyle name="Note 3 3 7 2" xfId="7291"/>
    <cellStyle name="Note 3 3 7 2 2" xfId="31118"/>
    <cellStyle name="Note 3 3 7 2 3" xfId="42157"/>
    <cellStyle name="Note 3 3 7 2 4" xfId="19204"/>
    <cellStyle name="Note 3 3 7 3" xfId="25007"/>
    <cellStyle name="Note 3 3 7 4" xfId="28553"/>
    <cellStyle name="Note 3 3 7 5" xfId="12938"/>
    <cellStyle name="Note 3 3 8" xfId="1485"/>
    <cellStyle name="Note 3 3 8 2" xfId="7682"/>
    <cellStyle name="Note 3 3 8 2 2" xfId="31509"/>
    <cellStyle name="Note 3 3 8 2 3" xfId="42548"/>
    <cellStyle name="Note 3 3 8 2 4" xfId="19595"/>
    <cellStyle name="Note 3 3 8 3" xfId="25453"/>
    <cellStyle name="Note 3 3 8 4" xfId="36352"/>
    <cellStyle name="Note 3 3 8 5" xfId="13399"/>
    <cellStyle name="Note 3 3 9" xfId="3050"/>
    <cellStyle name="Note 3 3 9 2" xfId="9030"/>
    <cellStyle name="Note 3 3 9 2 2" xfId="32857"/>
    <cellStyle name="Note 3 3 9 2 3" xfId="43896"/>
    <cellStyle name="Note 3 3 9 2 4" xfId="20943"/>
    <cellStyle name="Note 3 3 9 3" xfId="26974"/>
    <cellStyle name="Note 3 3 9 4" xfId="37917"/>
    <cellStyle name="Note 3 3 9 5" xfId="14964"/>
    <cellStyle name="Note 3 30" xfId="12283"/>
    <cellStyle name="Note 3 31" xfId="47149"/>
    <cellStyle name="Note 3 4" xfId="371"/>
    <cellStyle name="Note 3 4 10" xfId="3277"/>
    <cellStyle name="Note 3 4 10 2" xfId="9226"/>
    <cellStyle name="Note 3 4 10 2 2" xfId="33053"/>
    <cellStyle name="Note 3 4 10 2 3" xfId="44092"/>
    <cellStyle name="Note 3 4 10 2 4" xfId="21139"/>
    <cellStyle name="Note 3 4 10 3" xfId="27198"/>
    <cellStyle name="Note 3 4 10 4" xfId="38144"/>
    <cellStyle name="Note 3 4 10 5" xfId="15191"/>
    <cellStyle name="Note 3 4 11" xfId="3524"/>
    <cellStyle name="Note 3 4 11 2" xfId="9441"/>
    <cellStyle name="Note 3 4 11 2 2" xfId="33268"/>
    <cellStyle name="Note 3 4 11 2 3" xfId="44307"/>
    <cellStyle name="Note 3 4 11 2 4" xfId="21354"/>
    <cellStyle name="Note 3 4 11 3" xfId="27440"/>
    <cellStyle name="Note 3 4 11 4" xfId="38391"/>
    <cellStyle name="Note 3 4 11 5" xfId="15438"/>
    <cellStyle name="Note 3 4 12" xfId="3771"/>
    <cellStyle name="Note 3 4 12 2" xfId="9655"/>
    <cellStyle name="Note 3 4 12 2 2" xfId="33482"/>
    <cellStyle name="Note 3 4 12 2 3" xfId="44521"/>
    <cellStyle name="Note 3 4 12 2 4" xfId="21568"/>
    <cellStyle name="Note 3 4 12 3" xfId="27683"/>
    <cellStyle name="Note 3 4 12 4" xfId="38638"/>
    <cellStyle name="Note 3 4 12 5" xfId="15685"/>
    <cellStyle name="Note 3 4 13" xfId="4015"/>
    <cellStyle name="Note 3 4 13 2" xfId="9866"/>
    <cellStyle name="Note 3 4 13 2 2" xfId="33693"/>
    <cellStyle name="Note 3 4 13 2 3" xfId="44732"/>
    <cellStyle name="Note 3 4 13 2 4" xfId="21779"/>
    <cellStyle name="Note 3 4 13 3" xfId="27922"/>
    <cellStyle name="Note 3 4 13 4" xfId="38882"/>
    <cellStyle name="Note 3 4 13 5" xfId="15929"/>
    <cellStyle name="Note 3 4 14" xfId="4258"/>
    <cellStyle name="Note 3 4 14 2" xfId="10076"/>
    <cellStyle name="Note 3 4 14 2 2" xfId="33903"/>
    <cellStyle name="Note 3 4 14 2 3" xfId="44942"/>
    <cellStyle name="Note 3 4 14 2 4" xfId="21989"/>
    <cellStyle name="Note 3 4 14 3" xfId="28160"/>
    <cellStyle name="Note 3 4 14 4" xfId="39125"/>
    <cellStyle name="Note 3 4 14 5" xfId="16172"/>
    <cellStyle name="Note 3 4 15" xfId="832"/>
    <cellStyle name="Note 3 4 15 2" xfId="7139"/>
    <cellStyle name="Note 3 4 15 2 2" xfId="30966"/>
    <cellStyle name="Note 3 4 15 2 3" xfId="42005"/>
    <cellStyle name="Note 3 4 15 2 4" xfId="19052"/>
    <cellStyle name="Note 3 4 15 3" xfId="24823"/>
    <cellStyle name="Note 3 4 15 4" xfId="29521"/>
    <cellStyle name="Note 3 4 15 5" xfId="12746"/>
    <cellStyle name="Note 3 4 16" xfId="930"/>
    <cellStyle name="Note 3 4 16 2" xfId="7220"/>
    <cellStyle name="Note 3 4 16 2 2" xfId="31047"/>
    <cellStyle name="Note 3 4 16 2 3" xfId="42086"/>
    <cellStyle name="Note 3 4 16 2 4" xfId="19133"/>
    <cellStyle name="Note 3 4 16 3" xfId="24918"/>
    <cellStyle name="Note 3 4 16 4" xfId="26223"/>
    <cellStyle name="Note 3 4 16 5" xfId="12844"/>
    <cellStyle name="Note 3 4 17" xfId="2159"/>
    <cellStyle name="Note 3 4 17 2" xfId="8265"/>
    <cellStyle name="Note 3 4 17 2 2" xfId="32092"/>
    <cellStyle name="Note 3 4 17 2 3" xfId="43131"/>
    <cellStyle name="Note 3 4 17 2 4" xfId="20178"/>
    <cellStyle name="Note 3 4 17 3" xfId="26106"/>
    <cellStyle name="Note 3 4 17 4" xfId="37026"/>
    <cellStyle name="Note 3 4 17 5" xfId="14073"/>
    <cellStyle name="Note 3 4 18" xfId="5620"/>
    <cellStyle name="Note 3 4 18 2" xfId="11251"/>
    <cellStyle name="Note 3 4 18 2 2" xfId="35078"/>
    <cellStyle name="Note 3 4 18 2 3" xfId="46117"/>
    <cellStyle name="Note 3 4 18 2 4" xfId="23164"/>
    <cellStyle name="Note 3 4 18 3" xfId="29485"/>
    <cellStyle name="Note 3 4 18 4" xfId="40487"/>
    <cellStyle name="Note 3 4 18 5" xfId="17534"/>
    <cellStyle name="Note 3 4 19" xfId="3006"/>
    <cellStyle name="Note 3 4 19 2" xfId="8996"/>
    <cellStyle name="Note 3 4 19 2 2" xfId="32823"/>
    <cellStyle name="Note 3 4 19 2 3" xfId="43862"/>
    <cellStyle name="Note 3 4 19 2 4" xfId="20909"/>
    <cellStyle name="Note 3 4 19 3" xfId="26930"/>
    <cellStyle name="Note 3 4 19 4" xfId="37873"/>
    <cellStyle name="Note 3 4 19 5" xfId="14920"/>
    <cellStyle name="Note 3 4 2" xfId="414"/>
    <cellStyle name="Note 3 4 2 10" xfId="2170"/>
    <cellStyle name="Note 3 4 2 10 2" xfId="8273"/>
    <cellStyle name="Note 3 4 2 10 2 2" xfId="32100"/>
    <cellStyle name="Note 3 4 2 10 2 3" xfId="43139"/>
    <cellStyle name="Note 3 4 2 10 2 4" xfId="20186"/>
    <cellStyle name="Note 3 4 2 10 3" xfId="26116"/>
    <cellStyle name="Note 3 4 2 10 4" xfId="37037"/>
    <cellStyle name="Note 3 4 2 10 5" xfId="14084"/>
    <cellStyle name="Note 3 4 2 11" xfId="2384"/>
    <cellStyle name="Note 3 4 2 11 2" xfId="8459"/>
    <cellStyle name="Note 3 4 2 11 2 2" xfId="32286"/>
    <cellStyle name="Note 3 4 2 11 2 3" xfId="43325"/>
    <cellStyle name="Note 3 4 2 11 2 4" xfId="20372"/>
    <cellStyle name="Note 3 4 2 11 3" xfId="26324"/>
    <cellStyle name="Note 3 4 2 11 4" xfId="37251"/>
    <cellStyle name="Note 3 4 2 11 5" xfId="14298"/>
    <cellStyle name="Note 3 4 2 12" xfId="2607"/>
    <cellStyle name="Note 3 4 2 12 2" xfId="8649"/>
    <cellStyle name="Note 3 4 2 12 2 2" xfId="32476"/>
    <cellStyle name="Note 3 4 2 12 2 3" xfId="43515"/>
    <cellStyle name="Note 3 4 2 12 2 4" xfId="20562"/>
    <cellStyle name="Note 3 4 2 12 3" xfId="26542"/>
    <cellStyle name="Note 3 4 2 12 4" xfId="37474"/>
    <cellStyle name="Note 3 4 2 12 5" xfId="14521"/>
    <cellStyle name="Note 3 4 2 13" xfId="2808"/>
    <cellStyle name="Note 3 4 2 13 2" xfId="8823"/>
    <cellStyle name="Note 3 4 2 13 2 2" xfId="32650"/>
    <cellStyle name="Note 3 4 2 13 2 3" xfId="43689"/>
    <cellStyle name="Note 3 4 2 13 2 4" xfId="20736"/>
    <cellStyle name="Note 3 4 2 13 3" xfId="26737"/>
    <cellStyle name="Note 3 4 2 13 4" xfId="37675"/>
    <cellStyle name="Note 3 4 2 13 5" xfId="14722"/>
    <cellStyle name="Note 3 4 2 14" xfId="3076"/>
    <cellStyle name="Note 3 4 2 14 2" xfId="9052"/>
    <cellStyle name="Note 3 4 2 14 2 2" xfId="32879"/>
    <cellStyle name="Note 3 4 2 14 2 3" xfId="43918"/>
    <cellStyle name="Note 3 4 2 14 2 4" xfId="20965"/>
    <cellStyle name="Note 3 4 2 14 3" xfId="27000"/>
    <cellStyle name="Note 3 4 2 14 4" xfId="37943"/>
    <cellStyle name="Note 3 4 2 14 5" xfId="14990"/>
    <cellStyle name="Note 3 4 2 15" xfId="3320"/>
    <cellStyle name="Note 3 4 2 15 2" xfId="9264"/>
    <cellStyle name="Note 3 4 2 15 2 2" xfId="33091"/>
    <cellStyle name="Note 3 4 2 15 2 3" xfId="44130"/>
    <cellStyle name="Note 3 4 2 15 2 4" xfId="21177"/>
    <cellStyle name="Note 3 4 2 15 3" xfId="27241"/>
    <cellStyle name="Note 3 4 2 15 4" xfId="38187"/>
    <cellStyle name="Note 3 4 2 15 5" xfId="15234"/>
    <cellStyle name="Note 3 4 2 16" xfId="3565"/>
    <cellStyle name="Note 3 4 2 16 2" xfId="9477"/>
    <cellStyle name="Note 3 4 2 16 2 2" xfId="33304"/>
    <cellStyle name="Note 3 4 2 16 2 3" xfId="44343"/>
    <cellStyle name="Note 3 4 2 16 2 4" xfId="21390"/>
    <cellStyle name="Note 3 4 2 16 3" xfId="27481"/>
    <cellStyle name="Note 3 4 2 16 4" xfId="38432"/>
    <cellStyle name="Note 3 4 2 16 5" xfId="15479"/>
    <cellStyle name="Note 3 4 2 17" xfId="3813"/>
    <cellStyle name="Note 3 4 2 17 2" xfId="9691"/>
    <cellStyle name="Note 3 4 2 17 2 2" xfId="33518"/>
    <cellStyle name="Note 3 4 2 17 2 3" xfId="44557"/>
    <cellStyle name="Note 3 4 2 17 2 4" xfId="21604"/>
    <cellStyle name="Note 3 4 2 17 3" xfId="27725"/>
    <cellStyle name="Note 3 4 2 17 4" xfId="38680"/>
    <cellStyle name="Note 3 4 2 17 5" xfId="15727"/>
    <cellStyle name="Note 3 4 2 18" xfId="4057"/>
    <cellStyle name="Note 3 4 2 18 2" xfId="9902"/>
    <cellStyle name="Note 3 4 2 18 2 2" xfId="33729"/>
    <cellStyle name="Note 3 4 2 18 2 3" xfId="44768"/>
    <cellStyle name="Note 3 4 2 18 2 4" xfId="21815"/>
    <cellStyle name="Note 3 4 2 18 3" xfId="27964"/>
    <cellStyle name="Note 3 4 2 18 4" xfId="38924"/>
    <cellStyle name="Note 3 4 2 18 5" xfId="15971"/>
    <cellStyle name="Note 3 4 2 19" xfId="4299"/>
    <cellStyle name="Note 3 4 2 19 2" xfId="10112"/>
    <cellStyle name="Note 3 4 2 19 2 2" xfId="33939"/>
    <cellStyle name="Note 3 4 2 19 2 3" xfId="44978"/>
    <cellStyle name="Note 3 4 2 19 2 4" xfId="22025"/>
    <cellStyle name="Note 3 4 2 19 3" xfId="28201"/>
    <cellStyle name="Note 3 4 2 19 4" xfId="39166"/>
    <cellStyle name="Note 3 4 2 19 5" xfId="16213"/>
    <cellStyle name="Note 3 4 2 2" xfId="535"/>
    <cellStyle name="Note 3 4 2 2 10" xfId="2929"/>
    <cellStyle name="Note 3 4 2 2 10 2" xfId="8927"/>
    <cellStyle name="Note 3 4 2 2 10 2 2" xfId="32754"/>
    <cellStyle name="Note 3 4 2 2 10 2 3" xfId="43793"/>
    <cellStyle name="Note 3 4 2 2 10 2 4" xfId="20840"/>
    <cellStyle name="Note 3 4 2 2 10 3" xfId="26854"/>
    <cellStyle name="Note 3 4 2 2 10 4" xfId="37796"/>
    <cellStyle name="Note 3 4 2 2 10 5" xfId="14843"/>
    <cellStyle name="Note 3 4 2 2 11" xfId="3197"/>
    <cellStyle name="Note 3 4 2 2 11 2" xfId="9156"/>
    <cellStyle name="Note 3 4 2 2 11 2 2" xfId="32983"/>
    <cellStyle name="Note 3 4 2 2 11 2 3" xfId="44022"/>
    <cellStyle name="Note 3 4 2 2 11 2 4" xfId="21069"/>
    <cellStyle name="Note 3 4 2 2 11 3" xfId="27119"/>
    <cellStyle name="Note 3 4 2 2 11 4" xfId="38064"/>
    <cellStyle name="Note 3 4 2 2 11 5" xfId="15111"/>
    <cellStyle name="Note 3 4 2 2 12" xfId="3441"/>
    <cellStyle name="Note 3 4 2 2 12 2" xfId="9368"/>
    <cellStyle name="Note 3 4 2 2 12 2 2" xfId="33195"/>
    <cellStyle name="Note 3 4 2 2 12 2 3" xfId="44234"/>
    <cellStyle name="Note 3 4 2 2 12 2 4" xfId="21281"/>
    <cellStyle name="Note 3 4 2 2 12 3" xfId="27358"/>
    <cellStyle name="Note 3 4 2 2 12 4" xfId="38308"/>
    <cellStyle name="Note 3 4 2 2 12 5" xfId="15355"/>
    <cellStyle name="Note 3 4 2 2 13" xfId="3686"/>
    <cellStyle name="Note 3 4 2 2 13 2" xfId="9581"/>
    <cellStyle name="Note 3 4 2 2 13 2 2" xfId="33408"/>
    <cellStyle name="Note 3 4 2 2 13 2 3" xfId="44447"/>
    <cellStyle name="Note 3 4 2 2 13 2 4" xfId="21494"/>
    <cellStyle name="Note 3 4 2 2 13 3" xfId="27599"/>
    <cellStyle name="Note 3 4 2 2 13 4" xfId="38553"/>
    <cellStyle name="Note 3 4 2 2 13 5" xfId="15600"/>
    <cellStyle name="Note 3 4 2 2 14" xfId="3934"/>
    <cellStyle name="Note 3 4 2 2 14 2" xfId="9795"/>
    <cellStyle name="Note 3 4 2 2 14 2 2" xfId="33622"/>
    <cellStyle name="Note 3 4 2 2 14 2 3" xfId="44661"/>
    <cellStyle name="Note 3 4 2 2 14 2 4" xfId="21708"/>
    <cellStyle name="Note 3 4 2 2 14 3" xfId="27842"/>
    <cellStyle name="Note 3 4 2 2 14 4" xfId="38801"/>
    <cellStyle name="Note 3 4 2 2 14 5" xfId="15848"/>
    <cellStyle name="Note 3 4 2 2 15" xfId="4178"/>
    <cellStyle name="Note 3 4 2 2 15 2" xfId="10006"/>
    <cellStyle name="Note 3 4 2 2 15 2 2" xfId="33833"/>
    <cellStyle name="Note 3 4 2 2 15 2 3" xfId="44872"/>
    <cellStyle name="Note 3 4 2 2 15 2 4" xfId="21919"/>
    <cellStyle name="Note 3 4 2 2 15 3" xfId="28081"/>
    <cellStyle name="Note 3 4 2 2 15 4" xfId="39045"/>
    <cellStyle name="Note 3 4 2 2 15 5" xfId="16092"/>
    <cellStyle name="Note 3 4 2 2 16" xfId="4420"/>
    <cellStyle name="Note 3 4 2 2 16 2" xfId="10216"/>
    <cellStyle name="Note 3 4 2 2 16 2 2" xfId="34043"/>
    <cellStyle name="Note 3 4 2 2 16 2 3" xfId="45082"/>
    <cellStyle name="Note 3 4 2 2 16 2 4" xfId="22129"/>
    <cellStyle name="Note 3 4 2 2 16 3" xfId="28318"/>
    <cellStyle name="Note 3 4 2 2 16 4" xfId="39287"/>
    <cellStyle name="Note 3 4 2 2 16 5" xfId="16334"/>
    <cellStyle name="Note 3 4 2 2 17" xfId="4641"/>
    <cellStyle name="Note 3 4 2 2 17 2" xfId="10403"/>
    <cellStyle name="Note 3 4 2 2 17 2 2" xfId="34230"/>
    <cellStyle name="Note 3 4 2 2 17 2 3" xfId="45269"/>
    <cellStyle name="Note 3 4 2 2 17 2 4" xfId="22316"/>
    <cellStyle name="Note 3 4 2 2 17 3" xfId="28533"/>
    <cellStyle name="Note 3 4 2 2 17 4" xfId="39508"/>
    <cellStyle name="Note 3 4 2 2 17 5" xfId="16555"/>
    <cellStyle name="Note 3 4 2 2 18" xfId="4851"/>
    <cellStyle name="Note 3 4 2 2 18 2" xfId="10586"/>
    <cellStyle name="Note 3 4 2 2 18 2 2" xfId="34413"/>
    <cellStyle name="Note 3 4 2 2 18 2 3" xfId="45452"/>
    <cellStyle name="Note 3 4 2 2 18 2 4" xfId="22499"/>
    <cellStyle name="Note 3 4 2 2 18 3" xfId="28737"/>
    <cellStyle name="Note 3 4 2 2 18 4" xfId="39718"/>
    <cellStyle name="Note 3 4 2 2 18 5" xfId="16765"/>
    <cellStyle name="Note 3 4 2 2 19" xfId="5086"/>
    <cellStyle name="Note 3 4 2 2 19 2" xfId="10791"/>
    <cellStyle name="Note 3 4 2 2 19 2 2" xfId="34618"/>
    <cellStyle name="Note 3 4 2 2 19 2 3" xfId="45657"/>
    <cellStyle name="Note 3 4 2 2 19 2 4" xfId="22704"/>
    <cellStyle name="Note 3 4 2 2 19 3" xfId="28967"/>
    <cellStyle name="Note 3 4 2 2 19 4" xfId="39953"/>
    <cellStyle name="Note 3 4 2 2 19 5" xfId="17000"/>
    <cellStyle name="Note 3 4 2 2 2" xfId="1179"/>
    <cellStyle name="Note 3 4 2 2 2 2" xfId="7418"/>
    <cellStyle name="Note 3 4 2 2 2 2 2" xfId="31245"/>
    <cellStyle name="Note 3 4 2 2 2 2 3" xfId="42284"/>
    <cellStyle name="Note 3 4 2 2 2 2 4" xfId="19331"/>
    <cellStyle name="Note 3 4 2 2 2 3" xfId="25156"/>
    <cellStyle name="Note 3 4 2 2 2 4" xfId="24250"/>
    <cellStyle name="Note 3 4 2 2 2 5" xfId="13093"/>
    <cellStyle name="Note 3 4 2 2 20" xfId="5307"/>
    <cellStyle name="Note 3 4 2 2 20 2" xfId="10978"/>
    <cellStyle name="Note 3 4 2 2 20 2 2" xfId="34805"/>
    <cellStyle name="Note 3 4 2 2 20 2 3" xfId="45844"/>
    <cellStyle name="Note 3 4 2 2 20 2 4" xfId="22891"/>
    <cellStyle name="Note 3 4 2 2 20 3" xfId="29180"/>
    <cellStyle name="Note 3 4 2 2 20 4" xfId="40174"/>
    <cellStyle name="Note 3 4 2 2 20 5" xfId="17221"/>
    <cellStyle name="Note 3 4 2 2 21" xfId="5540"/>
    <cellStyle name="Note 3 4 2 2 21 2" xfId="11181"/>
    <cellStyle name="Note 3 4 2 2 21 2 2" xfId="35008"/>
    <cellStyle name="Note 3 4 2 2 21 2 3" xfId="46047"/>
    <cellStyle name="Note 3 4 2 2 21 2 4" xfId="23094"/>
    <cellStyle name="Note 3 4 2 2 21 3" xfId="29407"/>
    <cellStyle name="Note 3 4 2 2 21 4" xfId="40407"/>
    <cellStyle name="Note 3 4 2 2 21 5" xfId="17454"/>
    <cellStyle name="Note 3 4 2 2 22" xfId="5773"/>
    <cellStyle name="Note 3 4 2 2 22 2" xfId="11382"/>
    <cellStyle name="Note 3 4 2 2 22 2 2" xfId="35209"/>
    <cellStyle name="Note 3 4 2 2 22 2 3" xfId="46248"/>
    <cellStyle name="Note 3 4 2 2 22 2 4" xfId="23295"/>
    <cellStyle name="Note 3 4 2 2 22 3" xfId="29633"/>
    <cellStyle name="Note 3 4 2 2 22 4" xfId="40640"/>
    <cellStyle name="Note 3 4 2 2 22 5" xfId="17687"/>
    <cellStyle name="Note 3 4 2 2 23" xfId="5990"/>
    <cellStyle name="Note 3 4 2 2 23 2" xfId="11566"/>
    <cellStyle name="Note 3 4 2 2 23 2 2" xfId="35393"/>
    <cellStyle name="Note 3 4 2 2 23 2 3" xfId="46432"/>
    <cellStyle name="Note 3 4 2 2 23 2 4" xfId="23479"/>
    <cellStyle name="Note 3 4 2 2 23 3" xfId="29843"/>
    <cellStyle name="Note 3 4 2 2 23 4" xfId="40857"/>
    <cellStyle name="Note 3 4 2 2 23 5" xfId="17904"/>
    <cellStyle name="Note 3 4 2 2 24" xfId="6198"/>
    <cellStyle name="Note 3 4 2 2 24 2" xfId="11747"/>
    <cellStyle name="Note 3 4 2 2 24 2 2" xfId="35574"/>
    <cellStyle name="Note 3 4 2 2 24 2 3" xfId="46613"/>
    <cellStyle name="Note 3 4 2 2 24 2 4" xfId="23660"/>
    <cellStyle name="Note 3 4 2 2 24 3" xfId="30044"/>
    <cellStyle name="Note 3 4 2 2 24 4" xfId="41065"/>
    <cellStyle name="Note 3 4 2 2 24 5" xfId="18112"/>
    <cellStyle name="Note 3 4 2 2 25" xfId="6418"/>
    <cellStyle name="Note 3 4 2 2 25 2" xfId="11939"/>
    <cellStyle name="Note 3 4 2 2 25 2 2" xfId="35766"/>
    <cellStyle name="Note 3 4 2 2 25 2 3" xfId="46805"/>
    <cellStyle name="Note 3 4 2 2 25 2 4" xfId="23852"/>
    <cellStyle name="Note 3 4 2 2 25 3" xfId="30257"/>
    <cellStyle name="Note 3 4 2 2 25 4" xfId="41285"/>
    <cellStyle name="Note 3 4 2 2 25 5" xfId="18332"/>
    <cellStyle name="Note 3 4 2 2 26" xfId="6644"/>
    <cellStyle name="Note 3 4 2 2 26 2" xfId="12132"/>
    <cellStyle name="Note 3 4 2 2 26 2 2" xfId="35959"/>
    <cellStyle name="Note 3 4 2 2 26 2 3" xfId="46998"/>
    <cellStyle name="Note 3 4 2 2 26 2 4" xfId="24045"/>
    <cellStyle name="Note 3 4 2 2 26 3" xfId="30474"/>
    <cellStyle name="Note 3 4 2 2 26 4" xfId="41511"/>
    <cellStyle name="Note 3 4 2 2 26 5" xfId="18558"/>
    <cellStyle name="Note 3 4 2 2 27" xfId="760"/>
    <cellStyle name="Note 3 4 2 2 27 2" xfId="7067"/>
    <cellStyle name="Note 3 4 2 2 27 2 2" xfId="30894"/>
    <cellStyle name="Note 3 4 2 2 27 2 3" xfId="41933"/>
    <cellStyle name="Note 3 4 2 2 27 2 4" xfId="18980"/>
    <cellStyle name="Note 3 4 2 2 27 3" xfId="24751"/>
    <cellStyle name="Note 3 4 2 2 27 4" xfId="26221"/>
    <cellStyle name="Note 3 4 2 2 27 5" xfId="12674"/>
    <cellStyle name="Note 3 4 2 2 28" xfId="6850"/>
    <cellStyle name="Note 3 4 2 2 28 2" xfId="30677"/>
    <cellStyle name="Note 3 4 2 2 28 3" xfId="41716"/>
    <cellStyle name="Note 3 4 2 2 28 4" xfId="18763"/>
    <cellStyle name="Note 3 4 2 2 29" xfId="24527"/>
    <cellStyle name="Note 3 4 2 2 3" xfId="1392"/>
    <cellStyle name="Note 3 4 2 2 3 2" xfId="7603"/>
    <cellStyle name="Note 3 4 2 2 3 2 2" xfId="31430"/>
    <cellStyle name="Note 3 4 2 2 3 2 3" xfId="42469"/>
    <cellStyle name="Note 3 4 2 2 3 2 4" xfId="19516"/>
    <cellStyle name="Note 3 4 2 2 3 3" xfId="25362"/>
    <cellStyle name="Note 3 4 2 2 3 4" xfId="36259"/>
    <cellStyle name="Note 3 4 2 2 3 5" xfId="13306"/>
    <cellStyle name="Note 3 4 2 2 30" xfId="30461"/>
    <cellStyle name="Note 3 4 2 2 31" xfId="12449"/>
    <cellStyle name="Note 3 4 2 2 4" xfId="1624"/>
    <cellStyle name="Note 3 4 2 2 4 2" xfId="7801"/>
    <cellStyle name="Note 3 4 2 2 4 2 2" xfId="31628"/>
    <cellStyle name="Note 3 4 2 2 4 2 3" xfId="42667"/>
    <cellStyle name="Note 3 4 2 2 4 2 4" xfId="19714"/>
    <cellStyle name="Note 3 4 2 2 4 3" xfId="25586"/>
    <cellStyle name="Note 3 4 2 2 4 4" xfId="36491"/>
    <cellStyle name="Note 3 4 2 2 4 5" xfId="13538"/>
    <cellStyle name="Note 3 4 2 2 5" xfId="1835"/>
    <cellStyle name="Note 3 4 2 2 5 2" xfId="7985"/>
    <cellStyle name="Note 3 4 2 2 5 2 2" xfId="31812"/>
    <cellStyle name="Note 3 4 2 2 5 2 3" xfId="42851"/>
    <cellStyle name="Note 3 4 2 2 5 2 4" xfId="19898"/>
    <cellStyle name="Note 3 4 2 2 5 3" xfId="25790"/>
    <cellStyle name="Note 3 4 2 2 5 4" xfId="36702"/>
    <cellStyle name="Note 3 4 2 2 5 5" xfId="13749"/>
    <cellStyle name="Note 3 4 2 2 6" xfId="2066"/>
    <cellStyle name="Note 3 4 2 2 6 2" xfId="8186"/>
    <cellStyle name="Note 3 4 2 2 6 2 2" xfId="32013"/>
    <cellStyle name="Note 3 4 2 2 6 2 3" xfId="43052"/>
    <cellStyle name="Note 3 4 2 2 6 2 4" xfId="20099"/>
    <cellStyle name="Note 3 4 2 2 6 3" xfId="26015"/>
    <cellStyle name="Note 3 4 2 2 6 4" xfId="36933"/>
    <cellStyle name="Note 3 4 2 2 6 5" xfId="13980"/>
    <cellStyle name="Note 3 4 2 2 7" xfId="2291"/>
    <cellStyle name="Note 3 4 2 2 7 2" xfId="8377"/>
    <cellStyle name="Note 3 4 2 2 7 2 2" xfId="32204"/>
    <cellStyle name="Note 3 4 2 2 7 2 3" xfId="43243"/>
    <cellStyle name="Note 3 4 2 2 7 2 4" xfId="20290"/>
    <cellStyle name="Note 3 4 2 2 7 3" xfId="26232"/>
    <cellStyle name="Note 3 4 2 2 7 4" xfId="37158"/>
    <cellStyle name="Note 3 4 2 2 7 5" xfId="14205"/>
    <cellStyle name="Note 3 4 2 2 8" xfId="2505"/>
    <cellStyle name="Note 3 4 2 2 8 2" xfId="8563"/>
    <cellStyle name="Note 3 4 2 2 8 2 2" xfId="32390"/>
    <cellStyle name="Note 3 4 2 2 8 2 3" xfId="43429"/>
    <cellStyle name="Note 3 4 2 2 8 2 4" xfId="20476"/>
    <cellStyle name="Note 3 4 2 2 8 3" xfId="26441"/>
    <cellStyle name="Note 3 4 2 2 8 4" xfId="37372"/>
    <cellStyle name="Note 3 4 2 2 8 5" xfId="14419"/>
    <cellStyle name="Note 3 4 2 2 9" xfId="2723"/>
    <cellStyle name="Note 3 4 2 2 9 2" xfId="8747"/>
    <cellStyle name="Note 3 4 2 2 9 2 2" xfId="32574"/>
    <cellStyle name="Note 3 4 2 2 9 2 3" xfId="43613"/>
    <cellStyle name="Note 3 4 2 2 9 2 4" xfId="20660"/>
    <cellStyle name="Note 3 4 2 2 9 3" xfId="26653"/>
    <cellStyle name="Note 3 4 2 2 9 4" xfId="37590"/>
    <cellStyle name="Note 3 4 2 2 9 5" xfId="14637"/>
    <cellStyle name="Note 3 4 2 20" xfId="4520"/>
    <cellStyle name="Note 3 4 2 20 2" xfId="10299"/>
    <cellStyle name="Note 3 4 2 20 2 2" xfId="34126"/>
    <cellStyle name="Note 3 4 2 20 2 3" xfId="45165"/>
    <cellStyle name="Note 3 4 2 20 2 4" xfId="22212"/>
    <cellStyle name="Note 3 4 2 20 3" xfId="28416"/>
    <cellStyle name="Note 3 4 2 20 4" xfId="39387"/>
    <cellStyle name="Note 3 4 2 20 5" xfId="16434"/>
    <cellStyle name="Note 3 4 2 21" xfId="4730"/>
    <cellStyle name="Note 3 4 2 21 2" xfId="10482"/>
    <cellStyle name="Note 3 4 2 21 2 2" xfId="34309"/>
    <cellStyle name="Note 3 4 2 21 2 3" xfId="45348"/>
    <cellStyle name="Note 3 4 2 21 2 4" xfId="22395"/>
    <cellStyle name="Note 3 4 2 21 3" xfId="28620"/>
    <cellStyle name="Note 3 4 2 21 4" xfId="39597"/>
    <cellStyle name="Note 3 4 2 21 5" xfId="16644"/>
    <cellStyle name="Note 3 4 2 22" xfId="4965"/>
    <cellStyle name="Note 3 4 2 22 2" xfId="10687"/>
    <cellStyle name="Note 3 4 2 22 2 2" xfId="34514"/>
    <cellStyle name="Note 3 4 2 22 2 3" xfId="45553"/>
    <cellStyle name="Note 3 4 2 22 2 4" xfId="22600"/>
    <cellStyle name="Note 3 4 2 22 3" xfId="28849"/>
    <cellStyle name="Note 3 4 2 22 4" xfId="39832"/>
    <cellStyle name="Note 3 4 2 22 5" xfId="16879"/>
    <cellStyle name="Note 3 4 2 23" xfId="5186"/>
    <cellStyle name="Note 3 4 2 23 2" xfId="10874"/>
    <cellStyle name="Note 3 4 2 23 2 2" xfId="34701"/>
    <cellStyle name="Note 3 4 2 23 2 3" xfId="45740"/>
    <cellStyle name="Note 3 4 2 23 2 4" xfId="22787"/>
    <cellStyle name="Note 3 4 2 23 3" xfId="29063"/>
    <cellStyle name="Note 3 4 2 23 4" xfId="40053"/>
    <cellStyle name="Note 3 4 2 23 5" xfId="17100"/>
    <cellStyle name="Note 3 4 2 24" xfId="5419"/>
    <cellStyle name="Note 3 4 2 24 2" xfId="11077"/>
    <cellStyle name="Note 3 4 2 24 2 2" xfId="34904"/>
    <cellStyle name="Note 3 4 2 24 2 3" xfId="45943"/>
    <cellStyle name="Note 3 4 2 24 2 4" xfId="22990"/>
    <cellStyle name="Note 3 4 2 24 3" xfId="29290"/>
    <cellStyle name="Note 3 4 2 24 4" xfId="40286"/>
    <cellStyle name="Note 3 4 2 24 5" xfId="17333"/>
    <cellStyle name="Note 3 4 2 25" xfId="5652"/>
    <cellStyle name="Note 3 4 2 25 2" xfId="11278"/>
    <cellStyle name="Note 3 4 2 25 2 2" xfId="35105"/>
    <cellStyle name="Note 3 4 2 25 2 3" xfId="46144"/>
    <cellStyle name="Note 3 4 2 25 2 4" xfId="23191"/>
    <cellStyle name="Note 3 4 2 25 3" xfId="29516"/>
    <cellStyle name="Note 3 4 2 25 4" xfId="40519"/>
    <cellStyle name="Note 3 4 2 25 5" xfId="17566"/>
    <cellStyle name="Note 3 4 2 26" xfId="5869"/>
    <cellStyle name="Note 3 4 2 26 2" xfId="11462"/>
    <cellStyle name="Note 3 4 2 26 2 2" xfId="35289"/>
    <cellStyle name="Note 3 4 2 26 2 3" xfId="46328"/>
    <cellStyle name="Note 3 4 2 26 2 4" xfId="23375"/>
    <cellStyle name="Note 3 4 2 26 3" xfId="29727"/>
    <cellStyle name="Note 3 4 2 26 4" xfId="40736"/>
    <cellStyle name="Note 3 4 2 26 5" xfId="17783"/>
    <cellStyle name="Note 3 4 2 27" xfId="6077"/>
    <cellStyle name="Note 3 4 2 27 2" xfId="11643"/>
    <cellStyle name="Note 3 4 2 27 2 2" xfId="35470"/>
    <cellStyle name="Note 3 4 2 27 2 3" xfId="46509"/>
    <cellStyle name="Note 3 4 2 27 2 4" xfId="23556"/>
    <cellStyle name="Note 3 4 2 27 3" xfId="29928"/>
    <cellStyle name="Note 3 4 2 27 4" xfId="40944"/>
    <cellStyle name="Note 3 4 2 27 5" xfId="17991"/>
    <cellStyle name="Note 3 4 2 28" xfId="6297"/>
    <cellStyle name="Note 3 4 2 28 2" xfId="11835"/>
    <cellStyle name="Note 3 4 2 28 2 2" xfId="35662"/>
    <cellStyle name="Note 3 4 2 28 2 3" xfId="46701"/>
    <cellStyle name="Note 3 4 2 28 2 4" xfId="23748"/>
    <cellStyle name="Note 3 4 2 28 3" xfId="30141"/>
    <cellStyle name="Note 3 4 2 28 4" xfId="41164"/>
    <cellStyle name="Note 3 4 2 28 5" xfId="18211"/>
    <cellStyle name="Note 3 4 2 29" xfId="6532"/>
    <cellStyle name="Note 3 4 2 29 2" xfId="12037"/>
    <cellStyle name="Note 3 4 2 29 2 2" xfId="35864"/>
    <cellStyle name="Note 3 4 2 29 2 3" xfId="46903"/>
    <cellStyle name="Note 3 4 2 29 2 4" xfId="23950"/>
    <cellStyle name="Note 3 4 2 29 3" xfId="30367"/>
    <cellStyle name="Note 3 4 2 29 4" xfId="41399"/>
    <cellStyle name="Note 3 4 2 29 5" xfId="18446"/>
    <cellStyle name="Note 3 4 2 3" xfId="580"/>
    <cellStyle name="Note 3 4 2 3 10" xfId="2974"/>
    <cellStyle name="Note 3 4 2 3 10 2" xfId="8967"/>
    <cellStyle name="Note 3 4 2 3 10 2 2" xfId="32794"/>
    <cellStyle name="Note 3 4 2 3 10 2 3" xfId="43833"/>
    <cellStyle name="Note 3 4 2 3 10 2 4" xfId="20880"/>
    <cellStyle name="Note 3 4 2 3 10 3" xfId="26898"/>
    <cellStyle name="Note 3 4 2 3 10 4" xfId="37841"/>
    <cellStyle name="Note 3 4 2 3 10 5" xfId="14888"/>
    <cellStyle name="Note 3 4 2 3 11" xfId="3242"/>
    <cellStyle name="Note 3 4 2 3 11 2" xfId="9196"/>
    <cellStyle name="Note 3 4 2 3 11 2 2" xfId="33023"/>
    <cellStyle name="Note 3 4 2 3 11 2 3" xfId="44062"/>
    <cellStyle name="Note 3 4 2 3 11 2 4" xfId="21109"/>
    <cellStyle name="Note 3 4 2 3 11 3" xfId="27163"/>
    <cellStyle name="Note 3 4 2 3 11 4" xfId="38109"/>
    <cellStyle name="Note 3 4 2 3 11 5" xfId="15156"/>
    <cellStyle name="Note 3 4 2 3 12" xfId="3486"/>
    <cellStyle name="Note 3 4 2 3 12 2" xfId="9408"/>
    <cellStyle name="Note 3 4 2 3 12 2 2" xfId="33235"/>
    <cellStyle name="Note 3 4 2 3 12 2 3" xfId="44274"/>
    <cellStyle name="Note 3 4 2 3 12 2 4" xfId="21321"/>
    <cellStyle name="Note 3 4 2 3 12 3" xfId="27402"/>
    <cellStyle name="Note 3 4 2 3 12 4" xfId="38353"/>
    <cellStyle name="Note 3 4 2 3 12 5" xfId="15400"/>
    <cellStyle name="Note 3 4 2 3 13" xfId="3731"/>
    <cellStyle name="Note 3 4 2 3 13 2" xfId="9621"/>
    <cellStyle name="Note 3 4 2 3 13 2 2" xfId="33448"/>
    <cellStyle name="Note 3 4 2 3 13 2 3" xfId="44487"/>
    <cellStyle name="Note 3 4 2 3 13 2 4" xfId="21534"/>
    <cellStyle name="Note 3 4 2 3 13 3" xfId="27643"/>
    <cellStyle name="Note 3 4 2 3 13 4" xfId="38598"/>
    <cellStyle name="Note 3 4 2 3 13 5" xfId="15645"/>
    <cellStyle name="Note 3 4 2 3 14" xfId="3979"/>
    <cellStyle name="Note 3 4 2 3 14 2" xfId="9835"/>
    <cellStyle name="Note 3 4 2 3 14 2 2" xfId="33662"/>
    <cellStyle name="Note 3 4 2 3 14 2 3" xfId="44701"/>
    <cellStyle name="Note 3 4 2 3 14 2 4" xfId="21748"/>
    <cellStyle name="Note 3 4 2 3 14 3" xfId="27886"/>
    <cellStyle name="Note 3 4 2 3 14 4" xfId="38846"/>
    <cellStyle name="Note 3 4 2 3 14 5" xfId="15893"/>
    <cellStyle name="Note 3 4 2 3 15" xfId="4223"/>
    <cellStyle name="Note 3 4 2 3 15 2" xfId="10046"/>
    <cellStyle name="Note 3 4 2 3 15 2 2" xfId="33873"/>
    <cellStyle name="Note 3 4 2 3 15 2 3" xfId="44912"/>
    <cellStyle name="Note 3 4 2 3 15 2 4" xfId="21959"/>
    <cellStyle name="Note 3 4 2 3 15 3" xfId="28125"/>
    <cellStyle name="Note 3 4 2 3 15 4" xfId="39090"/>
    <cellStyle name="Note 3 4 2 3 15 5" xfId="16137"/>
    <cellStyle name="Note 3 4 2 3 16" xfId="4465"/>
    <cellStyle name="Note 3 4 2 3 16 2" xfId="10256"/>
    <cellStyle name="Note 3 4 2 3 16 2 2" xfId="34083"/>
    <cellStyle name="Note 3 4 2 3 16 2 3" xfId="45122"/>
    <cellStyle name="Note 3 4 2 3 16 2 4" xfId="22169"/>
    <cellStyle name="Note 3 4 2 3 16 3" xfId="28362"/>
    <cellStyle name="Note 3 4 2 3 16 4" xfId="39332"/>
    <cellStyle name="Note 3 4 2 3 16 5" xfId="16379"/>
    <cellStyle name="Note 3 4 2 3 17" xfId="4686"/>
    <cellStyle name="Note 3 4 2 3 17 2" xfId="10443"/>
    <cellStyle name="Note 3 4 2 3 17 2 2" xfId="34270"/>
    <cellStyle name="Note 3 4 2 3 17 2 3" xfId="45309"/>
    <cellStyle name="Note 3 4 2 3 17 2 4" xfId="22356"/>
    <cellStyle name="Note 3 4 2 3 17 3" xfId="28577"/>
    <cellStyle name="Note 3 4 2 3 17 4" xfId="39553"/>
    <cellStyle name="Note 3 4 2 3 17 5" xfId="16600"/>
    <cellStyle name="Note 3 4 2 3 18" xfId="4896"/>
    <cellStyle name="Note 3 4 2 3 18 2" xfId="10626"/>
    <cellStyle name="Note 3 4 2 3 18 2 2" xfId="34453"/>
    <cellStyle name="Note 3 4 2 3 18 2 3" xfId="45492"/>
    <cellStyle name="Note 3 4 2 3 18 2 4" xfId="22539"/>
    <cellStyle name="Note 3 4 2 3 18 3" xfId="28781"/>
    <cellStyle name="Note 3 4 2 3 18 4" xfId="39763"/>
    <cellStyle name="Note 3 4 2 3 18 5" xfId="16810"/>
    <cellStyle name="Note 3 4 2 3 19" xfId="5131"/>
    <cellStyle name="Note 3 4 2 3 19 2" xfId="10831"/>
    <cellStyle name="Note 3 4 2 3 19 2 2" xfId="34658"/>
    <cellStyle name="Note 3 4 2 3 19 2 3" xfId="45697"/>
    <cellStyle name="Note 3 4 2 3 19 2 4" xfId="22744"/>
    <cellStyle name="Note 3 4 2 3 19 3" xfId="29011"/>
    <cellStyle name="Note 3 4 2 3 19 4" xfId="39998"/>
    <cellStyle name="Note 3 4 2 3 19 5" xfId="17045"/>
    <cellStyle name="Note 3 4 2 3 2" xfId="1224"/>
    <cellStyle name="Note 3 4 2 3 2 2" xfId="7458"/>
    <cellStyle name="Note 3 4 2 3 2 2 2" xfId="31285"/>
    <cellStyle name="Note 3 4 2 3 2 2 3" xfId="42324"/>
    <cellStyle name="Note 3 4 2 3 2 2 4" xfId="19371"/>
    <cellStyle name="Note 3 4 2 3 2 3" xfId="25200"/>
    <cellStyle name="Note 3 4 2 3 2 4" xfId="24245"/>
    <cellStyle name="Note 3 4 2 3 2 5" xfId="13138"/>
    <cellStyle name="Note 3 4 2 3 20" xfId="5352"/>
    <cellStyle name="Note 3 4 2 3 20 2" xfId="11018"/>
    <cellStyle name="Note 3 4 2 3 20 2 2" xfId="34845"/>
    <cellStyle name="Note 3 4 2 3 20 2 3" xfId="45884"/>
    <cellStyle name="Note 3 4 2 3 20 2 4" xfId="22931"/>
    <cellStyle name="Note 3 4 2 3 20 3" xfId="29224"/>
    <cellStyle name="Note 3 4 2 3 20 4" xfId="40219"/>
    <cellStyle name="Note 3 4 2 3 20 5" xfId="17266"/>
    <cellStyle name="Note 3 4 2 3 21" xfId="5585"/>
    <cellStyle name="Note 3 4 2 3 21 2" xfId="11221"/>
    <cellStyle name="Note 3 4 2 3 21 2 2" xfId="35048"/>
    <cellStyle name="Note 3 4 2 3 21 2 3" xfId="46087"/>
    <cellStyle name="Note 3 4 2 3 21 2 4" xfId="23134"/>
    <cellStyle name="Note 3 4 2 3 21 3" xfId="29451"/>
    <cellStyle name="Note 3 4 2 3 21 4" xfId="40452"/>
    <cellStyle name="Note 3 4 2 3 21 5" xfId="17499"/>
    <cellStyle name="Note 3 4 2 3 22" xfId="5818"/>
    <cellStyle name="Note 3 4 2 3 22 2" xfId="11422"/>
    <cellStyle name="Note 3 4 2 3 22 2 2" xfId="35249"/>
    <cellStyle name="Note 3 4 2 3 22 2 3" xfId="46288"/>
    <cellStyle name="Note 3 4 2 3 22 2 4" xfId="23335"/>
    <cellStyle name="Note 3 4 2 3 22 3" xfId="29677"/>
    <cellStyle name="Note 3 4 2 3 22 4" xfId="40685"/>
    <cellStyle name="Note 3 4 2 3 22 5" xfId="17732"/>
    <cellStyle name="Note 3 4 2 3 23" xfId="6035"/>
    <cellStyle name="Note 3 4 2 3 23 2" xfId="11606"/>
    <cellStyle name="Note 3 4 2 3 23 2 2" xfId="35433"/>
    <cellStyle name="Note 3 4 2 3 23 2 3" xfId="46472"/>
    <cellStyle name="Note 3 4 2 3 23 2 4" xfId="23519"/>
    <cellStyle name="Note 3 4 2 3 23 3" xfId="29887"/>
    <cellStyle name="Note 3 4 2 3 23 4" xfId="40902"/>
    <cellStyle name="Note 3 4 2 3 23 5" xfId="17949"/>
    <cellStyle name="Note 3 4 2 3 24" xfId="6243"/>
    <cellStyle name="Note 3 4 2 3 24 2" xfId="11787"/>
    <cellStyle name="Note 3 4 2 3 24 2 2" xfId="35614"/>
    <cellStyle name="Note 3 4 2 3 24 2 3" xfId="46653"/>
    <cellStyle name="Note 3 4 2 3 24 2 4" xfId="23700"/>
    <cellStyle name="Note 3 4 2 3 24 3" xfId="30088"/>
    <cellStyle name="Note 3 4 2 3 24 4" xfId="41110"/>
    <cellStyle name="Note 3 4 2 3 24 5" xfId="18157"/>
    <cellStyle name="Note 3 4 2 3 25" xfId="6463"/>
    <cellStyle name="Note 3 4 2 3 25 2" xfId="11979"/>
    <cellStyle name="Note 3 4 2 3 25 2 2" xfId="35806"/>
    <cellStyle name="Note 3 4 2 3 25 2 3" xfId="46845"/>
    <cellStyle name="Note 3 4 2 3 25 2 4" xfId="23892"/>
    <cellStyle name="Note 3 4 2 3 25 3" xfId="30301"/>
    <cellStyle name="Note 3 4 2 3 25 4" xfId="41330"/>
    <cellStyle name="Note 3 4 2 3 25 5" xfId="18377"/>
    <cellStyle name="Note 3 4 2 3 26" xfId="6689"/>
    <cellStyle name="Note 3 4 2 3 26 2" xfId="12172"/>
    <cellStyle name="Note 3 4 2 3 26 2 2" xfId="35999"/>
    <cellStyle name="Note 3 4 2 3 26 2 3" xfId="47038"/>
    <cellStyle name="Note 3 4 2 3 26 2 4" xfId="24085"/>
    <cellStyle name="Note 3 4 2 3 26 3" xfId="30518"/>
    <cellStyle name="Note 3 4 2 3 26 4" xfId="41556"/>
    <cellStyle name="Note 3 4 2 3 26 5" xfId="18603"/>
    <cellStyle name="Note 3 4 2 3 27" xfId="800"/>
    <cellStyle name="Note 3 4 2 3 27 2" xfId="7107"/>
    <cellStyle name="Note 3 4 2 3 27 2 2" xfId="30934"/>
    <cellStyle name="Note 3 4 2 3 27 2 3" xfId="41973"/>
    <cellStyle name="Note 3 4 2 3 27 2 4" xfId="19020"/>
    <cellStyle name="Note 3 4 2 3 27 3" xfId="24791"/>
    <cellStyle name="Note 3 4 2 3 27 4" xfId="30610"/>
    <cellStyle name="Note 3 4 2 3 27 5" xfId="12714"/>
    <cellStyle name="Note 3 4 2 3 28" xfId="6890"/>
    <cellStyle name="Note 3 4 2 3 28 2" xfId="30717"/>
    <cellStyle name="Note 3 4 2 3 28 3" xfId="41756"/>
    <cellStyle name="Note 3 4 2 3 28 4" xfId="18803"/>
    <cellStyle name="Note 3 4 2 3 29" xfId="24571"/>
    <cellStyle name="Note 3 4 2 3 3" xfId="1437"/>
    <cellStyle name="Note 3 4 2 3 3 2" xfId="7643"/>
    <cellStyle name="Note 3 4 2 3 3 2 2" xfId="31470"/>
    <cellStyle name="Note 3 4 2 3 3 2 3" xfId="42509"/>
    <cellStyle name="Note 3 4 2 3 3 2 4" xfId="19556"/>
    <cellStyle name="Note 3 4 2 3 3 3" xfId="25406"/>
    <cellStyle name="Note 3 4 2 3 3 4" xfId="36304"/>
    <cellStyle name="Note 3 4 2 3 3 5" xfId="13351"/>
    <cellStyle name="Note 3 4 2 3 30" xfId="29878"/>
    <cellStyle name="Note 3 4 2 3 31" xfId="12494"/>
    <cellStyle name="Note 3 4 2 3 4" xfId="1669"/>
    <cellStyle name="Note 3 4 2 3 4 2" xfId="7841"/>
    <cellStyle name="Note 3 4 2 3 4 2 2" xfId="31668"/>
    <cellStyle name="Note 3 4 2 3 4 2 3" xfId="42707"/>
    <cellStyle name="Note 3 4 2 3 4 2 4" xfId="19754"/>
    <cellStyle name="Note 3 4 2 3 4 3" xfId="25630"/>
    <cellStyle name="Note 3 4 2 3 4 4" xfId="36536"/>
    <cellStyle name="Note 3 4 2 3 4 5" xfId="13583"/>
    <cellStyle name="Note 3 4 2 3 5" xfId="1880"/>
    <cellStyle name="Note 3 4 2 3 5 2" xfId="8025"/>
    <cellStyle name="Note 3 4 2 3 5 2 2" xfId="31852"/>
    <cellStyle name="Note 3 4 2 3 5 2 3" xfId="42891"/>
    <cellStyle name="Note 3 4 2 3 5 2 4" xfId="19938"/>
    <cellStyle name="Note 3 4 2 3 5 3" xfId="25834"/>
    <cellStyle name="Note 3 4 2 3 5 4" xfId="36747"/>
    <cellStyle name="Note 3 4 2 3 5 5" xfId="13794"/>
    <cellStyle name="Note 3 4 2 3 6" xfId="2111"/>
    <cellStyle name="Note 3 4 2 3 6 2" xfId="8226"/>
    <cellStyle name="Note 3 4 2 3 6 2 2" xfId="32053"/>
    <cellStyle name="Note 3 4 2 3 6 2 3" xfId="43092"/>
    <cellStyle name="Note 3 4 2 3 6 2 4" xfId="20139"/>
    <cellStyle name="Note 3 4 2 3 6 3" xfId="26059"/>
    <cellStyle name="Note 3 4 2 3 6 4" xfId="36978"/>
    <cellStyle name="Note 3 4 2 3 6 5" xfId="14025"/>
    <cellStyle name="Note 3 4 2 3 7" xfId="2336"/>
    <cellStyle name="Note 3 4 2 3 7 2" xfId="8417"/>
    <cellStyle name="Note 3 4 2 3 7 2 2" xfId="32244"/>
    <cellStyle name="Note 3 4 2 3 7 2 3" xfId="43283"/>
    <cellStyle name="Note 3 4 2 3 7 2 4" xfId="20330"/>
    <cellStyle name="Note 3 4 2 3 7 3" xfId="26276"/>
    <cellStyle name="Note 3 4 2 3 7 4" xfId="37203"/>
    <cellStyle name="Note 3 4 2 3 7 5" xfId="14250"/>
    <cellStyle name="Note 3 4 2 3 8" xfId="2550"/>
    <cellStyle name="Note 3 4 2 3 8 2" xfId="8603"/>
    <cellStyle name="Note 3 4 2 3 8 2 2" xfId="32430"/>
    <cellStyle name="Note 3 4 2 3 8 2 3" xfId="43469"/>
    <cellStyle name="Note 3 4 2 3 8 2 4" xfId="20516"/>
    <cellStyle name="Note 3 4 2 3 8 3" xfId="26485"/>
    <cellStyle name="Note 3 4 2 3 8 4" xfId="37417"/>
    <cellStyle name="Note 3 4 2 3 8 5" xfId="14464"/>
    <cellStyle name="Note 3 4 2 3 9" xfId="2768"/>
    <cellStyle name="Note 3 4 2 3 9 2" xfId="8787"/>
    <cellStyle name="Note 3 4 2 3 9 2 2" xfId="32614"/>
    <cellStyle name="Note 3 4 2 3 9 2 3" xfId="43653"/>
    <cellStyle name="Note 3 4 2 3 9 2 4" xfId="20700"/>
    <cellStyle name="Note 3 4 2 3 9 3" xfId="26697"/>
    <cellStyle name="Note 3 4 2 3 9 4" xfId="37635"/>
    <cellStyle name="Note 3 4 2 3 9 5" xfId="14682"/>
    <cellStyle name="Note 3 4 2 30" xfId="6733"/>
    <cellStyle name="Note 3 4 2 30 2" xfId="12208"/>
    <cellStyle name="Note 3 4 2 30 2 2" xfId="36035"/>
    <cellStyle name="Note 3 4 2 30 2 3" xfId="47074"/>
    <cellStyle name="Note 3 4 2 30 2 4" xfId="24121"/>
    <cellStyle name="Note 3 4 2 30 3" xfId="30561"/>
    <cellStyle name="Note 3 4 2 30 4" xfId="41600"/>
    <cellStyle name="Note 3 4 2 30 5" xfId="18647"/>
    <cellStyle name="Note 3 4 2 31" xfId="6778"/>
    <cellStyle name="Note 3 4 2 31 2" xfId="12248"/>
    <cellStyle name="Note 3 4 2 31 2 2" xfId="36075"/>
    <cellStyle name="Note 3 4 2 31 2 3" xfId="47114"/>
    <cellStyle name="Note 3 4 2 31 2 4" xfId="24161"/>
    <cellStyle name="Note 3 4 2 31 3" xfId="30605"/>
    <cellStyle name="Note 3 4 2 31 4" xfId="41645"/>
    <cellStyle name="Note 3 4 2 31 5" xfId="18692"/>
    <cellStyle name="Note 3 4 2 32" xfId="656"/>
    <cellStyle name="Note 3 4 2 32 2" xfId="6963"/>
    <cellStyle name="Note 3 4 2 32 2 2" xfId="30790"/>
    <cellStyle name="Note 3 4 2 32 2 3" xfId="41829"/>
    <cellStyle name="Note 3 4 2 32 2 4" xfId="18876"/>
    <cellStyle name="Note 3 4 2 32 3" xfId="24647"/>
    <cellStyle name="Note 3 4 2 32 4" xfId="29041"/>
    <cellStyle name="Note 3 4 2 32 5" xfId="12570"/>
    <cellStyle name="Note 3 4 2 33" xfId="24410"/>
    <cellStyle name="Note 3 4 2 34" xfId="26212"/>
    <cellStyle name="Note 3 4 2 35" xfId="12328"/>
    <cellStyle name="Note 3 4 2 4" xfId="454"/>
    <cellStyle name="Note 3 4 2 4 10" xfId="2848"/>
    <cellStyle name="Note 3 4 2 4 10 2" xfId="8860"/>
    <cellStyle name="Note 3 4 2 4 10 2 2" xfId="32687"/>
    <cellStyle name="Note 3 4 2 4 10 2 3" xfId="43726"/>
    <cellStyle name="Note 3 4 2 4 10 2 4" xfId="20773"/>
    <cellStyle name="Note 3 4 2 4 10 3" xfId="26777"/>
    <cellStyle name="Note 3 4 2 4 10 4" xfId="37715"/>
    <cellStyle name="Note 3 4 2 4 10 5" xfId="14762"/>
    <cellStyle name="Note 3 4 2 4 11" xfId="3116"/>
    <cellStyle name="Note 3 4 2 4 11 2" xfId="9089"/>
    <cellStyle name="Note 3 4 2 4 11 2 2" xfId="32916"/>
    <cellStyle name="Note 3 4 2 4 11 2 3" xfId="43955"/>
    <cellStyle name="Note 3 4 2 4 11 2 4" xfId="21002"/>
    <cellStyle name="Note 3 4 2 4 11 3" xfId="27040"/>
    <cellStyle name="Note 3 4 2 4 11 4" xfId="37983"/>
    <cellStyle name="Note 3 4 2 4 11 5" xfId="15030"/>
    <cellStyle name="Note 3 4 2 4 12" xfId="3360"/>
    <cellStyle name="Note 3 4 2 4 12 2" xfId="9301"/>
    <cellStyle name="Note 3 4 2 4 12 2 2" xfId="33128"/>
    <cellStyle name="Note 3 4 2 4 12 2 3" xfId="44167"/>
    <cellStyle name="Note 3 4 2 4 12 2 4" xfId="21214"/>
    <cellStyle name="Note 3 4 2 4 12 3" xfId="27281"/>
    <cellStyle name="Note 3 4 2 4 12 4" xfId="38227"/>
    <cellStyle name="Note 3 4 2 4 12 5" xfId="15274"/>
    <cellStyle name="Note 3 4 2 4 13" xfId="3605"/>
    <cellStyle name="Note 3 4 2 4 13 2" xfId="9514"/>
    <cellStyle name="Note 3 4 2 4 13 2 2" xfId="33341"/>
    <cellStyle name="Note 3 4 2 4 13 2 3" xfId="44380"/>
    <cellStyle name="Note 3 4 2 4 13 2 4" xfId="21427"/>
    <cellStyle name="Note 3 4 2 4 13 3" xfId="27521"/>
    <cellStyle name="Note 3 4 2 4 13 4" xfId="38472"/>
    <cellStyle name="Note 3 4 2 4 13 5" xfId="15519"/>
    <cellStyle name="Note 3 4 2 4 14" xfId="3853"/>
    <cellStyle name="Note 3 4 2 4 14 2" xfId="9728"/>
    <cellStyle name="Note 3 4 2 4 14 2 2" xfId="33555"/>
    <cellStyle name="Note 3 4 2 4 14 2 3" xfId="44594"/>
    <cellStyle name="Note 3 4 2 4 14 2 4" xfId="21641"/>
    <cellStyle name="Note 3 4 2 4 14 3" xfId="27765"/>
    <cellStyle name="Note 3 4 2 4 14 4" xfId="38720"/>
    <cellStyle name="Note 3 4 2 4 14 5" xfId="15767"/>
    <cellStyle name="Note 3 4 2 4 15" xfId="4097"/>
    <cellStyle name="Note 3 4 2 4 15 2" xfId="9939"/>
    <cellStyle name="Note 3 4 2 4 15 2 2" xfId="33766"/>
    <cellStyle name="Note 3 4 2 4 15 2 3" xfId="44805"/>
    <cellStyle name="Note 3 4 2 4 15 2 4" xfId="21852"/>
    <cellStyle name="Note 3 4 2 4 15 3" xfId="28004"/>
    <cellStyle name="Note 3 4 2 4 15 4" xfId="38964"/>
    <cellStyle name="Note 3 4 2 4 15 5" xfId="16011"/>
    <cellStyle name="Note 3 4 2 4 16" xfId="4339"/>
    <cellStyle name="Note 3 4 2 4 16 2" xfId="10149"/>
    <cellStyle name="Note 3 4 2 4 16 2 2" xfId="33976"/>
    <cellStyle name="Note 3 4 2 4 16 2 3" xfId="45015"/>
    <cellStyle name="Note 3 4 2 4 16 2 4" xfId="22062"/>
    <cellStyle name="Note 3 4 2 4 16 3" xfId="28241"/>
    <cellStyle name="Note 3 4 2 4 16 4" xfId="39206"/>
    <cellStyle name="Note 3 4 2 4 16 5" xfId="16253"/>
    <cellStyle name="Note 3 4 2 4 17" xfId="4560"/>
    <cellStyle name="Note 3 4 2 4 17 2" xfId="10336"/>
    <cellStyle name="Note 3 4 2 4 17 2 2" xfId="34163"/>
    <cellStyle name="Note 3 4 2 4 17 2 3" xfId="45202"/>
    <cellStyle name="Note 3 4 2 4 17 2 4" xfId="22249"/>
    <cellStyle name="Note 3 4 2 4 17 3" xfId="28456"/>
    <cellStyle name="Note 3 4 2 4 17 4" xfId="39427"/>
    <cellStyle name="Note 3 4 2 4 17 5" xfId="16474"/>
    <cellStyle name="Note 3 4 2 4 18" xfId="4770"/>
    <cellStyle name="Note 3 4 2 4 18 2" xfId="10519"/>
    <cellStyle name="Note 3 4 2 4 18 2 2" xfId="34346"/>
    <cellStyle name="Note 3 4 2 4 18 2 3" xfId="45385"/>
    <cellStyle name="Note 3 4 2 4 18 2 4" xfId="22432"/>
    <cellStyle name="Note 3 4 2 4 18 3" xfId="28660"/>
    <cellStyle name="Note 3 4 2 4 18 4" xfId="39637"/>
    <cellStyle name="Note 3 4 2 4 18 5" xfId="16684"/>
    <cellStyle name="Note 3 4 2 4 19" xfId="5005"/>
    <cellStyle name="Note 3 4 2 4 19 2" xfId="10724"/>
    <cellStyle name="Note 3 4 2 4 19 2 2" xfId="34551"/>
    <cellStyle name="Note 3 4 2 4 19 2 3" xfId="45590"/>
    <cellStyle name="Note 3 4 2 4 19 2 4" xfId="22637"/>
    <cellStyle name="Note 3 4 2 4 19 3" xfId="28889"/>
    <cellStyle name="Note 3 4 2 4 19 4" xfId="39872"/>
    <cellStyle name="Note 3 4 2 4 19 5" xfId="16919"/>
    <cellStyle name="Note 3 4 2 4 2" xfId="1098"/>
    <cellStyle name="Note 3 4 2 4 2 2" xfId="7351"/>
    <cellStyle name="Note 3 4 2 4 2 2 2" xfId="31178"/>
    <cellStyle name="Note 3 4 2 4 2 2 3" xfId="42217"/>
    <cellStyle name="Note 3 4 2 4 2 2 4" xfId="19264"/>
    <cellStyle name="Note 3 4 2 4 2 3" xfId="25079"/>
    <cellStyle name="Note 3 4 2 4 2 4" xfId="24235"/>
    <cellStyle name="Note 3 4 2 4 2 5" xfId="13012"/>
    <cellStyle name="Note 3 4 2 4 20" xfId="5226"/>
    <cellStyle name="Note 3 4 2 4 20 2" xfId="10911"/>
    <cellStyle name="Note 3 4 2 4 20 2 2" xfId="34738"/>
    <cellStyle name="Note 3 4 2 4 20 2 3" xfId="45777"/>
    <cellStyle name="Note 3 4 2 4 20 2 4" xfId="22824"/>
    <cellStyle name="Note 3 4 2 4 20 3" xfId="29103"/>
    <cellStyle name="Note 3 4 2 4 20 4" xfId="40093"/>
    <cellStyle name="Note 3 4 2 4 20 5" xfId="17140"/>
    <cellStyle name="Note 3 4 2 4 21" xfId="5459"/>
    <cellStyle name="Note 3 4 2 4 21 2" xfId="11114"/>
    <cellStyle name="Note 3 4 2 4 21 2 2" xfId="34941"/>
    <cellStyle name="Note 3 4 2 4 21 2 3" xfId="45980"/>
    <cellStyle name="Note 3 4 2 4 21 2 4" xfId="23027"/>
    <cellStyle name="Note 3 4 2 4 21 3" xfId="29330"/>
    <cellStyle name="Note 3 4 2 4 21 4" xfId="40326"/>
    <cellStyle name="Note 3 4 2 4 21 5" xfId="17373"/>
    <cellStyle name="Note 3 4 2 4 22" xfId="5692"/>
    <cellStyle name="Note 3 4 2 4 22 2" xfId="11315"/>
    <cellStyle name="Note 3 4 2 4 22 2 2" xfId="35142"/>
    <cellStyle name="Note 3 4 2 4 22 2 3" xfId="46181"/>
    <cellStyle name="Note 3 4 2 4 22 2 4" xfId="23228"/>
    <cellStyle name="Note 3 4 2 4 22 3" xfId="29556"/>
    <cellStyle name="Note 3 4 2 4 22 4" xfId="40559"/>
    <cellStyle name="Note 3 4 2 4 22 5" xfId="17606"/>
    <cellStyle name="Note 3 4 2 4 23" xfId="5909"/>
    <cellStyle name="Note 3 4 2 4 23 2" xfId="11499"/>
    <cellStyle name="Note 3 4 2 4 23 2 2" xfId="35326"/>
    <cellStyle name="Note 3 4 2 4 23 2 3" xfId="46365"/>
    <cellStyle name="Note 3 4 2 4 23 2 4" xfId="23412"/>
    <cellStyle name="Note 3 4 2 4 23 3" xfId="29767"/>
    <cellStyle name="Note 3 4 2 4 23 4" xfId="40776"/>
    <cellStyle name="Note 3 4 2 4 23 5" xfId="17823"/>
    <cellStyle name="Note 3 4 2 4 24" xfId="6117"/>
    <cellStyle name="Note 3 4 2 4 24 2" xfId="11680"/>
    <cellStyle name="Note 3 4 2 4 24 2 2" xfId="35507"/>
    <cellStyle name="Note 3 4 2 4 24 2 3" xfId="46546"/>
    <cellStyle name="Note 3 4 2 4 24 2 4" xfId="23593"/>
    <cellStyle name="Note 3 4 2 4 24 3" xfId="29968"/>
    <cellStyle name="Note 3 4 2 4 24 4" xfId="40984"/>
    <cellStyle name="Note 3 4 2 4 24 5" xfId="18031"/>
    <cellStyle name="Note 3 4 2 4 25" xfId="6337"/>
    <cellStyle name="Note 3 4 2 4 25 2" xfId="11872"/>
    <cellStyle name="Note 3 4 2 4 25 2 2" xfId="35699"/>
    <cellStyle name="Note 3 4 2 4 25 2 3" xfId="46738"/>
    <cellStyle name="Note 3 4 2 4 25 2 4" xfId="23785"/>
    <cellStyle name="Note 3 4 2 4 25 3" xfId="30181"/>
    <cellStyle name="Note 3 4 2 4 25 4" xfId="41204"/>
    <cellStyle name="Note 3 4 2 4 25 5" xfId="18251"/>
    <cellStyle name="Note 3 4 2 4 26" xfId="6571"/>
    <cellStyle name="Note 3 4 2 4 26 2" xfId="12073"/>
    <cellStyle name="Note 3 4 2 4 26 2 2" xfId="35900"/>
    <cellStyle name="Note 3 4 2 4 26 2 3" xfId="46939"/>
    <cellStyle name="Note 3 4 2 4 26 2 4" xfId="23986"/>
    <cellStyle name="Note 3 4 2 4 26 3" xfId="30406"/>
    <cellStyle name="Note 3 4 2 4 26 4" xfId="41438"/>
    <cellStyle name="Note 3 4 2 4 26 5" xfId="18485"/>
    <cellStyle name="Note 3 4 2 4 27" xfId="693"/>
    <cellStyle name="Note 3 4 2 4 27 2" xfId="7000"/>
    <cellStyle name="Note 3 4 2 4 27 2 2" xfId="30827"/>
    <cellStyle name="Note 3 4 2 4 27 2 3" xfId="41866"/>
    <cellStyle name="Note 3 4 2 4 27 2 4" xfId="18913"/>
    <cellStyle name="Note 3 4 2 4 27 3" xfId="24684"/>
    <cellStyle name="Note 3 4 2 4 27 4" xfId="28767"/>
    <cellStyle name="Note 3 4 2 4 27 5" xfId="12607"/>
    <cellStyle name="Note 3 4 2 4 28" xfId="24450"/>
    <cellStyle name="Note 3 4 2 4 29" xfId="25352"/>
    <cellStyle name="Note 3 4 2 4 3" xfId="1311"/>
    <cellStyle name="Note 3 4 2 4 3 2" xfId="7536"/>
    <cellStyle name="Note 3 4 2 4 3 2 2" xfId="31363"/>
    <cellStyle name="Note 3 4 2 4 3 2 3" xfId="42402"/>
    <cellStyle name="Note 3 4 2 4 3 2 4" xfId="19449"/>
    <cellStyle name="Note 3 4 2 4 3 3" xfId="25286"/>
    <cellStyle name="Note 3 4 2 4 3 4" xfId="36178"/>
    <cellStyle name="Note 3 4 2 4 3 5" xfId="13225"/>
    <cellStyle name="Note 3 4 2 4 30" xfId="12368"/>
    <cellStyle name="Note 3 4 2 4 4" xfId="1543"/>
    <cellStyle name="Note 3 4 2 4 4 2" xfId="7734"/>
    <cellStyle name="Note 3 4 2 4 4 2 2" xfId="31561"/>
    <cellStyle name="Note 3 4 2 4 4 2 3" xfId="42600"/>
    <cellStyle name="Note 3 4 2 4 4 2 4" xfId="19647"/>
    <cellStyle name="Note 3 4 2 4 4 3" xfId="25510"/>
    <cellStyle name="Note 3 4 2 4 4 4" xfId="36410"/>
    <cellStyle name="Note 3 4 2 4 4 5" xfId="13457"/>
    <cellStyle name="Note 3 4 2 4 5" xfId="1754"/>
    <cellStyle name="Note 3 4 2 4 5 2" xfId="7918"/>
    <cellStyle name="Note 3 4 2 4 5 2 2" xfId="31745"/>
    <cellStyle name="Note 3 4 2 4 5 2 3" xfId="42784"/>
    <cellStyle name="Note 3 4 2 4 5 2 4" xfId="19831"/>
    <cellStyle name="Note 3 4 2 4 5 3" xfId="25714"/>
    <cellStyle name="Note 3 4 2 4 5 4" xfId="36621"/>
    <cellStyle name="Note 3 4 2 4 5 5" xfId="13668"/>
    <cellStyle name="Note 3 4 2 4 6" xfId="1985"/>
    <cellStyle name="Note 3 4 2 4 6 2" xfId="8119"/>
    <cellStyle name="Note 3 4 2 4 6 2 2" xfId="31946"/>
    <cellStyle name="Note 3 4 2 4 6 2 3" xfId="42985"/>
    <cellStyle name="Note 3 4 2 4 6 2 4" xfId="20032"/>
    <cellStyle name="Note 3 4 2 4 6 3" xfId="25938"/>
    <cellStyle name="Note 3 4 2 4 6 4" xfId="36852"/>
    <cellStyle name="Note 3 4 2 4 6 5" xfId="13899"/>
    <cellStyle name="Note 3 4 2 4 7" xfId="2210"/>
    <cellStyle name="Note 3 4 2 4 7 2" xfId="8310"/>
    <cellStyle name="Note 3 4 2 4 7 2 2" xfId="32137"/>
    <cellStyle name="Note 3 4 2 4 7 2 3" xfId="43176"/>
    <cellStyle name="Note 3 4 2 4 7 2 4" xfId="20223"/>
    <cellStyle name="Note 3 4 2 4 7 3" xfId="26156"/>
    <cellStyle name="Note 3 4 2 4 7 4" xfId="37077"/>
    <cellStyle name="Note 3 4 2 4 7 5" xfId="14124"/>
    <cellStyle name="Note 3 4 2 4 8" xfId="2424"/>
    <cellStyle name="Note 3 4 2 4 8 2" xfId="8496"/>
    <cellStyle name="Note 3 4 2 4 8 2 2" xfId="32323"/>
    <cellStyle name="Note 3 4 2 4 8 2 3" xfId="43362"/>
    <cellStyle name="Note 3 4 2 4 8 2 4" xfId="20409"/>
    <cellStyle name="Note 3 4 2 4 8 3" xfId="26364"/>
    <cellStyle name="Note 3 4 2 4 8 4" xfId="37291"/>
    <cellStyle name="Note 3 4 2 4 8 5" xfId="14338"/>
    <cellStyle name="Note 3 4 2 4 9" xfId="2646"/>
    <cellStyle name="Note 3 4 2 4 9 2" xfId="8685"/>
    <cellStyle name="Note 3 4 2 4 9 2 2" xfId="32512"/>
    <cellStyle name="Note 3 4 2 4 9 2 3" xfId="43551"/>
    <cellStyle name="Note 3 4 2 4 9 2 4" xfId="20598"/>
    <cellStyle name="Note 3 4 2 4 9 3" xfId="26581"/>
    <cellStyle name="Note 3 4 2 4 9 4" xfId="37513"/>
    <cellStyle name="Note 3 4 2 4 9 5" xfId="14560"/>
    <cellStyle name="Note 3 4 2 5" xfId="1058"/>
    <cellStyle name="Note 3 4 2 5 2" xfId="7314"/>
    <cellStyle name="Note 3 4 2 5 2 2" xfId="31141"/>
    <cellStyle name="Note 3 4 2 5 2 3" xfId="42180"/>
    <cellStyle name="Note 3 4 2 5 2 4" xfId="19227"/>
    <cellStyle name="Note 3 4 2 5 3" xfId="25039"/>
    <cellStyle name="Note 3 4 2 5 4" xfId="26092"/>
    <cellStyle name="Note 3 4 2 5 5" xfId="12972"/>
    <cellStyle name="Note 3 4 2 6" xfId="1271"/>
    <cellStyle name="Note 3 4 2 6 2" xfId="7499"/>
    <cellStyle name="Note 3 4 2 6 2 2" xfId="31326"/>
    <cellStyle name="Note 3 4 2 6 2 3" xfId="42365"/>
    <cellStyle name="Note 3 4 2 6 2 4" xfId="19412"/>
    <cellStyle name="Note 3 4 2 6 3" xfId="25246"/>
    <cellStyle name="Note 3 4 2 6 4" xfId="36138"/>
    <cellStyle name="Note 3 4 2 6 5" xfId="13185"/>
    <cellStyle name="Note 3 4 2 7" xfId="1503"/>
    <cellStyle name="Note 3 4 2 7 2" xfId="7697"/>
    <cellStyle name="Note 3 4 2 7 2 2" xfId="31524"/>
    <cellStyle name="Note 3 4 2 7 2 3" xfId="42563"/>
    <cellStyle name="Note 3 4 2 7 2 4" xfId="19610"/>
    <cellStyle name="Note 3 4 2 7 3" xfId="25470"/>
    <cellStyle name="Note 3 4 2 7 4" xfId="36370"/>
    <cellStyle name="Note 3 4 2 7 5" xfId="13417"/>
    <cellStyle name="Note 3 4 2 8" xfId="1714"/>
    <cellStyle name="Note 3 4 2 8 2" xfId="7881"/>
    <cellStyle name="Note 3 4 2 8 2 2" xfId="31708"/>
    <cellStyle name="Note 3 4 2 8 2 3" xfId="42747"/>
    <cellStyle name="Note 3 4 2 8 2 4" xfId="19794"/>
    <cellStyle name="Note 3 4 2 8 3" xfId="25674"/>
    <cellStyle name="Note 3 4 2 8 4" xfId="36581"/>
    <cellStyle name="Note 3 4 2 8 5" xfId="13628"/>
    <cellStyle name="Note 3 4 2 9" xfId="1945"/>
    <cellStyle name="Note 3 4 2 9 2" xfId="8082"/>
    <cellStyle name="Note 3 4 2 9 2 2" xfId="31909"/>
    <cellStyle name="Note 3 4 2 9 2 3" xfId="42948"/>
    <cellStyle name="Note 3 4 2 9 2 4" xfId="19995"/>
    <cellStyle name="Note 3 4 2 9 3" xfId="25898"/>
    <cellStyle name="Note 3 4 2 9 4" xfId="36812"/>
    <cellStyle name="Note 3 4 2 9 5" xfId="13859"/>
    <cellStyle name="Note 3 4 20" xfId="6498"/>
    <cellStyle name="Note 3 4 20 2" xfId="12009"/>
    <cellStyle name="Note 3 4 20 2 2" xfId="35836"/>
    <cellStyle name="Note 3 4 20 2 3" xfId="46875"/>
    <cellStyle name="Note 3 4 20 2 4" xfId="23922"/>
    <cellStyle name="Note 3 4 20 3" xfId="30335"/>
    <cellStyle name="Note 3 4 20 4" xfId="41365"/>
    <cellStyle name="Note 3 4 20 5" xfId="18412"/>
    <cellStyle name="Note 3 4 21" xfId="3007"/>
    <cellStyle name="Note 3 4 21 2" xfId="8997"/>
    <cellStyle name="Note 3 4 21 2 2" xfId="32824"/>
    <cellStyle name="Note 3 4 21 2 3" xfId="43863"/>
    <cellStyle name="Note 3 4 21 2 4" xfId="20910"/>
    <cellStyle name="Note 3 4 21 3" xfId="26931"/>
    <cellStyle name="Note 3 4 21 4" xfId="37874"/>
    <cellStyle name="Note 3 4 21 5" xfId="14921"/>
    <cellStyle name="Note 3 4 22" xfId="620"/>
    <cellStyle name="Note 3 4 22 2" xfId="6927"/>
    <cellStyle name="Note 3 4 22 2 2" xfId="30754"/>
    <cellStyle name="Note 3 4 22 2 3" xfId="41793"/>
    <cellStyle name="Note 3 4 22 2 4" xfId="18840"/>
    <cellStyle name="Note 3 4 22 3" xfId="24611"/>
    <cellStyle name="Note 3 4 22 4" xfId="27349"/>
    <cellStyle name="Note 3 4 22 5" xfId="12534"/>
    <cellStyle name="Note 3 4 23" xfId="24368"/>
    <cellStyle name="Note 3 4 24" xfId="25154"/>
    <cellStyle name="Note 3 4 25" xfId="12287"/>
    <cellStyle name="Note 3 4 3" xfId="506"/>
    <cellStyle name="Note 3 4 3 10" xfId="2900"/>
    <cellStyle name="Note 3 4 3 10 2" xfId="8909"/>
    <cellStyle name="Note 3 4 3 10 2 2" xfId="32736"/>
    <cellStyle name="Note 3 4 3 10 2 3" xfId="43775"/>
    <cellStyle name="Note 3 4 3 10 2 4" xfId="20822"/>
    <cellStyle name="Note 3 4 3 10 3" xfId="26827"/>
    <cellStyle name="Note 3 4 3 10 4" xfId="37767"/>
    <cellStyle name="Note 3 4 3 10 5" xfId="14814"/>
    <cellStyle name="Note 3 4 3 11" xfId="3168"/>
    <cellStyle name="Note 3 4 3 11 2" xfId="9138"/>
    <cellStyle name="Note 3 4 3 11 2 2" xfId="32965"/>
    <cellStyle name="Note 3 4 3 11 2 3" xfId="44004"/>
    <cellStyle name="Note 3 4 3 11 2 4" xfId="21051"/>
    <cellStyle name="Note 3 4 3 11 3" xfId="27091"/>
    <cellStyle name="Note 3 4 3 11 4" xfId="38035"/>
    <cellStyle name="Note 3 4 3 11 5" xfId="15082"/>
    <cellStyle name="Note 3 4 3 12" xfId="3412"/>
    <cellStyle name="Note 3 4 3 12 2" xfId="9350"/>
    <cellStyle name="Note 3 4 3 12 2 2" xfId="33177"/>
    <cellStyle name="Note 3 4 3 12 2 3" xfId="44216"/>
    <cellStyle name="Note 3 4 3 12 2 4" xfId="21263"/>
    <cellStyle name="Note 3 4 3 12 3" xfId="27331"/>
    <cellStyle name="Note 3 4 3 12 4" xfId="38279"/>
    <cellStyle name="Note 3 4 3 12 5" xfId="15326"/>
    <cellStyle name="Note 3 4 3 13" xfId="3657"/>
    <cellStyle name="Note 3 4 3 13 2" xfId="9563"/>
    <cellStyle name="Note 3 4 3 13 2 2" xfId="33390"/>
    <cellStyle name="Note 3 4 3 13 2 3" xfId="44429"/>
    <cellStyle name="Note 3 4 3 13 2 4" xfId="21476"/>
    <cellStyle name="Note 3 4 3 13 3" xfId="27571"/>
    <cellStyle name="Note 3 4 3 13 4" xfId="38524"/>
    <cellStyle name="Note 3 4 3 13 5" xfId="15571"/>
    <cellStyle name="Note 3 4 3 14" xfId="3905"/>
    <cellStyle name="Note 3 4 3 14 2" xfId="9777"/>
    <cellStyle name="Note 3 4 3 14 2 2" xfId="33604"/>
    <cellStyle name="Note 3 4 3 14 2 3" xfId="44643"/>
    <cellStyle name="Note 3 4 3 14 2 4" xfId="21690"/>
    <cellStyle name="Note 3 4 3 14 3" xfId="27815"/>
    <cellStyle name="Note 3 4 3 14 4" xfId="38772"/>
    <cellStyle name="Note 3 4 3 14 5" xfId="15819"/>
    <cellStyle name="Note 3 4 3 15" xfId="4149"/>
    <cellStyle name="Note 3 4 3 15 2" xfId="9988"/>
    <cellStyle name="Note 3 4 3 15 2 2" xfId="33815"/>
    <cellStyle name="Note 3 4 3 15 2 3" xfId="44854"/>
    <cellStyle name="Note 3 4 3 15 2 4" xfId="21901"/>
    <cellStyle name="Note 3 4 3 15 3" xfId="28054"/>
    <cellStyle name="Note 3 4 3 15 4" xfId="39016"/>
    <cellStyle name="Note 3 4 3 15 5" xfId="16063"/>
    <cellStyle name="Note 3 4 3 16" xfId="4391"/>
    <cellStyle name="Note 3 4 3 16 2" xfId="10198"/>
    <cellStyle name="Note 3 4 3 16 2 2" xfId="34025"/>
    <cellStyle name="Note 3 4 3 16 2 3" xfId="45064"/>
    <cellStyle name="Note 3 4 3 16 2 4" xfId="22111"/>
    <cellStyle name="Note 3 4 3 16 3" xfId="28291"/>
    <cellStyle name="Note 3 4 3 16 4" xfId="39258"/>
    <cellStyle name="Note 3 4 3 16 5" xfId="16305"/>
    <cellStyle name="Note 3 4 3 17" xfId="4612"/>
    <cellStyle name="Note 3 4 3 17 2" xfId="10385"/>
    <cellStyle name="Note 3 4 3 17 2 2" xfId="34212"/>
    <cellStyle name="Note 3 4 3 17 2 3" xfId="45251"/>
    <cellStyle name="Note 3 4 3 17 2 4" xfId="22298"/>
    <cellStyle name="Note 3 4 3 17 3" xfId="28506"/>
    <cellStyle name="Note 3 4 3 17 4" xfId="39479"/>
    <cellStyle name="Note 3 4 3 17 5" xfId="16526"/>
    <cellStyle name="Note 3 4 3 18" xfId="4822"/>
    <cellStyle name="Note 3 4 3 18 2" xfId="10568"/>
    <cellStyle name="Note 3 4 3 18 2 2" xfId="34395"/>
    <cellStyle name="Note 3 4 3 18 2 3" xfId="45434"/>
    <cellStyle name="Note 3 4 3 18 2 4" xfId="22481"/>
    <cellStyle name="Note 3 4 3 18 3" xfId="28710"/>
    <cellStyle name="Note 3 4 3 18 4" xfId="39689"/>
    <cellStyle name="Note 3 4 3 18 5" xfId="16736"/>
    <cellStyle name="Note 3 4 3 19" xfId="5057"/>
    <cellStyle name="Note 3 4 3 19 2" xfId="10773"/>
    <cellStyle name="Note 3 4 3 19 2 2" xfId="34600"/>
    <cellStyle name="Note 3 4 3 19 2 3" xfId="45639"/>
    <cellStyle name="Note 3 4 3 19 2 4" xfId="22686"/>
    <cellStyle name="Note 3 4 3 19 3" xfId="28939"/>
    <cellStyle name="Note 3 4 3 19 4" xfId="39924"/>
    <cellStyle name="Note 3 4 3 19 5" xfId="16971"/>
    <cellStyle name="Note 3 4 3 2" xfId="1150"/>
    <cellStyle name="Note 3 4 3 2 2" xfId="7400"/>
    <cellStyle name="Note 3 4 3 2 2 2" xfId="31227"/>
    <cellStyle name="Note 3 4 3 2 2 3" xfId="42266"/>
    <cellStyle name="Note 3 4 3 2 2 4" xfId="19313"/>
    <cellStyle name="Note 3 4 3 2 3" xfId="25129"/>
    <cellStyle name="Note 3 4 3 2 4" xfId="24290"/>
    <cellStyle name="Note 3 4 3 2 5" xfId="13064"/>
    <cellStyle name="Note 3 4 3 20" xfId="5278"/>
    <cellStyle name="Note 3 4 3 20 2" xfId="10960"/>
    <cellStyle name="Note 3 4 3 20 2 2" xfId="34787"/>
    <cellStyle name="Note 3 4 3 20 2 3" xfId="45826"/>
    <cellStyle name="Note 3 4 3 20 2 4" xfId="22873"/>
    <cellStyle name="Note 3 4 3 20 3" xfId="29153"/>
    <cellStyle name="Note 3 4 3 20 4" xfId="40145"/>
    <cellStyle name="Note 3 4 3 20 5" xfId="17192"/>
    <cellStyle name="Note 3 4 3 21" xfId="5511"/>
    <cellStyle name="Note 3 4 3 21 2" xfId="11163"/>
    <cellStyle name="Note 3 4 3 21 2 2" xfId="34990"/>
    <cellStyle name="Note 3 4 3 21 2 3" xfId="46029"/>
    <cellStyle name="Note 3 4 3 21 2 4" xfId="23076"/>
    <cellStyle name="Note 3 4 3 21 3" xfId="29380"/>
    <cellStyle name="Note 3 4 3 21 4" xfId="40378"/>
    <cellStyle name="Note 3 4 3 21 5" xfId="17425"/>
    <cellStyle name="Note 3 4 3 22" xfId="5744"/>
    <cellStyle name="Note 3 4 3 22 2" xfId="11364"/>
    <cellStyle name="Note 3 4 3 22 2 2" xfId="35191"/>
    <cellStyle name="Note 3 4 3 22 2 3" xfId="46230"/>
    <cellStyle name="Note 3 4 3 22 2 4" xfId="23277"/>
    <cellStyle name="Note 3 4 3 22 3" xfId="29606"/>
    <cellStyle name="Note 3 4 3 22 4" xfId="40611"/>
    <cellStyle name="Note 3 4 3 22 5" xfId="17658"/>
    <cellStyle name="Note 3 4 3 23" xfId="5961"/>
    <cellStyle name="Note 3 4 3 23 2" xfId="11548"/>
    <cellStyle name="Note 3 4 3 23 2 2" xfId="35375"/>
    <cellStyle name="Note 3 4 3 23 2 3" xfId="46414"/>
    <cellStyle name="Note 3 4 3 23 2 4" xfId="23461"/>
    <cellStyle name="Note 3 4 3 23 3" xfId="29817"/>
    <cellStyle name="Note 3 4 3 23 4" xfId="40828"/>
    <cellStyle name="Note 3 4 3 23 5" xfId="17875"/>
    <cellStyle name="Note 3 4 3 24" xfId="6169"/>
    <cellStyle name="Note 3 4 3 24 2" xfId="11729"/>
    <cellStyle name="Note 3 4 3 24 2 2" xfId="35556"/>
    <cellStyle name="Note 3 4 3 24 2 3" xfId="46595"/>
    <cellStyle name="Note 3 4 3 24 2 4" xfId="23642"/>
    <cellStyle name="Note 3 4 3 24 3" xfId="30018"/>
    <cellStyle name="Note 3 4 3 24 4" xfId="41036"/>
    <cellStyle name="Note 3 4 3 24 5" xfId="18083"/>
    <cellStyle name="Note 3 4 3 25" xfId="6389"/>
    <cellStyle name="Note 3 4 3 25 2" xfId="11921"/>
    <cellStyle name="Note 3 4 3 25 2 2" xfId="35748"/>
    <cellStyle name="Note 3 4 3 25 2 3" xfId="46787"/>
    <cellStyle name="Note 3 4 3 25 2 4" xfId="23834"/>
    <cellStyle name="Note 3 4 3 25 3" xfId="30231"/>
    <cellStyle name="Note 3 4 3 25 4" xfId="41256"/>
    <cellStyle name="Note 3 4 3 25 5" xfId="18303"/>
    <cellStyle name="Note 3 4 3 26" xfId="6615"/>
    <cellStyle name="Note 3 4 3 26 2" xfId="12114"/>
    <cellStyle name="Note 3 4 3 26 2 2" xfId="35941"/>
    <cellStyle name="Note 3 4 3 26 2 3" xfId="46980"/>
    <cellStyle name="Note 3 4 3 26 2 4" xfId="24027"/>
    <cellStyle name="Note 3 4 3 26 3" xfId="30448"/>
    <cellStyle name="Note 3 4 3 26 4" xfId="41482"/>
    <cellStyle name="Note 3 4 3 26 5" xfId="18529"/>
    <cellStyle name="Note 3 4 3 27" xfId="742"/>
    <cellStyle name="Note 3 4 3 27 2" xfId="7049"/>
    <cellStyle name="Note 3 4 3 27 2 2" xfId="30876"/>
    <cellStyle name="Note 3 4 3 27 2 3" xfId="41915"/>
    <cellStyle name="Note 3 4 3 27 2 4" xfId="18962"/>
    <cellStyle name="Note 3 4 3 27 3" xfId="24733"/>
    <cellStyle name="Note 3 4 3 27 4" xfId="29365"/>
    <cellStyle name="Note 3 4 3 27 5" xfId="12656"/>
    <cellStyle name="Note 3 4 3 28" xfId="6832"/>
    <cellStyle name="Note 3 4 3 28 2" xfId="30659"/>
    <cellStyle name="Note 3 4 3 28 3" xfId="41698"/>
    <cellStyle name="Note 3 4 3 28 4" xfId="18745"/>
    <cellStyle name="Note 3 4 3 29" xfId="24500"/>
    <cellStyle name="Note 3 4 3 3" xfId="1363"/>
    <cellStyle name="Note 3 4 3 3 2" xfId="7585"/>
    <cellStyle name="Note 3 4 3 3 2 2" xfId="31412"/>
    <cellStyle name="Note 3 4 3 3 2 3" xfId="42451"/>
    <cellStyle name="Note 3 4 3 3 2 4" xfId="19498"/>
    <cellStyle name="Note 3 4 3 3 3" xfId="25336"/>
    <cellStyle name="Note 3 4 3 3 4" xfId="36230"/>
    <cellStyle name="Note 3 4 3 3 5" xfId="13277"/>
    <cellStyle name="Note 3 4 3 30" xfId="25141"/>
    <cellStyle name="Note 3 4 3 31" xfId="12420"/>
    <cellStyle name="Note 3 4 3 4" xfId="1595"/>
    <cellStyle name="Note 3 4 3 4 2" xfId="7783"/>
    <cellStyle name="Note 3 4 3 4 2 2" xfId="31610"/>
    <cellStyle name="Note 3 4 3 4 2 3" xfId="42649"/>
    <cellStyle name="Note 3 4 3 4 2 4" xfId="19696"/>
    <cellStyle name="Note 3 4 3 4 3" xfId="25560"/>
    <cellStyle name="Note 3 4 3 4 4" xfId="36462"/>
    <cellStyle name="Note 3 4 3 4 5" xfId="13509"/>
    <cellStyle name="Note 3 4 3 5" xfId="1806"/>
    <cellStyle name="Note 3 4 3 5 2" xfId="7967"/>
    <cellStyle name="Note 3 4 3 5 2 2" xfId="31794"/>
    <cellStyle name="Note 3 4 3 5 2 3" xfId="42833"/>
    <cellStyle name="Note 3 4 3 5 2 4" xfId="19880"/>
    <cellStyle name="Note 3 4 3 5 3" xfId="25764"/>
    <cellStyle name="Note 3 4 3 5 4" xfId="36673"/>
    <cellStyle name="Note 3 4 3 5 5" xfId="13720"/>
    <cellStyle name="Note 3 4 3 6" xfId="2037"/>
    <cellStyle name="Note 3 4 3 6 2" xfId="8168"/>
    <cellStyle name="Note 3 4 3 6 2 2" xfId="31995"/>
    <cellStyle name="Note 3 4 3 6 2 3" xfId="43034"/>
    <cellStyle name="Note 3 4 3 6 2 4" xfId="20081"/>
    <cellStyle name="Note 3 4 3 6 3" xfId="25989"/>
    <cellStyle name="Note 3 4 3 6 4" xfId="36904"/>
    <cellStyle name="Note 3 4 3 6 5" xfId="13951"/>
    <cellStyle name="Note 3 4 3 7" xfId="2262"/>
    <cellStyle name="Note 3 4 3 7 2" xfId="8359"/>
    <cellStyle name="Note 3 4 3 7 2 2" xfId="32186"/>
    <cellStyle name="Note 3 4 3 7 2 3" xfId="43225"/>
    <cellStyle name="Note 3 4 3 7 2 4" xfId="20272"/>
    <cellStyle name="Note 3 4 3 7 3" xfId="26206"/>
    <cellStyle name="Note 3 4 3 7 4" xfId="37129"/>
    <cellStyle name="Note 3 4 3 7 5" xfId="14176"/>
    <cellStyle name="Note 3 4 3 8" xfId="2476"/>
    <cellStyle name="Note 3 4 3 8 2" xfId="8545"/>
    <cellStyle name="Note 3 4 3 8 2 2" xfId="32372"/>
    <cellStyle name="Note 3 4 3 8 2 3" xfId="43411"/>
    <cellStyle name="Note 3 4 3 8 2 4" xfId="20458"/>
    <cellStyle name="Note 3 4 3 8 3" xfId="26415"/>
    <cellStyle name="Note 3 4 3 8 4" xfId="37343"/>
    <cellStyle name="Note 3 4 3 8 5" xfId="14390"/>
    <cellStyle name="Note 3 4 3 9" xfId="2694"/>
    <cellStyle name="Note 3 4 3 9 2" xfId="8729"/>
    <cellStyle name="Note 3 4 3 9 2 2" xfId="32556"/>
    <cellStyle name="Note 3 4 3 9 2 3" xfId="43595"/>
    <cellStyle name="Note 3 4 3 9 2 4" xfId="20642"/>
    <cellStyle name="Note 3 4 3 9 3" xfId="26627"/>
    <cellStyle name="Note 3 4 3 9 4" xfId="37561"/>
    <cellStyle name="Note 3 4 3 9 5" xfId="14608"/>
    <cellStyle name="Note 3 4 4" xfId="965"/>
    <cellStyle name="Note 3 4 4 2" xfId="7245"/>
    <cellStyle name="Note 3 4 4 2 2" xfId="31072"/>
    <cellStyle name="Note 3 4 4 2 3" xfId="42111"/>
    <cellStyle name="Note 3 4 4 2 4" xfId="19158"/>
    <cellStyle name="Note 3 4 4 3" xfId="24950"/>
    <cellStyle name="Note 3 4 4 4" xfId="25918"/>
    <cellStyle name="Note 3 4 4 5" xfId="12879"/>
    <cellStyle name="Note 3 4 5" xfId="925"/>
    <cellStyle name="Note 3 4 5 2" xfId="7217"/>
    <cellStyle name="Note 3 4 5 2 2" xfId="31044"/>
    <cellStyle name="Note 3 4 5 2 3" xfId="42083"/>
    <cellStyle name="Note 3 4 5 2 4" xfId="19130"/>
    <cellStyle name="Note 3 4 5 3" xfId="24913"/>
    <cellStyle name="Note 3 4 5 4" xfId="24502"/>
    <cellStyle name="Note 3 4 5 5" xfId="12839"/>
    <cellStyle name="Note 3 4 6" xfId="880"/>
    <cellStyle name="Note 3 4 6 2" xfId="7179"/>
    <cellStyle name="Note 3 4 6 2 2" xfId="31006"/>
    <cellStyle name="Note 3 4 6 2 3" xfId="42045"/>
    <cellStyle name="Note 3 4 6 2 4" xfId="19092"/>
    <cellStyle name="Note 3 4 6 3" xfId="24870"/>
    <cellStyle name="Note 3 4 6 4" xfId="24849"/>
    <cellStyle name="Note 3 4 6 5" xfId="12794"/>
    <cellStyle name="Note 3 4 7" xfId="989"/>
    <cellStyle name="Note 3 4 7 2" xfId="7266"/>
    <cellStyle name="Note 3 4 7 2 2" xfId="31093"/>
    <cellStyle name="Note 3 4 7 2 3" xfId="42132"/>
    <cellStyle name="Note 3 4 7 2 4" xfId="19179"/>
    <cellStyle name="Note 3 4 7 3" xfId="24974"/>
    <cellStyle name="Note 3 4 7 4" xfId="28382"/>
    <cellStyle name="Note 3 4 7 5" xfId="12903"/>
    <cellStyle name="Note 3 4 8" xfId="916"/>
    <cellStyle name="Note 3 4 8 2" xfId="7210"/>
    <cellStyle name="Note 3 4 8 2 2" xfId="31037"/>
    <cellStyle name="Note 3 4 8 2 3" xfId="42076"/>
    <cellStyle name="Note 3 4 8 2 4" xfId="19123"/>
    <cellStyle name="Note 3 4 8 3" xfId="24904"/>
    <cellStyle name="Note 3 4 8 4" xfId="28712"/>
    <cellStyle name="Note 3 4 8 5" xfId="12830"/>
    <cellStyle name="Note 3 4 9" xfId="3034"/>
    <cellStyle name="Note 3 4 9 2" xfId="9016"/>
    <cellStyle name="Note 3 4 9 2 2" xfId="32843"/>
    <cellStyle name="Note 3 4 9 2 3" xfId="43882"/>
    <cellStyle name="Note 3 4 9 2 4" xfId="20929"/>
    <cellStyle name="Note 3 4 9 3" xfId="26958"/>
    <cellStyle name="Note 3 4 9 4" xfId="37901"/>
    <cellStyle name="Note 3 4 9 5" xfId="14948"/>
    <cellStyle name="Note 3 5" xfId="403"/>
    <cellStyle name="Note 3 5 10" xfId="3309"/>
    <cellStyle name="Note 3 5 10 2" xfId="9254"/>
    <cellStyle name="Note 3 5 10 2 2" xfId="33081"/>
    <cellStyle name="Note 3 5 10 2 3" xfId="44120"/>
    <cellStyle name="Note 3 5 10 2 4" xfId="21167"/>
    <cellStyle name="Note 3 5 10 3" xfId="27230"/>
    <cellStyle name="Note 3 5 10 4" xfId="38176"/>
    <cellStyle name="Note 3 5 10 5" xfId="15223"/>
    <cellStyle name="Note 3 5 11" xfId="3556"/>
    <cellStyle name="Note 3 5 11 2" xfId="9469"/>
    <cellStyle name="Note 3 5 11 2 2" xfId="33296"/>
    <cellStyle name="Note 3 5 11 2 3" xfId="44335"/>
    <cellStyle name="Note 3 5 11 2 4" xfId="21382"/>
    <cellStyle name="Note 3 5 11 3" xfId="27472"/>
    <cellStyle name="Note 3 5 11 4" xfId="38423"/>
    <cellStyle name="Note 3 5 11 5" xfId="15470"/>
    <cellStyle name="Note 3 5 12" xfId="3803"/>
    <cellStyle name="Note 3 5 12 2" xfId="9683"/>
    <cellStyle name="Note 3 5 12 2 2" xfId="33510"/>
    <cellStyle name="Note 3 5 12 2 3" xfId="44549"/>
    <cellStyle name="Note 3 5 12 2 4" xfId="21596"/>
    <cellStyle name="Note 3 5 12 3" xfId="27715"/>
    <cellStyle name="Note 3 5 12 4" xfId="38670"/>
    <cellStyle name="Note 3 5 12 5" xfId="15717"/>
    <cellStyle name="Note 3 5 13" xfId="4047"/>
    <cellStyle name="Note 3 5 13 2" xfId="9894"/>
    <cellStyle name="Note 3 5 13 2 2" xfId="33721"/>
    <cellStyle name="Note 3 5 13 2 3" xfId="44760"/>
    <cellStyle name="Note 3 5 13 2 4" xfId="21807"/>
    <cellStyle name="Note 3 5 13 3" xfId="27954"/>
    <cellStyle name="Note 3 5 13 4" xfId="38914"/>
    <cellStyle name="Note 3 5 13 5" xfId="15961"/>
    <cellStyle name="Note 3 5 14" xfId="4290"/>
    <cellStyle name="Note 3 5 14 2" xfId="10104"/>
    <cellStyle name="Note 3 5 14 2 2" xfId="33931"/>
    <cellStyle name="Note 3 5 14 2 3" xfId="44970"/>
    <cellStyle name="Note 3 5 14 2 4" xfId="22017"/>
    <cellStyle name="Note 3 5 14 3" xfId="28192"/>
    <cellStyle name="Note 3 5 14 4" xfId="39157"/>
    <cellStyle name="Note 3 5 14 5" xfId="16204"/>
    <cellStyle name="Note 3 5 15" xfId="4720"/>
    <cellStyle name="Note 3 5 15 2" xfId="10473"/>
    <cellStyle name="Note 3 5 15 2 2" xfId="34300"/>
    <cellStyle name="Note 3 5 15 2 3" xfId="45339"/>
    <cellStyle name="Note 3 5 15 2 4" xfId="22386"/>
    <cellStyle name="Note 3 5 15 3" xfId="28611"/>
    <cellStyle name="Note 3 5 15 4" xfId="39587"/>
    <cellStyle name="Note 3 5 15 5" xfId="16634"/>
    <cellStyle name="Note 3 5 16" xfId="4955"/>
    <cellStyle name="Note 3 5 16 2" xfId="10678"/>
    <cellStyle name="Note 3 5 16 2 2" xfId="34505"/>
    <cellStyle name="Note 3 5 16 2 3" xfId="45544"/>
    <cellStyle name="Note 3 5 16 2 4" xfId="22591"/>
    <cellStyle name="Note 3 5 16 3" xfId="28840"/>
    <cellStyle name="Note 3 5 16 4" xfId="39822"/>
    <cellStyle name="Note 3 5 16 5" xfId="16869"/>
    <cellStyle name="Note 3 5 17" xfId="5408"/>
    <cellStyle name="Note 3 5 17 2" xfId="11068"/>
    <cellStyle name="Note 3 5 17 2 2" xfId="34895"/>
    <cellStyle name="Note 3 5 17 2 3" xfId="45934"/>
    <cellStyle name="Note 3 5 17 2 4" xfId="22981"/>
    <cellStyle name="Note 3 5 17 3" xfId="29280"/>
    <cellStyle name="Note 3 5 17 4" xfId="40275"/>
    <cellStyle name="Note 3 5 17 5" xfId="17322"/>
    <cellStyle name="Note 3 5 18" xfId="5643"/>
    <cellStyle name="Note 3 5 18 2" xfId="11270"/>
    <cellStyle name="Note 3 5 18 2 2" xfId="35097"/>
    <cellStyle name="Note 3 5 18 2 3" xfId="46136"/>
    <cellStyle name="Note 3 5 18 2 4" xfId="23183"/>
    <cellStyle name="Note 3 5 18 3" xfId="29508"/>
    <cellStyle name="Note 3 5 18 4" xfId="40510"/>
    <cellStyle name="Note 3 5 18 5" xfId="17557"/>
    <cellStyle name="Note 3 5 19" xfId="6288"/>
    <cellStyle name="Note 3 5 19 2" xfId="11827"/>
    <cellStyle name="Note 3 5 19 2 2" xfId="35654"/>
    <cellStyle name="Note 3 5 19 2 3" xfId="46693"/>
    <cellStyle name="Note 3 5 19 2 4" xfId="23740"/>
    <cellStyle name="Note 3 5 19 3" xfId="30133"/>
    <cellStyle name="Note 3 5 19 4" xfId="41155"/>
    <cellStyle name="Note 3 5 19 5" xfId="18202"/>
    <cellStyle name="Note 3 5 2" xfId="445"/>
    <cellStyle name="Note 3 5 2 10" xfId="2201"/>
    <cellStyle name="Note 3 5 2 10 2" xfId="8301"/>
    <cellStyle name="Note 3 5 2 10 2 2" xfId="32128"/>
    <cellStyle name="Note 3 5 2 10 2 3" xfId="43167"/>
    <cellStyle name="Note 3 5 2 10 2 4" xfId="20214"/>
    <cellStyle name="Note 3 5 2 10 3" xfId="26147"/>
    <cellStyle name="Note 3 5 2 10 4" xfId="37068"/>
    <cellStyle name="Note 3 5 2 10 5" xfId="14115"/>
    <cellStyle name="Note 3 5 2 11" xfId="2415"/>
    <cellStyle name="Note 3 5 2 11 2" xfId="8487"/>
    <cellStyle name="Note 3 5 2 11 2 2" xfId="32314"/>
    <cellStyle name="Note 3 5 2 11 2 3" xfId="43353"/>
    <cellStyle name="Note 3 5 2 11 2 4" xfId="20400"/>
    <cellStyle name="Note 3 5 2 11 3" xfId="26355"/>
    <cellStyle name="Note 3 5 2 11 4" xfId="37282"/>
    <cellStyle name="Note 3 5 2 11 5" xfId="14329"/>
    <cellStyle name="Note 3 5 2 12" xfId="2638"/>
    <cellStyle name="Note 3 5 2 12 2" xfId="8677"/>
    <cellStyle name="Note 3 5 2 12 2 2" xfId="32504"/>
    <cellStyle name="Note 3 5 2 12 2 3" xfId="43543"/>
    <cellStyle name="Note 3 5 2 12 2 4" xfId="20590"/>
    <cellStyle name="Note 3 5 2 12 3" xfId="26573"/>
    <cellStyle name="Note 3 5 2 12 4" xfId="37505"/>
    <cellStyle name="Note 3 5 2 12 5" xfId="14552"/>
    <cellStyle name="Note 3 5 2 13" xfId="2839"/>
    <cellStyle name="Note 3 5 2 13 2" xfId="8851"/>
    <cellStyle name="Note 3 5 2 13 2 2" xfId="32678"/>
    <cellStyle name="Note 3 5 2 13 2 3" xfId="43717"/>
    <cellStyle name="Note 3 5 2 13 2 4" xfId="20764"/>
    <cellStyle name="Note 3 5 2 13 3" xfId="26768"/>
    <cellStyle name="Note 3 5 2 13 4" xfId="37706"/>
    <cellStyle name="Note 3 5 2 13 5" xfId="14753"/>
    <cellStyle name="Note 3 5 2 14" xfId="3107"/>
    <cellStyle name="Note 3 5 2 14 2" xfId="9080"/>
    <cellStyle name="Note 3 5 2 14 2 2" xfId="32907"/>
    <cellStyle name="Note 3 5 2 14 2 3" xfId="43946"/>
    <cellStyle name="Note 3 5 2 14 2 4" xfId="20993"/>
    <cellStyle name="Note 3 5 2 14 3" xfId="27031"/>
    <cellStyle name="Note 3 5 2 14 4" xfId="37974"/>
    <cellStyle name="Note 3 5 2 14 5" xfId="15021"/>
    <cellStyle name="Note 3 5 2 15" xfId="3351"/>
    <cellStyle name="Note 3 5 2 15 2" xfId="9292"/>
    <cellStyle name="Note 3 5 2 15 2 2" xfId="33119"/>
    <cellStyle name="Note 3 5 2 15 2 3" xfId="44158"/>
    <cellStyle name="Note 3 5 2 15 2 4" xfId="21205"/>
    <cellStyle name="Note 3 5 2 15 3" xfId="27272"/>
    <cellStyle name="Note 3 5 2 15 4" xfId="38218"/>
    <cellStyle name="Note 3 5 2 15 5" xfId="15265"/>
    <cellStyle name="Note 3 5 2 16" xfId="3596"/>
    <cellStyle name="Note 3 5 2 16 2" xfId="9505"/>
    <cellStyle name="Note 3 5 2 16 2 2" xfId="33332"/>
    <cellStyle name="Note 3 5 2 16 2 3" xfId="44371"/>
    <cellStyle name="Note 3 5 2 16 2 4" xfId="21418"/>
    <cellStyle name="Note 3 5 2 16 3" xfId="27512"/>
    <cellStyle name="Note 3 5 2 16 4" xfId="38463"/>
    <cellStyle name="Note 3 5 2 16 5" xfId="15510"/>
    <cellStyle name="Note 3 5 2 17" xfId="3844"/>
    <cellStyle name="Note 3 5 2 17 2" xfId="9719"/>
    <cellStyle name="Note 3 5 2 17 2 2" xfId="33546"/>
    <cellStyle name="Note 3 5 2 17 2 3" xfId="44585"/>
    <cellStyle name="Note 3 5 2 17 2 4" xfId="21632"/>
    <cellStyle name="Note 3 5 2 17 3" xfId="27756"/>
    <cellStyle name="Note 3 5 2 17 4" xfId="38711"/>
    <cellStyle name="Note 3 5 2 17 5" xfId="15758"/>
    <cellStyle name="Note 3 5 2 18" xfId="4088"/>
    <cellStyle name="Note 3 5 2 18 2" xfId="9930"/>
    <cellStyle name="Note 3 5 2 18 2 2" xfId="33757"/>
    <cellStyle name="Note 3 5 2 18 2 3" xfId="44796"/>
    <cellStyle name="Note 3 5 2 18 2 4" xfId="21843"/>
    <cellStyle name="Note 3 5 2 18 3" xfId="27995"/>
    <cellStyle name="Note 3 5 2 18 4" xfId="38955"/>
    <cellStyle name="Note 3 5 2 18 5" xfId="16002"/>
    <cellStyle name="Note 3 5 2 19" xfId="4330"/>
    <cellStyle name="Note 3 5 2 19 2" xfId="10140"/>
    <cellStyle name="Note 3 5 2 19 2 2" xfId="33967"/>
    <cellStyle name="Note 3 5 2 19 2 3" xfId="45006"/>
    <cellStyle name="Note 3 5 2 19 2 4" xfId="22053"/>
    <cellStyle name="Note 3 5 2 19 3" xfId="28232"/>
    <cellStyle name="Note 3 5 2 19 4" xfId="39197"/>
    <cellStyle name="Note 3 5 2 19 5" xfId="16244"/>
    <cellStyle name="Note 3 5 2 2" xfId="566"/>
    <cellStyle name="Note 3 5 2 2 10" xfId="2960"/>
    <cellStyle name="Note 3 5 2 2 10 2" xfId="8955"/>
    <cellStyle name="Note 3 5 2 2 10 2 2" xfId="32782"/>
    <cellStyle name="Note 3 5 2 2 10 2 3" xfId="43821"/>
    <cellStyle name="Note 3 5 2 2 10 2 4" xfId="20868"/>
    <cellStyle name="Note 3 5 2 2 10 3" xfId="26885"/>
    <cellStyle name="Note 3 5 2 2 10 4" xfId="37827"/>
    <cellStyle name="Note 3 5 2 2 10 5" xfId="14874"/>
    <cellStyle name="Note 3 5 2 2 11" xfId="3228"/>
    <cellStyle name="Note 3 5 2 2 11 2" xfId="9184"/>
    <cellStyle name="Note 3 5 2 2 11 2 2" xfId="33011"/>
    <cellStyle name="Note 3 5 2 2 11 2 3" xfId="44050"/>
    <cellStyle name="Note 3 5 2 2 11 2 4" xfId="21097"/>
    <cellStyle name="Note 3 5 2 2 11 3" xfId="27150"/>
    <cellStyle name="Note 3 5 2 2 11 4" xfId="38095"/>
    <cellStyle name="Note 3 5 2 2 11 5" xfId="15142"/>
    <cellStyle name="Note 3 5 2 2 12" xfId="3472"/>
    <cellStyle name="Note 3 5 2 2 12 2" xfId="9396"/>
    <cellStyle name="Note 3 5 2 2 12 2 2" xfId="33223"/>
    <cellStyle name="Note 3 5 2 2 12 2 3" xfId="44262"/>
    <cellStyle name="Note 3 5 2 2 12 2 4" xfId="21309"/>
    <cellStyle name="Note 3 5 2 2 12 3" xfId="27389"/>
    <cellStyle name="Note 3 5 2 2 12 4" xfId="38339"/>
    <cellStyle name="Note 3 5 2 2 12 5" xfId="15386"/>
    <cellStyle name="Note 3 5 2 2 13" xfId="3717"/>
    <cellStyle name="Note 3 5 2 2 13 2" xfId="9609"/>
    <cellStyle name="Note 3 5 2 2 13 2 2" xfId="33436"/>
    <cellStyle name="Note 3 5 2 2 13 2 3" xfId="44475"/>
    <cellStyle name="Note 3 5 2 2 13 2 4" xfId="21522"/>
    <cellStyle name="Note 3 5 2 2 13 3" xfId="27630"/>
    <cellStyle name="Note 3 5 2 2 13 4" xfId="38584"/>
    <cellStyle name="Note 3 5 2 2 13 5" xfId="15631"/>
    <cellStyle name="Note 3 5 2 2 14" xfId="3965"/>
    <cellStyle name="Note 3 5 2 2 14 2" xfId="9823"/>
    <cellStyle name="Note 3 5 2 2 14 2 2" xfId="33650"/>
    <cellStyle name="Note 3 5 2 2 14 2 3" xfId="44689"/>
    <cellStyle name="Note 3 5 2 2 14 2 4" xfId="21736"/>
    <cellStyle name="Note 3 5 2 2 14 3" xfId="27873"/>
    <cellStyle name="Note 3 5 2 2 14 4" xfId="38832"/>
    <cellStyle name="Note 3 5 2 2 14 5" xfId="15879"/>
    <cellStyle name="Note 3 5 2 2 15" xfId="4209"/>
    <cellStyle name="Note 3 5 2 2 15 2" xfId="10034"/>
    <cellStyle name="Note 3 5 2 2 15 2 2" xfId="33861"/>
    <cellStyle name="Note 3 5 2 2 15 2 3" xfId="44900"/>
    <cellStyle name="Note 3 5 2 2 15 2 4" xfId="21947"/>
    <cellStyle name="Note 3 5 2 2 15 3" xfId="28112"/>
    <cellStyle name="Note 3 5 2 2 15 4" xfId="39076"/>
    <cellStyle name="Note 3 5 2 2 15 5" xfId="16123"/>
    <cellStyle name="Note 3 5 2 2 16" xfId="4451"/>
    <cellStyle name="Note 3 5 2 2 16 2" xfId="10244"/>
    <cellStyle name="Note 3 5 2 2 16 2 2" xfId="34071"/>
    <cellStyle name="Note 3 5 2 2 16 2 3" xfId="45110"/>
    <cellStyle name="Note 3 5 2 2 16 2 4" xfId="22157"/>
    <cellStyle name="Note 3 5 2 2 16 3" xfId="28349"/>
    <cellStyle name="Note 3 5 2 2 16 4" xfId="39318"/>
    <cellStyle name="Note 3 5 2 2 16 5" xfId="16365"/>
    <cellStyle name="Note 3 5 2 2 17" xfId="4672"/>
    <cellStyle name="Note 3 5 2 2 17 2" xfId="10431"/>
    <cellStyle name="Note 3 5 2 2 17 2 2" xfId="34258"/>
    <cellStyle name="Note 3 5 2 2 17 2 3" xfId="45297"/>
    <cellStyle name="Note 3 5 2 2 17 2 4" xfId="22344"/>
    <cellStyle name="Note 3 5 2 2 17 3" xfId="28564"/>
    <cellStyle name="Note 3 5 2 2 17 4" xfId="39539"/>
    <cellStyle name="Note 3 5 2 2 17 5" xfId="16586"/>
    <cellStyle name="Note 3 5 2 2 18" xfId="4882"/>
    <cellStyle name="Note 3 5 2 2 18 2" xfId="10614"/>
    <cellStyle name="Note 3 5 2 2 18 2 2" xfId="34441"/>
    <cellStyle name="Note 3 5 2 2 18 2 3" xfId="45480"/>
    <cellStyle name="Note 3 5 2 2 18 2 4" xfId="22527"/>
    <cellStyle name="Note 3 5 2 2 18 3" xfId="28768"/>
    <cellStyle name="Note 3 5 2 2 18 4" xfId="39749"/>
    <cellStyle name="Note 3 5 2 2 18 5" xfId="16796"/>
    <cellStyle name="Note 3 5 2 2 19" xfId="5117"/>
    <cellStyle name="Note 3 5 2 2 19 2" xfId="10819"/>
    <cellStyle name="Note 3 5 2 2 19 2 2" xfId="34646"/>
    <cellStyle name="Note 3 5 2 2 19 2 3" xfId="45685"/>
    <cellStyle name="Note 3 5 2 2 19 2 4" xfId="22732"/>
    <cellStyle name="Note 3 5 2 2 19 3" xfId="28998"/>
    <cellStyle name="Note 3 5 2 2 19 4" xfId="39984"/>
    <cellStyle name="Note 3 5 2 2 19 5" xfId="17031"/>
    <cellStyle name="Note 3 5 2 2 2" xfId="1210"/>
    <cellStyle name="Note 3 5 2 2 2 2" xfId="7446"/>
    <cellStyle name="Note 3 5 2 2 2 2 2" xfId="31273"/>
    <cellStyle name="Note 3 5 2 2 2 2 3" xfId="42312"/>
    <cellStyle name="Note 3 5 2 2 2 2 4" xfId="19359"/>
    <cellStyle name="Note 3 5 2 2 2 3" xfId="25187"/>
    <cellStyle name="Note 3 5 2 2 2 4" xfId="24328"/>
    <cellStyle name="Note 3 5 2 2 2 5" xfId="13124"/>
    <cellStyle name="Note 3 5 2 2 20" xfId="5338"/>
    <cellStyle name="Note 3 5 2 2 20 2" xfId="11006"/>
    <cellStyle name="Note 3 5 2 2 20 2 2" xfId="34833"/>
    <cellStyle name="Note 3 5 2 2 20 2 3" xfId="45872"/>
    <cellStyle name="Note 3 5 2 2 20 2 4" xfId="22919"/>
    <cellStyle name="Note 3 5 2 2 20 3" xfId="29211"/>
    <cellStyle name="Note 3 5 2 2 20 4" xfId="40205"/>
    <cellStyle name="Note 3 5 2 2 20 5" xfId="17252"/>
    <cellStyle name="Note 3 5 2 2 21" xfId="5571"/>
    <cellStyle name="Note 3 5 2 2 21 2" xfId="11209"/>
    <cellStyle name="Note 3 5 2 2 21 2 2" xfId="35036"/>
    <cellStyle name="Note 3 5 2 2 21 2 3" xfId="46075"/>
    <cellStyle name="Note 3 5 2 2 21 2 4" xfId="23122"/>
    <cellStyle name="Note 3 5 2 2 21 3" xfId="29438"/>
    <cellStyle name="Note 3 5 2 2 21 4" xfId="40438"/>
    <cellStyle name="Note 3 5 2 2 21 5" xfId="17485"/>
    <cellStyle name="Note 3 5 2 2 22" xfId="5804"/>
    <cellStyle name="Note 3 5 2 2 22 2" xfId="11410"/>
    <cellStyle name="Note 3 5 2 2 22 2 2" xfId="35237"/>
    <cellStyle name="Note 3 5 2 2 22 2 3" xfId="46276"/>
    <cellStyle name="Note 3 5 2 2 22 2 4" xfId="23323"/>
    <cellStyle name="Note 3 5 2 2 22 3" xfId="29664"/>
    <cellStyle name="Note 3 5 2 2 22 4" xfId="40671"/>
    <cellStyle name="Note 3 5 2 2 22 5" xfId="17718"/>
    <cellStyle name="Note 3 5 2 2 23" xfId="6021"/>
    <cellStyle name="Note 3 5 2 2 23 2" xfId="11594"/>
    <cellStyle name="Note 3 5 2 2 23 2 2" xfId="35421"/>
    <cellStyle name="Note 3 5 2 2 23 2 3" xfId="46460"/>
    <cellStyle name="Note 3 5 2 2 23 2 4" xfId="23507"/>
    <cellStyle name="Note 3 5 2 2 23 3" xfId="29874"/>
    <cellStyle name="Note 3 5 2 2 23 4" xfId="40888"/>
    <cellStyle name="Note 3 5 2 2 23 5" xfId="17935"/>
    <cellStyle name="Note 3 5 2 2 24" xfId="6229"/>
    <cellStyle name="Note 3 5 2 2 24 2" xfId="11775"/>
    <cellStyle name="Note 3 5 2 2 24 2 2" xfId="35602"/>
    <cellStyle name="Note 3 5 2 2 24 2 3" xfId="46641"/>
    <cellStyle name="Note 3 5 2 2 24 2 4" xfId="23688"/>
    <cellStyle name="Note 3 5 2 2 24 3" xfId="30075"/>
    <cellStyle name="Note 3 5 2 2 24 4" xfId="41096"/>
    <cellStyle name="Note 3 5 2 2 24 5" xfId="18143"/>
    <cellStyle name="Note 3 5 2 2 25" xfId="6449"/>
    <cellStyle name="Note 3 5 2 2 25 2" xfId="11967"/>
    <cellStyle name="Note 3 5 2 2 25 2 2" xfId="35794"/>
    <cellStyle name="Note 3 5 2 2 25 2 3" xfId="46833"/>
    <cellStyle name="Note 3 5 2 2 25 2 4" xfId="23880"/>
    <cellStyle name="Note 3 5 2 2 25 3" xfId="30288"/>
    <cellStyle name="Note 3 5 2 2 25 4" xfId="41316"/>
    <cellStyle name="Note 3 5 2 2 25 5" xfId="18363"/>
    <cellStyle name="Note 3 5 2 2 26" xfId="6675"/>
    <cellStyle name="Note 3 5 2 2 26 2" xfId="12160"/>
    <cellStyle name="Note 3 5 2 2 26 2 2" xfId="35987"/>
    <cellStyle name="Note 3 5 2 2 26 2 3" xfId="47026"/>
    <cellStyle name="Note 3 5 2 2 26 2 4" xfId="24073"/>
    <cellStyle name="Note 3 5 2 2 26 3" xfId="30505"/>
    <cellStyle name="Note 3 5 2 2 26 4" xfId="41542"/>
    <cellStyle name="Note 3 5 2 2 26 5" xfId="18589"/>
    <cellStyle name="Note 3 5 2 2 27" xfId="788"/>
    <cellStyle name="Note 3 5 2 2 27 2" xfId="7095"/>
    <cellStyle name="Note 3 5 2 2 27 2 2" xfId="30922"/>
    <cellStyle name="Note 3 5 2 2 27 2 3" xfId="41961"/>
    <cellStyle name="Note 3 5 2 2 27 2 4" xfId="19008"/>
    <cellStyle name="Note 3 5 2 2 27 3" xfId="24779"/>
    <cellStyle name="Note 3 5 2 2 27 4" xfId="29489"/>
    <cellStyle name="Note 3 5 2 2 27 5" xfId="12702"/>
    <cellStyle name="Note 3 5 2 2 28" xfId="6878"/>
    <cellStyle name="Note 3 5 2 2 28 2" xfId="30705"/>
    <cellStyle name="Note 3 5 2 2 28 3" xfId="41744"/>
    <cellStyle name="Note 3 5 2 2 28 4" xfId="18791"/>
    <cellStyle name="Note 3 5 2 2 29" xfId="24558"/>
    <cellStyle name="Note 3 5 2 2 3" xfId="1423"/>
    <cellStyle name="Note 3 5 2 2 3 2" xfId="7631"/>
    <cellStyle name="Note 3 5 2 2 3 2 2" xfId="31458"/>
    <cellStyle name="Note 3 5 2 2 3 2 3" xfId="42497"/>
    <cellStyle name="Note 3 5 2 2 3 2 4" xfId="19544"/>
    <cellStyle name="Note 3 5 2 2 3 3" xfId="25393"/>
    <cellStyle name="Note 3 5 2 2 3 4" xfId="36290"/>
    <cellStyle name="Note 3 5 2 2 3 5" xfId="13337"/>
    <cellStyle name="Note 3 5 2 2 30" xfId="25664"/>
    <cellStyle name="Note 3 5 2 2 31" xfId="12480"/>
    <cellStyle name="Note 3 5 2 2 4" xfId="1655"/>
    <cellStyle name="Note 3 5 2 2 4 2" xfId="7829"/>
    <cellStyle name="Note 3 5 2 2 4 2 2" xfId="31656"/>
    <cellStyle name="Note 3 5 2 2 4 2 3" xfId="42695"/>
    <cellStyle name="Note 3 5 2 2 4 2 4" xfId="19742"/>
    <cellStyle name="Note 3 5 2 2 4 3" xfId="25617"/>
    <cellStyle name="Note 3 5 2 2 4 4" xfId="36522"/>
    <cellStyle name="Note 3 5 2 2 4 5" xfId="13569"/>
    <cellStyle name="Note 3 5 2 2 5" xfId="1866"/>
    <cellStyle name="Note 3 5 2 2 5 2" xfId="8013"/>
    <cellStyle name="Note 3 5 2 2 5 2 2" xfId="31840"/>
    <cellStyle name="Note 3 5 2 2 5 2 3" xfId="42879"/>
    <cellStyle name="Note 3 5 2 2 5 2 4" xfId="19926"/>
    <cellStyle name="Note 3 5 2 2 5 3" xfId="25821"/>
    <cellStyle name="Note 3 5 2 2 5 4" xfId="36733"/>
    <cellStyle name="Note 3 5 2 2 5 5" xfId="13780"/>
    <cellStyle name="Note 3 5 2 2 6" xfId="2097"/>
    <cellStyle name="Note 3 5 2 2 6 2" xfId="8214"/>
    <cellStyle name="Note 3 5 2 2 6 2 2" xfId="32041"/>
    <cellStyle name="Note 3 5 2 2 6 2 3" xfId="43080"/>
    <cellStyle name="Note 3 5 2 2 6 2 4" xfId="20127"/>
    <cellStyle name="Note 3 5 2 2 6 3" xfId="26046"/>
    <cellStyle name="Note 3 5 2 2 6 4" xfId="36964"/>
    <cellStyle name="Note 3 5 2 2 6 5" xfId="14011"/>
    <cellStyle name="Note 3 5 2 2 7" xfId="2322"/>
    <cellStyle name="Note 3 5 2 2 7 2" xfId="8405"/>
    <cellStyle name="Note 3 5 2 2 7 2 2" xfId="32232"/>
    <cellStyle name="Note 3 5 2 2 7 2 3" xfId="43271"/>
    <cellStyle name="Note 3 5 2 2 7 2 4" xfId="20318"/>
    <cellStyle name="Note 3 5 2 2 7 3" xfId="26263"/>
    <cellStyle name="Note 3 5 2 2 7 4" xfId="37189"/>
    <cellStyle name="Note 3 5 2 2 7 5" xfId="14236"/>
    <cellStyle name="Note 3 5 2 2 8" xfId="2536"/>
    <cellStyle name="Note 3 5 2 2 8 2" xfId="8591"/>
    <cellStyle name="Note 3 5 2 2 8 2 2" xfId="32418"/>
    <cellStyle name="Note 3 5 2 2 8 2 3" xfId="43457"/>
    <cellStyle name="Note 3 5 2 2 8 2 4" xfId="20504"/>
    <cellStyle name="Note 3 5 2 2 8 3" xfId="26472"/>
    <cellStyle name="Note 3 5 2 2 8 4" xfId="37403"/>
    <cellStyle name="Note 3 5 2 2 8 5" xfId="14450"/>
    <cellStyle name="Note 3 5 2 2 9" xfId="2754"/>
    <cellStyle name="Note 3 5 2 2 9 2" xfId="8775"/>
    <cellStyle name="Note 3 5 2 2 9 2 2" xfId="32602"/>
    <cellStyle name="Note 3 5 2 2 9 2 3" xfId="43641"/>
    <cellStyle name="Note 3 5 2 2 9 2 4" xfId="20688"/>
    <cellStyle name="Note 3 5 2 2 9 3" xfId="26684"/>
    <cellStyle name="Note 3 5 2 2 9 4" xfId="37621"/>
    <cellStyle name="Note 3 5 2 2 9 5" xfId="14668"/>
    <cellStyle name="Note 3 5 2 20" xfId="4551"/>
    <cellStyle name="Note 3 5 2 20 2" xfId="10327"/>
    <cellStyle name="Note 3 5 2 20 2 2" xfId="34154"/>
    <cellStyle name="Note 3 5 2 20 2 3" xfId="45193"/>
    <cellStyle name="Note 3 5 2 20 2 4" xfId="22240"/>
    <cellStyle name="Note 3 5 2 20 3" xfId="28447"/>
    <cellStyle name="Note 3 5 2 20 4" xfId="39418"/>
    <cellStyle name="Note 3 5 2 20 5" xfId="16465"/>
    <cellStyle name="Note 3 5 2 21" xfId="4761"/>
    <cellStyle name="Note 3 5 2 21 2" xfId="10510"/>
    <cellStyle name="Note 3 5 2 21 2 2" xfId="34337"/>
    <cellStyle name="Note 3 5 2 21 2 3" xfId="45376"/>
    <cellStyle name="Note 3 5 2 21 2 4" xfId="22423"/>
    <cellStyle name="Note 3 5 2 21 3" xfId="28651"/>
    <cellStyle name="Note 3 5 2 21 4" xfId="39628"/>
    <cellStyle name="Note 3 5 2 21 5" xfId="16675"/>
    <cellStyle name="Note 3 5 2 22" xfId="4996"/>
    <cellStyle name="Note 3 5 2 22 2" xfId="10715"/>
    <cellStyle name="Note 3 5 2 22 2 2" xfId="34542"/>
    <cellStyle name="Note 3 5 2 22 2 3" xfId="45581"/>
    <cellStyle name="Note 3 5 2 22 2 4" xfId="22628"/>
    <cellStyle name="Note 3 5 2 22 3" xfId="28880"/>
    <cellStyle name="Note 3 5 2 22 4" xfId="39863"/>
    <cellStyle name="Note 3 5 2 22 5" xfId="16910"/>
    <cellStyle name="Note 3 5 2 23" xfId="5217"/>
    <cellStyle name="Note 3 5 2 23 2" xfId="10902"/>
    <cellStyle name="Note 3 5 2 23 2 2" xfId="34729"/>
    <cellStyle name="Note 3 5 2 23 2 3" xfId="45768"/>
    <cellStyle name="Note 3 5 2 23 2 4" xfId="22815"/>
    <cellStyle name="Note 3 5 2 23 3" xfId="29094"/>
    <cellStyle name="Note 3 5 2 23 4" xfId="40084"/>
    <cellStyle name="Note 3 5 2 23 5" xfId="17131"/>
    <cellStyle name="Note 3 5 2 24" xfId="5450"/>
    <cellStyle name="Note 3 5 2 24 2" xfId="11105"/>
    <cellStyle name="Note 3 5 2 24 2 2" xfId="34932"/>
    <cellStyle name="Note 3 5 2 24 2 3" xfId="45971"/>
    <cellStyle name="Note 3 5 2 24 2 4" xfId="23018"/>
    <cellStyle name="Note 3 5 2 24 3" xfId="29321"/>
    <cellStyle name="Note 3 5 2 24 4" xfId="40317"/>
    <cellStyle name="Note 3 5 2 24 5" xfId="17364"/>
    <cellStyle name="Note 3 5 2 25" xfId="5683"/>
    <cellStyle name="Note 3 5 2 25 2" xfId="11306"/>
    <cellStyle name="Note 3 5 2 25 2 2" xfId="35133"/>
    <cellStyle name="Note 3 5 2 25 2 3" xfId="46172"/>
    <cellStyle name="Note 3 5 2 25 2 4" xfId="23219"/>
    <cellStyle name="Note 3 5 2 25 3" xfId="29547"/>
    <cellStyle name="Note 3 5 2 25 4" xfId="40550"/>
    <cellStyle name="Note 3 5 2 25 5" xfId="17597"/>
    <cellStyle name="Note 3 5 2 26" xfId="5900"/>
    <cellStyle name="Note 3 5 2 26 2" xfId="11490"/>
    <cellStyle name="Note 3 5 2 26 2 2" xfId="35317"/>
    <cellStyle name="Note 3 5 2 26 2 3" xfId="46356"/>
    <cellStyle name="Note 3 5 2 26 2 4" xfId="23403"/>
    <cellStyle name="Note 3 5 2 26 3" xfId="29758"/>
    <cellStyle name="Note 3 5 2 26 4" xfId="40767"/>
    <cellStyle name="Note 3 5 2 26 5" xfId="17814"/>
    <cellStyle name="Note 3 5 2 27" xfId="6108"/>
    <cellStyle name="Note 3 5 2 27 2" xfId="11671"/>
    <cellStyle name="Note 3 5 2 27 2 2" xfId="35498"/>
    <cellStyle name="Note 3 5 2 27 2 3" xfId="46537"/>
    <cellStyle name="Note 3 5 2 27 2 4" xfId="23584"/>
    <cellStyle name="Note 3 5 2 27 3" xfId="29959"/>
    <cellStyle name="Note 3 5 2 27 4" xfId="40975"/>
    <cellStyle name="Note 3 5 2 27 5" xfId="18022"/>
    <cellStyle name="Note 3 5 2 28" xfId="6328"/>
    <cellStyle name="Note 3 5 2 28 2" xfId="11863"/>
    <cellStyle name="Note 3 5 2 28 2 2" xfId="35690"/>
    <cellStyle name="Note 3 5 2 28 2 3" xfId="46729"/>
    <cellStyle name="Note 3 5 2 28 2 4" xfId="23776"/>
    <cellStyle name="Note 3 5 2 28 3" xfId="30172"/>
    <cellStyle name="Note 3 5 2 28 4" xfId="41195"/>
    <cellStyle name="Note 3 5 2 28 5" xfId="18242"/>
    <cellStyle name="Note 3 5 2 29" xfId="6563"/>
    <cellStyle name="Note 3 5 2 29 2" xfId="12065"/>
    <cellStyle name="Note 3 5 2 29 2 2" xfId="35892"/>
    <cellStyle name="Note 3 5 2 29 2 3" xfId="46931"/>
    <cellStyle name="Note 3 5 2 29 2 4" xfId="23978"/>
    <cellStyle name="Note 3 5 2 29 3" xfId="30398"/>
    <cellStyle name="Note 3 5 2 29 4" xfId="41430"/>
    <cellStyle name="Note 3 5 2 29 5" xfId="18477"/>
    <cellStyle name="Note 3 5 2 3" xfId="611"/>
    <cellStyle name="Note 3 5 2 3 10" xfId="3005"/>
    <cellStyle name="Note 3 5 2 3 10 2" xfId="8995"/>
    <cellStyle name="Note 3 5 2 3 10 2 2" xfId="32822"/>
    <cellStyle name="Note 3 5 2 3 10 2 3" xfId="43861"/>
    <cellStyle name="Note 3 5 2 3 10 2 4" xfId="20908"/>
    <cellStyle name="Note 3 5 2 3 10 3" xfId="26929"/>
    <cellStyle name="Note 3 5 2 3 10 4" xfId="37872"/>
    <cellStyle name="Note 3 5 2 3 10 5" xfId="14919"/>
    <cellStyle name="Note 3 5 2 3 11" xfId="3273"/>
    <cellStyle name="Note 3 5 2 3 11 2" xfId="9224"/>
    <cellStyle name="Note 3 5 2 3 11 2 2" xfId="33051"/>
    <cellStyle name="Note 3 5 2 3 11 2 3" xfId="44090"/>
    <cellStyle name="Note 3 5 2 3 11 2 4" xfId="21137"/>
    <cellStyle name="Note 3 5 2 3 11 3" xfId="27194"/>
    <cellStyle name="Note 3 5 2 3 11 4" xfId="38140"/>
    <cellStyle name="Note 3 5 2 3 11 5" xfId="15187"/>
    <cellStyle name="Note 3 5 2 3 12" xfId="3517"/>
    <cellStyle name="Note 3 5 2 3 12 2" xfId="9436"/>
    <cellStyle name="Note 3 5 2 3 12 2 2" xfId="33263"/>
    <cellStyle name="Note 3 5 2 3 12 2 3" xfId="44302"/>
    <cellStyle name="Note 3 5 2 3 12 2 4" xfId="21349"/>
    <cellStyle name="Note 3 5 2 3 12 3" xfId="27433"/>
    <cellStyle name="Note 3 5 2 3 12 4" xfId="38384"/>
    <cellStyle name="Note 3 5 2 3 12 5" xfId="15431"/>
    <cellStyle name="Note 3 5 2 3 13" xfId="3762"/>
    <cellStyle name="Note 3 5 2 3 13 2" xfId="9649"/>
    <cellStyle name="Note 3 5 2 3 13 2 2" xfId="33476"/>
    <cellStyle name="Note 3 5 2 3 13 2 3" xfId="44515"/>
    <cellStyle name="Note 3 5 2 3 13 2 4" xfId="21562"/>
    <cellStyle name="Note 3 5 2 3 13 3" xfId="27674"/>
    <cellStyle name="Note 3 5 2 3 13 4" xfId="38629"/>
    <cellStyle name="Note 3 5 2 3 13 5" xfId="15676"/>
    <cellStyle name="Note 3 5 2 3 14" xfId="4010"/>
    <cellStyle name="Note 3 5 2 3 14 2" xfId="9863"/>
    <cellStyle name="Note 3 5 2 3 14 2 2" xfId="33690"/>
    <cellStyle name="Note 3 5 2 3 14 2 3" xfId="44729"/>
    <cellStyle name="Note 3 5 2 3 14 2 4" xfId="21776"/>
    <cellStyle name="Note 3 5 2 3 14 3" xfId="27917"/>
    <cellStyle name="Note 3 5 2 3 14 4" xfId="38877"/>
    <cellStyle name="Note 3 5 2 3 14 5" xfId="15924"/>
    <cellStyle name="Note 3 5 2 3 15" xfId="4254"/>
    <cellStyle name="Note 3 5 2 3 15 2" xfId="10074"/>
    <cellStyle name="Note 3 5 2 3 15 2 2" xfId="33901"/>
    <cellStyle name="Note 3 5 2 3 15 2 3" xfId="44940"/>
    <cellStyle name="Note 3 5 2 3 15 2 4" xfId="21987"/>
    <cellStyle name="Note 3 5 2 3 15 3" xfId="28156"/>
    <cellStyle name="Note 3 5 2 3 15 4" xfId="39121"/>
    <cellStyle name="Note 3 5 2 3 15 5" xfId="16168"/>
    <cellStyle name="Note 3 5 2 3 16" xfId="4496"/>
    <cellStyle name="Note 3 5 2 3 16 2" xfId="10284"/>
    <cellStyle name="Note 3 5 2 3 16 2 2" xfId="34111"/>
    <cellStyle name="Note 3 5 2 3 16 2 3" xfId="45150"/>
    <cellStyle name="Note 3 5 2 3 16 2 4" xfId="22197"/>
    <cellStyle name="Note 3 5 2 3 16 3" xfId="28393"/>
    <cellStyle name="Note 3 5 2 3 16 4" xfId="39363"/>
    <cellStyle name="Note 3 5 2 3 16 5" xfId="16410"/>
    <cellStyle name="Note 3 5 2 3 17" xfId="4717"/>
    <cellStyle name="Note 3 5 2 3 17 2" xfId="10471"/>
    <cellStyle name="Note 3 5 2 3 17 2 2" xfId="34298"/>
    <cellStyle name="Note 3 5 2 3 17 2 3" xfId="45337"/>
    <cellStyle name="Note 3 5 2 3 17 2 4" xfId="22384"/>
    <cellStyle name="Note 3 5 2 3 17 3" xfId="28608"/>
    <cellStyle name="Note 3 5 2 3 17 4" xfId="39584"/>
    <cellStyle name="Note 3 5 2 3 17 5" xfId="16631"/>
    <cellStyle name="Note 3 5 2 3 18" xfId="4927"/>
    <cellStyle name="Note 3 5 2 3 18 2" xfId="10654"/>
    <cellStyle name="Note 3 5 2 3 18 2 2" xfId="34481"/>
    <cellStyle name="Note 3 5 2 3 18 2 3" xfId="45520"/>
    <cellStyle name="Note 3 5 2 3 18 2 4" xfId="22567"/>
    <cellStyle name="Note 3 5 2 3 18 3" xfId="28812"/>
    <cellStyle name="Note 3 5 2 3 18 4" xfId="39794"/>
    <cellStyle name="Note 3 5 2 3 18 5" xfId="16841"/>
    <cellStyle name="Note 3 5 2 3 19" xfId="5162"/>
    <cellStyle name="Note 3 5 2 3 19 2" xfId="10859"/>
    <cellStyle name="Note 3 5 2 3 19 2 2" xfId="34686"/>
    <cellStyle name="Note 3 5 2 3 19 2 3" xfId="45725"/>
    <cellStyle name="Note 3 5 2 3 19 2 4" xfId="22772"/>
    <cellStyle name="Note 3 5 2 3 19 3" xfId="29042"/>
    <cellStyle name="Note 3 5 2 3 19 4" xfId="40029"/>
    <cellStyle name="Note 3 5 2 3 19 5" xfId="17076"/>
    <cellStyle name="Note 3 5 2 3 2" xfId="1255"/>
    <cellStyle name="Note 3 5 2 3 2 2" xfId="7486"/>
    <cellStyle name="Note 3 5 2 3 2 2 2" xfId="31313"/>
    <cellStyle name="Note 3 5 2 3 2 2 3" xfId="42352"/>
    <cellStyle name="Note 3 5 2 3 2 2 4" xfId="19399"/>
    <cellStyle name="Note 3 5 2 3 2 3" xfId="25231"/>
    <cellStyle name="Note 3 5 2 3 2 4" xfId="36122"/>
    <cellStyle name="Note 3 5 2 3 2 5" xfId="13169"/>
    <cellStyle name="Note 3 5 2 3 20" xfId="5383"/>
    <cellStyle name="Note 3 5 2 3 20 2" xfId="11046"/>
    <cellStyle name="Note 3 5 2 3 20 2 2" xfId="34873"/>
    <cellStyle name="Note 3 5 2 3 20 2 3" xfId="45912"/>
    <cellStyle name="Note 3 5 2 3 20 2 4" xfId="22959"/>
    <cellStyle name="Note 3 5 2 3 20 3" xfId="29255"/>
    <cellStyle name="Note 3 5 2 3 20 4" xfId="40250"/>
    <cellStyle name="Note 3 5 2 3 20 5" xfId="17297"/>
    <cellStyle name="Note 3 5 2 3 21" xfId="5616"/>
    <cellStyle name="Note 3 5 2 3 21 2" xfId="11249"/>
    <cellStyle name="Note 3 5 2 3 21 2 2" xfId="35076"/>
    <cellStyle name="Note 3 5 2 3 21 2 3" xfId="46115"/>
    <cellStyle name="Note 3 5 2 3 21 2 4" xfId="23162"/>
    <cellStyle name="Note 3 5 2 3 21 3" xfId="29482"/>
    <cellStyle name="Note 3 5 2 3 21 4" xfId="40483"/>
    <cellStyle name="Note 3 5 2 3 21 5" xfId="17530"/>
    <cellStyle name="Note 3 5 2 3 22" xfId="5849"/>
    <cellStyle name="Note 3 5 2 3 22 2" xfId="11450"/>
    <cellStyle name="Note 3 5 2 3 22 2 2" xfId="35277"/>
    <cellStyle name="Note 3 5 2 3 22 2 3" xfId="46316"/>
    <cellStyle name="Note 3 5 2 3 22 2 4" xfId="23363"/>
    <cellStyle name="Note 3 5 2 3 22 3" xfId="29708"/>
    <cellStyle name="Note 3 5 2 3 22 4" xfId="40716"/>
    <cellStyle name="Note 3 5 2 3 22 5" xfId="17763"/>
    <cellStyle name="Note 3 5 2 3 23" xfId="6066"/>
    <cellStyle name="Note 3 5 2 3 23 2" xfId="11634"/>
    <cellStyle name="Note 3 5 2 3 23 2 2" xfId="35461"/>
    <cellStyle name="Note 3 5 2 3 23 2 3" xfId="46500"/>
    <cellStyle name="Note 3 5 2 3 23 2 4" xfId="23547"/>
    <cellStyle name="Note 3 5 2 3 23 3" xfId="29918"/>
    <cellStyle name="Note 3 5 2 3 23 4" xfId="40933"/>
    <cellStyle name="Note 3 5 2 3 23 5" xfId="17980"/>
    <cellStyle name="Note 3 5 2 3 24" xfId="6274"/>
    <cellStyle name="Note 3 5 2 3 24 2" xfId="11815"/>
    <cellStyle name="Note 3 5 2 3 24 2 2" xfId="35642"/>
    <cellStyle name="Note 3 5 2 3 24 2 3" xfId="46681"/>
    <cellStyle name="Note 3 5 2 3 24 2 4" xfId="23728"/>
    <cellStyle name="Note 3 5 2 3 24 3" xfId="30119"/>
    <cellStyle name="Note 3 5 2 3 24 4" xfId="41141"/>
    <cellStyle name="Note 3 5 2 3 24 5" xfId="18188"/>
    <cellStyle name="Note 3 5 2 3 25" xfId="6494"/>
    <cellStyle name="Note 3 5 2 3 25 2" xfId="12007"/>
    <cellStyle name="Note 3 5 2 3 25 2 2" xfId="35834"/>
    <cellStyle name="Note 3 5 2 3 25 2 3" xfId="46873"/>
    <cellStyle name="Note 3 5 2 3 25 2 4" xfId="23920"/>
    <cellStyle name="Note 3 5 2 3 25 3" xfId="30332"/>
    <cellStyle name="Note 3 5 2 3 25 4" xfId="41361"/>
    <cellStyle name="Note 3 5 2 3 25 5" xfId="18408"/>
    <cellStyle name="Note 3 5 2 3 26" xfId="6720"/>
    <cellStyle name="Note 3 5 2 3 26 2" xfId="12200"/>
    <cellStyle name="Note 3 5 2 3 26 2 2" xfId="36027"/>
    <cellStyle name="Note 3 5 2 3 26 2 3" xfId="47066"/>
    <cellStyle name="Note 3 5 2 3 26 2 4" xfId="24113"/>
    <cellStyle name="Note 3 5 2 3 26 3" xfId="30549"/>
    <cellStyle name="Note 3 5 2 3 26 4" xfId="41587"/>
    <cellStyle name="Note 3 5 2 3 26 5" xfId="18634"/>
    <cellStyle name="Note 3 5 2 3 27" xfId="828"/>
    <cellStyle name="Note 3 5 2 3 27 2" xfId="7135"/>
    <cellStyle name="Note 3 5 2 3 27 2 2" xfId="30962"/>
    <cellStyle name="Note 3 5 2 3 27 2 3" xfId="42001"/>
    <cellStyle name="Note 3 5 2 3 27 2 4" xfId="19048"/>
    <cellStyle name="Note 3 5 2 3 27 3" xfId="24819"/>
    <cellStyle name="Note 3 5 2 3 27 4" xfId="30372"/>
    <cellStyle name="Note 3 5 2 3 27 5" xfId="12742"/>
    <cellStyle name="Note 3 5 2 3 28" xfId="6918"/>
    <cellStyle name="Note 3 5 2 3 28 2" xfId="30745"/>
    <cellStyle name="Note 3 5 2 3 28 3" xfId="41784"/>
    <cellStyle name="Note 3 5 2 3 28 4" xfId="18831"/>
    <cellStyle name="Note 3 5 2 3 29" xfId="24602"/>
    <cellStyle name="Note 3 5 2 3 3" xfId="1468"/>
    <cellStyle name="Note 3 5 2 3 3 2" xfId="7671"/>
    <cellStyle name="Note 3 5 2 3 3 2 2" xfId="31498"/>
    <cellStyle name="Note 3 5 2 3 3 2 3" xfId="42537"/>
    <cellStyle name="Note 3 5 2 3 3 2 4" xfId="19584"/>
    <cellStyle name="Note 3 5 2 3 3 3" xfId="25437"/>
    <cellStyle name="Note 3 5 2 3 3 4" xfId="36335"/>
    <cellStyle name="Note 3 5 2 3 3 5" xfId="13382"/>
    <cellStyle name="Note 3 5 2 3 30" xfId="29171"/>
    <cellStyle name="Note 3 5 2 3 31" xfId="12525"/>
    <cellStyle name="Note 3 5 2 3 4" xfId="1700"/>
    <cellStyle name="Note 3 5 2 3 4 2" xfId="7869"/>
    <cellStyle name="Note 3 5 2 3 4 2 2" xfId="31696"/>
    <cellStyle name="Note 3 5 2 3 4 2 3" xfId="42735"/>
    <cellStyle name="Note 3 5 2 3 4 2 4" xfId="19782"/>
    <cellStyle name="Note 3 5 2 3 4 3" xfId="25661"/>
    <cellStyle name="Note 3 5 2 3 4 4" xfId="36567"/>
    <cellStyle name="Note 3 5 2 3 4 5" xfId="13614"/>
    <cellStyle name="Note 3 5 2 3 5" xfId="1911"/>
    <cellStyle name="Note 3 5 2 3 5 2" xfId="8053"/>
    <cellStyle name="Note 3 5 2 3 5 2 2" xfId="31880"/>
    <cellStyle name="Note 3 5 2 3 5 2 3" xfId="42919"/>
    <cellStyle name="Note 3 5 2 3 5 2 4" xfId="19966"/>
    <cellStyle name="Note 3 5 2 3 5 3" xfId="25865"/>
    <cellStyle name="Note 3 5 2 3 5 4" xfId="36778"/>
    <cellStyle name="Note 3 5 2 3 5 5" xfId="13825"/>
    <cellStyle name="Note 3 5 2 3 6" xfId="2142"/>
    <cellStyle name="Note 3 5 2 3 6 2" xfId="8254"/>
    <cellStyle name="Note 3 5 2 3 6 2 2" xfId="32081"/>
    <cellStyle name="Note 3 5 2 3 6 2 3" xfId="43120"/>
    <cellStyle name="Note 3 5 2 3 6 2 4" xfId="20167"/>
    <cellStyle name="Note 3 5 2 3 6 3" xfId="26090"/>
    <cellStyle name="Note 3 5 2 3 6 4" xfId="37009"/>
    <cellStyle name="Note 3 5 2 3 6 5" xfId="14056"/>
    <cellStyle name="Note 3 5 2 3 7" xfId="2367"/>
    <cellStyle name="Note 3 5 2 3 7 2" xfId="8445"/>
    <cellStyle name="Note 3 5 2 3 7 2 2" xfId="32272"/>
    <cellStyle name="Note 3 5 2 3 7 2 3" xfId="43311"/>
    <cellStyle name="Note 3 5 2 3 7 2 4" xfId="20358"/>
    <cellStyle name="Note 3 5 2 3 7 3" xfId="26307"/>
    <cellStyle name="Note 3 5 2 3 7 4" xfId="37234"/>
    <cellStyle name="Note 3 5 2 3 7 5" xfId="14281"/>
    <cellStyle name="Note 3 5 2 3 8" xfId="2581"/>
    <cellStyle name="Note 3 5 2 3 8 2" xfId="8631"/>
    <cellStyle name="Note 3 5 2 3 8 2 2" xfId="32458"/>
    <cellStyle name="Note 3 5 2 3 8 2 3" xfId="43497"/>
    <cellStyle name="Note 3 5 2 3 8 2 4" xfId="20544"/>
    <cellStyle name="Note 3 5 2 3 8 3" xfId="26516"/>
    <cellStyle name="Note 3 5 2 3 8 4" xfId="37448"/>
    <cellStyle name="Note 3 5 2 3 8 5" xfId="14495"/>
    <cellStyle name="Note 3 5 2 3 9" xfId="2799"/>
    <cellStyle name="Note 3 5 2 3 9 2" xfId="8815"/>
    <cellStyle name="Note 3 5 2 3 9 2 2" xfId="32642"/>
    <cellStyle name="Note 3 5 2 3 9 2 3" xfId="43681"/>
    <cellStyle name="Note 3 5 2 3 9 2 4" xfId="20728"/>
    <cellStyle name="Note 3 5 2 3 9 3" xfId="26728"/>
    <cellStyle name="Note 3 5 2 3 9 4" xfId="37666"/>
    <cellStyle name="Note 3 5 2 3 9 5" xfId="14713"/>
    <cellStyle name="Note 3 5 2 30" xfId="6764"/>
    <cellStyle name="Note 3 5 2 30 2" xfId="12236"/>
    <cellStyle name="Note 3 5 2 30 2 2" xfId="36063"/>
    <cellStyle name="Note 3 5 2 30 2 3" xfId="47102"/>
    <cellStyle name="Note 3 5 2 30 2 4" xfId="24149"/>
    <cellStyle name="Note 3 5 2 30 3" xfId="30592"/>
    <cellStyle name="Note 3 5 2 30 4" xfId="41631"/>
    <cellStyle name="Note 3 5 2 30 5" xfId="18678"/>
    <cellStyle name="Note 3 5 2 31" xfId="6809"/>
    <cellStyle name="Note 3 5 2 31 2" xfId="12276"/>
    <cellStyle name="Note 3 5 2 31 2 2" xfId="36103"/>
    <cellStyle name="Note 3 5 2 31 2 3" xfId="47142"/>
    <cellStyle name="Note 3 5 2 31 2 4" xfId="24189"/>
    <cellStyle name="Note 3 5 2 31 3" xfId="30636"/>
    <cellStyle name="Note 3 5 2 31 4" xfId="41676"/>
    <cellStyle name="Note 3 5 2 31 5" xfId="18723"/>
    <cellStyle name="Note 3 5 2 32" xfId="684"/>
    <cellStyle name="Note 3 5 2 32 2" xfId="6991"/>
    <cellStyle name="Note 3 5 2 32 2 2" xfId="30818"/>
    <cellStyle name="Note 3 5 2 32 2 3" xfId="41857"/>
    <cellStyle name="Note 3 5 2 32 2 4" xfId="18904"/>
    <cellStyle name="Note 3 5 2 32 3" xfId="24675"/>
    <cellStyle name="Note 3 5 2 32 4" xfId="30504"/>
    <cellStyle name="Note 3 5 2 32 5" xfId="12598"/>
    <cellStyle name="Note 3 5 2 33" xfId="24441"/>
    <cellStyle name="Note 3 5 2 34" xfId="29048"/>
    <cellStyle name="Note 3 5 2 35" xfId="12359"/>
    <cellStyle name="Note 3 5 2 4" xfId="482"/>
    <cellStyle name="Note 3 5 2 4 10" xfId="2876"/>
    <cellStyle name="Note 3 5 2 4 10 2" xfId="8888"/>
    <cellStyle name="Note 3 5 2 4 10 2 2" xfId="32715"/>
    <cellStyle name="Note 3 5 2 4 10 2 3" xfId="43754"/>
    <cellStyle name="Note 3 5 2 4 10 2 4" xfId="20801"/>
    <cellStyle name="Note 3 5 2 4 10 3" xfId="26805"/>
    <cellStyle name="Note 3 5 2 4 10 4" xfId="37743"/>
    <cellStyle name="Note 3 5 2 4 10 5" xfId="14790"/>
    <cellStyle name="Note 3 5 2 4 11" xfId="3144"/>
    <cellStyle name="Note 3 5 2 4 11 2" xfId="9117"/>
    <cellStyle name="Note 3 5 2 4 11 2 2" xfId="32944"/>
    <cellStyle name="Note 3 5 2 4 11 2 3" xfId="43983"/>
    <cellStyle name="Note 3 5 2 4 11 2 4" xfId="21030"/>
    <cellStyle name="Note 3 5 2 4 11 3" xfId="27068"/>
    <cellStyle name="Note 3 5 2 4 11 4" xfId="38011"/>
    <cellStyle name="Note 3 5 2 4 11 5" xfId="15058"/>
    <cellStyle name="Note 3 5 2 4 12" xfId="3388"/>
    <cellStyle name="Note 3 5 2 4 12 2" xfId="9329"/>
    <cellStyle name="Note 3 5 2 4 12 2 2" xfId="33156"/>
    <cellStyle name="Note 3 5 2 4 12 2 3" xfId="44195"/>
    <cellStyle name="Note 3 5 2 4 12 2 4" xfId="21242"/>
    <cellStyle name="Note 3 5 2 4 12 3" xfId="27309"/>
    <cellStyle name="Note 3 5 2 4 12 4" xfId="38255"/>
    <cellStyle name="Note 3 5 2 4 12 5" xfId="15302"/>
    <cellStyle name="Note 3 5 2 4 13" xfId="3633"/>
    <cellStyle name="Note 3 5 2 4 13 2" xfId="9542"/>
    <cellStyle name="Note 3 5 2 4 13 2 2" xfId="33369"/>
    <cellStyle name="Note 3 5 2 4 13 2 3" xfId="44408"/>
    <cellStyle name="Note 3 5 2 4 13 2 4" xfId="21455"/>
    <cellStyle name="Note 3 5 2 4 13 3" xfId="27549"/>
    <cellStyle name="Note 3 5 2 4 13 4" xfId="38500"/>
    <cellStyle name="Note 3 5 2 4 13 5" xfId="15547"/>
    <cellStyle name="Note 3 5 2 4 14" xfId="3881"/>
    <cellStyle name="Note 3 5 2 4 14 2" xfId="9756"/>
    <cellStyle name="Note 3 5 2 4 14 2 2" xfId="33583"/>
    <cellStyle name="Note 3 5 2 4 14 2 3" xfId="44622"/>
    <cellStyle name="Note 3 5 2 4 14 2 4" xfId="21669"/>
    <cellStyle name="Note 3 5 2 4 14 3" xfId="27793"/>
    <cellStyle name="Note 3 5 2 4 14 4" xfId="38748"/>
    <cellStyle name="Note 3 5 2 4 14 5" xfId="15795"/>
    <cellStyle name="Note 3 5 2 4 15" xfId="4125"/>
    <cellStyle name="Note 3 5 2 4 15 2" xfId="9967"/>
    <cellStyle name="Note 3 5 2 4 15 2 2" xfId="33794"/>
    <cellStyle name="Note 3 5 2 4 15 2 3" xfId="44833"/>
    <cellStyle name="Note 3 5 2 4 15 2 4" xfId="21880"/>
    <cellStyle name="Note 3 5 2 4 15 3" xfId="28032"/>
    <cellStyle name="Note 3 5 2 4 15 4" xfId="38992"/>
    <cellStyle name="Note 3 5 2 4 15 5" xfId="16039"/>
    <cellStyle name="Note 3 5 2 4 16" xfId="4367"/>
    <cellStyle name="Note 3 5 2 4 16 2" xfId="10177"/>
    <cellStyle name="Note 3 5 2 4 16 2 2" xfId="34004"/>
    <cellStyle name="Note 3 5 2 4 16 2 3" xfId="45043"/>
    <cellStyle name="Note 3 5 2 4 16 2 4" xfId="22090"/>
    <cellStyle name="Note 3 5 2 4 16 3" xfId="28269"/>
    <cellStyle name="Note 3 5 2 4 16 4" xfId="39234"/>
    <cellStyle name="Note 3 5 2 4 16 5" xfId="16281"/>
    <cellStyle name="Note 3 5 2 4 17" xfId="4588"/>
    <cellStyle name="Note 3 5 2 4 17 2" xfId="10364"/>
    <cellStyle name="Note 3 5 2 4 17 2 2" xfId="34191"/>
    <cellStyle name="Note 3 5 2 4 17 2 3" xfId="45230"/>
    <cellStyle name="Note 3 5 2 4 17 2 4" xfId="22277"/>
    <cellStyle name="Note 3 5 2 4 17 3" xfId="28484"/>
    <cellStyle name="Note 3 5 2 4 17 4" xfId="39455"/>
    <cellStyle name="Note 3 5 2 4 17 5" xfId="16502"/>
    <cellStyle name="Note 3 5 2 4 18" xfId="4798"/>
    <cellStyle name="Note 3 5 2 4 18 2" xfId="10547"/>
    <cellStyle name="Note 3 5 2 4 18 2 2" xfId="34374"/>
    <cellStyle name="Note 3 5 2 4 18 2 3" xfId="45413"/>
    <cellStyle name="Note 3 5 2 4 18 2 4" xfId="22460"/>
    <cellStyle name="Note 3 5 2 4 18 3" xfId="28688"/>
    <cellStyle name="Note 3 5 2 4 18 4" xfId="39665"/>
    <cellStyle name="Note 3 5 2 4 18 5" xfId="16712"/>
    <cellStyle name="Note 3 5 2 4 19" xfId="5033"/>
    <cellStyle name="Note 3 5 2 4 19 2" xfId="10752"/>
    <cellStyle name="Note 3 5 2 4 19 2 2" xfId="34579"/>
    <cellStyle name="Note 3 5 2 4 19 2 3" xfId="45618"/>
    <cellStyle name="Note 3 5 2 4 19 2 4" xfId="22665"/>
    <cellStyle name="Note 3 5 2 4 19 3" xfId="28917"/>
    <cellStyle name="Note 3 5 2 4 19 4" xfId="39900"/>
    <cellStyle name="Note 3 5 2 4 19 5" xfId="16947"/>
    <cellStyle name="Note 3 5 2 4 2" xfId="1126"/>
    <cellStyle name="Note 3 5 2 4 2 2" xfId="7379"/>
    <cellStyle name="Note 3 5 2 4 2 2 2" xfId="31206"/>
    <cellStyle name="Note 3 5 2 4 2 2 3" xfId="42245"/>
    <cellStyle name="Note 3 5 2 4 2 2 4" xfId="19292"/>
    <cellStyle name="Note 3 5 2 4 2 3" xfId="25107"/>
    <cellStyle name="Note 3 5 2 4 2 4" xfId="24362"/>
    <cellStyle name="Note 3 5 2 4 2 5" xfId="13040"/>
    <cellStyle name="Note 3 5 2 4 20" xfId="5254"/>
    <cellStyle name="Note 3 5 2 4 20 2" xfId="10939"/>
    <cellStyle name="Note 3 5 2 4 20 2 2" xfId="34766"/>
    <cellStyle name="Note 3 5 2 4 20 2 3" xfId="45805"/>
    <cellStyle name="Note 3 5 2 4 20 2 4" xfId="22852"/>
    <cellStyle name="Note 3 5 2 4 20 3" xfId="29131"/>
    <cellStyle name="Note 3 5 2 4 20 4" xfId="40121"/>
    <cellStyle name="Note 3 5 2 4 20 5" xfId="17168"/>
    <cellStyle name="Note 3 5 2 4 21" xfId="5487"/>
    <cellStyle name="Note 3 5 2 4 21 2" xfId="11142"/>
    <cellStyle name="Note 3 5 2 4 21 2 2" xfId="34969"/>
    <cellStyle name="Note 3 5 2 4 21 2 3" xfId="46008"/>
    <cellStyle name="Note 3 5 2 4 21 2 4" xfId="23055"/>
    <cellStyle name="Note 3 5 2 4 21 3" xfId="29358"/>
    <cellStyle name="Note 3 5 2 4 21 4" xfId="40354"/>
    <cellStyle name="Note 3 5 2 4 21 5" xfId="17401"/>
    <cellStyle name="Note 3 5 2 4 22" xfId="5720"/>
    <cellStyle name="Note 3 5 2 4 22 2" xfId="11343"/>
    <cellStyle name="Note 3 5 2 4 22 2 2" xfId="35170"/>
    <cellStyle name="Note 3 5 2 4 22 2 3" xfId="46209"/>
    <cellStyle name="Note 3 5 2 4 22 2 4" xfId="23256"/>
    <cellStyle name="Note 3 5 2 4 22 3" xfId="29584"/>
    <cellStyle name="Note 3 5 2 4 22 4" xfId="40587"/>
    <cellStyle name="Note 3 5 2 4 22 5" xfId="17634"/>
    <cellStyle name="Note 3 5 2 4 23" xfId="5937"/>
    <cellStyle name="Note 3 5 2 4 23 2" xfId="11527"/>
    <cellStyle name="Note 3 5 2 4 23 2 2" xfId="35354"/>
    <cellStyle name="Note 3 5 2 4 23 2 3" xfId="46393"/>
    <cellStyle name="Note 3 5 2 4 23 2 4" xfId="23440"/>
    <cellStyle name="Note 3 5 2 4 23 3" xfId="29795"/>
    <cellStyle name="Note 3 5 2 4 23 4" xfId="40804"/>
    <cellStyle name="Note 3 5 2 4 23 5" xfId="17851"/>
    <cellStyle name="Note 3 5 2 4 24" xfId="6145"/>
    <cellStyle name="Note 3 5 2 4 24 2" xfId="11708"/>
    <cellStyle name="Note 3 5 2 4 24 2 2" xfId="35535"/>
    <cellStyle name="Note 3 5 2 4 24 2 3" xfId="46574"/>
    <cellStyle name="Note 3 5 2 4 24 2 4" xfId="23621"/>
    <cellStyle name="Note 3 5 2 4 24 3" xfId="29996"/>
    <cellStyle name="Note 3 5 2 4 24 4" xfId="41012"/>
    <cellStyle name="Note 3 5 2 4 24 5" xfId="18059"/>
    <cellStyle name="Note 3 5 2 4 25" xfId="6365"/>
    <cellStyle name="Note 3 5 2 4 25 2" xfId="11900"/>
    <cellStyle name="Note 3 5 2 4 25 2 2" xfId="35727"/>
    <cellStyle name="Note 3 5 2 4 25 2 3" xfId="46766"/>
    <cellStyle name="Note 3 5 2 4 25 2 4" xfId="23813"/>
    <cellStyle name="Note 3 5 2 4 25 3" xfId="30209"/>
    <cellStyle name="Note 3 5 2 4 25 4" xfId="41232"/>
    <cellStyle name="Note 3 5 2 4 25 5" xfId="18279"/>
    <cellStyle name="Note 3 5 2 4 26" xfId="6591"/>
    <cellStyle name="Note 3 5 2 4 26 2" xfId="12093"/>
    <cellStyle name="Note 3 5 2 4 26 2 2" xfId="35920"/>
    <cellStyle name="Note 3 5 2 4 26 2 3" xfId="46959"/>
    <cellStyle name="Note 3 5 2 4 26 2 4" xfId="24006"/>
    <cellStyle name="Note 3 5 2 4 26 3" xfId="30426"/>
    <cellStyle name="Note 3 5 2 4 26 4" xfId="41458"/>
    <cellStyle name="Note 3 5 2 4 26 5" xfId="18505"/>
    <cellStyle name="Note 3 5 2 4 27" xfId="721"/>
    <cellStyle name="Note 3 5 2 4 27 2" xfId="7028"/>
    <cellStyle name="Note 3 5 2 4 27 2 2" xfId="30855"/>
    <cellStyle name="Note 3 5 2 4 27 2 3" xfId="41894"/>
    <cellStyle name="Note 3 5 2 4 27 2 4" xfId="18941"/>
    <cellStyle name="Note 3 5 2 4 27 3" xfId="24712"/>
    <cellStyle name="Note 3 5 2 4 27 4" xfId="26532"/>
    <cellStyle name="Note 3 5 2 4 27 5" xfId="12635"/>
    <cellStyle name="Note 3 5 2 4 28" xfId="24478"/>
    <cellStyle name="Note 3 5 2 4 29" xfId="26527"/>
    <cellStyle name="Note 3 5 2 4 3" xfId="1339"/>
    <cellStyle name="Note 3 5 2 4 3 2" xfId="7564"/>
    <cellStyle name="Note 3 5 2 4 3 2 2" xfId="31391"/>
    <cellStyle name="Note 3 5 2 4 3 2 3" xfId="42430"/>
    <cellStyle name="Note 3 5 2 4 3 2 4" xfId="19477"/>
    <cellStyle name="Note 3 5 2 4 3 3" xfId="25314"/>
    <cellStyle name="Note 3 5 2 4 3 4" xfId="36206"/>
    <cellStyle name="Note 3 5 2 4 3 5" xfId="13253"/>
    <cellStyle name="Note 3 5 2 4 30" xfId="12396"/>
    <cellStyle name="Note 3 5 2 4 4" xfId="1571"/>
    <cellStyle name="Note 3 5 2 4 4 2" xfId="7762"/>
    <cellStyle name="Note 3 5 2 4 4 2 2" xfId="31589"/>
    <cellStyle name="Note 3 5 2 4 4 2 3" xfId="42628"/>
    <cellStyle name="Note 3 5 2 4 4 2 4" xfId="19675"/>
    <cellStyle name="Note 3 5 2 4 4 3" xfId="25538"/>
    <cellStyle name="Note 3 5 2 4 4 4" xfId="36438"/>
    <cellStyle name="Note 3 5 2 4 4 5" xfId="13485"/>
    <cellStyle name="Note 3 5 2 4 5" xfId="1782"/>
    <cellStyle name="Note 3 5 2 4 5 2" xfId="7946"/>
    <cellStyle name="Note 3 5 2 4 5 2 2" xfId="31773"/>
    <cellStyle name="Note 3 5 2 4 5 2 3" xfId="42812"/>
    <cellStyle name="Note 3 5 2 4 5 2 4" xfId="19859"/>
    <cellStyle name="Note 3 5 2 4 5 3" xfId="25742"/>
    <cellStyle name="Note 3 5 2 4 5 4" xfId="36649"/>
    <cellStyle name="Note 3 5 2 4 5 5" xfId="13696"/>
    <cellStyle name="Note 3 5 2 4 6" xfId="2013"/>
    <cellStyle name="Note 3 5 2 4 6 2" xfId="8147"/>
    <cellStyle name="Note 3 5 2 4 6 2 2" xfId="31974"/>
    <cellStyle name="Note 3 5 2 4 6 2 3" xfId="43013"/>
    <cellStyle name="Note 3 5 2 4 6 2 4" xfId="20060"/>
    <cellStyle name="Note 3 5 2 4 6 3" xfId="25966"/>
    <cellStyle name="Note 3 5 2 4 6 4" xfId="36880"/>
    <cellStyle name="Note 3 5 2 4 6 5" xfId="13927"/>
    <cellStyle name="Note 3 5 2 4 7" xfId="2238"/>
    <cellStyle name="Note 3 5 2 4 7 2" xfId="8338"/>
    <cellStyle name="Note 3 5 2 4 7 2 2" xfId="32165"/>
    <cellStyle name="Note 3 5 2 4 7 2 3" xfId="43204"/>
    <cellStyle name="Note 3 5 2 4 7 2 4" xfId="20251"/>
    <cellStyle name="Note 3 5 2 4 7 3" xfId="26184"/>
    <cellStyle name="Note 3 5 2 4 7 4" xfId="37105"/>
    <cellStyle name="Note 3 5 2 4 7 5" xfId="14152"/>
    <cellStyle name="Note 3 5 2 4 8" xfId="2452"/>
    <cellStyle name="Note 3 5 2 4 8 2" xfId="8524"/>
    <cellStyle name="Note 3 5 2 4 8 2 2" xfId="32351"/>
    <cellStyle name="Note 3 5 2 4 8 2 3" xfId="43390"/>
    <cellStyle name="Note 3 5 2 4 8 2 4" xfId="20437"/>
    <cellStyle name="Note 3 5 2 4 8 3" xfId="26392"/>
    <cellStyle name="Note 3 5 2 4 8 4" xfId="37319"/>
    <cellStyle name="Note 3 5 2 4 8 5" xfId="14366"/>
    <cellStyle name="Note 3 5 2 4 9" xfId="2670"/>
    <cellStyle name="Note 3 5 2 4 9 2" xfId="8708"/>
    <cellStyle name="Note 3 5 2 4 9 2 2" xfId="32535"/>
    <cellStyle name="Note 3 5 2 4 9 2 3" xfId="43574"/>
    <cellStyle name="Note 3 5 2 4 9 2 4" xfId="20621"/>
    <cellStyle name="Note 3 5 2 4 9 3" xfId="26604"/>
    <cellStyle name="Note 3 5 2 4 9 4" xfId="37537"/>
    <cellStyle name="Note 3 5 2 4 9 5" xfId="14584"/>
    <cellStyle name="Note 3 5 2 5" xfId="1089"/>
    <cellStyle name="Note 3 5 2 5 2" xfId="7342"/>
    <cellStyle name="Note 3 5 2 5 2 2" xfId="31169"/>
    <cellStyle name="Note 3 5 2 5 2 3" xfId="42208"/>
    <cellStyle name="Note 3 5 2 5 2 4" xfId="19255"/>
    <cellStyle name="Note 3 5 2 5 3" xfId="25070"/>
    <cellStyle name="Note 3 5 2 5 4" xfId="24205"/>
    <cellStyle name="Note 3 5 2 5 5" xfId="13003"/>
    <cellStyle name="Note 3 5 2 6" xfId="1302"/>
    <cellStyle name="Note 3 5 2 6 2" xfId="7527"/>
    <cellStyle name="Note 3 5 2 6 2 2" xfId="31354"/>
    <cellStyle name="Note 3 5 2 6 2 3" xfId="42393"/>
    <cellStyle name="Note 3 5 2 6 2 4" xfId="19440"/>
    <cellStyle name="Note 3 5 2 6 3" xfId="25277"/>
    <cellStyle name="Note 3 5 2 6 4" xfId="36169"/>
    <cellStyle name="Note 3 5 2 6 5" xfId="13216"/>
    <cellStyle name="Note 3 5 2 7" xfId="1534"/>
    <cellStyle name="Note 3 5 2 7 2" xfId="7725"/>
    <cellStyle name="Note 3 5 2 7 2 2" xfId="31552"/>
    <cellStyle name="Note 3 5 2 7 2 3" xfId="42591"/>
    <cellStyle name="Note 3 5 2 7 2 4" xfId="19638"/>
    <cellStyle name="Note 3 5 2 7 3" xfId="25501"/>
    <cellStyle name="Note 3 5 2 7 4" xfId="36401"/>
    <cellStyle name="Note 3 5 2 7 5" xfId="13448"/>
    <cellStyle name="Note 3 5 2 8" xfId="1745"/>
    <cellStyle name="Note 3 5 2 8 2" xfId="7909"/>
    <cellStyle name="Note 3 5 2 8 2 2" xfId="31736"/>
    <cellStyle name="Note 3 5 2 8 2 3" xfId="42775"/>
    <cellStyle name="Note 3 5 2 8 2 4" xfId="19822"/>
    <cellStyle name="Note 3 5 2 8 3" xfId="25705"/>
    <cellStyle name="Note 3 5 2 8 4" xfId="36612"/>
    <cellStyle name="Note 3 5 2 8 5" xfId="13659"/>
    <cellStyle name="Note 3 5 2 9" xfId="1976"/>
    <cellStyle name="Note 3 5 2 9 2" xfId="8110"/>
    <cellStyle name="Note 3 5 2 9 2 2" xfId="31937"/>
    <cellStyle name="Note 3 5 2 9 2 3" xfId="42976"/>
    <cellStyle name="Note 3 5 2 9 2 4" xfId="20023"/>
    <cellStyle name="Note 3 5 2 9 3" xfId="25929"/>
    <cellStyle name="Note 3 5 2 9 4" xfId="36843"/>
    <cellStyle name="Note 3 5 2 9 5" xfId="13890"/>
    <cellStyle name="Note 3 5 20" xfId="6523"/>
    <cellStyle name="Note 3 5 20 2" xfId="12029"/>
    <cellStyle name="Note 3 5 20 2 2" xfId="35856"/>
    <cellStyle name="Note 3 5 20 2 3" xfId="46895"/>
    <cellStyle name="Note 3 5 20 2 4" xfId="23942"/>
    <cellStyle name="Note 3 5 20 3" xfId="30359"/>
    <cellStyle name="Note 3 5 20 4" xfId="41390"/>
    <cellStyle name="Note 3 5 20 5" xfId="18437"/>
    <cellStyle name="Note 3 5 21" xfId="6769"/>
    <cellStyle name="Note 3 5 21 2" xfId="12240"/>
    <cellStyle name="Note 3 5 21 2 2" xfId="36067"/>
    <cellStyle name="Note 3 5 21 2 3" xfId="47106"/>
    <cellStyle name="Note 3 5 21 2 4" xfId="24153"/>
    <cellStyle name="Note 3 5 21 3" xfId="30597"/>
    <cellStyle name="Note 3 5 21 4" xfId="41636"/>
    <cellStyle name="Note 3 5 21 5" xfId="18683"/>
    <cellStyle name="Note 3 5 22" xfId="648"/>
    <cellStyle name="Note 3 5 22 2" xfId="6955"/>
    <cellStyle name="Note 3 5 22 2 2" xfId="30782"/>
    <cellStyle name="Note 3 5 22 2 3" xfId="41821"/>
    <cellStyle name="Note 3 5 22 2 4" xfId="18868"/>
    <cellStyle name="Note 3 5 22 3" xfId="24639"/>
    <cellStyle name="Note 3 5 22 4" xfId="30548"/>
    <cellStyle name="Note 3 5 22 5" xfId="12562"/>
    <cellStyle name="Note 3 5 23" xfId="24400"/>
    <cellStyle name="Note 3 5 24" xfId="25011"/>
    <cellStyle name="Note 3 5 25" xfId="12319"/>
    <cellStyle name="Note 3 5 3" xfId="571"/>
    <cellStyle name="Note 3 5 3 10" xfId="2965"/>
    <cellStyle name="Note 3 5 3 10 2" xfId="8959"/>
    <cellStyle name="Note 3 5 3 10 2 2" xfId="32786"/>
    <cellStyle name="Note 3 5 3 10 2 3" xfId="43825"/>
    <cellStyle name="Note 3 5 3 10 2 4" xfId="20872"/>
    <cellStyle name="Note 3 5 3 10 3" xfId="26890"/>
    <cellStyle name="Note 3 5 3 10 4" xfId="37832"/>
    <cellStyle name="Note 3 5 3 10 5" xfId="14879"/>
    <cellStyle name="Note 3 5 3 11" xfId="3233"/>
    <cellStyle name="Note 3 5 3 11 2" xfId="9188"/>
    <cellStyle name="Note 3 5 3 11 2 2" xfId="33015"/>
    <cellStyle name="Note 3 5 3 11 2 3" xfId="44054"/>
    <cellStyle name="Note 3 5 3 11 2 4" xfId="21101"/>
    <cellStyle name="Note 3 5 3 11 3" xfId="27155"/>
    <cellStyle name="Note 3 5 3 11 4" xfId="38100"/>
    <cellStyle name="Note 3 5 3 11 5" xfId="15147"/>
    <cellStyle name="Note 3 5 3 12" xfId="3477"/>
    <cellStyle name="Note 3 5 3 12 2" xfId="9400"/>
    <cellStyle name="Note 3 5 3 12 2 2" xfId="33227"/>
    <cellStyle name="Note 3 5 3 12 2 3" xfId="44266"/>
    <cellStyle name="Note 3 5 3 12 2 4" xfId="21313"/>
    <cellStyle name="Note 3 5 3 12 3" xfId="27394"/>
    <cellStyle name="Note 3 5 3 12 4" xfId="38344"/>
    <cellStyle name="Note 3 5 3 12 5" xfId="15391"/>
    <cellStyle name="Note 3 5 3 13" xfId="3722"/>
    <cellStyle name="Note 3 5 3 13 2" xfId="9613"/>
    <cellStyle name="Note 3 5 3 13 2 2" xfId="33440"/>
    <cellStyle name="Note 3 5 3 13 2 3" xfId="44479"/>
    <cellStyle name="Note 3 5 3 13 2 4" xfId="21526"/>
    <cellStyle name="Note 3 5 3 13 3" xfId="27635"/>
    <cellStyle name="Note 3 5 3 13 4" xfId="38589"/>
    <cellStyle name="Note 3 5 3 13 5" xfId="15636"/>
    <cellStyle name="Note 3 5 3 14" xfId="3970"/>
    <cellStyle name="Note 3 5 3 14 2" xfId="9827"/>
    <cellStyle name="Note 3 5 3 14 2 2" xfId="33654"/>
    <cellStyle name="Note 3 5 3 14 2 3" xfId="44693"/>
    <cellStyle name="Note 3 5 3 14 2 4" xfId="21740"/>
    <cellStyle name="Note 3 5 3 14 3" xfId="27878"/>
    <cellStyle name="Note 3 5 3 14 4" xfId="38837"/>
    <cellStyle name="Note 3 5 3 14 5" xfId="15884"/>
    <cellStyle name="Note 3 5 3 15" xfId="4214"/>
    <cellStyle name="Note 3 5 3 15 2" xfId="10038"/>
    <cellStyle name="Note 3 5 3 15 2 2" xfId="33865"/>
    <cellStyle name="Note 3 5 3 15 2 3" xfId="44904"/>
    <cellStyle name="Note 3 5 3 15 2 4" xfId="21951"/>
    <cellStyle name="Note 3 5 3 15 3" xfId="28117"/>
    <cellStyle name="Note 3 5 3 15 4" xfId="39081"/>
    <cellStyle name="Note 3 5 3 15 5" xfId="16128"/>
    <cellStyle name="Note 3 5 3 16" xfId="4456"/>
    <cellStyle name="Note 3 5 3 16 2" xfId="10248"/>
    <cellStyle name="Note 3 5 3 16 2 2" xfId="34075"/>
    <cellStyle name="Note 3 5 3 16 2 3" xfId="45114"/>
    <cellStyle name="Note 3 5 3 16 2 4" xfId="22161"/>
    <cellStyle name="Note 3 5 3 16 3" xfId="28354"/>
    <cellStyle name="Note 3 5 3 16 4" xfId="39323"/>
    <cellStyle name="Note 3 5 3 16 5" xfId="16370"/>
    <cellStyle name="Note 3 5 3 17" xfId="4677"/>
    <cellStyle name="Note 3 5 3 17 2" xfId="10435"/>
    <cellStyle name="Note 3 5 3 17 2 2" xfId="34262"/>
    <cellStyle name="Note 3 5 3 17 2 3" xfId="45301"/>
    <cellStyle name="Note 3 5 3 17 2 4" xfId="22348"/>
    <cellStyle name="Note 3 5 3 17 3" xfId="28569"/>
    <cellStyle name="Note 3 5 3 17 4" xfId="39544"/>
    <cellStyle name="Note 3 5 3 17 5" xfId="16591"/>
    <cellStyle name="Note 3 5 3 18" xfId="4887"/>
    <cellStyle name="Note 3 5 3 18 2" xfId="10618"/>
    <cellStyle name="Note 3 5 3 18 2 2" xfId="34445"/>
    <cellStyle name="Note 3 5 3 18 2 3" xfId="45484"/>
    <cellStyle name="Note 3 5 3 18 2 4" xfId="22531"/>
    <cellStyle name="Note 3 5 3 18 3" xfId="28773"/>
    <cellStyle name="Note 3 5 3 18 4" xfId="39754"/>
    <cellStyle name="Note 3 5 3 18 5" xfId="16801"/>
    <cellStyle name="Note 3 5 3 19" xfId="5122"/>
    <cellStyle name="Note 3 5 3 19 2" xfId="10823"/>
    <cellStyle name="Note 3 5 3 19 2 2" xfId="34650"/>
    <cellStyle name="Note 3 5 3 19 2 3" xfId="45689"/>
    <cellStyle name="Note 3 5 3 19 2 4" xfId="22736"/>
    <cellStyle name="Note 3 5 3 19 3" xfId="29003"/>
    <cellStyle name="Note 3 5 3 19 4" xfId="39989"/>
    <cellStyle name="Note 3 5 3 19 5" xfId="17036"/>
    <cellStyle name="Note 3 5 3 2" xfId="1215"/>
    <cellStyle name="Note 3 5 3 2 2" xfId="7450"/>
    <cellStyle name="Note 3 5 3 2 2 2" xfId="31277"/>
    <cellStyle name="Note 3 5 3 2 2 3" xfId="42316"/>
    <cellStyle name="Note 3 5 3 2 2 4" xfId="19363"/>
    <cellStyle name="Note 3 5 3 2 3" xfId="25192"/>
    <cellStyle name="Note 3 5 3 2 4" xfId="24246"/>
    <cellStyle name="Note 3 5 3 2 5" xfId="13129"/>
    <cellStyle name="Note 3 5 3 20" xfId="5343"/>
    <cellStyle name="Note 3 5 3 20 2" xfId="11010"/>
    <cellStyle name="Note 3 5 3 20 2 2" xfId="34837"/>
    <cellStyle name="Note 3 5 3 20 2 3" xfId="45876"/>
    <cellStyle name="Note 3 5 3 20 2 4" xfId="22923"/>
    <cellStyle name="Note 3 5 3 20 3" xfId="29216"/>
    <cellStyle name="Note 3 5 3 20 4" xfId="40210"/>
    <cellStyle name="Note 3 5 3 20 5" xfId="17257"/>
    <cellStyle name="Note 3 5 3 21" xfId="5576"/>
    <cellStyle name="Note 3 5 3 21 2" xfId="11213"/>
    <cellStyle name="Note 3 5 3 21 2 2" xfId="35040"/>
    <cellStyle name="Note 3 5 3 21 2 3" xfId="46079"/>
    <cellStyle name="Note 3 5 3 21 2 4" xfId="23126"/>
    <cellStyle name="Note 3 5 3 21 3" xfId="29443"/>
    <cellStyle name="Note 3 5 3 21 4" xfId="40443"/>
    <cellStyle name="Note 3 5 3 21 5" xfId="17490"/>
    <cellStyle name="Note 3 5 3 22" xfId="5809"/>
    <cellStyle name="Note 3 5 3 22 2" xfId="11414"/>
    <cellStyle name="Note 3 5 3 22 2 2" xfId="35241"/>
    <cellStyle name="Note 3 5 3 22 2 3" xfId="46280"/>
    <cellStyle name="Note 3 5 3 22 2 4" xfId="23327"/>
    <cellStyle name="Note 3 5 3 22 3" xfId="29669"/>
    <cellStyle name="Note 3 5 3 22 4" xfId="40676"/>
    <cellStyle name="Note 3 5 3 22 5" xfId="17723"/>
    <cellStyle name="Note 3 5 3 23" xfId="6026"/>
    <cellStyle name="Note 3 5 3 23 2" xfId="11598"/>
    <cellStyle name="Note 3 5 3 23 2 2" xfId="35425"/>
    <cellStyle name="Note 3 5 3 23 2 3" xfId="46464"/>
    <cellStyle name="Note 3 5 3 23 2 4" xfId="23511"/>
    <cellStyle name="Note 3 5 3 23 3" xfId="29879"/>
    <cellStyle name="Note 3 5 3 23 4" xfId="40893"/>
    <cellStyle name="Note 3 5 3 23 5" xfId="17940"/>
    <cellStyle name="Note 3 5 3 24" xfId="6234"/>
    <cellStyle name="Note 3 5 3 24 2" xfId="11779"/>
    <cellStyle name="Note 3 5 3 24 2 2" xfId="35606"/>
    <cellStyle name="Note 3 5 3 24 2 3" xfId="46645"/>
    <cellStyle name="Note 3 5 3 24 2 4" xfId="23692"/>
    <cellStyle name="Note 3 5 3 24 3" xfId="30080"/>
    <cellStyle name="Note 3 5 3 24 4" xfId="41101"/>
    <cellStyle name="Note 3 5 3 24 5" xfId="18148"/>
    <cellStyle name="Note 3 5 3 25" xfId="6454"/>
    <cellStyle name="Note 3 5 3 25 2" xfId="11971"/>
    <cellStyle name="Note 3 5 3 25 2 2" xfId="35798"/>
    <cellStyle name="Note 3 5 3 25 2 3" xfId="46837"/>
    <cellStyle name="Note 3 5 3 25 2 4" xfId="23884"/>
    <cellStyle name="Note 3 5 3 25 3" xfId="30293"/>
    <cellStyle name="Note 3 5 3 25 4" xfId="41321"/>
    <cellStyle name="Note 3 5 3 25 5" xfId="18368"/>
    <cellStyle name="Note 3 5 3 26" xfId="6680"/>
    <cellStyle name="Note 3 5 3 26 2" xfId="12164"/>
    <cellStyle name="Note 3 5 3 26 2 2" xfId="35991"/>
    <cellStyle name="Note 3 5 3 26 2 3" xfId="47030"/>
    <cellStyle name="Note 3 5 3 26 2 4" xfId="24077"/>
    <cellStyle name="Note 3 5 3 26 3" xfId="30510"/>
    <cellStyle name="Note 3 5 3 26 4" xfId="41547"/>
    <cellStyle name="Note 3 5 3 26 5" xfId="18594"/>
    <cellStyle name="Note 3 5 3 27" xfId="792"/>
    <cellStyle name="Note 3 5 3 27 2" xfId="7099"/>
    <cellStyle name="Note 3 5 3 27 2 2" xfId="30926"/>
    <cellStyle name="Note 3 5 3 27 2 3" xfId="41965"/>
    <cellStyle name="Note 3 5 3 27 2 4" xfId="19012"/>
    <cellStyle name="Note 3 5 3 27 3" xfId="24783"/>
    <cellStyle name="Note 3 5 3 27 4" xfId="24989"/>
    <cellStyle name="Note 3 5 3 27 5" xfId="12706"/>
    <cellStyle name="Note 3 5 3 28" xfId="6882"/>
    <cellStyle name="Note 3 5 3 28 2" xfId="30709"/>
    <cellStyle name="Note 3 5 3 28 3" xfId="41748"/>
    <cellStyle name="Note 3 5 3 28 4" xfId="18795"/>
    <cellStyle name="Note 3 5 3 29" xfId="24563"/>
    <cellStyle name="Note 3 5 3 3" xfId="1428"/>
    <cellStyle name="Note 3 5 3 3 2" xfId="7635"/>
    <cellStyle name="Note 3 5 3 3 2 2" xfId="31462"/>
    <cellStyle name="Note 3 5 3 3 2 3" xfId="42501"/>
    <cellStyle name="Note 3 5 3 3 2 4" xfId="19548"/>
    <cellStyle name="Note 3 5 3 3 3" xfId="25398"/>
    <cellStyle name="Note 3 5 3 3 4" xfId="36295"/>
    <cellStyle name="Note 3 5 3 3 5" xfId="13342"/>
    <cellStyle name="Note 3 5 3 30" xfId="26476"/>
    <cellStyle name="Note 3 5 3 31" xfId="12485"/>
    <cellStyle name="Note 3 5 3 4" xfId="1660"/>
    <cellStyle name="Note 3 5 3 4 2" xfId="7833"/>
    <cellStyle name="Note 3 5 3 4 2 2" xfId="31660"/>
    <cellStyle name="Note 3 5 3 4 2 3" xfId="42699"/>
    <cellStyle name="Note 3 5 3 4 2 4" xfId="19746"/>
    <cellStyle name="Note 3 5 3 4 3" xfId="25622"/>
    <cellStyle name="Note 3 5 3 4 4" xfId="36527"/>
    <cellStyle name="Note 3 5 3 4 5" xfId="13574"/>
    <cellStyle name="Note 3 5 3 5" xfId="1871"/>
    <cellStyle name="Note 3 5 3 5 2" xfId="8017"/>
    <cellStyle name="Note 3 5 3 5 2 2" xfId="31844"/>
    <cellStyle name="Note 3 5 3 5 2 3" xfId="42883"/>
    <cellStyle name="Note 3 5 3 5 2 4" xfId="19930"/>
    <cellStyle name="Note 3 5 3 5 3" xfId="25826"/>
    <cellStyle name="Note 3 5 3 5 4" xfId="36738"/>
    <cellStyle name="Note 3 5 3 5 5" xfId="13785"/>
    <cellStyle name="Note 3 5 3 6" xfId="2102"/>
    <cellStyle name="Note 3 5 3 6 2" xfId="8218"/>
    <cellStyle name="Note 3 5 3 6 2 2" xfId="32045"/>
    <cellStyle name="Note 3 5 3 6 2 3" xfId="43084"/>
    <cellStyle name="Note 3 5 3 6 2 4" xfId="20131"/>
    <cellStyle name="Note 3 5 3 6 3" xfId="26051"/>
    <cellStyle name="Note 3 5 3 6 4" xfId="36969"/>
    <cellStyle name="Note 3 5 3 6 5" xfId="14016"/>
    <cellStyle name="Note 3 5 3 7" xfId="2327"/>
    <cellStyle name="Note 3 5 3 7 2" xfId="8409"/>
    <cellStyle name="Note 3 5 3 7 2 2" xfId="32236"/>
    <cellStyle name="Note 3 5 3 7 2 3" xfId="43275"/>
    <cellStyle name="Note 3 5 3 7 2 4" xfId="20322"/>
    <cellStyle name="Note 3 5 3 7 3" xfId="26268"/>
    <cellStyle name="Note 3 5 3 7 4" xfId="37194"/>
    <cellStyle name="Note 3 5 3 7 5" xfId="14241"/>
    <cellStyle name="Note 3 5 3 8" xfId="2541"/>
    <cellStyle name="Note 3 5 3 8 2" xfId="8595"/>
    <cellStyle name="Note 3 5 3 8 2 2" xfId="32422"/>
    <cellStyle name="Note 3 5 3 8 2 3" xfId="43461"/>
    <cellStyle name="Note 3 5 3 8 2 4" xfId="20508"/>
    <cellStyle name="Note 3 5 3 8 3" xfId="26477"/>
    <cellStyle name="Note 3 5 3 8 4" xfId="37408"/>
    <cellStyle name="Note 3 5 3 8 5" xfId="14455"/>
    <cellStyle name="Note 3 5 3 9" xfId="2759"/>
    <cellStyle name="Note 3 5 3 9 2" xfId="8779"/>
    <cellStyle name="Note 3 5 3 9 2 2" xfId="32606"/>
    <cellStyle name="Note 3 5 3 9 2 3" xfId="43645"/>
    <cellStyle name="Note 3 5 3 9 2 4" xfId="20692"/>
    <cellStyle name="Note 3 5 3 9 3" xfId="26689"/>
    <cellStyle name="Note 3 5 3 9 4" xfId="37626"/>
    <cellStyle name="Note 3 5 3 9 5" xfId="14673"/>
    <cellStyle name="Note 3 5 4" xfId="1260"/>
    <cellStyle name="Note 3 5 4 2" xfId="7490"/>
    <cellStyle name="Note 3 5 4 2 2" xfId="31317"/>
    <cellStyle name="Note 3 5 4 2 3" xfId="42356"/>
    <cellStyle name="Note 3 5 4 2 4" xfId="19403"/>
    <cellStyle name="Note 3 5 4 3" xfId="25236"/>
    <cellStyle name="Note 3 5 4 4" xfId="36127"/>
    <cellStyle name="Note 3 5 4 5" xfId="13174"/>
    <cellStyle name="Note 3 5 5" xfId="1704"/>
    <cellStyle name="Note 3 5 5 2" xfId="7872"/>
    <cellStyle name="Note 3 5 5 2 2" xfId="31699"/>
    <cellStyle name="Note 3 5 5 2 3" xfId="42738"/>
    <cellStyle name="Note 3 5 5 2 4" xfId="19785"/>
    <cellStyle name="Note 3 5 5 3" xfId="25665"/>
    <cellStyle name="Note 3 5 5 4" xfId="36571"/>
    <cellStyle name="Note 3 5 5 5" xfId="13618"/>
    <cellStyle name="Note 3 5 6" xfId="1935"/>
    <cellStyle name="Note 3 5 6 2" xfId="8073"/>
    <cellStyle name="Note 3 5 6 2 2" xfId="31900"/>
    <cellStyle name="Note 3 5 6 2 3" xfId="42939"/>
    <cellStyle name="Note 3 5 6 2 4" xfId="19986"/>
    <cellStyle name="Note 3 5 6 3" xfId="25889"/>
    <cellStyle name="Note 3 5 6 4" xfId="36802"/>
    <cellStyle name="Note 3 5 6 5" xfId="13849"/>
    <cellStyle name="Note 3 5 7" xfId="2374"/>
    <cellStyle name="Note 3 5 7 2" xfId="8451"/>
    <cellStyle name="Note 3 5 7 2 2" xfId="32278"/>
    <cellStyle name="Note 3 5 7 2 3" xfId="43317"/>
    <cellStyle name="Note 3 5 7 2 4" xfId="20364"/>
    <cellStyle name="Note 3 5 7 3" xfId="26314"/>
    <cellStyle name="Note 3 5 7 4" xfId="37241"/>
    <cellStyle name="Note 3 5 7 5" xfId="14288"/>
    <cellStyle name="Note 3 5 8" xfId="992"/>
    <cellStyle name="Note 3 5 8 2" xfId="7269"/>
    <cellStyle name="Note 3 5 8 2 2" xfId="31096"/>
    <cellStyle name="Note 3 5 8 2 3" xfId="42135"/>
    <cellStyle name="Note 3 5 8 2 4" xfId="19182"/>
    <cellStyle name="Note 3 5 8 3" xfId="24977"/>
    <cellStyle name="Note 3 5 8 4" xfId="27663"/>
    <cellStyle name="Note 3 5 8 5" xfId="12906"/>
    <cellStyle name="Note 3 5 9" xfId="3066"/>
    <cellStyle name="Note 3 5 9 2" xfId="9044"/>
    <cellStyle name="Note 3 5 9 2 2" xfId="32871"/>
    <cellStyle name="Note 3 5 9 2 3" xfId="43910"/>
    <cellStyle name="Note 3 5 9 2 4" xfId="20957"/>
    <cellStyle name="Note 3 5 9 3" xfId="26990"/>
    <cellStyle name="Note 3 5 9 4" xfId="37933"/>
    <cellStyle name="Note 3 5 9 5" xfId="14980"/>
    <cellStyle name="Note 3 6" xfId="401"/>
    <cellStyle name="Note 3 6 10" xfId="3307"/>
    <cellStyle name="Note 3 6 10 2" xfId="9253"/>
    <cellStyle name="Note 3 6 10 2 2" xfId="33080"/>
    <cellStyle name="Note 3 6 10 2 3" xfId="44119"/>
    <cellStyle name="Note 3 6 10 2 4" xfId="21166"/>
    <cellStyle name="Note 3 6 10 3" xfId="27228"/>
    <cellStyle name="Note 3 6 10 4" xfId="38174"/>
    <cellStyle name="Note 3 6 10 5" xfId="15221"/>
    <cellStyle name="Note 3 6 11" xfId="3554"/>
    <cellStyle name="Note 3 6 11 2" xfId="9468"/>
    <cellStyle name="Note 3 6 11 2 2" xfId="33295"/>
    <cellStyle name="Note 3 6 11 2 3" xfId="44334"/>
    <cellStyle name="Note 3 6 11 2 4" xfId="21381"/>
    <cellStyle name="Note 3 6 11 3" xfId="27470"/>
    <cellStyle name="Note 3 6 11 4" xfId="38421"/>
    <cellStyle name="Note 3 6 11 5" xfId="15468"/>
    <cellStyle name="Note 3 6 12" xfId="3801"/>
    <cellStyle name="Note 3 6 12 2" xfId="9682"/>
    <cellStyle name="Note 3 6 12 2 2" xfId="33509"/>
    <cellStyle name="Note 3 6 12 2 3" xfId="44548"/>
    <cellStyle name="Note 3 6 12 2 4" xfId="21595"/>
    <cellStyle name="Note 3 6 12 3" xfId="27713"/>
    <cellStyle name="Note 3 6 12 4" xfId="38668"/>
    <cellStyle name="Note 3 6 12 5" xfId="15715"/>
    <cellStyle name="Note 3 6 13" xfId="4045"/>
    <cellStyle name="Note 3 6 13 2" xfId="9893"/>
    <cellStyle name="Note 3 6 13 2 2" xfId="33720"/>
    <cellStyle name="Note 3 6 13 2 3" xfId="44759"/>
    <cellStyle name="Note 3 6 13 2 4" xfId="21806"/>
    <cellStyle name="Note 3 6 13 3" xfId="27952"/>
    <cellStyle name="Note 3 6 13 4" xfId="38912"/>
    <cellStyle name="Note 3 6 13 5" xfId="15959"/>
    <cellStyle name="Note 3 6 14" xfId="4288"/>
    <cellStyle name="Note 3 6 14 2" xfId="10103"/>
    <cellStyle name="Note 3 6 14 2 2" xfId="33930"/>
    <cellStyle name="Note 3 6 14 2 3" xfId="44969"/>
    <cellStyle name="Note 3 6 14 2 4" xfId="22016"/>
    <cellStyle name="Note 3 6 14 3" xfId="28190"/>
    <cellStyle name="Note 3 6 14 4" xfId="39155"/>
    <cellStyle name="Note 3 6 14 5" xfId="16202"/>
    <cellStyle name="Note 3 6 15" xfId="4718"/>
    <cellStyle name="Note 3 6 15 2" xfId="10472"/>
    <cellStyle name="Note 3 6 15 2 2" xfId="34299"/>
    <cellStyle name="Note 3 6 15 2 3" xfId="45338"/>
    <cellStyle name="Note 3 6 15 2 4" xfId="22385"/>
    <cellStyle name="Note 3 6 15 3" xfId="28609"/>
    <cellStyle name="Note 3 6 15 4" xfId="39585"/>
    <cellStyle name="Note 3 6 15 5" xfId="16632"/>
    <cellStyle name="Note 3 6 16" xfId="4953"/>
    <cellStyle name="Note 3 6 16 2" xfId="10677"/>
    <cellStyle name="Note 3 6 16 2 2" xfId="34504"/>
    <cellStyle name="Note 3 6 16 2 3" xfId="45543"/>
    <cellStyle name="Note 3 6 16 2 4" xfId="22590"/>
    <cellStyle name="Note 3 6 16 3" xfId="28838"/>
    <cellStyle name="Note 3 6 16 4" xfId="39820"/>
    <cellStyle name="Note 3 6 16 5" xfId="16867"/>
    <cellStyle name="Note 3 6 17" xfId="5406"/>
    <cellStyle name="Note 3 6 17 2" xfId="11067"/>
    <cellStyle name="Note 3 6 17 2 2" xfId="34894"/>
    <cellStyle name="Note 3 6 17 2 3" xfId="45933"/>
    <cellStyle name="Note 3 6 17 2 4" xfId="22980"/>
    <cellStyle name="Note 3 6 17 3" xfId="29278"/>
    <cellStyle name="Note 3 6 17 4" xfId="40273"/>
    <cellStyle name="Note 3 6 17 5" xfId="17320"/>
    <cellStyle name="Note 3 6 18" xfId="5641"/>
    <cellStyle name="Note 3 6 18 2" xfId="11269"/>
    <cellStyle name="Note 3 6 18 2 2" xfId="35096"/>
    <cellStyle name="Note 3 6 18 2 3" xfId="46135"/>
    <cellStyle name="Note 3 6 18 2 4" xfId="23182"/>
    <cellStyle name="Note 3 6 18 3" xfId="29506"/>
    <cellStyle name="Note 3 6 18 4" xfId="40508"/>
    <cellStyle name="Note 3 6 18 5" xfId="17555"/>
    <cellStyle name="Note 3 6 19" xfId="6286"/>
    <cellStyle name="Note 3 6 19 2" xfId="11826"/>
    <cellStyle name="Note 3 6 19 2 2" xfId="35653"/>
    <cellStyle name="Note 3 6 19 2 3" xfId="46692"/>
    <cellStyle name="Note 3 6 19 2 4" xfId="23739"/>
    <cellStyle name="Note 3 6 19 3" xfId="30131"/>
    <cellStyle name="Note 3 6 19 4" xfId="41153"/>
    <cellStyle name="Note 3 6 19 5" xfId="18200"/>
    <cellStyle name="Note 3 6 2" xfId="443"/>
    <cellStyle name="Note 3 6 2 10" xfId="2199"/>
    <cellStyle name="Note 3 6 2 10 2" xfId="8300"/>
    <cellStyle name="Note 3 6 2 10 2 2" xfId="32127"/>
    <cellStyle name="Note 3 6 2 10 2 3" xfId="43166"/>
    <cellStyle name="Note 3 6 2 10 2 4" xfId="20213"/>
    <cellStyle name="Note 3 6 2 10 3" xfId="26145"/>
    <cellStyle name="Note 3 6 2 10 4" xfId="37066"/>
    <cellStyle name="Note 3 6 2 10 5" xfId="14113"/>
    <cellStyle name="Note 3 6 2 11" xfId="2413"/>
    <cellStyle name="Note 3 6 2 11 2" xfId="8486"/>
    <cellStyle name="Note 3 6 2 11 2 2" xfId="32313"/>
    <cellStyle name="Note 3 6 2 11 2 3" xfId="43352"/>
    <cellStyle name="Note 3 6 2 11 2 4" xfId="20399"/>
    <cellStyle name="Note 3 6 2 11 3" xfId="26353"/>
    <cellStyle name="Note 3 6 2 11 4" xfId="37280"/>
    <cellStyle name="Note 3 6 2 11 5" xfId="14327"/>
    <cellStyle name="Note 3 6 2 12" xfId="2636"/>
    <cellStyle name="Note 3 6 2 12 2" xfId="8676"/>
    <cellStyle name="Note 3 6 2 12 2 2" xfId="32503"/>
    <cellStyle name="Note 3 6 2 12 2 3" xfId="43542"/>
    <cellStyle name="Note 3 6 2 12 2 4" xfId="20589"/>
    <cellStyle name="Note 3 6 2 12 3" xfId="26571"/>
    <cellStyle name="Note 3 6 2 12 4" xfId="37503"/>
    <cellStyle name="Note 3 6 2 12 5" xfId="14550"/>
    <cellStyle name="Note 3 6 2 13" xfId="2837"/>
    <cellStyle name="Note 3 6 2 13 2" xfId="8850"/>
    <cellStyle name="Note 3 6 2 13 2 2" xfId="32677"/>
    <cellStyle name="Note 3 6 2 13 2 3" xfId="43716"/>
    <cellStyle name="Note 3 6 2 13 2 4" xfId="20763"/>
    <cellStyle name="Note 3 6 2 13 3" xfId="26766"/>
    <cellStyle name="Note 3 6 2 13 4" xfId="37704"/>
    <cellStyle name="Note 3 6 2 13 5" xfId="14751"/>
    <cellStyle name="Note 3 6 2 14" xfId="3105"/>
    <cellStyle name="Note 3 6 2 14 2" xfId="9079"/>
    <cellStyle name="Note 3 6 2 14 2 2" xfId="32906"/>
    <cellStyle name="Note 3 6 2 14 2 3" xfId="43945"/>
    <cellStyle name="Note 3 6 2 14 2 4" xfId="20992"/>
    <cellStyle name="Note 3 6 2 14 3" xfId="27029"/>
    <cellStyle name="Note 3 6 2 14 4" xfId="37972"/>
    <cellStyle name="Note 3 6 2 14 5" xfId="15019"/>
    <cellStyle name="Note 3 6 2 15" xfId="3349"/>
    <cellStyle name="Note 3 6 2 15 2" xfId="9291"/>
    <cellStyle name="Note 3 6 2 15 2 2" xfId="33118"/>
    <cellStyle name="Note 3 6 2 15 2 3" xfId="44157"/>
    <cellStyle name="Note 3 6 2 15 2 4" xfId="21204"/>
    <cellStyle name="Note 3 6 2 15 3" xfId="27270"/>
    <cellStyle name="Note 3 6 2 15 4" xfId="38216"/>
    <cellStyle name="Note 3 6 2 15 5" xfId="15263"/>
    <cellStyle name="Note 3 6 2 16" xfId="3594"/>
    <cellStyle name="Note 3 6 2 16 2" xfId="9504"/>
    <cellStyle name="Note 3 6 2 16 2 2" xfId="33331"/>
    <cellStyle name="Note 3 6 2 16 2 3" xfId="44370"/>
    <cellStyle name="Note 3 6 2 16 2 4" xfId="21417"/>
    <cellStyle name="Note 3 6 2 16 3" xfId="27510"/>
    <cellStyle name="Note 3 6 2 16 4" xfId="38461"/>
    <cellStyle name="Note 3 6 2 16 5" xfId="15508"/>
    <cellStyle name="Note 3 6 2 17" xfId="3842"/>
    <cellStyle name="Note 3 6 2 17 2" xfId="9718"/>
    <cellStyle name="Note 3 6 2 17 2 2" xfId="33545"/>
    <cellStyle name="Note 3 6 2 17 2 3" xfId="44584"/>
    <cellStyle name="Note 3 6 2 17 2 4" xfId="21631"/>
    <cellStyle name="Note 3 6 2 17 3" xfId="27754"/>
    <cellStyle name="Note 3 6 2 17 4" xfId="38709"/>
    <cellStyle name="Note 3 6 2 17 5" xfId="15756"/>
    <cellStyle name="Note 3 6 2 18" xfId="4086"/>
    <cellStyle name="Note 3 6 2 18 2" xfId="9929"/>
    <cellStyle name="Note 3 6 2 18 2 2" xfId="33756"/>
    <cellStyle name="Note 3 6 2 18 2 3" xfId="44795"/>
    <cellStyle name="Note 3 6 2 18 2 4" xfId="21842"/>
    <cellStyle name="Note 3 6 2 18 3" xfId="27993"/>
    <cellStyle name="Note 3 6 2 18 4" xfId="38953"/>
    <cellStyle name="Note 3 6 2 18 5" xfId="16000"/>
    <cellStyle name="Note 3 6 2 19" xfId="4328"/>
    <cellStyle name="Note 3 6 2 19 2" xfId="10139"/>
    <cellStyle name="Note 3 6 2 19 2 2" xfId="33966"/>
    <cellStyle name="Note 3 6 2 19 2 3" xfId="45005"/>
    <cellStyle name="Note 3 6 2 19 2 4" xfId="22052"/>
    <cellStyle name="Note 3 6 2 19 3" xfId="28230"/>
    <cellStyle name="Note 3 6 2 19 4" xfId="39195"/>
    <cellStyle name="Note 3 6 2 19 5" xfId="16242"/>
    <cellStyle name="Note 3 6 2 2" xfId="564"/>
    <cellStyle name="Note 3 6 2 2 10" xfId="2958"/>
    <cellStyle name="Note 3 6 2 2 10 2" xfId="8954"/>
    <cellStyle name="Note 3 6 2 2 10 2 2" xfId="32781"/>
    <cellStyle name="Note 3 6 2 2 10 2 3" xfId="43820"/>
    <cellStyle name="Note 3 6 2 2 10 2 4" xfId="20867"/>
    <cellStyle name="Note 3 6 2 2 10 3" xfId="26883"/>
    <cellStyle name="Note 3 6 2 2 10 4" xfId="37825"/>
    <cellStyle name="Note 3 6 2 2 10 5" xfId="14872"/>
    <cellStyle name="Note 3 6 2 2 11" xfId="3226"/>
    <cellStyle name="Note 3 6 2 2 11 2" xfId="9183"/>
    <cellStyle name="Note 3 6 2 2 11 2 2" xfId="33010"/>
    <cellStyle name="Note 3 6 2 2 11 2 3" xfId="44049"/>
    <cellStyle name="Note 3 6 2 2 11 2 4" xfId="21096"/>
    <cellStyle name="Note 3 6 2 2 11 3" xfId="27148"/>
    <cellStyle name="Note 3 6 2 2 11 4" xfId="38093"/>
    <cellStyle name="Note 3 6 2 2 11 5" xfId="15140"/>
    <cellStyle name="Note 3 6 2 2 12" xfId="3470"/>
    <cellStyle name="Note 3 6 2 2 12 2" xfId="9395"/>
    <cellStyle name="Note 3 6 2 2 12 2 2" xfId="33222"/>
    <cellStyle name="Note 3 6 2 2 12 2 3" xfId="44261"/>
    <cellStyle name="Note 3 6 2 2 12 2 4" xfId="21308"/>
    <cellStyle name="Note 3 6 2 2 12 3" xfId="27387"/>
    <cellStyle name="Note 3 6 2 2 12 4" xfId="38337"/>
    <cellStyle name="Note 3 6 2 2 12 5" xfId="15384"/>
    <cellStyle name="Note 3 6 2 2 13" xfId="3715"/>
    <cellStyle name="Note 3 6 2 2 13 2" xfId="9608"/>
    <cellStyle name="Note 3 6 2 2 13 2 2" xfId="33435"/>
    <cellStyle name="Note 3 6 2 2 13 2 3" xfId="44474"/>
    <cellStyle name="Note 3 6 2 2 13 2 4" xfId="21521"/>
    <cellStyle name="Note 3 6 2 2 13 3" xfId="27628"/>
    <cellStyle name="Note 3 6 2 2 13 4" xfId="38582"/>
    <cellStyle name="Note 3 6 2 2 13 5" xfId="15629"/>
    <cellStyle name="Note 3 6 2 2 14" xfId="3963"/>
    <cellStyle name="Note 3 6 2 2 14 2" xfId="9822"/>
    <cellStyle name="Note 3 6 2 2 14 2 2" xfId="33649"/>
    <cellStyle name="Note 3 6 2 2 14 2 3" xfId="44688"/>
    <cellStyle name="Note 3 6 2 2 14 2 4" xfId="21735"/>
    <cellStyle name="Note 3 6 2 2 14 3" xfId="27871"/>
    <cellStyle name="Note 3 6 2 2 14 4" xfId="38830"/>
    <cellStyle name="Note 3 6 2 2 14 5" xfId="15877"/>
    <cellStyle name="Note 3 6 2 2 15" xfId="4207"/>
    <cellStyle name="Note 3 6 2 2 15 2" xfId="10033"/>
    <cellStyle name="Note 3 6 2 2 15 2 2" xfId="33860"/>
    <cellStyle name="Note 3 6 2 2 15 2 3" xfId="44899"/>
    <cellStyle name="Note 3 6 2 2 15 2 4" xfId="21946"/>
    <cellStyle name="Note 3 6 2 2 15 3" xfId="28110"/>
    <cellStyle name="Note 3 6 2 2 15 4" xfId="39074"/>
    <cellStyle name="Note 3 6 2 2 15 5" xfId="16121"/>
    <cellStyle name="Note 3 6 2 2 16" xfId="4449"/>
    <cellStyle name="Note 3 6 2 2 16 2" xfId="10243"/>
    <cellStyle name="Note 3 6 2 2 16 2 2" xfId="34070"/>
    <cellStyle name="Note 3 6 2 2 16 2 3" xfId="45109"/>
    <cellStyle name="Note 3 6 2 2 16 2 4" xfId="22156"/>
    <cellStyle name="Note 3 6 2 2 16 3" xfId="28347"/>
    <cellStyle name="Note 3 6 2 2 16 4" xfId="39316"/>
    <cellStyle name="Note 3 6 2 2 16 5" xfId="16363"/>
    <cellStyle name="Note 3 6 2 2 17" xfId="4670"/>
    <cellStyle name="Note 3 6 2 2 17 2" xfId="10430"/>
    <cellStyle name="Note 3 6 2 2 17 2 2" xfId="34257"/>
    <cellStyle name="Note 3 6 2 2 17 2 3" xfId="45296"/>
    <cellStyle name="Note 3 6 2 2 17 2 4" xfId="22343"/>
    <cellStyle name="Note 3 6 2 2 17 3" xfId="28562"/>
    <cellStyle name="Note 3 6 2 2 17 4" xfId="39537"/>
    <cellStyle name="Note 3 6 2 2 17 5" xfId="16584"/>
    <cellStyle name="Note 3 6 2 2 18" xfId="4880"/>
    <cellStyle name="Note 3 6 2 2 18 2" xfId="10613"/>
    <cellStyle name="Note 3 6 2 2 18 2 2" xfId="34440"/>
    <cellStyle name="Note 3 6 2 2 18 2 3" xfId="45479"/>
    <cellStyle name="Note 3 6 2 2 18 2 4" xfId="22526"/>
    <cellStyle name="Note 3 6 2 2 18 3" xfId="28766"/>
    <cellStyle name="Note 3 6 2 2 18 4" xfId="39747"/>
    <cellStyle name="Note 3 6 2 2 18 5" xfId="16794"/>
    <cellStyle name="Note 3 6 2 2 19" xfId="5115"/>
    <cellStyle name="Note 3 6 2 2 19 2" xfId="10818"/>
    <cellStyle name="Note 3 6 2 2 19 2 2" xfId="34645"/>
    <cellStyle name="Note 3 6 2 2 19 2 3" xfId="45684"/>
    <cellStyle name="Note 3 6 2 2 19 2 4" xfId="22731"/>
    <cellStyle name="Note 3 6 2 2 19 3" xfId="28996"/>
    <cellStyle name="Note 3 6 2 2 19 4" xfId="39982"/>
    <cellStyle name="Note 3 6 2 2 19 5" xfId="17029"/>
    <cellStyle name="Note 3 6 2 2 2" xfId="1208"/>
    <cellStyle name="Note 3 6 2 2 2 2" xfId="7445"/>
    <cellStyle name="Note 3 6 2 2 2 2 2" xfId="31272"/>
    <cellStyle name="Note 3 6 2 2 2 2 3" xfId="42311"/>
    <cellStyle name="Note 3 6 2 2 2 2 4" xfId="19358"/>
    <cellStyle name="Note 3 6 2 2 2 3" xfId="25185"/>
    <cellStyle name="Note 3 6 2 2 2 4" xfId="24329"/>
    <cellStyle name="Note 3 6 2 2 2 5" xfId="13122"/>
    <cellStyle name="Note 3 6 2 2 20" xfId="5336"/>
    <cellStyle name="Note 3 6 2 2 20 2" xfId="11005"/>
    <cellStyle name="Note 3 6 2 2 20 2 2" xfId="34832"/>
    <cellStyle name="Note 3 6 2 2 20 2 3" xfId="45871"/>
    <cellStyle name="Note 3 6 2 2 20 2 4" xfId="22918"/>
    <cellStyle name="Note 3 6 2 2 20 3" xfId="29209"/>
    <cellStyle name="Note 3 6 2 2 20 4" xfId="40203"/>
    <cellStyle name="Note 3 6 2 2 20 5" xfId="17250"/>
    <cellStyle name="Note 3 6 2 2 21" xfId="5569"/>
    <cellStyle name="Note 3 6 2 2 21 2" xfId="11208"/>
    <cellStyle name="Note 3 6 2 2 21 2 2" xfId="35035"/>
    <cellStyle name="Note 3 6 2 2 21 2 3" xfId="46074"/>
    <cellStyle name="Note 3 6 2 2 21 2 4" xfId="23121"/>
    <cellStyle name="Note 3 6 2 2 21 3" xfId="29436"/>
    <cellStyle name="Note 3 6 2 2 21 4" xfId="40436"/>
    <cellStyle name="Note 3 6 2 2 21 5" xfId="17483"/>
    <cellStyle name="Note 3 6 2 2 22" xfId="5802"/>
    <cellStyle name="Note 3 6 2 2 22 2" xfId="11409"/>
    <cellStyle name="Note 3 6 2 2 22 2 2" xfId="35236"/>
    <cellStyle name="Note 3 6 2 2 22 2 3" xfId="46275"/>
    <cellStyle name="Note 3 6 2 2 22 2 4" xfId="23322"/>
    <cellStyle name="Note 3 6 2 2 22 3" xfId="29662"/>
    <cellStyle name="Note 3 6 2 2 22 4" xfId="40669"/>
    <cellStyle name="Note 3 6 2 2 22 5" xfId="17716"/>
    <cellStyle name="Note 3 6 2 2 23" xfId="6019"/>
    <cellStyle name="Note 3 6 2 2 23 2" xfId="11593"/>
    <cellStyle name="Note 3 6 2 2 23 2 2" xfId="35420"/>
    <cellStyle name="Note 3 6 2 2 23 2 3" xfId="46459"/>
    <cellStyle name="Note 3 6 2 2 23 2 4" xfId="23506"/>
    <cellStyle name="Note 3 6 2 2 23 3" xfId="29872"/>
    <cellStyle name="Note 3 6 2 2 23 4" xfId="40886"/>
    <cellStyle name="Note 3 6 2 2 23 5" xfId="17933"/>
    <cellStyle name="Note 3 6 2 2 24" xfId="6227"/>
    <cellStyle name="Note 3 6 2 2 24 2" xfId="11774"/>
    <cellStyle name="Note 3 6 2 2 24 2 2" xfId="35601"/>
    <cellStyle name="Note 3 6 2 2 24 2 3" xfId="46640"/>
    <cellStyle name="Note 3 6 2 2 24 2 4" xfId="23687"/>
    <cellStyle name="Note 3 6 2 2 24 3" xfId="30073"/>
    <cellStyle name="Note 3 6 2 2 24 4" xfId="41094"/>
    <cellStyle name="Note 3 6 2 2 24 5" xfId="18141"/>
    <cellStyle name="Note 3 6 2 2 25" xfId="6447"/>
    <cellStyle name="Note 3 6 2 2 25 2" xfId="11966"/>
    <cellStyle name="Note 3 6 2 2 25 2 2" xfId="35793"/>
    <cellStyle name="Note 3 6 2 2 25 2 3" xfId="46832"/>
    <cellStyle name="Note 3 6 2 2 25 2 4" xfId="23879"/>
    <cellStyle name="Note 3 6 2 2 25 3" xfId="30286"/>
    <cellStyle name="Note 3 6 2 2 25 4" xfId="41314"/>
    <cellStyle name="Note 3 6 2 2 25 5" xfId="18361"/>
    <cellStyle name="Note 3 6 2 2 26" xfId="6673"/>
    <cellStyle name="Note 3 6 2 2 26 2" xfId="12159"/>
    <cellStyle name="Note 3 6 2 2 26 2 2" xfId="35986"/>
    <cellStyle name="Note 3 6 2 2 26 2 3" xfId="47025"/>
    <cellStyle name="Note 3 6 2 2 26 2 4" xfId="24072"/>
    <cellStyle name="Note 3 6 2 2 26 3" xfId="30503"/>
    <cellStyle name="Note 3 6 2 2 26 4" xfId="41540"/>
    <cellStyle name="Note 3 6 2 2 26 5" xfId="18587"/>
    <cellStyle name="Note 3 6 2 2 27" xfId="787"/>
    <cellStyle name="Note 3 6 2 2 27 2" xfId="7094"/>
    <cellStyle name="Note 3 6 2 2 27 2 2" xfId="30921"/>
    <cellStyle name="Note 3 6 2 2 27 2 3" xfId="41960"/>
    <cellStyle name="Note 3 6 2 2 27 2 4" xfId="19007"/>
    <cellStyle name="Note 3 6 2 2 27 3" xfId="24778"/>
    <cellStyle name="Note 3 6 2 2 27 4" xfId="29710"/>
    <cellStyle name="Note 3 6 2 2 27 5" xfId="12701"/>
    <cellStyle name="Note 3 6 2 2 28" xfId="6877"/>
    <cellStyle name="Note 3 6 2 2 28 2" xfId="30704"/>
    <cellStyle name="Note 3 6 2 2 28 3" xfId="41743"/>
    <cellStyle name="Note 3 6 2 2 28 4" xfId="18790"/>
    <cellStyle name="Note 3 6 2 2 29" xfId="24556"/>
    <cellStyle name="Note 3 6 2 2 3" xfId="1421"/>
    <cellStyle name="Note 3 6 2 2 3 2" xfId="7630"/>
    <cellStyle name="Note 3 6 2 2 3 2 2" xfId="31457"/>
    <cellStyle name="Note 3 6 2 2 3 2 3" xfId="42496"/>
    <cellStyle name="Note 3 6 2 2 3 2 4" xfId="19543"/>
    <cellStyle name="Note 3 6 2 2 3 3" xfId="25391"/>
    <cellStyle name="Note 3 6 2 2 3 4" xfId="36288"/>
    <cellStyle name="Note 3 6 2 2 3 5" xfId="13335"/>
    <cellStyle name="Note 3 6 2 2 30" xfId="24367"/>
    <cellStyle name="Note 3 6 2 2 31" xfId="12478"/>
    <cellStyle name="Note 3 6 2 2 4" xfId="1653"/>
    <cellStyle name="Note 3 6 2 2 4 2" xfId="7828"/>
    <cellStyle name="Note 3 6 2 2 4 2 2" xfId="31655"/>
    <cellStyle name="Note 3 6 2 2 4 2 3" xfId="42694"/>
    <cellStyle name="Note 3 6 2 2 4 2 4" xfId="19741"/>
    <cellStyle name="Note 3 6 2 2 4 3" xfId="25615"/>
    <cellStyle name="Note 3 6 2 2 4 4" xfId="36520"/>
    <cellStyle name="Note 3 6 2 2 4 5" xfId="13567"/>
    <cellStyle name="Note 3 6 2 2 5" xfId="1864"/>
    <cellStyle name="Note 3 6 2 2 5 2" xfId="8012"/>
    <cellStyle name="Note 3 6 2 2 5 2 2" xfId="31839"/>
    <cellStyle name="Note 3 6 2 2 5 2 3" xfId="42878"/>
    <cellStyle name="Note 3 6 2 2 5 2 4" xfId="19925"/>
    <cellStyle name="Note 3 6 2 2 5 3" xfId="25819"/>
    <cellStyle name="Note 3 6 2 2 5 4" xfId="36731"/>
    <cellStyle name="Note 3 6 2 2 5 5" xfId="13778"/>
    <cellStyle name="Note 3 6 2 2 6" xfId="2095"/>
    <cellStyle name="Note 3 6 2 2 6 2" xfId="8213"/>
    <cellStyle name="Note 3 6 2 2 6 2 2" xfId="32040"/>
    <cellStyle name="Note 3 6 2 2 6 2 3" xfId="43079"/>
    <cellStyle name="Note 3 6 2 2 6 2 4" xfId="20126"/>
    <cellStyle name="Note 3 6 2 2 6 3" xfId="26044"/>
    <cellStyle name="Note 3 6 2 2 6 4" xfId="36962"/>
    <cellStyle name="Note 3 6 2 2 6 5" xfId="14009"/>
    <cellStyle name="Note 3 6 2 2 7" xfId="2320"/>
    <cellStyle name="Note 3 6 2 2 7 2" xfId="8404"/>
    <cellStyle name="Note 3 6 2 2 7 2 2" xfId="32231"/>
    <cellStyle name="Note 3 6 2 2 7 2 3" xfId="43270"/>
    <cellStyle name="Note 3 6 2 2 7 2 4" xfId="20317"/>
    <cellStyle name="Note 3 6 2 2 7 3" xfId="26261"/>
    <cellStyle name="Note 3 6 2 2 7 4" xfId="37187"/>
    <cellStyle name="Note 3 6 2 2 7 5" xfId="14234"/>
    <cellStyle name="Note 3 6 2 2 8" xfId="2534"/>
    <cellStyle name="Note 3 6 2 2 8 2" xfId="8590"/>
    <cellStyle name="Note 3 6 2 2 8 2 2" xfId="32417"/>
    <cellStyle name="Note 3 6 2 2 8 2 3" xfId="43456"/>
    <cellStyle name="Note 3 6 2 2 8 2 4" xfId="20503"/>
    <cellStyle name="Note 3 6 2 2 8 3" xfId="26470"/>
    <cellStyle name="Note 3 6 2 2 8 4" xfId="37401"/>
    <cellStyle name="Note 3 6 2 2 8 5" xfId="14448"/>
    <cellStyle name="Note 3 6 2 2 9" xfId="2752"/>
    <cellStyle name="Note 3 6 2 2 9 2" xfId="8774"/>
    <cellStyle name="Note 3 6 2 2 9 2 2" xfId="32601"/>
    <cellStyle name="Note 3 6 2 2 9 2 3" xfId="43640"/>
    <cellStyle name="Note 3 6 2 2 9 2 4" xfId="20687"/>
    <cellStyle name="Note 3 6 2 2 9 3" xfId="26682"/>
    <cellStyle name="Note 3 6 2 2 9 4" xfId="37619"/>
    <cellStyle name="Note 3 6 2 2 9 5" xfId="14666"/>
    <cellStyle name="Note 3 6 2 20" xfId="4549"/>
    <cellStyle name="Note 3 6 2 20 2" xfId="10326"/>
    <cellStyle name="Note 3 6 2 20 2 2" xfId="34153"/>
    <cellStyle name="Note 3 6 2 20 2 3" xfId="45192"/>
    <cellStyle name="Note 3 6 2 20 2 4" xfId="22239"/>
    <cellStyle name="Note 3 6 2 20 3" xfId="28445"/>
    <cellStyle name="Note 3 6 2 20 4" xfId="39416"/>
    <cellStyle name="Note 3 6 2 20 5" xfId="16463"/>
    <cellStyle name="Note 3 6 2 21" xfId="4759"/>
    <cellStyle name="Note 3 6 2 21 2" xfId="10509"/>
    <cellStyle name="Note 3 6 2 21 2 2" xfId="34336"/>
    <cellStyle name="Note 3 6 2 21 2 3" xfId="45375"/>
    <cellStyle name="Note 3 6 2 21 2 4" xfId="22422"/>
    <cellStyle name="Note 3 6 2 21 3" xfId="28649"/>
    <cellStyle name="Note 3 6 2 21 4" xfId="39626"/>
    <cellStyle name="Note 3 6 2 21 5" xfId="16673"/>
    <cellStyle name="Note 3 6 2 22" xfId="4994"/>
    <cellStyle name="Note 3 6 2 22 2" xfId="10714"/>
    <cellStyle name="Note 3 6 2 22 2 2" xfId="34541"/>
    <cellStyle name="Note 3 6 2 22 2 3" xfId="45580"/>
    <cellStyle name="Note 3 6 2 22 2 4" xfId="22627"/>
    <cellStyle name="Note 3 6 2 22 3" xfId="28878"/>
    <cellStyle name="Note 3 6 2 22 4" xfId="39861"/>
    <cellStyle name="Note 3 6 2 22 5" xfId="16908"/>
    <cellStyle name="Note 3 6 2 23" xfId="5215"/>
    <cellStyle name="Note 3 6 2 23 2" xfId="10901"/>
    <cellStyle name="Note 3 6 2 23 2 2" xfId="34728"/>
    <cellStyle name="Note 3 6 2 23 2 3" xfId="45767"/>
    <cellStyle name="Note 3 6 2 23 2 4" xfId="22814"/>
    <cellStyle name="Note 3 6 2 23 3" xfId="29092"/>
    <cellStyle name="Note 3 6 2 23 4" xfId="40082"/>
    <cellStyle name="Note 3 6 2 23 5" xfId="17129"/>
    <cellStyle name="Note 3 6 2 24" xfId="5448"/>
    <cellStyle name="Note 3 6 2 24 2" xfId="11104"/>
    <cellStyle name="Note 3 6 2 24 2 2" xfId="34931"/>
    <cellStyle name="Note 3 6 2 24 2 3" xfId="45970"/>
    <cellStyle name="Note 3 6 2 24 2 4" xfId="23017"/>
    <cellStyle name="Note 3 6 2 24 3" xfId="29319"/>
    <cellStyle name="Note 3 6 2 24 4" xfId="40315"/>
    <cellStyle name="Note 3 6 2 24 5" xfId="17362"/>
    <cellStyle name="Note 3 6 2 25" xfId="5681"/>
    <cellStyle name="Note 3 6 2 25 2" xfId="11305"/>
    <cellStyle name="Note 3 6 2 25 2 2" xfId="35132"/>
    <cellStyle name="Note 3 6 2 25 2 3" xfId="46171"/>
    <cellStyle name="Note 3 6 2 25 2 4" xfId="23218"/>
    <cellStyle name="Note 3 6 2 25 3" xfId="29545"/>
    <cellStyle name="Note 3 6 2 25 4" xfId="40548"/>
    <cellStyle name="Note 3 6 2 25 5" xfId="17595"/>
    <cellStyle name="Note 3 6 2 26" xfId="5898"/>
    <cellStyle name="Note 3 6 2 26 2" xfId="11489"/>
    <cellStyle name="Note 3 6 2 26 2 2" xfId="35316"/>
    <cellStyle name="Note 3 6 2 26 2 3" xfId="46355"/>
    <cellStyle name="Note 3 6 2 26 2 4" xfId="23402"/>
    <cellStyle name="Note 3 6 2 26 3" xfId="29756"/>
    <cellStyle name="Note 3 6 2 26 4" xfId="40765"/>
    <cellStyle name="Note 3 6 2 26 5" xfId="17812"/>
    <cellStyle name="Note 3 6 2 27" xfId="6106"/>
    <cellStyle name="Note 3 6 2 27 2" xfId="11670"/>
    <cellStyle name="Note 3 6 2 27 2 2" xfId="35497"/>
    <cellStyle name="Note 3 6 2 27 2 3" xfId="46536"/>
    <cellStyle name="Note 3 6 2 27 2 4" xfId="23583"/>
    <cellStyle name="Note 3 6 2 27 3" xfId="29957"/>
    <cellStyle name="Note 3 6 2 27 4" xfId="40973"/>
    <cellStyle name="Note 3 6 2 27 5" xfId="18020"/>
    <cellStyle name="Note 3 6 2 28" xfId="6326"/>
    <cellStyle name="Note 3 6 2 28 2" xfId="11862"/>
    <cellStyle name="Note 3 6 2 28 2 2" xfId="35689"/>
    <cellStyle name="Note 3 6 2 28 2 3" xfId="46728"/>
    <cellStyle name="Note 3 6 2 28 2 4" xfId="23775"/>
    <cellStyle name="Note 3 6 2 28 3" xfId="30170"/>
    <cellStyle name="Note 3 6 2 28 4" xfId="41193"/>
    <cellStyle name="Note 3 6 2 28 5" xfId="18240"/>
    <cellStyle name="Note 3 6 2 29" xfId="6561"/>
    <cellStyle name="Note 3 6 2 29 2" xfId="12064"/>
    <cellStyle name="Note 3 6 2 29 2 2" xfId="35891"/>
    <cellStyle name="Note 3 6 2 29 2 3" xfId="46930"/>
    <cellStyle name="Note 3 6 2 29 2 4" xfId="23977"/>
    <cellStyle name="Note 3 6 2 29 3" xfId="30396"/>
    <cellStyle name="Note 3 6 2 29 4" xfId="41428"/>
    <cellStyle name="Note 3 6 2 29 5" xfId="18475"/>
    <cellStyle name="Note 3 6 2 3" xfId="609"/>
    <cellStyle name="Note 3 6 2 3 10" xfId="3003"/>
    <cellStyle name="Note 3 6 2 3 10 2" xfId="8994"/>
    <cellStyle name="Note 3 6 2 3 10 2 2" xfId="32821"/>
    <cellStyle name="Note 3 6 2 3 10 2 3" xfId="43860"/>
    <cellStyle name="Note 3 6 2 3 10 2 4" xfId="20907"/>
    <cellStyle name="Note 3 6 2 3 10 3" xfId="26927"/>
    <cellStyle name="Note 3 6 2 3 10 4" xfId="37870"/>
    <cellStyle name="Note 3 6 2 3 10 5" xfId="14917"/>
    <cellStyle name="Note 3 6 2 3 11" xfId="3271"/>
    <cellStyle name="Note 3 6 2 3 11 2" xfId="9223"/>
    <cellStyle name="Note 3 6 2 3 11 2 2" xfId="33050"/>
    <cellStyle name="Note 3 6 2 3 11 2 3" xfId="44089"/>
    <cellStyle name="Note 3 6 2 3 11 2 4" xfId="21136"/>
    <cellStyle name="Note 3 6 2 3 11 3" xfId="27192"/>
    <cellStyle name="Note 3 6 2 3 11 4" xfId="38138"/>
    <cellStyle name="Note 3 6 2 3 11 5" xfId="15185"/>
    <cellStyle name="Note 3 6 2 3 12" xfId="3515"/>
    <cellStyle name="Note 3 6 2 3 12 2" xfId="9435"/>
    <cellStyle name="Note 3 6 2 3 12 2 2" xfId="33262"/>
    <cellStyle name="Note 3 6 2 3 12 2 3" xfId="44301"/>
    <cellStyle name="Note 3 6 2 3 12 2 4" xfId="21348"/>
    <cellStyle name="Note 3 6 2 3 12 3" xfId="27431"/>
    <cellStyle name="Note 3 6 2 3 12 4" xfId="38382"/>
    <cellStyle name="Note 3 6 2 3 12 5" xfId="15429"/>
    <cellStyle name="Note 3 6 2 3 13" xfId="3760"/>
    <cellStyle name="Note 3 6 2 3 13 2" xfId="9648"/>
    <cellStyle name="Note 3 6 2 3 13 2 2" xfId="33475"/>
    <cellStyle name="Note 3 6 2 3 13 2 3" xfId="44514"/>
    <cellStyle name="Note 3 6 2 3 13 2 4" xfId="21561"/>
    <cellStyle name="Note 3 6 2 3 13 3" xfId="27672"/>
    <cellStyle name="Note 3 6 2 3 13 4" xfId="38627"/>
    <cellStyle name="Note 3 6 2 3 13 5" xfId="15674"/>
    <cellStyle name="Note 3 6 2 3 14" xfId="4008"/>
    <cellStyle name="Note 3 6 2 3 14 2" xfId="9862"/>
    <cellStyle name="Note 3 6 2 3 14 2 2" xfId="33689"/>
    <cellStyle name="Note 3 6 2 3 14 2 3" xfId="44728"/>
    <cellStyle name="Note 3 6 2 3 14 2 4" xfId="21775"/>
    <cellStyle name="Note 3 6 2 3 14 3" xfId="27915"/>
    <cellStyle name="Note 3 6 2 3 14 4" xfId="38875"/>
    <cellStyle name="Note 3 6 2 3 14 5" xfId="15922"/>
    <cellStyle name="Note 3 6 2 3 15" xfId="4252"/>
    <cellStyle name="Note 3 6 2 3 15 2" xfId="10073"/>
    <cellStyle name="Note 3 6 2 3 15 2 2" xfId="33900"/>
    <cellStyle name="Note 3 6 2 3 15 2 3" xfId="44939"/>
    <cellStyle name="Note 3 6 2 3 15 2 4" xfId="21986"/>
    <cellStyle name="Note 3 6 2 3 15 3" xfId="28154"/>
    <cellStyle name="Note 3 6 2 3 15 4" xfId="39119"/>
    <cellStyle name="Note 3 6 2 3 15 5" xfId="16166"/>
    <cellStyle name="Note 3 6 2 3 16" xfId="4494"/>
    <cellStyle name="Note 3 6 2 3 16 2" xfId="10283"/>
    <cellStyle name="Note 3 6 2 3 16 2 2" xfId="34110"/>
    <cellStyle name="Note 3 6 2 3 16 2 3" xfId="45149"/>
    <cellStyle name="Note 3 6 2 3 16 2 4" xfId="22196"/>
    <cellStyle name="Note 3 6 2 3 16 3" xfId="28391"/>
    <cellStyle name="Note 3 6 2 3 16 4" xfId="39361"/>
    <cellStyle name="Note 3 6 2 3 16 5" xfId="16408"/>
    <cellStyle name="Note 3 6 2 3 17" xfId="4715"/>
    <cellStyle name="Note 3 6 2 3 17 2" xfId="10470"/>
    <cellStyle name="Note 3 6 2 3 17 2 2" xfId="34297"/>
    <cellStyle name="Note 3 6 2 3 17 2 3" xfId="45336"/>
    <cellStyle name="Note 3 6 2 3 17 2 4" xfId="22383"/>
    <cellStyle name="Note 3 6 2 3 17 3" xfId="28606"/>
    <cellStyle name="Note 3 6 2 3 17 4" xfId="39582"/>
    <cellStyle name="Note 3 6 2 3 17 5" xfId="16629"/>
    <cellStyle name="Note 3 6 2 3 18" xfId="4925"/>
    <cellStyle name="Note 3 6 2 3 18 2" xfId="10653"/>
    <cellStyle name="Note 3 6 2 3 18 2 2" xfId="34480"/>
    <cellStyle name="Note 3 6 2 3 18 2 3" xfId="45519"/>
    <cellStyle name="Note 3 6 2 3 18 2 4" xfId="22566"/>
    <cellStyle name="Note 3 6 2 3 18 3" xfId="28810"/>
    <cellStyle name="Note 3 6 2 3 18 4" xfId="39792"/>
    <cellStyle name="Note 3 6 2 3 18 5" xfId="16839"/>
    <cellStyle name="Note 3 6 2 3 19" xfId="5160"/>
    <cellStyle name="Note 3 6 2 3 19 2" xfId="10858"/>
    <cellStyle name="Note 3 6 2 3 19 2 2" xfId="34685"/>
    <cellStyle name="Note 3 6 2 3 19 2 3" xfId="45724"/>
    <cellStyle name="Note 3 6 2 3 19 2 4" xfId="22771"/>
    <cellStyle name="Note 3 6 2 3 19 3" xfId="29040"/>
    <cellStyle name="Note 3 6 2 3 19 4" xfId="40027"/>
    <cellStyle name="Note 3 6 2 3 19 5" xfId="17074"/>
    <cellStyle name="Note 3 6 2 3 2" xfId="1253"/>
    <cellStyle name="Note 3 6 2 3 2 2" xfId="7485"/>
    <cellStyle name="Note 3 6 2 3 2 2 2" xfId="31312"/>
    <cellStyle name="Note 3 6 2 3 2 2 3" xfId="42351"/>
    <cellStyle name="Note 3 6 2 3 2 2 4" xfId="19398"/>
    <cellStyle name="Note 3 6 2 3 2 3" xfId="25229"/>
    <cellStyle name="Note 3 6 2 3 2 4" xfId="36120"/>
    <cellStyle name="Note 3 6 2 3 2 5" xfId="13167"/>
    <cellStyle name="Note 3 6 2 3 20" xfId="5381"/>
    <cellStyle name="Note 3 6 2 3 20 2" xfId="11045"/>
    <cellStyle name="Note 3 6 2 3 20 2 2" xfId="34872"/>
    <cellStyle name="Note 3 6 2 3 20 2 3" xfId="45911"/>
    <cellStyle name="Note 3 6 2 3 20 2 4" xfId="22958"/>
    <cellStyle name="Note 3 6 2 3 20 3" xfId="29253"/>
    <cellStyle name="Note 3 6 2 3 20 4" xfId="40248"/>
    <cellStyle name="Note 3 6 2 3 20 5" xfId="17295"/>
    <cellStyle name="Note 3 6 2 3 21" xfId="5614"/>
    <cellStyle name="Note 3 6 2 3 21 2" xfId="11248"/>
    <cellStyle name="Note 3 6 2 3 21 2 2" xfId="35075"/>
    <cellStyle name="Note 3 6 2 3 21 2 3" xfId="46114"/>
    <cellStyle name="Note 3 6 2 3 21 2 4" xfId="23161"/>
    <cellStyle name="Note 3 6 2 3 21 3" xfId="29480"/>
    <cellStyle name="Note 3 6 2 3 21 4" xfId="40481"/>
    <cellStyle name="Note 3 6 2 3 21 5" xfId="17528"/>
    <cellStyle name="Note 3 6 2 3 22" xfId="5847"/>
    <cellStyle name="Note 3 6 2 3 22 2" xfId="11449"/>
    <cellStyle name="Note 3 6 2 3 22 2 2" xfId="35276"/>
    <cellStyle name="Note 3 6 2 3 22 2 3" xfId="46315"/>
    <cellStyle name="Note 3 6 2 3 22 2 4" xfId="23362"/>
    <cellStyle name="Note 3 6 2 3 22 3" xfId="29706"/>
    <cellStyle name="Note 3 6 2 3 22 4" xfId="40714"/>
    <cellStyle name="Note 3 6 2 3 22 5" xfId="17761"/>
    <cellStyle name="Note 3 6 2 3 23" xfId="6064"/>
    <cellStyle name="Note 3 6 2 3 23 2" xfId="11633"/>
    <cellStyle name="Note 3 6 2 3 23 2 2" xfId="35460"/>
    <cellStyle name="Note 3 6 2 3 23 2 3" xfId="46499"/>
    <cellStyle name="Note 3 6 2 3 23 2 4" xfId="23546"/>
    <cellStyle name="Note 3 6 2 3 23 3" xfId="29916"/>
    <cellStyle name="Note 3 6 2 3 23 4" xfId="40931"/>
    <cellStyle name="Note 3 6 2 3 23 5" xfId="17978"/>
    <cellStyle name="Note 3 6 2 3 24" xfId="6272"/>
    <cellStyle name="Note 3 6 2 3 24 2" xfId="11814"/>
    <cellStyle name="Note 3 6 2 3 24 2 2" xfId="35641"/>
    <cellStyle name="Note 3 6 2 3 24 2 3" xfId="46680"/>
    <cellStyle name="Note 3 6 2 3 24 2 4" xfId="23727"/>
    <cellStyle name="Note 3 6 2 3 24 3" xfId="30117"/>
    <cellStyle name="Note 3 6 2 3 24 4" xfId="41139"/>
    <cellStyle name="Note 3 6 2 3 24 5" xfId="18186"/>
    <cellStyle name="Note 3 6 2 3 25" xfId="6492"/>
    <cellStyle name="Note 3 6 2 3 25 2" xfId="12006"/>
    <cellStyle name="Note 3 6 2 3 25 2 2" xfId="35833"/>
    <cellStyle name="Note 3 6 2 3 25 2 3" xfId="46872"/>
    <cellStyle name="Note 3 6 2 3 25 2 4" xfId="23919"/>
    <cellStyle name="Note 3 6 2 3 25 3" xfId="30330"/>
    <cellStyle name="Note 3 6 2 3 25 4" xfId="41359"/>
    <cellStyle name="Note 3 6 2 3 25 5" xfId="18406"/>
    <cellStyle name="Note 3 6 2 3 26" xfId="6718"/>
    <cellStyle name="Note 3 6 2 3 26 2" xfId="12199"/>
    <cellStyle name="Note 3 6 2 3 26 2 2" xfId="36026"/>
    <cellStyle name="Note 3 6 2 3 26 2 3" xfId="47065"/>
    <cellStyle name="Note 3 6 2 3 26 2 4" xfId="24112"/>
    <cellStyle name="Note 3 6 2 3 26 3" xfId="30547"/>
    <cellStyle name="Note 3 6 2 3 26 4" xfId="41585"/>
    <cellStyle name="Note 3 6 2 3 26 5" xfId="18632"/>
    <cellStyle name="Note 3 6 2 3 27" xfId="827"/>
    <cellStyle name="Note 3 6 2 3 27 2" xfId="7134"/>
    <cellStyle name="Note 3 6 2 3 27 2 2" xfId="30961"/>
    <cellStyle name="Note 3 6 2 3 27 2 3" xfId="42000"/>
    <cellStyle name="Note 3 6 2 3 27 2 4" xfId="19047"/>
    <cellStyle name="Note 3 6 2 3 27 3" xfId="24818"/>
    <cellStyle name="Note 3 6 2 3 27 4" xfId="30566"/>
    <cellStyle name="Note 3 6 2 3 27 5" xfId="12741"/>
    <cellStyle name="Note 3 6 2 3 28" xfId="6917"/>
    <cellStyle name="Note 3 6 2 3 28 2" xfId="30744"/>
    <cellStyle name="Note 3 6 2 3 28 3" xfId="41783"/>
    <cellStyle name="Note 3 6 2 3 28 4" xfId="18830"/>
    <cellStyle name="Note 3 6 2 3 29" xfId="24600"/>
    <cellStyle name="Note 3 6 2 3 3" xfId="1466"/>
    <cellStyle name="Note 3 6 2 3 3 2" xfId="7670"/>
    <cellStyle name="Note 3 6 2 3 3 2 2" xfId="31497"/>
    <cellStyle name="Note 3 6 2 3 3 2 3" xfId="42536"/>
    <cellStyle name="Note 3 6 2 3 3 2 4" xfId="19583"/>
    <cellStyle name="Note 3 6 2 3 3 3" xfId="25435"/>
    <cellStyle name="Note 3 6 2 3 3 4" xfId="36333"/>
    <cellStyle name="Note 3 6 2 3 3 5" xfId="13380"/>
    <cellStyle name="Note 3 6 2 3 30" xfId="29624"/>
    <cellStyle name="Note 3 6 2 3 31" xfId="12523"/>
    <cellStyle name="Note 3 6 2 3 4" xfId="1698"/>
    <cellStyle name="Note 3 6 2 3 4 2" xfId="7868"/>
    <cellStyle name="Note 3 6 2 3 4 2 2" xfId="31695"/>
    <cellStyle name="Note 3 6 2 3 4 2 3" xfId="42734"/>
    <cellStyle name="Note 3 6 2 3 4 2 4" xfId="19781"/>
    <cellStyle name="Note 3 6 2 3 4 3" xfId="25659"/>
    <cellStyle name="Note 3 6 2 3 4 4" xfId="36565"/>
    <cellStyle name="Note 3 6 2 3 4 5" xfId="13612"/>
    <cellStyle name="Note 3 6 2 3 5" xfId="1909"/>
    <cellStyle name="Note 3 6 2 3 5 2" xfId="8052"/>
    <cellStyle name="Note 3 6 2 3 5 2 2" xfId="31879"/>
    <cellStyle name="Note 3 6 2 3 5 2 3" xfId="42918"/>
    <cellStyle name="Note 3 6 2 3 5 2 4" xfId="19965"/>
    <cellStyle name="Note 3 6 2 3 5 3" xfId="25863"/>
    <cellStyle name="Note 3 6 2 3 5 4" xfId="36776"/>
    <cellStyle name="Note 3 6 2 3 5 5" xfId="13823"/>
    <cellStyle name="Note 3 6 2 3 6" xfId="2140"/>
    <cellStyle name="Note 3 6 2 3 6 2" xfId="8253"/>
    <cellStyle name="Note 3 6 2 3 6 2 2" xfId="32080"/>
    <cellStyle name="Note 3 6 2 3 6 2 3" xfId="43119"/>
    <cellStyle name="Note 3 6 2 3 6 2 4" xfId="20166"/>
    <cellStyle name="Note 3 6 2 3 6 3" xfId="26088"/>
    <cellStyle name="Note 3 6 2 3 6 4" xfId="37007"/>
    <cellStyle name="Note 3 6 2 3 6 5" xfId="14054"/>
    <cellStyle name="Note 3 6 2 3 7" xfId="2365"/>
    <cellStyle name="Note 3 6 2 3 7 2" xfId="8444"/>
    <cellStyle name="Note 3 6 2 3 7 2 2" xfId="32271"/>
    <cellStyle name="Note 3 6 2 3 7 2 3" xfId="43310"/>
    <cellStyle name="Note 3 6 2 3 7 2 4" xfId="20357"/>
    <cellStyle name="Note 3 6 2 3 7 3" xfId="26305"/>
    <cellStyle name="Note 3 6 2 3 7 4" xfId="37232"/>
    <cellStyle name="Note 3 6 2 3 7 5" xfId="14279"/>
    <cellStyle name="Note 3 6 2 3 8" xfId="2579"/>
    <cellStyle name="Note 3 6 2 3 8 2" xfId="8630"/>
    <cellStyle name="Note 3 6 2 3 8 2 2" xfId="32457"/>
    <cellStyle name="Note 3 6 2 3 8 2 3" xfId="43496"/>
    <cellStyle name="Note 3 6 2 3 8 2 4" xfId="20543"/>
    <cellStyle name="Note 3 6 2 3 8 3" xfId="26514"/>
    <cellStyle name="Note 3 6 2 3 8 4" xfId="37446"/>
    <cellStyle name="Note 3 6 2 3 8 5" xfId="14493"/>
    <cellStyle name="Note 3 6 2 3 9" xfId="2797"/>
    <cellStyle name="Note 3 6 2 3 9 2" xfId="8814"/>
    <cellStyle name="Note 3 6 2 3 9 2 2" xfId="32641"/>
    <cellStyle name="Note 3 6 2 3 9 2 3" xfId="43680"/>
    <cellStyle name="Note 3 6 2 3 9 2 4" xfId="20727"/>
    <cellStyle name="Note 3 6 2 3 9 3" xfId="26726"/>
    <cellStyle name="Note 3 6 2 3 9 4" xfId="37664"/>
    <cellStyle name="Note 3 6 2 3 9 5" xfId="14711"/>
    <cellStyle name="Note 3 6 2 30" xfId="6762"/>
    <cellStyle name="Note 3 6 2 30 2" xfId="12235"/>
    <cellStyle name="Note 3 6 2 30 2 2" xfId="36062"/>
    <cellStyle name="Note 3 6 2 30 2 3" xfId="47101"/>
    <cellStyle name="Note 3 6 2 30 2 4" xfId="24148"/>
    <cellStyle name="Note 3 6 2 30 3" xfId="30590"/>
    <cellStyle name="Note 3 6 2 30 4" xfId="41629"/>
    <cellStyle name="Note 3 6 2 30 5" xfId="18676"/>
    <cellStyle name="Note 3 6 2 31" xfId="6807"/>
    <cellStyle name="Note 3 6 2 31 2" xfId="12275"/>
    <cellStyle name="Note 3 6 2 31 2 2" xfId="36102"/>
    <cellStyle name="Note 3 6 2 31 2 3" xfId="47141"/>
    <cellStyle name="Note 3 6 2 31 2 4" xfId="24188"/>
    <cellStyle name="Note 3 6 2 31 3" xfId="30634"/>
    <cellStyle name="Note 3 6 2 31 4" xfId="41674"/>
    <cellStyle name="Note 3 6 2 31 5" xfId="18721"/>
    <cellStyle name="Note 3 6 2 32" xfId="683"/>
    <cellStyle name="Note 3 6 2 32 2" xfId="6990"/>
    <cellStyle name="Note 3 6 2 32 2 2" xfId="30817"/>
    <cellStyle name="Note 3 6 2 32 2 3" xfId="41856"/>
    <cellStyle name="Note 3 6 2 32 2 4" xfId="18903"/>
    <cellStyle name="Note 3 6 2 32 3" xfId="24674"/>
    <cellStyle name="Note 3 6 2 32 4" xfId="25392"/>
    <cellStyle name="Note 3 6 2 32 5" xfId="12597"/>
    <cellStyle name="Note 3 6 2 33" xfId="24439"/>
    <cellStyle name="Note 3 6 2 34" xfId="29493"/>
    <cellStyle name="Note 3 6 2 35" xfId="12357"/>
    <cellStyle name="Note 3 6 2 4" xfId="481"/>
    <cellStyle name="Note 3 6 2 4 10" xfId="2875"/>
    <cellStyle name="Note 3 6 2 4 10 2" xfId="8887"/>
    <cellStyle name="Note 3 6 2 4 10 2 2" xfId="32714"/>
    <cellStyle name="Note 3 6 2 4 10 2 3" xfId="43753"/>
    <cellStyle name="Note 3 6 2 4 10 2 4" xfId="20800"/>
    <cellStyle name="Note 3 6 2 4 10 3" xfId="26804"/>
    <cellStyle name="Note 3 6 2 4 10 4" xfId="37742"/>
    <cellStyle name="Note 3 6 2 4 10 5" xfId="14789"/>
    <cellStyle name="Note 3 6 2 4 11" xfId="3143"/>
    <cellStyle name="Note 3 6 2 4 11 2" xfId="9116"/>
    <cellStyle name="Note 3 6 2 4 11 2 2" xfId="32943"/>
    <cellStyle name="Note 3 6 2 4 11 2 3" xfId="43982"/>
    <cellStyle name="Note 3 6 2 4 11 2 4" xfId="21029"/>
    <cellStyle name="Note 3 6 2 4 11 3" xfId="27067"/>
    <cellStyle name="Note 3 6 2 4 11 4" xfId="38010"/>
    <cellStyle name="Note 3 6 2 4 11 5" xfId="15057"/>
    <cellStyle name="Note 3 6 2 4 12" xfId="3387"/>
    <cellStyle name="Note 3 6 2 4 12 2" xfId="9328"/>
    <cellStyle name="Note 3 6 2 4 12 2 2" xfId="33155"/>
    <cellStyle name="Note 3 6 2 4 12 2 3" xfId="44194"/>
    <cellStyle name="Note 3 6 2 4 12 2 4" xfId="21241"/>
    <cellStyle name="Note 3 6 2 4 12 3" xfId="27308"/>
    <cellStyle name="Note 3 6 2 4 12 4" xfId="38254"/>
    <cellStyle name="Note 3 6 2 4 12 5" xfId="15301"/>
    <cellStyle name="Note 3 6 2 4 13" xfId="3632"/>
    <cellStyle name="Note 3 6 2 4 13 2" xfId="9541"/>
    <cellStyle name="Note 3 6 2 4 13 2 2" xfId="33368"/>
    <cellStyle name="Note 3 6 2 4 13 2 3" xfId="44407"/>
    <cellStyle name="Note 3 6 2 4 13 2 4" xfId="21454"/>
    <cellStyle name="Note 3 6 2 4 13 3" xfId="27548"/>
    <cellStyle name="Note 3 6 2 4 13 4" xfId="38499"/>
    <cellStyle name="Note 3 6 2 4 13 5" xfId="15546"/>
    <cellStyle name="Note 3 6 2 4 14" xfId="3880"/>
    <cellStyle name="Note 3 6 2 4 14 2" xfId="9755"/>
    <cellStyle name="Note 3 6 2 4 14 2 2" xfId="33582"/>
    <cellStyle name="Note 3 6 2 4 14 2 3" xfId="44621"/>
    <cellStyle name="Note 3 6 2 4 14 2 4" xfId="21668"/>
    <cellStyle name="Note 3 6 2 4 14 3" xfId="27792"/>
    <cellStyle name="Note 3 6 2 4 14 4" xfId="38747"/>
    <cellStyle name="Note 3 6 2 4 14 5" xfId="15794"/>
    <cellStyle name="Note 3 6 2 4 15" xfId="4124"/>
    <cellStyle name="Note 3 6 2 4 15 2" xfId="9966"/>
    <cellStyle name="Note 3 6 2 4 15 2 2" xfId="33793"/>
    <cellStyle name="Note 3 6 2 4 15 2 3" xfId="44832"/>
    <cellStyle name="Note 3 6 2 4 15 2 4" xfId="21879"/>
    <cellStyle name="Note 3 6 2 4 15 3" xfId="28031"/>
    <cellStyle name="Note 3 6 2 4 15 4" xfId="38991"/>
    <cellStyle name="Note 3 6 2 4 15 5" xfId="16038"/>
    <cellStyle name="Note 3 6 2 4 16" xfId="4366"/>
    <cellStyle name="Note 3 6 2 4 16 2" xfId="10176"/>
    <cellStyle name="Note 3 6 2 4 16 2 2" xfId="34003"/>
    <cellStyle name="Note 3 6 2 4 16 2 3" xfId="45042"/>
    <cellStyle name="Note 3 6 2 4 16 2 4" xfId="22089"/>
    <cellStyle name="Note 3 6 2 4 16 3" xfId="28268"/>
    <cellStyle name="Note 3 6 2 4 16 4" xfId="39233"/>
    <cellStyle name="Note 3 6 2 4 16 5" xfId="16280"/>
    <cellStyle name="Note 3 6 2 4 17" xfId="4587"/>
    <cellStyle name="Note 3 6 2 4 17 2" xfId="10363"/>
    <cellStyle name="Note 3 6 2 4 17 2 2" xfId="34190"/>
    <cellStyle name="Note 3 6 2 4 17 2 3" xfId="45229"/>
    <cellStyle name="Note 3 6 2 4 17 2 4" xfId="22276"/>
    <cellStyle name="Note 3 6 2 4 17 3" xfId="28483"/>
    <cellStyle name="Note 3 6 2 4 17 4" xfId="39454"/>
    <cellStyle name="Note 3 6 2 4 17 5" xfId="16501"/>
    <cellStyle name="Note 3 6 2 4 18" xfId="4797"/>
    <cellStyle name="Note 3 6 2 4 18 2" xfId="10546"/>
    <cellStyle name="Note 3 6 2 4 18 2 2" xfId="34373"/>
    <cellStyle name="Note 3 6 2 4 18 2 3" xfId="45412"/>
    <cellStyle name="Note 3 6 2 4 18 2 4" xfId="22459"/>
    <cellStyle name="Note 3 6 2 4 18 3" xfId="28687"/>
    <cellStyle name="Note 3 6 2 4 18 4" xfId="39664"/>
    <cellStyle name="Note 3 6 2 4 18 5" xfId="16711"/>
    <cellStyle name="Note 3 6 2 4 19" xfId="5032"/>
    <cellStyle name="Note 3 6 2 4 19 2" xfId="10751"/>
    <cellStyle name="Note 3 6 2 4 19 2 2" xfId="34578"/>
    <cellStyle name="Note 3 6 2 4 19 2 3" xfId="45617"/>
    <cellStyle name="Note 3 6 2 4 19 2 4" xfId="22664"/>
    <cellStyle name="Note 3 6 2 4 19 3" xfId="28916"/>
    <cellStyle name="Note 3 6 2 4 19 4" xfId="39899"/>
    <cellStyle name="Note 3 6 2 4 19 5" xfId="16946"/>
    <cellStyle name="Note 3 6 2 4 2" xfId="1125"/>
    <cellStyle name="Note 3 6 2 4 2 2" xfId="7378"/>
    <cellStyle name="Note 3 6 2 4 2 2 2" xfId="31205"/>
    <cellStyle name="Note 3 6 2 4 2 2 3" xfId="42244"/>
    <cellStyle name="Note 3 6 2 4 2 2 4" xfId="19291"/>
    <cellStyle name="Note 3 6 2 4 2 3" xfId="25106"/>
    <cellStyle name="Note 3 6 2 4 2 4" xfId="24256"/>
    <cellStyle name="Note 3 6 2 4 2 5" xfId="13039"/>
    <cellStyle name="Note 3 6 2 4 20" xfId="5253"/>
    <cellStyle name="Note 3 6 2 4 20 2" xfId="10938"/>
    <cellStyle name="Note 3 6 2 4 20 2 2" xfId="34765"/>
    <cellStyle name="Note 3 6 2 4 20 2 3" xfId="45804"/>
    <cellStyle name="Note 3 6 2 4 20 2 4" xfId="22851"/>
    <cellStyle name="Note 3 6 2 4 20 3" xfId="29130"/>
    <cellStyle name="Note 3 6 2 4 20 4" xfId="40120"/>
    <cellStyle name="Note 3 6 2 4 20 5" xfId="17167"/>
    <cellStyle name="Note 3 6 2 4 21" xfId="5486"/>
    <cellStyle name="Note 3 6 2 4 21 2" xfId="11141"/>
    <cellStyle name="Note 3 6 2 4 21 2 2" xfId="34968"/>
    <cellStyle name="Note 3 6 2 4 21 2 3" xfId="46007"/>
    <cellStyle name="Note 3 6 2 4 21 2 4" xfId="23054"/>
    <cellStyle name="Note 3 6 2 4 21 3" xfId="29357"/>
    <cellStyle name="Note 3 6 2 4 21 4" xfId="40353"/>
    <cellStyle name="Note 3 6 2 4 21 5" xfId="17400"/>
    <cellStyle name="Note 3 6 2 4 22" xfId="5719"/>
    <cellStyle name="Note 3 6 2 4 22 2" xfId="11342"/>
    <cellStyle name="Note 3 6 2 4 22 2 2" xfId="35169"/>
    <cellStyle name="Note 3 6 2 4 22 2 3" xfId="46208"/>
    <cellStyle name="Note 3 6 2 4 22 2 4" xfId="23255"/>
    <cellStyle name="Note 3 6 2 4 22 3" xfId="29583"/>
    <cellStyle name="Note 3 6 2 4 22 4" xfId="40586"/>
    <cellStyle name="Note 3 6 2 4 22 5" xfId="17633"/>
    <cellStyle name="Note 3 6 2 4 23" xfId="5936"/>
    <cellStyle name="Note 3 6 2 4 23 2" xfId="11526"/>
    <cellStyle name="Note 3 6 2 4 23 2 2" xfId="35353"/>
    <cellStyle name="Note 3 6 2 4 23 2 3" xfId="46392"/>
    <cellStyle name="Note 3 6 2 4 23 2 4" xfId="23439"/>
    <cellStyle name="Note 3 6 2 4 23 3" xfId="29794"/>
    <cellStyle name="Note 3 6 2 4 23 4" xfId="40803"/>
    <cellStyle name="Note 3 6 2 4 23 5" xfId="17850"/>
    <cellStyle name="Note 3 6 2 4 24" xfId="6144"/>
    <cellStyle name="Note 3 6 2 4 24 2" xfId="11707"/>
    <cellStyle name="Note 3 6 2 4 24 2 2" xfId="35534"/>
    <cellStyle name="Note 3 6 2 4 24 2 3" xfId="46573"/>
    <cellStyle name="Note 3 6 2 4 24 2 4" xfId="23620"/>
    <cellStyle name="Note 3 6 2 4 24 3" xfId="29995"/>
    <cellStyle name="Note 3 6 2 4 24 4" xfId="41011"/>
    <cellStyle name="Note 3 6 2 4 24 5" xfId="18058"/>
    <cellStyle name="Note 3 6 2 4 25" xfId="6364"/>
    <cellStyle name="Note 3 6 2 4 25 2" xfId="11899"/>
    <cellStyle name="Note 3 6 2 4 25 2 2" xfId="35726"/>
    <cellStyle name="Note 3 6 2 4 25 2 3" xfId="46765"/>
    <cellStyle name="Note 3 6 2 4 25 2 4" xfId="23812"/>
    <cellStyle name="Note 3 6 2 4 25 3" xfId="30208"/>
    <cellStyle name="Note 3 6 2 4 25 4" xfId="41231"/>
    <cellStyle name="Note 3 6 2 4 25 5" xfId="18278"/>
    <cellStyle name="Note 3 6 2 4 26" xfId="6590"/>
    <cellStyle name="Note 3 6 2 4 26 2" xfId="12092"/>
    <cellStyle name="Note 3 6 2 4 26 2 2" xfId="35919"/>
    <cellStyle name="Note 3 6 2 4 26 2 3" xfId="46958"/>
    <cellStyle name="Note 3 6 2 4 26 2 4" xfId="24005"/>
    <cellStyle name="Note 3 6 2 4 26 3" xfId="30425"/>
    <cellStyle name="Note 3 6 2 4 26 4" xfId="41457"/>
    <cellStyle name="Note 3 6 2 4 26 5" xfId="18504"/>
    <cellStyle name="Note 3 6 2 4 27" xfId="720"/>
    <cellStyle name="Note 3 6 2 4 27 2" xfId="7027"/>
    <cellStyle name="Note 3 6 2 4 27 2 2" xfId="30854"/>
    <cellStyle name="Note 3 6 2 4 27 2 3" xfId="41893"/>
    <cellStyle name="Note 3 6 2 4 27 2 4" xfId="18940"/>
    <cellStyle name="Note 3 6 2 4 27 3" xfId="24711"/>
    <cellStyle name="Note 3 6 2 4 27 4" xfId="24934"/>
    <cellStyle name="Note 3 6 2 4 27 5" xfId="12634"/>
    <cellStyle name="Note 3 6 2 4 28" xfId="24477"/>
    <cellStyle name="Note 3 6 2 4 29" xfId="24990"/>
    <cellStyle name="Note 3 6 2 4 3" xfId="1338"/>
    <cellStyle name="Note 3 6 2 4 3 2" xfId="7563"/>
    <cellStyle name="Note 3 6 2 4 3 2 2" xfId="31390"/>
    <cellStyle name="Note 3 6 2 4 3 2 3" xfId="42429"/>
    <cellStyle name="Note 3 6 2 4 3 2 4" xfId="19476"/>
    <cellStyle name="Note 3 6 2 4 3 3" xfId="25313"/>
    <cellStyle name="Note 3 6 2 4 3 4" xfId="36205"/>
    <cellStyle name="Note 3 6 2 4 3 5" xfId="13252"/>
    <cellStyle name="Note 3 6 2 4 30" xfId="12395"/>
    <cellStyle name="Note 3 6 2 4 4" xfId="1570"/>
    <cellStyle name="Note 3 6 2 4 4 2" xfId="7761"/>
    <cellStyle name="Note 3 6 2 4 4 2 2" xfId="31588"/>
    <cellStyle name="Note 3 6 2 4 4 2 3" xfId="42627"/>
    <cellStyle name="Note 3 6 2 4 4 2 4" xfId="19674"/>
    <cellStyle name="Note 3 6 2 4 4 3" xfId="25537"/>
    <cellStyle name="Note 3 6 2 4 4 4" xfId="36437"/>
    <cellStyle name="Note 3 6 2 4 4 5" xfId="13484"/>
    <cellStyle name="Note 3 6 2 4 5" xfId="1781"/>
    <cellStyle name="Note 3 6 2 4 5 2" xfId="7945"/>
    <cellStyle name="Note 3 6 2 4 5 2 2" xfId="31772"/>
    <cellStyle name="Note 3 6 2 4 5 2 3" xfId="42811"/>
    <cellStyle name="Note 3 6 2 4 5 2 4" xfId="19858"/>
    <cellStyle name="Note 3 6 2 4 5 3" xfId="25741"/>
    <cellStyle name="Note 3 6 2 4 5 4" xfId="36648"/>
    <cellStyle name="Note 3 6 2 4 5 5" xfId="13695"/>
    <cellStyle name="Note 3 6 2 4 6" xfId="2012"/>
    <cellStyle name="Note 3 6 2 4 6 2" xfId="8146"/>
    <cellStyle name="Note 3 6 2 4 6 2 2" xfId="31973"/>
    <cellStyle name="Note 3 6 2 4 6 2 3" xfId="43012"/>
    <cellStyle name="Note 3 6 2 4 6 2 4" xfId="20059"/>
    <cellStyle name="Note 3 6 2 4 6 3" xfId="25965"/>
    <cellStyle name="Note 3 6 2 4 6 4" xfId="36879"/>
    <cellStyle name="Note 3 6 2 4 6 5" xfId="13926"/>
    <cellStyle name="Note 3 6 2 4 7" xfId="2237"/>
    <cellStyle name="Note 3 6 2 4 7 2" xfId="8337"/>
    <cellStyle name="Note 3 6 2 4 7 2 2" xfId="32164"/>
    <cellStyle name="Note 3 6 2 4 7 2 3" xfId="43203"/>
    <cellStyle name="Note 3 6 2 4 7 2 4" xfId="20250"/>
    <cellStyle name="Note 3 6 2 4 7 3" xfId="26183"/>
    <cellStyle name="Note 3 6 2 4 7 4" xfId="37104"/>
    <cellStyle name="Note 3 6 2 4 7 5" xfId="14151"/>
    <cellStyle name="Note 3 6 2 4 8" xfId="2451"/>
    <cellStyle name="Note 3 6 2 4 8 2" xfId="8523"/>
    <cellStyle name="Note 3 6 2 4 8 2 2" xfId="32350"/>
    <cellStyle name="Note 3 6 2 4 8 2 3" xfId="43389"/>
    <cellStyle name="Note 3 6 2 4 8 2 4" xfId="20436"/>
    <cellStyle name="Note 3 6 2 4 8 3" xfId="26391"/>
    <cellStyle name="Note 3 6 2 4 8 4" xfId="37318"/>
    <cellStyle name="Note 3 6 2 4 8 5" xfId="14365"/>
    <cellStyle name="Note 3 6 2 4 9" xfId="2669"/>
    <cellStyle name="Note 3 6 2 4 9 2" xfId="8707"/>
    <cellStyle name="Note 3 6 2 4 9 2 2" xfId="32534"/>
    <cellStyle name="Note 3 6 2 4 9 2 3" xfId="43573"/>
    <cellStyle name="Note 3 6 2 4 9 2 4" xfId="20620"/>
    <cellStyle name="Note 3 6 2 4 9 3" xfId="26603"/>
    <cellStyle name="Note 3 6 2 4 9 4" xfId="37536"/>
    <cellStyle name="Note 3 6 2 4 9 5" xfId="14583"/>
    <cellStyle name="Note 3 6 2 5" xfId="1087"/>
    <cellStyle name="Note 3 6 2 5 2" xfId="7341"/>
    <cellStyle name="Note 3 6 2 5 2 2" xfId="31168"/>
    <cellStyle name="Note 3 6 2 5 2 3" xfId="42207"/>
    <cellStyle name="Note 3 6 2 5 2 4" xfId="19254"/>
    <cellStyle name="Note 3 6 2 5 3" xfId="25068"/>
    <cellStyle name="Note 3 6 2 5 4" xfId="24207"/>
    <cellStyle name="Note 3 6 2 5 5" xfId="13001"/>
    <cellStyle name="Note 3 6 2 6" xfId="1300"/>
    <cellStyle name="Note 3 6 2 6 2" xfId="7526"/>
    <cellStyle name="Note 3 6 2 6 2 2" xfId="31353"/>
    <cellStyle name="Note 3 6 2 6 2 3" xfId="42392"/>
    <cellStyle name="Note 3 6 2 6 2 4" xfId="19439"/>
    <cellStyle name="Note 3 6 2 6 3" xfId="25275"/>
    <cellStyle name="Note 3 6 2 6 4" xfId="36167"/>
    <cellStyle name="Note 3 6 2 6 5" xfId="13214"/>
    <cellStyle name="Note 3 6 2 7" xfId="1532"/>
    <cellStyle name="Note 3 6 2 7 2" xfId="7724"/>
    <cellStyle name="Note 3 6 2 7 2 2" xfId="31551"/>
    <cellStyle name="Note 3 6 2 7 2 3" xfId="42590"/>
    <cellStyle name="Note 3 6 2 7 2 4" xfId="19637"/>
    <cellStyle name="Note 3 6 2 7 3" xfId="25499"/>
    <cellStyle name="Note 3 6 2 7 4" xfId="36399"/>
    <cellStyle name="Note 3 6 2 7 5" xfId="13446"/>
    <cellStyle name="Note 3 6 2 8" xfId="1743"/>
    <cellStyle name="Note 3 6 2 8 2" xfId="7908"/>
    <cellStyle name="Note 3 6 2 8 2 2" xfId="31735"/>
    <cellStyle name="Note 3 6 2 8 2 3" xfId="42774"/>
    <cellStyle name="Note 3 6 2 8 2 4" xfId="19821"/>
    <cellStyle name="Note 3 6 2 8 3" xfId="25703"/>
    <cellStyle name="Note 3 6 2 8 4" xfId="36610"/>
    <cellStyle name="Note 3 6 2 8 5" xfId="13657"/>
    <cellStyle name="Note 3 6 2 9" xfId="1974"/>
    <cellStyle name="Note 3 6 2 9 2" xfId="8109"/>
    <cellStyle name="Note 3 6 2 9 2 2" xfId="31936"/>
    <cellStyle name="Note 3 6 2 9 2 3" xfId="42975"/>
    <cellStyle name="Note 3 6 2 9 2 4" xfId="20022"/>
    <cellStyle name="Note 3 6 2 9 3" xfId="25927"/>
    <cellStyle name="Note 3 6 2 9 4" xfId="36841"/>
    <cellStyle name="Note 3 6 2 9 5" xfId="13888"/>
    <cellStyle name="Note 3 6 20" xfId="6521"/>
    <cellStyle name="Note 3 6 20 2" xfId="12028"/>
    <cellStyle name="Note 3 6 20 2 2" xfId="35855"/>
    <cellStyle name="Note 3 6 20 2 3" xfId="46894"/>
    <cellStyle name="Note 3 6 20 2 4" xfId="23941"/>
    <cellStyle name="Note 3 6 20 3" xfId="30357"/>
    <cellStyle name="Note 3 6 20 4" xfId="41388"/>
    <cellStyle name="Note 3 6 20 5" xfId="18435"/>
    <cellStyle name="Note 3 6 21" xfId="6767"/>
    <cellStyle name="Note 3 6 21 2" xfId="12239"/>
    <cellStyle name="Note 3 6 21 2 2" xfId="36066"/>
    <cellStyle name="Note 3 6 21 2 3" xfId="47105"/>
    <cellStyle name="Note 3 6 21 2 4" xfId="24152"/>
    <cellStyle name="Note 3 6 21 3" xfId="30595"/>
    <cellStyle name="Note 3 6 21 4" xfId="41634"/>
    <cellStyle name="Note 3 6 21 5" xfId="18681"/>
    <cellStyle name="Note 3 6 22" xfId="647"/>
    <cellStyle name="Note 3 6 22 2" xfId="6954"/>
    <cellStyle name="Note 3 6 22 2 2" xfId="30781"/>
    <cellStyle name="Note 3 6 22 2 3" xfId="41820"/>
    <cellStyle name="Note 3 6 22 2 4" xfId="18867"/>
    <cellStyle name="Note 3 6 22 3" xfId="24638"/>
    <cellStyle name="Note 3 6 22 4" xfId="25436"/>
    <cellStyle name="Note 3 6 22 5" xfId="12561"/>
    <cellStyle name="Note 3 6 23" xfId="24398"/>
    <cellStyle name="Note 3 6 24" xfId="26519"/>
    <cellStyle name="Note 3 6 25" xfId="12317"/>
    <cellStyle name="Note 3 6 3" xfId="569"/>
    <cellStyle name="Note 3 6 3 10" xfId="2963"/>
    <cellStyle name="Note 3 6 3 10 2" xfId="8958"/>
    <cellStyle name="Note 3 6 3 10 2 2" xfId="32785"/>
    <cellStyle name="Note 3 6 3 10 2 3" xfId="43824"/>
    <cellStyle name="Note 3 6 3 10 2 4" xfId="20871"/>
    <cellStyle name="Note 3 6 3 10 3" xfId="26888"/>
    <cellStyle name="Note 3 6 3 10 4" xfId="37830"/>
    <cellStyle name="Note 3 6 3 10 5" xfId="14877"/>
    <cellStyle name="Note 3 6 3 11" xfId="3231"/>
    <cellStyle name="Note 3 6 3 11 2" xfId="9187"/>
    <cellStyle name="Note 3 6 3 11 2 2" xfId="33014"/>
    <cellStyle name="Note 3 6 3 11 2 3" xfId="44053"/>
    <cellStyle name="Note 3 6 3 11 2 4" xfId="21100"/>
    <cellStyle name="Note 3 6 3 11 3" xfId="27153"/>
    <cellStyle name="Note 3 6 3 11 4" xfId="38098"/>
    <cellStyle name="Note 3 6 3 11 5" xfId="15145"/>
    <cellStyle name="Note 3 6 3 12" xfId="3475"/>
    <cellStyle name="Note 3 6 3 12 2" xfId="9399"/>
    <cellStyle name="Note 3 6 3 12 2 2" xfId="33226"/>
    <cellStyle name="Note 3 6 3 12 2 3" xfId="44265"/>
    <cellStyle name="Note 3 6 3 12 2 4" xfId="21312"/>
    <cellStyle name="Note 3 6 3 12 3" xfId="27392"/>
    <cellStyle name="Note 3 6 3 12 4" xfId="38342"/>
    <cellStyle name="Note 3 6 3 12 5" xfId="15389"/>
    <cellStyle name="Note 3 6 3 13" xfId="3720"/>
    <cellStyle name="Note 3 6 3 13 2" xfId="9612"/>
    <cellStyle name="Note 3 6 3 13 2 2" xfId="33439"/>
    <cellStyle name="Note 3 6 3 13 2 3" xfId="44478"/>
    <cellStyle name="Note 3 6 3 13 2 4" xfId="21525"/>
    <cellStyle name="Note 3 6 3 13 3" xfId="27633"/>
    <cellStyle name="Note 3 6 3 13 4" xfId="38587"/>
    <cellStyle name="Note 3 6 3 13 5" xfId="15634"/>
    <cellStyle name="Note 3 6 3 14" xfId="3968"/>
    <cellStyle name="Note 3 6 3 14 2" xfId="9826"/>
    <cellStyle name="Note 3 6 3 14 2 2" xfId="33653"/>
    <cellStyle name="Note 3 6 3 14 2 3" xfId="44692"/>
    <cellStyle name="Note 3 6 3 14 2 4" xfId="21739"/>
    <cellStyle name="Note 3 6 3 14 3" xfId="27876"/>
    <cellStyle name="Note 3 6 3 14 4" xfId="38835"/>
    <cellStyle name="Note 3 6 3 14 5" xfId="15882"/>
    <cellStyle name="Note 3 6 3 15" xfId="4212"/>
    <cellStyle name="Note 3 6 3 15 2" xfId="10037"/>
    <cellStyle name="Note 3 6 3 15 2 2" xfId="33864"/>
    <cellStyle name="Note 3 6 3 15 2 3" xfId="44903"/>
    <cellStyle name="Note 3 6 3 15 2 4" xfId="21950"/>
    <cellStyle name="Note 3 6 3 15 3" xfId="28115"/>
    <cellStyle name="Note 3 6 3 15 4" xfId="39079"/>
    <cellStyle name="Note 3 6 3 15 5" xfId="16126"/>
    <cellStyle name="Note 3 6 3 16" xfId="4454"/>
    <cellStyle name="Note 3 6 3 16 2" xfId="10247"/>
    <cellStyle name="Note 3 6 3 16 2 2" xfId="34074"/>
    <cellStyle name="Note 3 6 3 16 2 3" xfId="45113"/>
    <cellStyle name="Note 3 6 3 16 2 4" xfId="22160"/>
    <cellStyle name="Note 3 6 3 16 3" xfId="28352"/>
    <cellStyle name="Note 3 6 3 16 4" xfId="39321"/>
    <cellStyle name="Note 3 6 3 16 5" xfId="16368"/>
    <cellStyle name="Note 3 6 3 17" xfId="4675"/>
    <cellStyle name="Note 3 6 3 17 2" xfId="10434"/>
    <cellStyle name="Note 3 6 3 17 2 2" xfId="34261"/>
    <cellStyle name="Note 3 6 3 17 2 3" xfId="45300"/>
    <cellStyle name="Note 3 6 3 17 2 4" xfId="22347"/>
    <cellStyle name="Note 3 6 3 17 3" xfId="28567"/>
    <cellStyle name="Note 3 6 3 17 4" xfId="39542"/>
    <cellStyle name="Note 3 6 3 17 5" xfId="16589"/>
    <cellStyle name="Note 3 6 3 18" xfId="4885"/>
    <cellStyle name="Note 3 6 3 18 2" xfId="10617"/>
    <cellStyle name="Note 3 6 3 18 2 2" xfId="34444"/>
    <cellStyle name="Note 3 6 3 18 2 3" xfId="45483"/>
    <cellStyle name="Note 3 6 3 18 2 4" xfId="22530"/>
    <cellStyle name="Note 3 6 3 18 3" xfId="28771"/>
    <cellStyle name="Note 3 6 3 18 4" xfId="39752"/>
    <cellStyle name="Note 3 6 3 18 5" xfId="16799"/>
    <cellStyle name="Note 3 6 3 19" xfId="5120"/>
    <cellStyle name="Note 3 6 3 19 2" xfId="10822"/>
    <cellStyle name="Note 3 6 3 19 2 2" xfId="34649"/>
    <cellStyle name="Note 3 6 3 19 2 3" xfId="45688"/>
    <cellStyle name="Note 3 6 3 19 2 4" xfId="22735"/>
    <cellStyle name="Note 3 6 3 19 3" xfId="29001"/>
    <cellStyle name="Note 3 6 3 19 4" xfId="39987"/>
    <cellStyle name="Note 3 6 3 19 5" xfId="17034"/>
    <cellStyle name="Note 3 6 3 2" xfId="1213"/>
    <cellStyle name="Note 3 6 3 2 2" xfId="7449"/>
    <cellStyle name="Note 3 6 3 2 2 2" xfId="31276"/>
    <cellStyle name="Note 3 6 3 2 2 3" xfId="42315"/>
    <cellStyle name="Note 3 6 3 2 2 4" xfId="19362"/>
    <cellStyle name="Note 3 6 3 2 3" xfId="25190"/>
    <cellStyle name="Note 3 6 3 2 4" xfId="24283"/>
    <cellStyle name="Note 3 6 3 2 5" xfId="13127"/>
    <cellStyle name="Note 3 6 3 20" xfId="5341"/>
    <cellStyle name="Note 3 6 3 20 2" xfId="11009"/>
    <cellStyle name="Note 3 6 3 20 2 2" xfId="34836"/>
    <cellStyle name="Note 3 6 3 20 2 3" xfId="45875"/>
    <cellStyle name="Note 3 6 3 20 2 4" xfId="22922"/>
    <cellStyle name="Note 3 6 3 20 3" xfId="29214"/>
    <cellStyle name="Note 3 6 3 20 4" xfId="40208"/>
    <cellStyle name="Note 3 6 3 20 5" xfId="17255"/>
    <cellStyle name="Note 3 6 3 21" xfId="5574"/>
    <cellStyle name="Note 3 6 3 21 2" xfId="11212"/>
    <cellStyle name="Note 3 6 3 21 2 2" xfId="35039"/>
    <cellStyle name="Note 3 6 3 21 2 3" xfId="46078"/>
    <cellStyle name="Note 3 6 3 21 2 4" xfId="23125"/>
    <cellStyle name="Note 3 6 3 21 3" xfId="29441"/>
    <cellStyle name="Note 3 6 3 21 4" xfId="40441"/>
    <cellStyle name="Note 3 6 3 21 5" xfId="17488"/>
    <cellStyle name="Note 3 6 3 22" xfId="5807"/>
    <cellStyle name="Note 3 6 3 22 2" xfId="11413"/>
    <cellStyle name="Note 3 6 3 22 2 2" xfId="35240"/>
    <cellStyle name="Note 3 6 3 22 2 3" xfId="46279"/>
    <cellStyle name="Note 3 6 3 22 2 4" xfId="23326"/>
    <cellStyle name="Note 3 6 3 22 3" xfId="29667"/>
    <cellStyle name="Note 3 6 3 22 4" xfId="40674"/>
    <cellStyle name="Note 3 6 3 22 5" xfId="17721"/>
    <cellStyle name="Note 3 6 3 23" xfId="6024"/>
    <cellStyle name="Note 3 6 3 23 2" xfId="11597"/>
    <cellStyle name="Note 3 6 3 23 2 2" xfId="35424"/>
    <cellStyle name="Note 3 6 3 23 2 3" xfId="46463"/>
    <cellStyle name="Note 3 6 3 23 2 4" xfId="23510"/>
    <cellStyle name="Note 3 6 3 23 3" xfId="29877"/>
    <cellStyle name="Note 3 6 3 23 4" xfId="40891"/>
    <cellStyle name="Note 3 6 3 23 5" xfId="17938"/>
    <cellStyle name="Note 3 6 3 24" xfId="6232"/>
    <cellStyle name="Note 3 6 3 24 2" xfId="11778"/>
    <cellStyle name="Note 3 6 3 24 2 2" xfId="35605"/>
    <cellStyle name="Note 3 6 3 24 2 3" xfId="46644"/>
    <cellStyle name="Note 3 6 3 24 2 4" xfId="23691"/>
    <cellStyle name="Note 3 6 3 24 3" xfId="30078"/>
    <cellStyle name="Note 3 6 3 24 4" xfId="41099"/>
    <cellStyle name="Note 3 6 3 24 5" xfId="18146"/>
    <cellStyle name="Note 3 6 3 25" xfId="6452"/>
    <cellStyle name="Note 3 6 3 25 2" xfId="11970"/>
    <cellStyle name="Note 3 6 3 25 2 2" xfId="35797"/>
    <cellStyle name="Note 3 6 3 25 2 3" xfId="46836"/>
    <cellStyle name="Note 3 6 3 25 2 4" xfId="23883"/>
    <cellStyle name="Note 3 6 3 25 3" xfId="30291"/>
    <cellStyle name="Note 3 6 3 25 4" xfId="41319"/>
    <cellStyle name="Note 3 6 3 25 5" xfId="18366"/>
    <cellStyle name="Note 3 6 3 26" xfId="6678"/>
    <cellStyle name="Note 3 6 3 26 2" xfId="12163"/>
    <cellStyle name="Note 3 6 3 26 2 2" xfId="35990"/>
    <cellStyle name="Note 3 6 3 26 2 3" xfId="47029"/>
    <cellStyle name="Note 3 6 3 26 2 4" xfId="24076"/>
    <cellStyle name="Note 3 6 3 26 3" xfId="30508"/>
    <cellStyle name="Note 3 6 3 26 4" xfId="41545"/>
    <cellStyle name="Note 3 6 3 26 5" xfId="18592"/>
    <cellStyle name="Note 3 6 3 27" xfId="791"/>
    <cellStyle name="Note 3 6 3 27 2" xfId="7098"/>
    <cellStyle name="Note 3 6 3 27 2 2" xfId="30925"/>
    <cellStyle name="Note 3 6 3 27 2 3" xfId="41964"/>
    <cellStyle name="Note 3 6 3 27 2 4" xfId="19011"/>
    <cellStyle name="Note 3 6 3 27 3" xfId="24782"/>
    <cellStyle name="Note 3 6 3 27 4" xfId="28813"/>
    <cellStyle name="Note 3 6 3 27 5" xfId="12705"/>
    <cellStyle name="Note 3 6 3 28" xfId="6881"/>
    <cellStyle name="Note 3 6 3 28 2" xfId="30708"/>
    <cellStyle name="Note 3 6 3 28 3" xfId="41747"/>
    <cellStyle name="Note 3 6 3 28 4" xfId="18794"/>
    <cellStyle name="Note 3 6 3 29" xfId="24561"/>
    <cellStyle name="Note 3 6 3 3" xfId="1426"/>
    <cellStyle name="Note 3 6 3 3 2" xfId="7634"/>
    <cellStyle name="Note 3 6 3 3 2 2" xfId="31461"/>
    <cellStyle name="Note 3 6 3 3 2 3" xfId="42500"/>
    <cellStyle name="Note 3 6 3 3 2 4" xfId="19547"/>
    <cellStyle name="Note 3 6 3 3 3" xfId="25396"/>
    <cellStyle name="Note 3 6 3 3 4" xfId="36293"/>
    <cellStyle name="Note 3 6 3 3 5" xfId="13340"/>
    <cellStyle name="Note 3 6 3 30" xfId="25030"/>
    <cellStyle name="Note 3 6 3 31" xfId="12483"/>
    <cellStyle name="Note 3 6 3 4" xfId="1658"/>
    <cellStyle name="Note 3 6 3 4 2" xfId="7832"/>
    <cellStyle name="Note 3 6 3 4 2 2" xfId="31659"/>
    <cellStyle name="Note 3 6 3 4 2 3" xfId="42698"/>
    <cellStyle name="Note 3 6 3 4 2 4" xfId="19745"/>
    <cellStyle name="Note 3 6 3 4 3" xfId="25620"/>
    <cellStyle name="Note 3 6 3 4 4" xfId="36525"/>
    <cellStyle name="Note 3 6 3 4 5" xfId="13572"/>
    <cellStyle name="Note 3 6 3 5" xfId="1869"/>
    <cellStyle name="Note 3 6 3 5 2" xfId="8016"/>
    <cellStyle name="Note 3 6 3 5 2 2" xfId="31843"/>
    <cellStyle name="Note 3 6 3 5 2 3" xfId="42882"/>
    <cellStyle name="Note 3 6 3 5 2 4" xfId="19929"/>
    <cellStyle name="Note 3 6 3 5 3" xfId="25824"/>
    <cellStyle name="Note 3 6 3 5 4" xfId="36736"/>
    <cellStyle name="Note 3 6 3 5 5" xfId="13783"/>
    <cellStyle name="Note 3 6 3 6" xfId="2100"/>
    <cellStyle name="Note 3 6 3 6 2" xfId="8217"/>
    <cellStyle name="Note 3 6 3 6 2 2" xfId="32044"/>
    <cellStyle name="Note 3 6 3 6 2 3" xfId="43083"/>
    <cellStyle name="Note 3 6 3 6 2 4" xfId="20130"/>
    <cellStyle name="Note 3 6 3 6 3" xfId="26049"/>
    <cellStyle name="Note 3 6 3 6 4" xfId="36967"/>
    <cellStyle name="Note 3 6 3 6 5" xfId="14014"/>
    <cellStyle name="Note 3 6 3 7" xfId="2325"/>
    <cellStyle name="Note 3 6 3 7 2" xfId="8408"/>
    <cellStyle name="Note 3 6 3 7 2 2" xfId="32235"/>
    <cellStyle name="Note 3 6 3 7 2 3" xfId="43274"/>
    <cellStyle name="Note 3 6 3 7 2 4" xfId="20321"/>
    <cellStyle name="Note 3 6 3 7 3" xfId="26266"/>
    <cellStyle name="Note 3 6 3 7 4" xfId="37192"/>
    <cellStyle name="Note 3 6 3 7 5" xfId="14239"/>
    <cellStyle name="Note 3 6 3 8" xfId="2539"/>
    <cellStyle name="Note 3 6 3 8 2" xfId="8594"/>
    <cellStyle name="Note 3 6 3 8 2 2" xfId="32421"/>
    <cellStyle name="Note 3 6 3 8 2 3" xfId="43460"/>
    <cellStyle name="Note 3 6 3 8 2 4" xfId="20507"/>
    <cellStyle name="Note 3 6 3 8 3" xfId="26475"/>
    <cellStyle name="Note 3 6 3 8 4" xfId="37406"/>
    <cellStyle name="Note 3 6 3 8 5" xfId="14453"/>
    <cellStyle name="Note 3 6 3 9" xfId="2757"/>
    <cellStyle name="Note 3 6 3 9 2" xfId="8778"/>
    <cellStyle name="Note 3 6 3 9 2 2" xfId="32605"/>
    <cellStyle name="Note 3 6 3 9 2 3" xfId="43644"/>
    <cellStyle name="Note 3 6 3 9 2 4" xfId="20691"/>
    <cellStyle name="Note 3 6 3 9 3" xfId="26687"/>
    <cellStyle name="Note 3 6 3 9 4" xfId="37624"/>
    <cellStyle name="Note 3 6 3 9 5" xfId="14671"/>
    <cellStyle name="Note 3 6 4" xfId="1258"/>
    <cellStyle name="Note 3 6 4 2" xfId="7489"/>
    <cellStyle name="Note 3 6 4 2 2" xfId="31316"/>
    <cellStyle name="Note 3 6 4 2 3" xfId="42355"/>
    <cellStyle name="Note 3 6 4 2 4" xfId="19402"/>
    <cellStyle name="Note 3 6 4 3" xfId="25234"/>
    <cellStyle name="Note 3 6 4 4" xfId="36125"/>
    <cellStyle name="Note 3 6 4 5" xfId="13172"/>
    <cellStyle name="Note 3 6 5" xfId="1702"/>
    <cellStyle name="Note 3 6 5 2" xfId="7871"/>
    <cellStyle name="Note 3 6 5 2 2" xfId="31698"/>
    <cellStyle name="Note 3 6 5 2 3" xfId="42737"/>
    <cellStyle name="Note 3 6 5 2 4" xfId="19784"/>
    <cellStyle name="Note 3 6 5 3" xfId="25663"/>
    <cellStyle name="Note 3 6 5 4" xfId="36569"/>
    <cellStyle name="Note 3 6 5 5" xfId="13616"/>
    <cellStyle name="Note 3 6 6" xfId="1933"/>
    <cellStyle name="Note 3 6 6 2" xfId="8072"/>
    <cellStyle name="Note 3 6 6 2 2" xfId="31899"/>
    <cellStyle name="Note 3 6 6 2 3" xfId="42938"/>
    <cellStyle name="Note 3 6 6 2 4" xfId="19985"/>
    <cellStyle name="Note 3 6 6 3" xfId="25887"/>
    <cellStyle name="Note 3 6 6 4" xfId="36800"/>
    <cellStyle name="Note 3 6 6 5" xfId="13847"/>
    <cellStyle name="Note 3 6 7" xfId="2372"/>
    <cellStyle name="Note 3 6 7 2" xfId="8450"/>
    <cellStyle name="Note 3 6 7 2 2" xfId="32277"/>
    <cellStyle name="Note 3 6 7 2 3" xfId="43316"/>
    <cellStyle name="Note 3 6 7 2 4" xfId="20363"/>
    <cellStyle name="Note 3 6 7 3" xfId="26312"/>
    <cellStyle name="Note 3 6 7 4" xfId="37239"/>
    <cellStyle name="Note 3 6 7 5" xfId="14286"/>
    <cellStyle name="Note 3 6 8" xfId="896"/>
    <cellStyle name="Note 3 6 8 2" xfId="7193"/>
    <cellStyle name="Note 3 6 8 2 2" xfId="31020"/>
    <cellStyle name="Note 3 6 8 2 3" xfId="42059"/>
    <cellStyle name="Note 3 6 8 2 4" xfId="19106"/>
    <cellStyle name="Note 3 6 8 3" xfId="24885"/>
    <cellStyle name="Note 3 6 8 4" xfId="24983"/>
    <cellStyle name="Note 3 6 8 5" xfId="12810"/>
    <cellStyle name="Note 3 6 9" xfId="3064"/>
    <cellStyle name="Note 3 6 9 2" xfId="9043"/>
    <cellStyle name="Note 3 6 9 2 2" xfId="32870"/>
    <cellStyle name="Note 3 6 9 2 3" xfId="43909"/>
    <cellStyle name="Note 3 6 9 2 4" xfId="20956"/>
    <cellStyle name="Note 3 6 9 3" xfId="26988"/>
    <cellStyle name="Note 3 6 9 4" xfId="37931"/>
    <cellStyle name="Note 3 6 9 5" xfId="14978"/>
    <cellStyle name="Note 3 7" xfId="411"/>
    <cellStyle name="Note 3 7 10" xfId="2167"/>
    <cellStyle name="Note 3 7 10 2" xfId="8271"/>
    <cellStyle name="Note 3 7 10 2 2" xfId="32098"/>
    <cellStyle name="Note 3 7 10 2 3" xfId="43137"/>
    <cellStyle name="Note 3 7 10 2 4" xfId="20184"/>
    <cellStyle name="Note 3 7 10 3" xfId="26114"/>
    <cellStyle name="Note 3 7 10 4" xfId="37034"/>
    <cellStyle name="Note 3 7 10 5" xfId="14081"/>
    <cellStyle name="Note 3 7 11" xfId="2381"/>
    <cellStyle name="Note 3 7 11 2" xfId="8457"/>
    <cellStyle name="Note 3 7 11 2 2" xfId="32284"/>
    <cellStyle name="Note 3 7 11 2 3" xfId="43323"/>
    <cellStyle name="Note 3 7 11 2 4" xfId="20370"/>
    <cellStyle name="Note 3 7 11 3" xfId="26321"/>
    <cellStyle name="Note 3 7 11 4" xfId="37248"/>
    <cellStyle name="Note 3 7 11 5" xfId="14295"/>
    <cellStyle name="Note 3 7 12" xfId="2604"/>
    <cellStyle name="Note 3 7 12 2" xfId="8647"/>
    <cellStyle name="Note 3 7 12 2 2" xfId="32474"/>
    <cellStyle name="Note 3 7 12 2 3" xfId="43513"/>
    <cellStyle name="Note 3 7 12 2 4" xfId="20560"/>
    <cellStyle name="Note 3 7 12 3" xfId="26539"/>
    <cellStyle name="Note 3 7 12 4" xfId="37471"/>
    <cellStyle name="Note 3 7 12 5" xfId="14518"/>
    <cellStyle name="Note 3 7 13" xfId="2805"/>
    <cellStyle name="Note 3 7 13 2" xfId="8821"/>
    <cellStyle name="Note 3 7 13 2 2" xfId="32648"/>
    <cellStyle name="Note 3 7 13 2 3" xfId="43687"/>
    <cellStyle name="Note 3 7 13 2 4" xfId="20734"/>
    <cellStyle name="Note 3 7 13 3" xfId="26734"/>
    <cellStyle name="Note 3 7 13 4" xfId="37672"/>
    <cellStyle name="Note 3 7 13 5" xfId="14719"/>
    <cellStyle name="Note 3 7 14" xfId="3073"/>
    <cellStyle name="Note 3 7 14 2" xfId="9050"/>
    <cellStyle name="Note 3 7 14 2 2" xfId="32877"/>
    <cellStyle name="Note 3 7 14 2 3" xfId="43916"/>
    <cellStyle name="Note 3 7 14 2 4" xfId="20963"/>
    <cellStyle name="Note 3 7 14 3" xfId="26997"/>
    <cellStyle name="Note 3 7 14 4" xfId="37940"/>
    <cellStyle name="Note 3 7 14 5" xfId="14987"/>
    <cellStyle name="Note 3 7 15" xfId="3317"/>
    <cellStyle name="Note 3 7 15 2" xfId="9262"/>
    <cellStyle name="Note 3 7 15 2 2" xfId="33089"/>
    <cellStyle name="Note 3 7 15 2 3" xfId="44128"/>
    <cellStyle name="Note 3 7 15 2 4" xfId="21175"/>
    <cellStyle name="Note 3 7 15 3" xfId="27238"/>
    <cellStyle name="Note 3 7 15 4" xfId="38184"/>
    <cellStyle name="Note 3 7 15 5" xfId="15231"/>
    <cellStyle name="Note 3 7 16" xfId="3562"/>
    <cellStyle name="Note 3 7 16 2" xfId="9475"/>
    <cellStyle name="Note 3 7 16 2 2" xfId="33302"/>
    <cellStyle name="Note 3 7 16 2 3" xfId="44341"/>
    <cellStyle name="Note 3 7 16 2 4" xfId="21388"/>
    <cellStyle name="Note 3 7 16 3" xfId="27478"/>
    <cellStyle name="Note 3 7 16 4" xfId="38429"/>
    <cellStyle name="Note 3 7 16 5" xfId="15476"/>
    <cellStyle name="Note 3 7 17" xfId="3810"/>
    <cellStyle name="Note 3 7 17 2" xfId="9689"/>
    <cellStyle name="Note 3 7 17 2 2" xfId="33516"/>
    <cellStyle name="Note 3 7 17 2 3" xfId="44555"/>
    <cellStyle name="Note 3 7 17 2 4" xfId="21602"/>
    <cellStyle name="Note 3 7 17 3" xfId="27722"/>
    <cellStyle name="Note 3 7 17 4" xfId="38677"/>
    <cellStyle name="Note 3 7 17 5" xfId="15724"/>
    <cellStyle name="Note 3 7 18" xfId="4054"/>
    <cellStyle name="Note 3 7 18 2" xfId="9900"/>
    <cellStyle name="Note 3 7 18 2 2" xfId="33727"/>
    <cellStyle name="Note 3 7 18 2 3" xfId="44766"/>
    <cellStyle name="Note 3 7 18 2 4" xfId="21813"/>
    <cellStyle name="Note 3 7 18 3" xfId="27961"/>
    <cellStyle name="Note 3 7 18 4" xfId="38921"/>
    <cellStyle name="Note 3 7 18 5" xfId="15968"/>
    <cellStyle name="Note 3 7 19" xfId="4296"/>
    <cellStyle name="Note 3 7 19 2" xfId="10110"/>
    <cellStyle name="Note 3 7 19 2 2" xfId="33937"/>
    <cellStyle name="Note 3 7 19 2 3" xfId="44976"/>
    <cellStyle name="Note 3 7 19 2 4" xfId="22023"/>
    <cellStyle name="Note 3 7 19 3" xfId="28198"/>
    <cellStyle name="Note 3 7 19 4" xfId="39163"/>
    <cellStyle name="Note 3 7 19 5" xfId="16210"/>
    <cellStyle name="Note 3 7 2" xfId="532"/>
    <cellStyle name="Note 3 7 2 10" xfId="2926"/>
    <cellStyle name="Note 3 7 2 10 2" xfId="8925"/>
    <cellStyle name="Note 3 7 2 10 2 2" xfId="32752"/>
    <cellStyle name="Note 3 7 2 10 2 3" xfId="43791"/>
    <cellStyle name="Note 3 7 2 10 2 4" xfId="20838"/>
    <cellStyle name="Note 3 7 2 10 3" xfId="26851"/>
    <cellStyle name="Note 3 7 2 10 4" xfId="37793"/>
    <cellStyle name="Note 3 7 2 10 5" xfId="14840"/>
    <cellStyle name="Note 3 7 2 11" xfId="3194"/>
    <cellStyle name="Note 3 7 2 11 2" xfId="9154"/>
    <cellStyle name="Note 3 7 2 11 2 2" xfId="32981"/>
    <cellStyle name="Note 3 7 2 11 2 3" xfId="44020"/>
    <cellStyle name="Note 3 7 2 11 2 4" xfId="21067"/>
    <cellStyle name="Note 3 7 2 11 3" xfId="27116"/>
    <cellStyle name="Note 3 7 2 11 4" xfId="38061"/>
    <cellStyle name="Note 3 7 2 11 5" xfId="15108"/>
    <cellStyle name="Note 3 7 2 12" xfId="3438"/>
    <cellStyle name="Note 3 7 2 12 2" xfId="9366"/>
    <cellStyle name="Note 3 7 2 12 2 2" xfId="33193"/>
    <cellStyle name="Note 3 7 2 12 2 3" xfId="44232"/>
    <cellStyle name="Note 3 7 2 12 2 4" xfId="21279"/>
    <cellStyle name="Note 3 7 2 12 3" xfId="27355"/>
    <cellStyle name="Note 3 7 2 12 4" xfId="38305"/>
    <cellStyle name="Note 3 7 2 12 5" xfId="15352"/>
    <cellStyle name="Note 3 7 2 13" xfId="3683"/>
    <cellStyle name="Note 3 7 2 13 2" xfId="9579"/>
    <cellStyle name="Note 3 7 2 13 2 2" xfId="33406"/>
    <cellStyle name="Note 3 7 2 13 2 3" xfId="44445"/>
    <cellStyle name="Note 3 7 2 13 2 4" xfId="21492"/>
    <cellStyle name="Note 3 7 2 13 3" xfId="27596"/>
    <cellStyle name="Note 3 7 2 13 4" xfId="38550"/>
    <cellStyle name="Note 3 7 2 13 5" xfId="15597"/>
    <cellStyle name="Note 3 7 2 14" xfId="3931"/>
    <cellStyle name="Note 3 7 2 14 2" xfId="9793"/>
    <cellStyle name="Note 3 7 2 14 2 2" xfId="33620"/>
    <cellStyle name="Note 3 7 2 14 2 3" xfId="44659"/>
    <cellStyle name="Note 3 7 2 14 2 4" xfId="21706"/>
    <cellStyle name="Note 3 7 2 14 3" xfId="27839"/>
    <cellStyle name="Note 3 7 2 14 4" xfId="38798"/>
    <cellStyle name="Note 3 7 2 14 5" xfId="15845"/>
    <cellStyle name="Note 3 7 2 15" xfId="4175"/>
    <cellStyle name="Note 3 7 2 15 2" xfId="10004"/>
    <cellStyle name="Note 3 7 2 15 2 2" xfId="33831"/>
    <cellStyle name="Note 3 7 2 15 2 3" xfId="44870"/>
    <cellStyle name="Note 3 7 2 15 2 4" xfId="21917"/>
    <cellStyle name="Note 3 7 2 15 3" xfId="28078"/>
    <cellStyle name="Note 3 7 2 15 4" xfId="39042"/>
    <cellStyle name="Note 3 7 2 15 5" xfId="16089"/>
    <cellStyle name="Note 3 7 2 16" xfId="4417"/>
    <cellStyle name="Note 3 7 2 16 2" xfId="10214"/>
    <cellStyle name="Note 3 7 2 16 2 2" xfId="34041"/>
    <cellStyle name="Note 3 7 2 16 2 3" xfId="45080"/>
    <cellStyle name="Note 3 7 2 16 2 4" xfId="22127"/>
    <cellStyle name="Note 3 7 2 16 3" xfId="28315"/>
    <cellStyle name="Note 3 7 2 16 4" xfId="39284"/>
    <cellStyle name="Note 3 7 2 16 5" xfId="16331"/>
    <cellStyle name="Note 3 7 2 17" xfId="4638"/>
    <cellStyle name="Note 3 7 2 17 2" xfId="10401"/>
    <cellStyle name="Note 3 7 2 17 2 2" xfId="34228"/>
    <cellStyle name="Note 3 7 2 17 2 3" xfId="45267"/>
    <cellStyle name="Note 3 7 2 17 2 4" xfId="22314"/>
    <cellStyle name="Note 3 7 2 17 3" xfId="28530"/>
    <cellStyle name="Note 3 7 2 17 4" xfId="39505"/>
    <cellStyle name="Note 3 7 2 17 5" xfId="16552"/>
    <cellStyle name="Note 3 7 2 18" xfId="4848"/>
    <cellStyle name="Note 3 7 2 18 2" xfId="10584"/>
    <cellStyle name="Note 3 7 2 18 2 2" xfId="34411"/>
    <cellStyle name="Note 3 7 2 18 2 3" xfId="45450"/>
    <cellStyle name="Note 3 7 2 18 2 4" xfId="22497"/>
    <cellStyle name="Note 3 7 2 18 3" xfId="28734"/>
    <cellStyle name="Note 3 7 2 18 4" xfId="39715"/>
    <cellStyle name="Note 3 7 2 18 5" xfId="16762"/>
    <cellStyle name="Note 3 7 2 19" xfId="5083"/>
    <cellStyle name="Note 3 7 2 19 2" xfId="10789"/>
    <cellStyle name="Note 3 7 2 19 2 2" xfId="34616"/>
    <cellStyle name="Note 3 7 2 19 2 3" xfId="45655"/>
    <cellStyle name="Note 3 7 2 19 2 4" xfId="22702"/>
    <cellStyle name="Note 3 7 2 19 3" xfId="28964"/>
    <cellStyle name="Note 3 7 2 19 4" xfId="39950"/>
    <cellStyle name="Note 3 7 2 19 5" xfId="16997"/>
    <cellStyle name="Note 3 7 2 2" xfId="1176"/>
    <cellStyle name="Note 3 7 2 2 2" xfId="7416"/>
    <cellStyle name="Note 3 7 2 2 2 2" xfId="31243"/>
    <cellStyle name="Note 3 7 2 2 2 3" xfId="42282"/>
    <cellStyle name="Note 3 7 2 2 2 4" xfId="19329"/>
    <cellStyle name="Note 3 7 2 2 3" xfId="25153"/>
    <cellStyle name="Note 3 7 2 2 4" xfId="24343"/>
    <cellStyle name="Note 3 7 2 2 5" xfId="13090"/>
    <cellStyle name="Note 3 7 2 20" xfId="5304"/>
    <cellStyle name="Note 3 7 2 20 2" xfId="10976"/>
    <cellStyle name="Note 3 7 2 20 2 2" xfId="34803"/>
    <cellStyle name="Note 3 7 2 20 2 3" xfId="45842"/>
    <cellStyle name="Note 3 7 2 20 2 4" xfId="22889"/>
    <cellStyle name="Note 3 7 2 20 3" xfId="29177"/>
    <cellStyle name="Note 3 7 2 20 4" xfId="40171"/>
    <cellStyle name="Note 3 7 2 20 5" xfId="17218"/>
    <cellStyle name="Note 3 7 2 21" xfId="5537"/>
    <cellStyle name="Note 3 7 2 21 2" xfId="11179"/>
    <cellStyle name="Note 3 7 2 21 2 2" xfId="35006"/>
    <cellStyle name="Note 3 7 2 21 2 3" xfId="46045"/>
    <cellStyle name="Note 3 7 2 21 2 4" xfId="23092"/>
    <cellStyle name="Note 3 7 2 21 3" xfId="29404"/>
    <cellStyle name="Note 3 7 2 21 4" xfId="40404"/>
    <cellStyle name="Note 3 7 2 21 5" xfId="17451"/>
    <cellStyle name="Note 3 7 2 22" xfId="5770"/>
    <cellStyle name="Note 3 7 2 22 2" xfId="11380"/>
    <cellStyle name="Note 3 7 2 22 2 2" xfId="35207"/>
    <cellStyle name="Note 3 7 2 22 2 3" xfId="46246"/>
    <cellStyle name="Note 3 7 2 22 2 4" xfId="23293"/>
    <cellStyle name="Note 3 7 2 22 3" xfId="29630"/>
    <cellStyle name="Note 3 7 2 22 4" xfId="40637"/>
    <cellStyle name="Note 3 7 2 22 5" xfId="17684"/>
    <cellStyle name="Note 3 7 2 23" xfId="5987"/>
    <cellStyle name="Note 3 7 2 23 2" xfId="11564"/>
    <cellStyle name="Note 3 7 2 23 2 2" xfId="35391"/>
    <cellStyle name="Note 3 7 2 23 2 3" xfId="46430"/>
    <cellStyle name="Note 3 7 2 23 2 4" xfId="23477"/>
    <cellStyle name="Note 3 7 2 23 3" xfId="29841"/>
    <cellStyle name="Note 3 7 2 23 4" xfId="40854"/>
    <cellStyle name="Note 3 7 2 23 5" xfId="17901"/>
    <cellStyle name="Note 3 7 2 24" xfId="6195"/>
    <cellStyle name="Note 3 7 2 24 2" xfId="11745"/>
    <cellStyle name="Note 3 7 2 24 2 2" xfId="35572"/>
    <cellStyle name="Note 3 7 2 24 2 3" xfId="46611"/>
    <cellStyle name="Note 3 7 2 24 2 4" xfId="23658"/>
    <cellStyle name="Note 3 7 2 24 3" xfId="30042"/>
    <cellStyle name="Note 3 7 2 24 4" xfId="41062"/>
    <cellStyle name="Note 3 7 2 24 5" xfId="18109"/>
    <cellStyle name="Note 3 7 2 25" xfId="6415"/>
    <cellStyle name="Note 3 7 2 25 2" xfId="11937"/>
    <cellStyle name="Note 3 7 2 25 2 2" xfId="35764"/>
    <cellStyle name="Note 3 7 2 25 2 3" xfId="46803"/>
    <cellStyle name="Note 3 7 2 25 2 4" xfId="23850"/>
    <cellStyle name="Note 3 7 2 25 3" xfId="30255"/>
    <cellStyle name="Note 3 7 2 25 4" xfId="41282"/>
    <cellStyle name="Note 3 7 2 25 5" xfId="18329"/>
    <cellStyle name="Note 3 7 2 26" xfId="6641"/>
    <cellStyle name="Note 3 7 2 26 2" xfId="12130"/>
    <cellStyle name="Note 3 7 2 26 2 2" xfId="35957"/>
    <cellStyle name="Note 3 7 2 26 2 3" xfId="46996"/>
    <cellStyle name="Note 3 7 2 26 2 4" xfId="24043"/>
    <cellStyle name="Note 3 7 2 26 3" xfId="30472"/>
    <cellStyle name="Note 3 7 2 26 4" xfId="41508"/>
    <cellStyle name="Note 3 7 2 26 5" xfId="18555"/>
    <cellStyle name="Note 3 7 2 27" xfId="758"/>
    <cellStyle name="Note 3 7 2 27 2" xfId="7065"/>
    <cellStyle name="Note 3 7 2 27 2 2" xfId="30892"/>
    <cellStyle name="Note 3 7 2 27 2 3" xfId="41931"/>
    <cellStyle name="Note 3 7 2 27 2 4" xfId="18978"/>
    <cellStyle name="Note 3 7 2 27 3" xfId="24749"/>
    <cellStyle name="Note 3 7 2 27 4" xfId="26642"/>
    <cellStyle name="Note 3 7 2 27 5" xfId="12672"/>
    <cellStyle name="Note 3 7 2 28" xfId="6848"/>
    <cellStyle name="Note 3 7 2 28 2" xfId="30675"/>
    <cellStyle name="Note 3 7 2 28 3" xfId="41714"/>
    <cellStyle name="Note 3 7 2 28 4" xfId="18761"/>
    <cellStyle name="Note 3 7 2 29" xfId="24524"/>
    <cellStyle name="Note 3 7 2 3" xfId="1389"/>
    <cellStyle name="Note 3 7 2 3 2" xfId="7601"/>
    <cellStyle name="Note 3 7 2 3 2 2" xfId="31428"/>
    <cellStyle name="Note 3 7 2 3 2 3" xfId="42467"/>
    <cellStyle name="Note 3 7 2 3 2 4" xfId="19514"/>
    <cellStyle name="Note 3 7 2 3 3" xfId="25360"/>
    <cellStyle name="Note 3 7 2 3 4" xfId="36256"/>
    <cellStyle name="Note 3 7 2 3 5" xfId="13303"/>
    <cellStyle name="Note 3 7 2 30" xfId="25777"/>
    <cellStyle name="Note 3 7 2 31" xfId="12446"/>
    <cellStyle name="Note 3 7 2 4" xfId="1621"/>
    <cellStyle name="Note 3 7 2 4 2" xfId="7799"/>
    <cellStyle name="Note 3 7 2 4 2 2" xfId="31626"/>
    <cellStyle name="Note 3 7 2 4 2 3" xfId="42665"/>
    <cellStyle name="Note 3 7 2 4 2 4" xfId="19712"/>
    <cellStyle name="Note 3 7 2 4 3" xfId="25584"/>
    <cellStyle name="Note 3 7 2 4 4" xfId="36488"/>
    <cellStyle name="Note 3 7 2 4 5" xfId="13535"/>
    <cellStyle name="Note 3 7 2 5" xfId="1832"/>
    <cellStyle name="Note 3 7 2 5 2" xfId="7983"/>
    <cellStyle name="Note 3 7 2 5 2 2" xfId="31810"/>
    <cellStyle name="Note 3 7 2 5 2 3" xfId="42849"/>
    <cellStyle name="Note 3 7 2 5 2 4" xfId="19896"/>
    <cellStyle name="Note 3 7 2 5 3" xfId="25788"/>
    <cellStyle name="Note 3 7 2 5 4" xfId="36699"/>
    <cellStyle name="Note 3 7 2 5 5" xfId="13746"/>
    <cellStyle name="Note 3 7 2 6" xfId="2063"/>
    <cellStyle name="Note 3 7 2 6 2" xfId="8184"/>
    <cellStyle name="Note 3 7 2 6 2 2" xfId="32011"/>
    <cellStyle name="Note 3 7 2 6 2 3" xfId="43050"/>
    <cellStyle name="Note 3 7 2 6 2 4" xfId="20097"/>
    <cellStyle name="Note 3 7 2 6 3" xfId="26013"/>
    <cellStyle name="Note 3 7 2 6 4" xfId="36930"/>
    <cellStyle name="Note 3 7 2 6 5" xfId="13977"/>
    <cellStyle name="Note 3 7 2 7" xfId="2288"/>
    <cellStyle name="Note 3 7 2 7 2" xfId="8375"/>
    <cellStyle name="Note 3 7 2 7 2 2" xfId="32202"/>
    <cellStyle name="Note 3 7 2 7 2 3" xfId="43241"/>
    <cellStyle name="Note 3 7 2 7 2 4" xfId="20288"/>
    <cellStyle name="Note 3 7 2 7 3" xfId="26230"/>
    <cellStyle name="Note 3 7 2 7 4" xfId="37155"/>
    <cellStyle name="Note 3 7 2 7 5" xfId="14202"/>
    <cellStyle name="Note 3 7 2 8" xfId="2502"/>
    <cellStyle name="Note 3 7 2 8 2" xfId="8561"/>
    <cellStyle name="Note 3 7 2 8 2 2" xfId="32388"/>
    <cellStyle name="Note 3 7 2 8 2 3" xfId="43427"/>
    <cellStyle name="Note 3 7 2 8 2 4" xfId="20474"/>
    <cellStyle name="Note 3 7 2 8 3" xfId="26439"/>
    <cellStyle name="Note 3 7 2 8 4" xfId="37369"/>
    <cellStyle name="Note 3 7 2 8 5" xfId="14416"/>
    <cellStyle name="Note 3 7 2 9" xfId="2720"/>
    <cellStyle name="Note 3 7 2 9 2" xfId="8745"/>
    <cellStyle name="Note 3 7 2 9 2 2" xfId="32572"/>
    <cellStyle name="Note 3 7 2 9 2 3" xfId="43611"/>
    <cellStyle name="Note 3 7 2 9 2 4" xfId="20658"/>
    <cellStyle name="Note 3 7 2 9 3" xfId="26651"/>
    <cellStyle name="Note 3 7 2 9 4" xfId="37587"/>
    <cellStyle name="Note 3 7 2 9 5" xfId="14634"/>
    <cellStyle name="Note 3 7 20" xfId="4517"/>
    <cellStyle name="Note 3 7 20 2" xfId="10297"/>
    <cellStyle name="Note 3 7 20 2 2" xfId="34124"/>
    <cellStyle name="Note 3 7 20 2 3" xfId="45163"/>
    <cellStyle name="Note 3 7 20 2 4" xfId="22210"/>
    <cellStyle name="Note 3 7 20 3" xfId="28413"/>
    <cellStyle name="Note 3 7 20 4" xfId="39384"/>
    <cellStyle name="Note 3 7 20 5" xfId="16431"/>
    <cellStyle name="Note 3 7 21" xfId="4727"/>
    <cellStyle name="Note 3 7 21 2" xfId="10480"/>
    <cellStyle name="Note 3 7 21 2 2" xfId="34307"/>
    <cellStyle name="Note 3 7 21 2 3" xfId="45346"/>
    <cellStyle name="Note 3 7 21 2 4" xfId="22393"/>
    <cellStyle name="Note 3 7 21 3" xfId="28618"/>
    <cellStyle name="Note 3 7 21 4" xfId="39594"/>
    <cellStyle name="Note 3 7 21 5" xfId="16641"/>
    <cellStyle name="Note 3 7 22" xfId="4962"/>
    <cellStyle name="Note 3 7 22 2" xfId="10685"/>
    <cellStyle name="Note 3 7 22 2 2" xfId="34512"/>
    <cellStyle name="Note 3 7 22 2 3" xfId="45551"/>
    <cellStyle name="Note 3 7 22 2 4" xfId="22598"/>
    <cellStyle name="Note 3 7 22 3" xfId="28847"/>
    <cellStyle name="Note 3 7 22 4" xfId="39829"/>
    <cellStyle name="Note 3 7 22 5" xfId="16876"/>
    <cellStyle name="Note 3 7 23" xfId="5183"/>
    <cellStyle name="Note 3 7 23 2" xfId="10872"/>
    <cellStyle name="Note 3 7 23 2 2" xfId="34699"/>
    <cellStyle name="Note 3 7 23 2 3" xfId="45738"/>
    <cellStyle name="Note 3 7 23 2 4" xfId="22785"/>
    <cellStyle name="Note 3 7 23 3" xfId="29061"/>
    <cellStyle name="Note 3 7 23 4" xfId="40050"/>
    <cellStyle name="Note 3 7 23 5" xfId="17097"/>
    <cellStyle name="Note 3 7 24" xfId="5416"/>
    <cellStyle name="Note 3 7 24 2" xfId="11075"/>
    <cellStyle name="Note 3 7 24 2 2" xfId="34902"/>
    <cellStyle name="Note 3 7 24 2 3" xfId="45941"/>
    <cellStyle name="Note 3 7 24 2 4" xfId="22988"/>
    <cellStyle name="Note 3 7 24 3" xfId="29288"/>
    <cellStyle name="Note 3 7 24 4" xfId="40283"/>
    <cellStyle name="Note 3 7 24 5" xfId="17330"/>
    <cellStyle name="Note 3 7 25" xfId="5649"/>
    <cellStyle name="Note 3 7 25 2" xfId="11276"/>
    <cellStyle name="Note 3 7 25 2 2" xfId="35103"/>
    <cellStyle name="Note 3 7 25 2 3" xfId="46142"/>
    <cellStyle name="Note 3 7 25 2 4" xfId="23189"/>
    <cellStyle name="Note 3 7 25 3" xfId="29514"/>
    <cellStyle name="Note 3 7 25 4" xfId="40516"/>
    <cellStyle name="Note 3 7 25 5" xfId="17563"/>
    <cellStyle name="Note 3 7 26" xfId="5866"/>
    <cellStyle name="Note 3 7 26 2" xfId="11460"/>
    <cellStyle name="Note 3 7 26 2 2" xfId="35287"/>
    <cellStyle name="Note 3 7 26 2 3" xfId="46326"/>
    <cellStyle name="Note 3 7 26 2 4" xfId="23373"/>
    <cellStyle name="Note 3 7 26 3" xfId="29725"/>
    <cellStyle name="Note 3 7 26 4" xfId="40733"/>
    <cellStyle name="Note 3 7 26 5" xfId="17780"/>
    <cellStyle name="Note 3 7 27" xfId="6074"/>
    <cellStyle name="Note 3 7 27 2" xfId="11641"/>
    <cellStyle name="Note 3 7 27 2 2" xfId="35468"/>
    <cellStyle name="Note 3 7 27 2 3" xfId="46507"/>
    <cellStyle name="Note 3 7 27 2 4" xfId="23554"/>
    <cellStyle name="Note 3 7 27 3" xfId="29926"/>
    <cellStyle name="Note 3 7 27 4" xfId="40941"/>
    <cellStyle name="Note 3 7 27 5" xfId="17988"/>
    <cellStyle name="Note 3 7 28" xfId="6294"/>
    <cellStyle name="Note 3 7 28 2" xfId="11833"/>
    <cellStyle name="Note 3 7 28 2 2" xfId="35660"/>
    <cellStyle name="Note 3 7 28 2 3" xfId="46699"/>
    <cellStyle name="Note 3 7 28 2 4" xfId="23746"/>
    <cellStyle name="Note 3 7 28 3" xfId="30139"/>
    <cellStyle name="Note 3 7 28 4" xfId="41161"/>
    <cellStyle name="Note 3 7 28 5" xfId="18208"/>
    <cellStyle name="Note 3 7 29" xfId="6529"/>
    <cellStyle name="Note 3 7 29 2" xfId="12035"/>
    <cellStyle name="Note 3 7 29 2 2" xfId="35862"/>
    <cellStyle name="Note 3 7 29 2 3" xfId="46901"/>
    <cellStyle name="Note 3 7 29 2 4" xfId="23948"/>
    <cellStyle name="Note 3 7 29 3" xfId="30365"/>
    <cellStyle name="Note 3 7 29 4" xfId="41396"/>
    <cellStyle name="Note 3 7 29 5" xfId="18443"/>
    <cellStyle name="Note 3 7 3" xfId="577"/>
    <cellStyle name="Note 3 7 3 10" xfId="2971"/>
    <cellStyle name="Note 3 7 3 10 2" xfId="8965"/>
    <cellStyle name="Note 3 7 3 10 2 2" xfId="32792"/>
    <cellStyle name="Note 3 7 3 10 2 3" xfId="43831"/>
    <cellStyle name="Note 3 7 3 10 2 4" xfId="20878"/>
    <cellStyle name="Note 3 7 3 10 3" xfId="26896"/>
    <cellStyle name="Note 3 7 3 10 4" xfId="37838"/>
    <cellStyle name="Note 3 7 3 10 5" xfId="14885"/>
    <cellStyle name="Note 3 7 3 11" xfId="3239"/>
    <cellStyle name="Note 3 7 3 11 2" xfId="9194"/>
    <cellStyle name="Note 3 7 3 11 2 2" xfId="33021"/>
    <cellStyle name="Note 3 7 3 11 2 3" xfId="44060"/>
    <cellStyle name="Note 3 7 3 11 2 4" xfId="21107"/>
    <cellStyle name="Note 3 7 3 11 3" xfId="27161"/>
    <cellStyle name="Note 3 7 3 11 4" xfId="38106"/>
    <cellStyle name="Note 3 7 3 11 5" xfId="15153"/>
    <cellStyle name="Note 3 7 3 12" xfId="3483"/>
    <cellStyle name="Note 3 7 3 12 2" xfId="9406"/>
    <cellStyle name="Note 3 7 3 12 2 2" xfId="33233"/>
    <cellStyle name="Note 3 7 3 12 2 3" xfId="44272"/>
    <cellStyle name="Note 3 7 3 12 2 4" xfId="21319"/>
    <cellStyle name="Note 3 7 3 12 3" xfId="27400"/>
    <cellStyle name="Note 3 7 3 12 4" xfId="38350"/>
    <cellStyle name="Note 3 7 3 12 5" xfId="15397"/>
    <cellStyle name="Note 3 7 3 13" xfId="3728"/>
    <cellStyle name="Note 3 7 3 13 2" xfId="9619"/>
    <cellStyle name="Note 3 7 3 13 2 2" xfId="33446"/>
    <cellStyle name="Note 3 7 3 13 2 3" xfId="44485"/>
    <cellStyle name="Note 3 7 3 13 2 4" xfId="21532"/>
    <cellStyle name="Note 3 7 3 13 3" xfId="27641"/>
    <cellStyle name="Note 3 7 3 13 4" xfId="38595"/>
    <cellStyle name="Note 3 7 3 13 5" xfId="15642"/>
    <cellStyle name="Note 3 7 3 14" xfId="3976"/>
    <cellStyle name="Note 3 7 3 14 2" xfId="9833"/>
    <cellStyle name="Note 3 7 3 14 2 2" xfId="33660"/>
    <cellStyle name="Note 3 7 3 14 2 3" xfId="44699"/>
    <cellStyle name="Note 3 7 3 14 2 4" xfId="21746"/>
    <cellStyle name="Note 3 7 3 14 3" xfId="27884"/>
    <cellStyle name="Note 3 7 3 14 4" xfId="38843"/>
    <cellStyle name="Note 3 7 3 14 5" xfId="15890"/>
    <cellStyle name="Note 3 7 3 15" xfId="4220"/>
    <cellStyle name="Note 3 7 3 15 2" xfId="10044"/>
    <cellStyle name="Note 3 7 3 15 2 2" xfId="33871"/>
    <cellStyle name="Note 3 7 3 15 2 3" xfId="44910"/>
    <cellStyle name="Note 3 7 3 15 2 4" xfId="21957"/>
    <cellStyle name="Note 3 7 3 15 3" xfId="28123"/>
    <cellStyle name="Note 3 7 3 15 4" xfId="39087"/>
    <cellStyle name="Note 3 7 3 15 5" xfId="16134"/>
    <cellStyle name="Note 3 7 3 16" xfId="4462"/>
    <cellStyle name="Note 3 7 3 16 2" xfId="10254"/>
    <cellStyle name="Note 3 7 3 16 2 2" xfId="34081"/>
    <cellStyle name="Note 3 7 3 16 2 3" xfId="45120"/>
    <cellStyle name="Note 3 7 3 16 2 4" xfId="22167"/>
    <cellStyle name="Note 3 7 3 16 3" xfId="28360"/>
    <cellStyle name="Note 3 7 3 16 4" xfId="39329"/>
    <cellStyle name="Note 3 7 3 16 5" xfId="16376"/>
    <cellStyle name="Note 3 7 3 17" xfId="4683"/>
    <cellStyle name="Note 3 7 3 17 2" xfId="10441"/>
    <cellStyle name="Note 3 7 3 17 2 2" xfId="34268"/>
    <cellStyle name="Note 3 7 3 17 2 3" xfId="45307"/>
    <cellStyle name="Note 3 7 3 17 2 4" xfId="22354"/>
    <cellStyle name="Note 3 7 3 17 3" xfId="28575"/>
    <cellStyle name="Note 3 7 3 17 4" xfId="39550"/>
    <cellStyle name="Note 3 7 3 17 5" xfId="16597"/>
    <cellStyle name="Note 3 7 3 18" xfId="4893"/>
    <cellStyle name="Note 3 7 3 18 2" xfId="10624"/>
    <cellStyle name="Note 3 7 3 18 2 2" xfId="34451"/>
    <cellStyle name="Note 3 7 3 18 2 3" xfId="45490"/>
    <cellStyle name="Note 3 7 3 18 2 4" xfId="22537"/>
    <cellStyle name="Note 3 7 3 18 3" xfId="28779"/>
    <cellStyle name="Note 3 7 3 18 4" xfId="39760"/>
    <cellStyle name="Note 3 7 3 18 5" xfId="16807"/>
    <cellStyle name="Note 3 7 3 19" xfId="5128"/>
    <cellStyle name="Note 3 7 3 19 2" xfId="10829"/>
    <cellStyle name="Note 3 7 3 19 2 2" xfId="34656"/>
    <cellStyle name="Note 3 7 3 19 2 3" xfId="45695"/>
    <cellStyle name="Note 3 7 3 19 2 4" xfId="22742"/>
    <cellStyle name="Note 3 7 3 19 3" xfId="29009"/>
    <cellStyle name="Note 3 7 3 19 4" xfId="39995"/>
    <cellStyle name="Note 3 7 3 19 5" xfId="17042"/>
    <cellStyle name="Note 3 7 3 2" xfId="1221"/>
    <cellStyle name="Note 3 7 3 2 2" xfId="7456"/>
    <cellStyle name="Note 3 7 3 2 2 2" xfId="31283"/>
    <cellStyle name="Note 3 7 3 2 2 3" xfId="42322"/>
    <cellStyle name="Note 3 7 3 2 2 4" xfId="19369"/>
    <cellStyle name="Note 3 7 3 2 3" xfId="25198"/>
    <cellStyle name="Note 3 7 3 2 4" xfId="24323"/>
    <cellStyle name="Note 3 7 3 2 5" xfId="13135"/>
    <cellStyle name="Note 3 7 3 20" xfId="5349"/>
    <cellStyle name="Note 3 7 3 20 2" xfId="11016"/>
    <cellStyle name="Note 3 7 3 20 2 2" xfId="34843"/>
    <cellStyle name="Note 3 7 3 20 2 3" xfId="45882"/>
    <cellStyle name="Note 3 7 3 20 2 4" xfId="22929"/>
    <cellStyle name="Note 3 7 3 20 3" xfId="29222"/>
    <cellStyle name="Note 3 7 3 20 4" xfId="40216"/>
    <cellStyle name="Note 3 7 3 20 5" xfId="17263"/>
    <cellStyle name="Note 3 7 3 21" xfId="5582"/>
    <cellStyle name="Note 3 7 3 21 2" xfId="11219"/>
    <cellStyle name="Note 3 7 3 21 2 2" xfId="35046"/>
    <cellStyle name="Note 3 7 3 21 2 3" xfId="46085"/>
    <cellStyle name="Note 3 7 3 21 2 4" xfId="23132"/>
    <cellStyle name="Note 3 7 3 21 3" xfId="29449"/>
    <cellStyle name="Note 3 7 3 21 4" xfId="40449"/>
    <cellStyle name="Note 3 7 3 21 5" xfId="17496"/>
    <cellStyle name="Note 3 7 3 22" xfId="5815"/>
    <cellStyle name="Note 3 7 3 22 2" xfId="11420"/>
    <cellStyle name="Note 3 7 3 22 2 2" xfId="35247"/>
    <cellStyle name="Note 3 7 3 22 2 3" xfId="46286"/>
    <cellStyle name="Note 3 7 3 22 2 4" xfId="23333"/>
    <cellStyle name="Note 3 7 3 22 3" xfId="29675"/>
    <cellStyle name="Note 3 7 3 22 4" xfId="40682"/>
    <cellStyle name="Note 3 7 3 22 5" xfId="17729"/>
    <cellStyle name="Note 3 7 3 23" xfId="6032"/>
    <cellStyle name="Note 3 7 3 23 2" xfId="11604"/>
    <cellStyle name="Note 3 7 3 23 2 2" xfId="35431"/>
    <cellStyle name="Note 3 7 3 23 2 3" xfId="46470"/>
    <cellStyle name="Note 3 7 3 23 2 4" xfId="23517"/>
    <cellStyle name="Note 3 7 3 23 3" xfId="29885"/>
    <cellStyle name="Note 3 7 3 23 4" xfId="40899"/>
    <cellStyle name="Note 3 7 3 23 5" xfId="17946"/>
    <cellStyle name="Note 3 7 3 24" xfId="6240"/>
    <cellStyle name="Note 3 7 3 24 2" xfId="11785"/>
    <cellStyle name="Note 3 7 3 24 2 2" xfId="35612"/>
    <cellStyle name="Note 3 7 3 24 2 3" xfId="46651"/>
    <cellStyle name="Note 3 7 3 24 2 4" xfId="23698"/>
    <cellStyle name="Note 3 7 3 24 3" xfId="30086"/>
    <cellStyle name="Note 3 7 3 24 4" xfId="41107"/>
    <cellStyle name="Note 3 7 3 24 5" xfId="18154"/>
    <cellStyle name="Note 3 7 3 25" xfId="6460"/>
    <cellStyle name="Note 3 7 3 25 2" xfId="11977"/>
    <cellStyle name="Note 3 7 3 25 2 2" xfId="35804"/>
    <cellStyle name="Note 3 7 3 25 2 3" xfId="46843"/>
    <cellStyle name="Note 3 7 3 25 2 4" xfId="23890"/>
    <cellStyle name="Note 3 7 3 25 3" xfId="30299"/>
    <cellStyle name="Note 3 7 3 25 4" xfId="41327"/>
    <cellStyle name="Note 3 7 3 25 5" xfId="18374"/>
    <cellStyle name="Note 3 7 3 26" xfId="6686"/>
    <cellStyle name="Note 3 7 3 26 2" xfId="12170"/>
    <cellStyle name="Note 3 7 3 26 2 2" xfId="35997"/>
    <cellStyle name="Note 3 7 3 26 2 3" xfId="47036"/>
    <cellStyle name="Note 3 7 3 26 2 4" xfId="24083"/>
    <cellStyle name="Note 3 7 3 26 3" xfId="30516"/>
    <cellStyle name="Note 3 7 3 26 4" xfId="41553"/>
    <cellStyle name="Note 3 7 3 26 5" xfId="18600"/>
    <cellStyle name="Note 3 7 3 27" xfId="798"/>
    <cellStyle name="Note 3 7 3 27 2" xfId="7105"/>
    <cellStyle name="Note 3 7 3 27 2 2" xfId="30932"/>
    <cellStyle name="Note 3 7 3 27 2 3" xfId="41971"/>
    <cellStyle name="Note 3 7 3 27 2 4" xfId="19018"/>
    <cellStyle name="Note 3 7 3 27 3" xfId="24789"/>
    <cellStyle name="Note 3 7 3 27 4" xfId="25251"/>
    <cellStyle name="Note 3 7 3 27 5" xfId="12712"/>
    <cellStyle name="Note 3 7 3 28" xfId="6888"/>
    <cellStyle name="Note 3 7 3 28 2" xfId="30715"/>
    <cellStyle name="Note 3 7 3 28 3" xfId="41754"/>
    <cellStyle name="Note 3 7 3 28 4" xfId="18801"/>
    <cellStyle name="Note 3 7 3 29" xfId="24569"/>
    <cellStyle name="Note 3 7 3 3" xfId="1434"/>
    <cellStyle name="Note 3 7 3 3 2" xfId="7641"/>
    <cellStyle name="Note 3 7 3 3 2 2" xfId="31468"/>
    <cellStyle name="Note 3 7 3 3 2 3" xfId="42507"/>
    <cellStyle name="Note 3 7 3 3 2 4" xfId="19554"/>
    <cellStyle name="Note 3 7 3 3 3" xfId="25404"/>
    <cellStyle name="Note 3 7 3 3 4" xfId="36301"/>
    <cellStyle name="Note 3 7 3 3 5" xfId="13348"/>
    <cellStyle name="Note 3 7 3 30" xfId="30509"/>
    <cellStyle name="Note 3 7 3 31" xfId="12491"/>
    <cellStyle name="Note 3 7 3 4" xfId="1666"/>
    <cellStyle name="Note 3 7 3 4 2" xfId="7839"/>
    <cellStyle name="Note 3 7 3 4 2 2" xfId="31666"/>
    <cellStyle name="Note 3 7 3 4 2 3" xfId="42705"/>
    <cellStyle name="Note 3 7 3 4 2 4" xfId="19752"/>
    <cellStyle name="Note 3 7 3 4 3" xfId="25628"/>
    <cellStyle name="Note 3 7 3 4 4" xfId="36533"/>
    <cellStyle name="Note 3 7 3 4 5" xfId="13580"/>
    <cellStyle name="Note 3 7 3 5" xfId="1877"/>
    <cellStyle name="Note 3 7 3 5 2" xfId="8023"/>
    <cellStyle name="Note 3 7 3 5 2 2" xfId="31850"/>
    <cellStyle name="Note 3 7 3 5 2 3" xfId="42889"/>
    <cellStyle name="Note 3 7 3 5 2 4" xfId="19936"/>
    <cellStyle name="Note 3 7 3 5 3" xfId="25832"/>
    <cellStyle name="Note 3 7 3 5 4" xfId="36744"/>
    <cellStyle name="Note 3 7 3 5 5" xfId="13791"/>
    <cellStyle name="Note 3 7 3 6" xfId="2108"/>
    <cellStyle name="Note 3 7 3 6 2" xfId="8224"/>
    <cellStyle name="Note 3 7 3 6 2 2" xfId="32051"/>
    <cellStyle name="Note 3 7 3 6 2 3" xfId="43090"/>
    <cellStyle name="Note 3 7 3 6 2 4" xfId="20137"/>
    <cellStyle name="Note 3 7 3 6 3" xfId="26057"/>
    <cellStyle name="Note 3 7 3 6 4" xfId="36975"/>
    <cellStyle name="Note 3 7 3 6 5" xfId="14022"/>
    <cellStyle name="Note 3 7 3 7" xfId="2333"/>
    <cellStyle name="Note 3 7 3 7 2" xfId="8415"/>
    <cellStyle name="Note 3 7 3 7 2 2" xfId="32242"/>
    <cellStyle name="Note 3 7 3 7 2 3" xfId="43281"/>
    <cellStyle name="Note 3 7 3 7 2 4" xfId="20328"/>
    <cellStyle name="Note 3 7 3 7 3" xfId="26274"/>
    <cellStyle name="Note 3 7 3 7 4" xfId="37200"/>
    <cellStyle name="Note 3 7 3 7 5" xfId="14247"/>
    <cellStyle name="Note 3 7 3 8" xfId="2547"/>
    <cellStyle name="Note 3 7 3 8 2" xfId="8601"/>
    <cellStyle name="Note 3 7 3 8 2 2" xfId="32428"/>
    <cellStyle name="Note 3 7 3 8 2 3" xfId="43467"/>
    <cellStyle name="Note 3 7 3 8 2 4" xfId="20514"/>
    <cellStyle name="Note 3 7 3 8 3" xfId="26483"/>
    <cellStyle name="Note 3 7 3 8 4" xfId="37414"/>
    <cellStyle name="Note 3 7 3 8 5" xfId="14461"/>
    <cellStyle name="Note 3 7 3 9" xfId="2765"/>
    <cellStyle name="Note 3 7 3 9 2" xfId="8785"/>
    <cellStyle name="Note 3 7 3 9 2 2" xfId="32612"/>
    <cellStyle name="Note 3 7 3 9 2 3" xfId="43651"/>
    <cellStyle name="Note 3 7 3 9 2 4" xfId="20698"/>
    <cellStyle name="Note 3 7 3 9 3" xfId="26695"/>
    <cellStyle name="Note 3 7 3 9 4" xfId="37632"/>
    <cellStyle name="Note 3 7 3 9 5" xfId="14679"/>
    <cellStyle name="Note 3 7 30" xfId="6730"/>
    <cellStyle name="Note 3 7 30 2" xfId="12206"/>
    <cellStyle name="Note 3 7 30 2 2" xfId="36033"/>
    <cellStyle name="Note 3 7 30 2 3" xfId="47072"/>
    <cellStyle name="Note 3 7 30 2 4" xfId="24119"/>
    <cellStyle name="Note 3 7 30 3" xfId="30559"/>
    <cellStyle name="Note 3 7 30 4" xfId="41597"/>
    <cellStyle name="Note 3 7 30 5" xfId="18644"/>
    <cellStyle name="Note 3 7 31" xfId="6775"/>
    <cellStyle name="Note 3 7 31 2" xfId="12246"/>
    <cellStyle name="Note 3 7 31 2 2" xfId="36073"/>
    <cellStyle name="Note 3 7 31 2 3" xfId="47112"/>
    <cellStyle name="Note 3 7 31 2 4" xfId="24159"/>
    <cellStyle name="Note 3 7 31 3" xfId="30603"/>
    <cellStyle name="Note 3 7 31 4" xfId="41642"/>
    <cellStyle name="Note 3 7 31 5" xfId="18689"/>
    <cellStyle name="Note 3 7 32" xfId="654"/>
    <cellStyle name="Note 3 7 32 2" xfId="6961"/>
    <cellStyle name="Note 3 7 32 2 2" xfId="30788"/>
    <cellStyle name="Note 3 7 32 2 3" xfId="41827"/>
    <cellStyle name="Note 3 7 32 2 4" xfId="18874"/>
    <cellStyle name="Note 3 7 32 3" xfId="24645"/>
    <cellStyle name="Note 3 7 32 4" xfId="29254"/>
    <cellStyle name="Note 3 7 32 5" xfId="12568"/>
    <cellStyle name="Note 3 7 33" xfId="24407"/>
    <cellStyle name="Note 3 7 34" xfId="26097"/>
    <cellStyle name="Note 3 7 35" xfId="12325"/>
    <cellStyle name="Note 3 7 4" xfId="452"/>
    <cellStyle name="Note 3 7 4 10" xfId="2846"/>
    <cellStyle name="Note 3 7 4 10 2" xfId="8858"/>
    <cellStyle name="Note 3 7 4 10 2 2" xfId="32685"/>
    <cellStyle name="Note 3 7 4 10 2 3" xfId="43724"/>
    <cellStyle name="Note 3 7 4 10 2 4" xfId="20771"/>
    <cellStyle name="Note 3 7 4 10 3" xfId="26775"/>
    <cellStyle name="Note 3 7 4 10 4" xfId="37713"/>
    <cellStyle name="Note 3 7 4 10 5" xfId="14760"/>
    <cellStyle name="Note 3 7 4 11" xfId="3114"/>
    <cellStyle name="Note 3 7 4 11 2" xfId="9087"/>
    <cellStyle name="Note 3 7 4 11 2 2" xfId="32914"/>
    <cellStyle name="Note 3 7 4 11 2 3" xfId="43953"/>
    <cellStyle name="Note 3 7 4 11 2 4" xfId="21000"/>
    <cellStyle name="Note 3 7 4 11 3" xfId="27038"/>
    <cellStyle name="Note 3 7 4 11 4" xfId="37981"/>
    <cellStyle name="Note 3 7 4 11 5" xfId="15028"/>
    <cellStyle name="Note 3 7 4 12" xfId="3358"/>
    <cellStyle name="Note 3 7 4 12 2" xfId="9299"/>
    <cellStyle name="Note 3 7 4 12 2 2" xfId="33126"/>
    <cellStyle name="Note 3 7 4 12 2 3" xfId="44165"/>
    <cellStyle name="Note 3 7 4 12 2 4" xfId="21212"/>
    <cellStyle name="Note 3 7 4 12 3" xfId="27279"/>
    <cellStyle name="Note 3 7 4 12 4" xfId="38225"/>
    <cellStyle name="Note 3 7 4 12 5" xfId="15272"/>
    <cellStyle name="Note 3 7 4 13" xfId="3603"/>
    <cellStyle name="Note 3 7 4 13 2" xfId="9512"/>
    <cellStyle name="Note 3 7 4 13 2 2" xfId="33339"/>
    <cellStyle name="Note 3 7 4 13 2 3" xfId="44378"/>
    <cellStyle name="Note 3 7 4 13 2 4" xfId="21425"/>
    <cellStyle name="Note 3 7 4 13 3" xfId="27519"/>
    <cellStyle name="Note 3 7 4 13 4" xfId="38470"/>
    <cellStyle name="Note 3 7 4 13 5" xfId="15517"/>
    <cellStyle name="Note 3 7 4 14" xfId="3851"/>
    <cellStyle name="Note 3 7 4 14 2" xfId="9726"/>
    <cellStyle name="Note 3 7 4 14 2 2" xfId="33553"/>
    <cellStyle name="Note 3 7 4 14 2 3" xfId="44592"/>
    <cellStyle name="Note 3 7 4 14 2 4" xfId="21639"/>
    <cellStyle name="Note 3 7 4 14 3" xfId="27763"/>
    <cellStyle name="Note 3 7 4 14 4" xfId="38718"/>
    <cellStyle name="Note 3 7 4 14 5" xfId="15765"/>
    <cellStyle name="Note 3 7 4 15" xfId="4095"/>
    <cellStyle name="Note 3 7 4 15 2" xfId="9937"/>
    <cellStyle name="Note 3 7 4 15 2 2" xfId="33764"/>
    <cellStyle name="Note 3 7 4 15 2 3" xfId="44803"/>
    <cellStyle name="Note 3 7 4 15 2 4" xfId="21850"/>
    <cellStyle name="Note 3 7 4 15 3" xfId="28002"/>
    <cellStyle name="Note 3 7 4 15 4" xfId="38962"/>
    <cellStyle name="Note 3 7 4 15 5" xfId="16009"/>
    <cellStyle name="Note 3 7 4 16" xfId="4337"/>
    <cellStyle name="Note 3 7 4 16 2" xfId="10147"/>
    <cellStyle name="Note 3 7 4 16 2 2" xfId="33974"/>
    <cellStyle name="Note 3 7 4 16 2 3" xfId="45013"/>
    <cellStyle name="Note 3 7 4 16 2 4" xfId="22060"/>
    <cellStyle name="Note 3 7 4 16 3" xfId="28239"/>
    <cellStyle name="Note 3 7 4 16 4" xfId="39204"/>
    <cellStyle name="Note 3 7 4 16 5" xfId="16251"/>
    <cellStyle name="Note 3 7 4 17" xfId="4558"/>
    <cellStyle name="Note 3 7 4 17 2" xfId="10334"/>
    <cellStyle name="Note 3 7 4 17 2 2" xfId="34161"/>
    <cellStyle name="Note 3 7 4 17 2 3" xfId="45200"/>
    <cellStyle name="Note 3 7 4 17 2 4" xfId="22247"/>
    <cellStyle name="Note 3 7 4 17 3" xfId="28454"/>
    <cellStyle name="Note 3 7 4 17 4" xfId="39425"/>
    <cellStyle name="Note 3 7 4 17 5" xfId="16472"/>
    <cellStyle name="Note 3 7 4 18" xfId="4768"/>
    <cellStyle name="Note 3 7 4 18 2" xfId="10517"/>
    <cellStyle name="Note 3 7 4 18 2 2" xfId="34344"/>
    <cellStyle name="Note 3 7 4 18 2 3" xfId="45383"/>
    <cellStyle name="Note 3 7 4 18 2 4" xfId="22430"/>
    <cellStyle name="Note 3 7 4 18 3" xfId="28658"/>
    <cellStyle name="Note 3 7 4 18 4" xfId="39635"/>
    <cellStyle name="Note 3 7 4 18 5" xfId="16682"/>
    <cellStyle name="Note 3 7 4 19" xfId="5003"/>
    <cellStyle name="Note 3 7 4 19 2" xfId="10722"/>
    <cellStyle name="Note 3 7 4 19 2 2" xfId="34549"/>
    <cellStyle name="Note 3 7 4 19 2 3" xfId="45588"/>
    <cellStyle name="Note 3 7 4 19 2 4" xfId="22635"/>
    <cellStyle name="Note 3 7 4 19 3" xfId="28887"/>
    <cellStyle name="Note 3 7 4 19 4" xfId="39870"/>
    <cellStyle name="Note 3 7 4 19 5" xfId="16917"/>
    <cellStyle name="Note 3 7 4 2" xfId="1096"/>
    <cellStyle name="Note 3 7 4 2 2" xfId="7349"/>
    <cellStyle name="Note 3 7 4 2 2 2" xfId="31176"/>
    <cellStyle name="Note 3 7 4 2 2 3" xfId="42215"/>
    <cellStyle name="Note 3 7 4 2 2 4" xfId="19262"/>
    <cellStyle name="Note 3 7 4 2 3" xfId="25077"/>
    <cellStyle name="Note 3 7 4 2 4" xfId="24271"/>
    <cellStyle name="Note 3 7 4 2 5" xfId="13010"/>
    <cellStyle name="Note 3 7 4 20" xfId="5224"/>
    <cellStyle name="Note 3 7 4 20 2" xfId="10909"/>
    <cellStyle name="Note 3 7 4 20 2 2" xfId="34736"/>
    <cellStyle name="Note 3 7 4 20 2 3" xfId="45775"/>
    <cellStyle name="Note 3 7 4 20 2 4" xfId="22822"/>
    <cellStyle name="Note 3 7 4 20 3" xfId="29101"/>
    <cellStyle name="Note 3 7 4 20 4" xfId="40091"/>
    <cellStyle name="Note 3 7 4 20 5" xfId="17138"/>
    <cellStyle name="Note 3 7 4 21" xfId="5457"/>
    <cellStyle name="Note 3 7 4 21 2" xfId="11112"/>
    <cellStyle name="Note 3 7 4 21 2 2" xfId="34939"/>
    <cellStyle name="Note 3 7 4 21 2 3" xfId="45978"/>
    <cellStyle name="Note 3 7 4 21 2 4" xfId="23025"/>
    <cellStyle name="Note 3 7 4 21 3" xfId="29328"/>
    <cellStyle name="Note 3 7 4 21 4" xfId="40324"/>
    <cellStyle name="Note 3 7 4 21 5" xfId="17371"/>
    <cellStyle name="Note 3 7 4 22" xfId="5690"/>
    <cellStyle name="Note 3 7 4 22 2" xfId="11313"/>
    <cellStyle name="Note 3 7 4 22 2 2" xfId="35140"/>
    <cellStyle name="Note 3 7 4 22 2 3" xfId="46179"/>
    <cellStyle name="Note 3 7 4 22 2 4" xfId="23226"/>
    <cellStyle name="Note 3 7 4 22 3" xfId="29554"/>
    <cellStyle name="Note 3 7 4 22 4" xfId="40557"/>
    <cellStyle name="Note 3 7 4 22 5" xfId="17604"/>
    <cellStyle name="Note 3 7 4 23" xfId="5907"/>
    <cellStyle name="Note 3 7 4 23 2" xfId="11497"/>
    <cellStyle name="Note 3 7 4 23 2 2" xfId="35324"/>
    <cellStyle name="Note 3 7 4 23 2 3" xfId="46363"/>
    <cellStyle name="Note 3 7 4 23 2 4" xfId="23410"/>
    <cellStyle name="Note 3 7 4 23 3" xfId="29765"/>
    <cellStyle name="Note 3 7 4 23 4" xfId="40774"/>
    <cellStyle name="Note 3 7 4 23 5" xfId="17821"/>
    <cellStyle name="Note 3 7 4 24" xfId="6115"/>
    <cellStyle name="Note 3 7 4 24 2" xfId="11678"/>
    <cellStyle name="Note 3 7 4 24 2 2" xfId="35505"/>
    <cellStyle name="Note 3 7 4 24 2 3" xfId="46544"/>
    <cellStyle name="Note 3 7 4 24 2 4" xfId="23591"/>
    <cellStyle name="Note 3 7 4 24 3" xfId="29966"/>
    <cellStyle name="Note 3 7 4 24 4" xfId="40982"/>
    <cellStyle name="Note 3 7 4 24 5" xfId="18029"/>
    <cellStyle name="Note 3 7 4 25" xfId="6335"/>
    <cellStyle name="Note 3 7 4 25 2" xfId="11870"/>
    <cellStyle name="Note 3 7 4 25 2 2" xfId="35697"/>
    <cellStyle name="Note 3 7 4 25 2 3" xfId="46736"/>
    <cellStyle name="Note 3 7 4 25 2 4" xfId="23783"/>
    <cellStyle name="Note 3 7 4 25 3" xfId="30179"/>
    <cellStyle name="Note 3 7 4 25 4" xfId="41202"/>
    <cellStyle name="Note 3 7 4 25 5" xfId="18249"/>
    <cellStyle name="Note 3 7 4 26" xfId="6569"/>
    <cellStyle name="Note 3 7 4 26 2" xfId="12071"/>
    <cellStyle name="Note 3 7 4 26 2 2" xfId="35898"/>
    <cellStyle name="Note 3 7 4 26 2 3" xfId="46937"/>
    <cellStyle name="Note 3 7 4 26 2 4" xfId="23984"/>
    <cellStyle name="Note 3 7 4 26 3" xfId="30404"/>
    <cellStyle name="Note 3 7 4 26 4" xfId="41436"/>
    <cellStyle name="Note 3 7 4 26 5" xfId="18483"/>
    <cellStyle name="Note 3 7 4 27" xfId="691"/>
    <cellStyle name="Note 3 7 4 27 2" xfId="6998"/>
    <cellStyle name="Note 3 7 4 27 2 2" xfId="30825"/>
    <cellStyle name="Note 3 7 4 27 2 3" xfId="41864"/>
    <cellStyle name="Note 3 7 4 27 2 4" xfId="18911"/>
    <cellStyle name="Note 3 7 4 27 3" xfId="24682"/>
    <cellStyle name="Note 3 7 4 27 4" xfId="25186"/>
    <cellStyle name="Note 3 7 4 27 5" xfId="12605"/>
    <cellStyle name="Note 3 7 4 28" xfId="24448"/>
    <cellStyle name="Note 3 7 4 29" xfId="25780"/>
    <cellStyle name="Note 3 7 4 3" xfId="1309"/>
    <cellStyle name="Note 3 7 4 3 2" xfId="7534"/>
    <cellStyle name="Note 3 7 4 3 2 2" xfId="31361"/>
    <cellStyle name="Note 3 7 4 3 2 3" xfId="42400"/>
    <cellStyle name="Note 3 7 4 3 2 4" xfId="19447"/>
    <cellStyle name="Note 3 7 4 3 3" xfId="25284"/>
    <cellStyle name="Note 3 7 4 3 4" xfId="36176"/>
    <cellStyle name="Note 3 7 4 3 5" xfId="13223"/>
    <cellStyle name="Note 3 7 4 30" xfId="12366"/>
    <cellStyle name="Note 3 7 4 4" xfId="1541"/>
    <cellStyle name="Note 3 7 4 4 2" xfId="7732"/>
    <cellStyle name="Note 3 7 4 4 2 2" xfId="31559"/>
    <cellStyle name="Note 3 7 4 4 2 3" xfId="42598"/>
    <cellStyle name="Note 3 7 4 4 2 4" xfId="19645"/>
    <cellStyle name="Note 3 7 4 4 3" xfId="25508"/>
    <cellStyle name="Note 3 7 4 4 4" xfId="36408"/>
    <cellStyle name="Note 3 7 4 4 5" xfId="13455"/>
    <cellStyle name="Note 3 7 4 5" xfId="1752"/>
    <cellStyle name="Note 3 7 4 5 2" xfId="7916"/>
    <cellStyle name="Note 3 7 4 5 2 2" xfId="31743"/>
    <cellStyle name="Note 3 7 4 5 2 3" xfId="42782"/>
    <cellStyle name="Note 3 7 4 5 2 4" xfId="19829"/>
    <cellStyle name="Note 3 7 4 5 3" xfId="25712"/>
    <cellStyle name="Note 3 7 4 5 4" xfId="36619"/>
    <cellStyle name="Note 3 7 4 5 5" xfId="13666"/>
    <cellStyle name="Note 3 7 4 6" xfId="1983"/>
    <cellStyle name="Note 3 7 4 6 2" xfId="8117"/>
    <cellStyle name="Note 3 7 4 6 2 2" xfId="31944"/>
    <cellStyle name="Note 3 7 4 6 2 3" xfId="42983"/>
    <cellStyle name="Note 3 7 4 6 2 4" xfId="20030"/>
    <cellStyle name="Note 3 7 4 6 3" xfId="25936"/>
    <cellStyle name="Note 3 7 4 6 4" xfId="36850"/>
    <cellStyle name="Note 3 7 4 6 5" xfId="13897"/>
    <cellStyle name="Note 3 7 4 7" xfId="2208"/>
    <cellStyle name="Note 3 7 4 7 2" xfId="8308"/>
    <cellStyle name="Note 3 7 4 7 2 2" xfId="32135"/>
    <cellStyle name="Note 3 7 4 7 2 3" xfId="43174"/>
    <cellStyle name="Note 3 7 4 7 2 4" xfId="20221"/>
    <cellStyle name="Note 3 7 4 7 3" xfId="26154"/>
    <cellStyle name="Note 3 7 4 7 4" xfId="37075"/>
    <cellStyle name="Note 3 7 4 7 5" xfId="14122"/>
    <cellStyle name="Note 3 7 4 8" xfId="2422"/>
    <cellStyle name="Note 3 7 4 8 2" xfId="8494"/>
    <cellStyle name="Note 3 7 4 8 2 2" xfId="32321"/>
    <cellStyle name="Note 3 7 4 8 2 3" xfId="43360"/>
    <cellStyle name="Note 3 7 4 8 2 4" xfId="20407"/>
    <cellStyle name="Note 3 7 4 8 3" xfId="26362"/>
    <cellStyle name="Note 3 7 4 8 4" xfId="37289"/>
    <cellStyle name="Note 3 7 4 8 5" xfId="14336"/>
    <cellStyle name="Note 3 7 4 9" xfId="2644"/>
    <cellStyle name="Note 3 7 4 9 2" xfId="8683"/>
    <cellStyle name="Note 3 7 4 9 2 2" xfId="32510"/>
    <cellStyle name="Note 3 7 4 9 2 3" xfId="43549"/>
    <cellStyle name="Note 3 7 4 9 2 4" xfId="20596"/>
    <cellStyle name="Note 3 7 4 9 3" xfId="26579"/>
    <cellStyle name="Note 3 7 4 9 4" xfId="37511"/>
    <cellStyle name="Note 3 7 4 9 5" xfId="14558"/>
    <cellStyle name="Note 3 7 5" xfId="1055"/>
    <cellStyle name="Note 3 7 5 2" xfId="7312"/>
    <cellStyle name="Note 3 7 5 2 2" xfId="31139"/>
    <cellStyle name="Note 3 7 5 2 3" xfId="42178"/>
    <cellStyle name="Note 3 7 5 2 4" xfId="19225"/>
    <cellStyle name="Note 3 7 5 3" xfId="25037"/>
    <cellStyle name="Note 3 7 5 4" xfId="24890"/>
    <cellStyle name="Note 3 7 5 5" xfId="12969"/>
    <cellStyle name="Note 3 7 6" xfId="1268"/>
    <cellStyle name="Note 3 7 6 2" xfId="7497"/>
    <cellStyle name="Note 3 7 6 2 2" xfId="31324"/>
    <cellStyle name="Note 3 7 6 2 3" xfId="42363"/>
    <cellStyle name="Note 3 7 6 2 4" xfId="19410"/>
    <cellStyle name="Note 3 7 6 3" xfId="25244"/>
    <cellStyle name="Note 3 7 6 4" xfId="36135"/>
    <cellStyle name="Note 3 7 6 5" xfId="13182"/>
    <cellStyle name="Note 3 7 7" xfId="1500"/>
    <cellStyle name="Note 3 7 7 2" xfId="7695"/>
    <cellStyle name="Note 3 7 7 2 2" xfId="31522"/>
    <cellStyle name="Note 3 7 7 2 3" xfId="42561"/>
    <cellStyle name="Note 3 7 7 2 4" xfId="19608"/>
    <cellStyle name="Note 3 7 7 3" xfId="25468"/>
    <cellStyle name="Note 3 7 7 4" xfId="36367"/>
    <cellStyle name="Note 3 7 7 5" xfId="13414"/>
    <cellStyle name="Note 3 7 8" xfId="1711"/>
    <cellStyle name="Note 3 7 8 2" xfId="7879"/>
    <cellStyle name="Note 3 7 8 2 2" xfId="31706"/>
    <cellStyle name="Note 3 7 8 2 3" xfId="42745"/>
    <cellStyle name="Note 3 7 8 2 4" xfId="19792"/>
    <cellStyle name="Note 3 7 8 3" xfId="25672"/>
    <cellStyle name="Note 3 7 8 4" xfId="36578"/>
    <cellStyle name="Note 3 7 8 5" xfId="13625"/>
    <cellStyle name="Note 3 7 9" xfId="1942"/>
    <cellStyle name="Note 3 7 9 2" xfId="8080"/>
    <cellStyle name="Note 3 7 9 2 2" xfId="31907"/>
    <cellStyle name="Note 3 7 9 2 3" xfId="42946"/>
    <cellStyle name="Note 3 7 9 2 4" xfId="19993"/>
    <cellStyle name="Note 3 7 9 3" xfId="25896"/>
    <cellStyle name="Note 3 7 9 4" xfId="36809"/>
    <cellStyle name="Note 3 7 9 5" xfId="13856"/>
    <cellStyle name="Note 3 8" xfId="496"/>
    <cellStyle name="Note 3 8 10" xfId="2890"/>
    <cellStyle name="Note 3 8 10 2" xfId="8900"/>
    <cellStyle name="Note 3 8 10 2 2" xfId="32727"/>
    <cellStyle name="Note 3 8 10 2 3" xfId="43766"/>
    <cellStyle name="Note 3 8 10 2 4" xfId="20813"/>
    <cellStyle name="Note 3 8 10 3" xfId="26818"/>
    <cellStyle name="Note 3 8 10 4" xfId="37757"/>
    <cellStyle name="Note 3 8 10 5" xfId="14804"/>
    <cellStyle name="Note 3 8 11" xfId="3158"/>
    <cellStyle name="Note 3 8 11 2" xfId="9129"/>
    <cellStyle name="Note 3 8 11 2 2" xfId="32956"/>
    <cellStyle name="Note 3 8 11 2 3" xfId="43995"/>
    <cellStyle name="Note 3 8 11 2 4" xfId="21042"/>
    <cellStyle name="Note 3 8 11 3" xfId="27082"/>
    <cellStyle name="Note 3 8 11 4" xfId="38025"/>
    <cellStyle name="Note 3 8 11 5" xfId="15072"/>
    <cellStyle name="Note 3 8 12" xfId="3402"/>
    <cellStyle name="Note 3 8 12 2" xfId="9341"/>
    <cellStyle name="Note 3 8 12 2 2" xfId="33168"/>
    <cellStyle name="Note 3 8 12 2 3" xfId="44207"/>
    <cellStyle name="Note 3 8 12 2 4" xfId="21254"/>
    <cellStyle name="Note 3 8 12 3" xfId="27322"/>
    <cellStyle name="Note 3 8 12 4" xfId="38269"/>
    <cellStyle name="Note 3 8 12 5" xfId="15316"/>
    <cellStyle name="Note 3 8 13" xfId="3647"/>
    <cellStyle name="Note 3 8 13 2" xfId="9554"/>
    <cellStyle name="Note 3 8 13 2 2" xfId="33381"/>
    <cellStyle name="Note 3 8 13 2 3" xfId="44420"/>
    <cellStyle name="Note 3 8 13 2 4" xfId="21467"/>
    <cellStyle name="Note 3 8 13 3" xfId="27562"/>
    <cellStyle name="Note 3 8 13 4" xfId="38514"/>
    <cellStyle name="Note 3 8 13 5" xfId="15561"/>
    <cellStyle name="Note 3 8 14" xfId="3895"/>
    <cellStyle name="Note 3 8 14 2" xfId="9768"/>
    <cellStyle name="Note 3 8 14 2 2" xfId="33595"/>
    <cellStyle name="Note 3 8 14 2 3" xfId="44634"/>
    <cellStyle name="Note 3 8 14 2 4" xfId="21681"/>
    <cellStyle name="Note 3 8 14 3" xfId="27806"/>
    <cellStyle name="Note 3 8 14 4" xfId="38762"/>
    <cellStyle name="Note 3 8 14 5" xfId="15809"/>
    <cellStyle name="Note 3 8 15" xfId="4139"/>
    <cellStyle name="Note 3 8 15 2" xfId="9979"/>
    <cellStyle name="Note 3 8 15 2 2" xfId="33806"/>
    <cellStyle name="Note 3 8 15 2 3" xfId="44845"/>
    <cellStyle name="Note 3 8 15 2 4" xfId="21892"/>
    <cellStyle name="Note 3 8 15 3" xfId="28045"/>
    <cellStyle name="Note 3 8 15 4" xfId="39006"/>
    <cellStyle name="Note 3 8 15 5" xfId="16053"/>
    <cellStyle name="Note 3 8 16" xfId="4381"/>
    <cellStyle name="Note 3 8 16 2" xfId="10189"/>
    <cellStyle name="Note 3 8 16 2 2" xfId="34016"/>
    <cellStyle name="Note 3 8 16 2 3" xfId="45055"/>
    <cellStyle name="Note 3 8 16 2 4" xfId="22102"/>
    <cellStyle name="Note 3 8 16 3" xfId="28282"/>
    <cellStyle name="Note 3 8 16 4" xfId="39248"/>
    <cellStyle name="Note 3 8 16 5" xfId="16295"/>
    <cellStyle name="Note 3 8 17" xfId="4602"/>
    <cellStyle name="Note 3 8 17 2" xfId="10376"/>
    <cellStyle name="Note 3 8 17 2 2" xfId="34203"/>
    <cellStyle name="Note 3 8 17 2 3" xfId="45242"/>
    <cellStyle name="Note 3 8 17 2 4" xfId="22289"/>
    <cellStyle name="Note 3 8 17 3" xfId="28497"/>
    <cellStyle name="Note 3 8 17 4" xfId="39469"/>
    <cellStyle name="Note 3 8 17 5" xfId="16516"/>
    <cellStyle name="Note 3 8 18" xfId="4812"/>
    <cellStyle name="Note 3 8 18 2" xfId="10559"/>
    <cellStyle name="Note 3 8 18 2 2" xfId="34386"/>
    <cellStyle name="Note 3 8 18 2 3" xfId="45425"/>
    <cellStyle name="Note 3 8 18 2 4" xfId="22472"/>
    <cellStyle name="Note 3 8 18 3" xfId="28701"/>
    <cellStyle name="Note 3 8 18 4" xfId="39679"/>
    <cellStyle name="Note 3 8 18 5" xfId="16726"/>
    <cellStyle name="Note 3 8 19" xfId="5047"/>
    <cellStyle name="Note 3 8 19 2" xfId="10764"/>
    <cellStyle name="Note 3 8 19 2 2" xfId="34591"/>
    <cellStyle name="Note 3 8 19 2 3" xfId="45630"/>
    <cellStyle name="Note 3 8 19 2 4" xfId="22677"/>
    <cellStyle name="Note 3 8 19 3" xfId="28930"/>
    <cellStyle name="Note 3 8 19 4" xfId="39914"/>
    <cellStyle name="Note 3 8 19 5" xfId="16961"/>
    <cellStyle name="Note 3 8 2" xfId="1140"/>
    <cellStyle name="Note 3 8 2 2" xfId="7391"/>
    <cellStyle name="Note 3 8 2 2 2" xfId="31218"/>
    <cellStyle name="Note 3 8 2 2 3" xfId="42257"/>
    <cellStyle name="Note 3 8 2 2 4" xfId="19304"/>
    <cellStyle name="Note 3 8 2 3" xfId="25120"/>
    <cellStyle name="Note 3 8 2 4" xfId="24359"/>
    <cellStyle name="Note 3 8 2 5" xfId="13054"/>
    <cellStyle name="Note 3 8 20" xfId="5268"/>
    <cellStyle name="Note 3 8 20 2" xfId="10951"/>
    <cellStyle name="Note 3 8 20 2 2" xfId="34778"/>
    <cellStyle name="Note 3 8 20 2 3" xfId="45817"/>
    <cellStyle name="Note 3 8 20 2 4" xfId="22864"/>
    <cellStyle name="Note 3 8 20 3" xfId="29144"/>
    <cellStyle name="Note 3 8 20 4" xfId="40135"/>
    <cellStyle name="Note 3 8 20 5" xfId="17182"/>
    <cellStyle name="Note 3 8 21" xfId="5501"/>
    <cellStyle name="Note 3 8 21 2" xfId="11154"/>
    <cellStyle name="Note 3 8 21 2 2" xfId="34981"/>
    <cellStyle name="Note 3 8 21 2 3" xfId="46020"/>
    <cellStyle name="Note 3 8 21 2 4" xfId="23067"/>
    <cellStyle name="Note 3 8 21 3" xfId="29371"/>
    <cellStyle name="Note 3 8 21 4" xfId="40368"/>
    <cellStyle name="Note 3 8 21 5" xfId="17415"/>
    <cellStyle name="Note 3 8 22" xfId="5734"/>
    <cellStyle name="Note 3 8 22 2" xfId="11355"/>
    <cellStyle name="Note 3 8 22 2 2" xfId="35182"/>
    <cellStyle name="Note 3 8 22 2 3" xfId="46221"/>
    <cellStyle name="Note 3 8 22 2 4" xfId="23268"/>
    <cellStyle name="Note 3 8 22 3" xfId="29597"/>
    <cellStyle name="Note 3 8 22 4" xfId="40601"/>
    <cellStyle name="Note 3 8 22 5" xfId="17648"/>
    <cellStyle name="Note 3 8 23" xfId="5951"/>
    <cellStyle name="Note 3 8 23 2" xfId="11539"/>
    <cellStyle name="Note 3 8 23 2 2" xfId="35366"/>
    <cellStyle name="Note 3 8 23 2 3" xfId="46405"/>
    <cellStyle name="Note 3 8 23 2 4" xfId="23452"/>
    <cellStyle name="Note 3 8 23 3" xfId="29808"/>
    <cellStyle name="Note 3 8 23 4" xfId="40818"/>
    <cellStyle name="Note 3 8 23 5" xfId="17865"/>
    <cellStyle name="Note 3 8 24" xfId="6159"/>
    <cellStyle name="Note 3 8 24 2" xfId="11720"/>
    <cellStyle name="Note 3 8 24 2 2" xfId="35547"/>
    <cellStyle name="Note 3 8 24 2 3" xfId="46586"/>
    <cellStyle name="Note 3 8 24 2 4" xfId="23633"/>
    <cellStyle name="Note 3 8 24 3" xfId="30009"/>
    <cellStyle name="Note 3 8 24 4" xfId="41026"/>
    <cellStyle name="Note 3 8 24 5" xfId="18073"/>
    <cellStyle name="Note 3 8 25" xfId="6379"/>
    <cellStyle name="Note 3 8 25 2" xfId="11912"/>
    <cellStyle name="Note 3 8 25 2 2" xfId="35739"/>
    <cellStyle name="Note 3 8 25 2 3" xfId="46778"/>
    <cellStyle name="Note 3 8 25 2 4" xfId="23825"/>
    <cellStyle name="Note 3 8 25 3" xfId="30222"/>
    <cellStyle name="Note 3 8 25 4" xfId="41246"/>
    <cellStyle name="Note 3 8 25 5" xfId="18293"/>
    <cellStyle name="Note 3 8 26" xfId="6605"/>
    <cellStyle name="Note 3 8 26 2" xfId="12105"/>
    <cellStyle name="Note 3 8 26 2 2" xfId="35932"/>
    <cellStyle name="Note 3 8 26 2 3" xfId="46971"/>
    <cellStyle name="Note 3 8 26 2 4" xfId="24018"/>
    <cellStyle name="Note 3 8 26 3" xfId="30439"/>
    <cellStyle name="Note 3 8 26 4" xfId="41472"/>
    <cellStyle name="Note 3 8 26 5" xfId="18519"/>
    <cellStyle name="Note 3 8 27" xfId="733"/>
    <cellStyle name="Note 3 8 27 2" xfId="7040"/>
    <cellStyle name="Note 3 8 27 2 2" xfId="30867"/>
    <cellStyle name="Note 3 8 27 2 3" xfId="41906"/>
    <cellStyle name="Note 3 8 27 2 4" xfId="18953"/>
    <cellStyle name="Note 3 8 27 3" xfId="24724"/>
    <cellStyle name="Note 3 8 27 4" xfId="25973"/>
    <cellStyle name="Note 3 8 27 5" xfId="12647"/>
    <cellStyle name="Note 3 8 28" xfId="6823"/>
    <cellStyle name="Note 3 8 28 2" xfId="30650"/>
    <cellStyle name="Note 3 8 28 3" xfId="41689"/>
    <cellStyle name="Note 3 8 28 4" xfId="18736"/>
    <cellStyle name="Note 3 8 29" xfId="24491"/>
    <cellStyle name="Note 3 8 3" xfId="1353"/>
    <cellStyle name="Note 3 8 3 2" xfId="7576"/>
    <cellStyle name="Note 3 8 3 2 2" xfId="31403"/>
    <cellStyle name="Note 3 8 3 2 3" xfId="42442"/>
    <cellStyle name="Note 3 8 3 2 4" xfId="19489"/>
    <cellStyle name="Note 3 8 3 3" xfId="25327"/>
    <cellStyle name="Note 3 8 3 4" xfId="36220"/>
    <cellStyle name="Note 3 8 3 5" xfId="13267"/>
    <cellStyle name="Note 3 8 30" xfId="25776"/>
    <cellStyle name="Note 3 8 31" xfId="12410"/>
    <cellStyle name="Note 3 8 4" xfId="1585"/>
    <cellStyle name="Note 3 8 4 2" xfId="7774"/>
    <cellStyle name="Note 3 8 4 2 2" xfId="31601"/>
    <cellStyle name="Note 3 8 4 2 3" xfId="42640"/>
    <cellStyle name="Note 3 8 4 2 4" xfId="19687"/>
    <cellStyle name="Note 3 8 4 3" xfId="25551"/>
    <cellStyle name="Note 3 8 4 4" xfId="36452"/>
    <cellStyle name="Note 3 8 4 5" xfId="13499"/>
    <cellStyle name="Note 3 8 5" xfId="1796"/>
    <cellStyle name="Note 3 8 5 2" xfId="7958"/>
    <cellStyle name="Note 3 8 5 2 2" xfId="31785"/>
    <cellStyle name="Note 3 8 5 2 3" xfId="42824"/>
    <cellStyle name="Note 3 8 5 2 4" xfId="19871"/>
    <cellStyle name="Note 3 8 5 3" xfId="25755"/>
    <cellStyle name="Note 3 8 5 4" xfId="36663"/>
    <cellStyle name="Note 3 8 5 5" xfId="13710"/>
    <cellStyle name="Note 3 8 6" xfId="2027"/>
    <cellStyle name="Note 3 8 6 2" xfId="8159"/>
    <cellStyle name="Note 3 8 6 2 2" xfId="31986"/>
    <cellStyle name="Note 3 8 6 2 3" xfId="43025"/>
    <cellStyle name="Note 3 8 6 2 4" xfId="20072"/>
    <cellStyle name="Note 3 8 6 3" xfId="25979"/>
    <cellStyle name="Note 3 8 6 4" xfId="36894"/>
    <cellStyle name="Note 3 8 6 5" xfId="13941"/>
    <cellStyle name="Note 3 8 7" xfId="2252"/>
    <cellStyle name="Note 3 8 7 2" xfId="8350"/>
    <cellStyle name="Note 3 8 7 2 2" xfId="32177"/>
    <cellStyle name="Note 3 8 7 2 3" xfId="43216"/>
    <cellStyle name="Note 3 8 7 2 4" xfId="20263"/>
    <cellStyle name="Note 3 8 7 3" xfId="26197"/>
    <cellStyle name="Note 3 8 7 4" xfId="37119"/>
    <cellStyle name="Note 3 8 7 5" xfId="14166"/>
    <cellStyle name="Note 3 8 8" xfId="2466"/>
    <cellStyle name="Note 3 8 8 2" xfId="8536"/>
    <cellStyle name="Note 3 8 8 2 2" xfId="32363"/>
    <cellStyle name="Note 3 8 8 2 3" xfId="43402"/>
    <cellStyle name="Note 3 8 8 2 4" xfId="20449"/>
    <cellStyle name="Note 3 8 8 3" xfId="26405"/>
    <cellStyle name="Note 3 8 8 4" xfId="37333"/>
    <cellStyle name="Note 3 8 8 5" xfId="14380"/>
    <cellStyle name="Note 3 8 9" xfId="2684"/>
    <cellStyle name="Note 3 8 9 2" xfId="8720"/>
    <cellStyle name="Note 3 8 9 2 2" xfId="32547"/>
    <cellStyle name="Note 3 8 9 2 3" xfId="43586"/>
    <cellStyle name="Note 3 8 9 2 4" xfId="20633"/>
    <cellStyle name="Note 3 8 9 3" xfId="26617"/>
    <cellStyle name="Note 3 8 9 4" xfId="37551"/>
    <cellStyle name="Note 3 8 9 5" xfId="14598"/>
    <cellStyle name="Note 3 9" xfId="924"/>
    <cellStyle name="Note 3 9 2" xfId="7216"/>
    <cellStyle name="Note 3 9 2 2" xfId="31043"/>
    <cellStyle name="Note 3 9 2 3" xfId="42082"/>
    <cellStyle name="Note 3 9 2 4" xfId="19129"/>
    <cellStyle name="Note 3 9 3" xfId="24912"/>
    <cellStyle name="Note 3 9 4" xfId="26829"/>
    <cellStyle name="Note 3 9 5" xfId="12838"/>
    <cellStyle name="Note 4" xfId="219"/>
    <cellStyle name="Note 4 10" xfId="1029"/>
    <cellStyle name="Note 4 10 2" xfId="7295"/>
    <cellStyle name="Note 4 10 2 2" xfId="31122"/>
    <cellStyle name="Note 4 10 2 3" xfId="42161"/>
    <cellStyle name="Note 4 10 2 4" xfId="19208"/>
    <cellStyle name="Note 4 10 3" xfId="25012"/>
    <cellStyle name="Note 4 10 4" xfId="27378"/>
    <cellStyle name="Note 4 10 5" xfId="12943"/>
    <cellStyle name="Note 4 11" xfId="1474"/>
    <cellStyle name="Note 4 11 2" xfId="7675"/>
    <cellStyle name="Note 4 11 2 2" xfId="31502"/>
    <cellStyle name="Note 4 11 2 3" xfId="42541"/>
    <cellStyle name="Note 4 11 2 4" xfId="19588"/>
    <cellStyle name="Note 4 11 3" xfId="25442"/>
    <cellStyle name="Note 4 11 4" xfId="36341"/>
    <cellStyle name="Note 4 11 5" xfId="13388"/>
    <cellStyle name="Note 4 12" xfId="852"/>
    <cellStyle name="Note 4 12 2" xfId="7156"/>
    <cellStyle name="Note 4 12 2 2" xfId="30983"/>
    <cellStyle name="Note 4 12 2 3" xfId="42022"/>
    <cellStyle name="Note 4 12 2 4" xfId="19069"/>
    <cellStyle name="Note 4 12 3" xfId="24842"/>
    <cellStyle name="Note 4 12 4" xfId="28972"/>
    <cellStyle name="Note 4 12 5" xfId="12766"/>
    <cellStyle name="Note 4 13" xfId="2589"/>
    <cellStyle name="Note 4 13 2" xfId="8635"/>
    <cellStyle name="Note 4 13 2 2" xfId="32462"/>
    <cellStyle name="Note 4 13 2 3" xfId="43501"/>
    <cellStyle name="Note 4 13 2 4" xfId="20548"/>
    <cellStyle name="Note 4 13 3" xfId="26524"/>
    <cellStyle name="Note 4 13 4" xfId="37456"/>
    <cellStyle name="Note 4 13 5" xfId="14503"/>
    <cellStyle name="Note 4 14" xfId="2598"/>
    <cellStyle name="Note 4 14 2" xfId="8641"/>
    <cellStyle name="Note 4 14 2 2" xfId="32468"/>
    <cellStyle name="Note 4 14 2 3" xfId="43507"/>
    <cellStyle name="Note 4 14 2 4" xfId="20554"/>
    <cellStyle name="Note 4 14 3" xfId="26533"/>
    <cellStyle name="Note 4 14 4" xfId="37465"/>
    <cellStyle name="Note 4 14 5" xfId="14512"/>
    <cellStyle name="Note 4 15" xfId="863"/>
    <cellStyle name="Note 4 15 2" xfId="7164"/>
    <cellStyle name="Note 4 15 2 2" xfId="30991"/>
    <cellStyle name="Note 4 15 2 3" xfId="42030"/>
    <cellStyle name="Note 4 15 2 4" xfId="19077"/>
    <cellStyle name="Note 4 15 3" xfId="24853"/>
    <cellStyle name="Note 4 15 4" xfId="28421"/>
    <cellStyle name="Note 4 15 5" xfId="12777"/>
    <cellStyle name="Note 4 16" xfId="918"/>
    <cellStyle name="Note 4 16 2" xfId="7211"/>
    <cellStyle name="Note 4 16 2 2" xfId="31038"/>
    <cellStyle name="Note 4 16 2 3" xfId="42077"/>
    <cellStyle name="Note 4 16 2 4" xfId="19124"/>
    <cellStyle name="Note 4 16 3" xfId="24906"/>
    <cellStyle name="Note 4 16 4" xfId="28293"/>
    <cellStyle name="Note 4 16 5" xfId="12832"/>
    <cellStyle name="Note 4 17" xfId="2595"/>
    <cellStyle name="Note 4 17 2" xfId="8639"/>
    <cellStyle name="Note 4 17 2 2" xfId="32466"/>
    <cellStyle name="Note 4 17 2 3" xfId="43505"/>
    <cellStyle name="Note 4 17 2 4" xfId="20552"/>
    <cellStyle name="Note 4 17 3" xfId="26530"/>
    <cellStyle name="Note 4 17 4" xfId="37462"/>
    <cellStyle name="Note 4 17 5" xfId="14509"/>
    <cellStyle name="Note 4 18" xfId="969"/>
    <cellStyle name="Note 4 18 2" xfId="7249"/>
    <cellStyle name="Note 4 18 2 2" xfId="31076"/>
    <cellStyle name="Note 4 18 2 3" xfId="42115"/>
    <cellStyle name="Note 4 18 2 4" xfId="19162"/>
    <cellStyle name="Note 4 18 3" xfId="24954"/>
    <cellStyle name="Note 4 18 4" xfId="25059"/>
    <cellStyle name="Note 4 18 5" xfId="12883"/>
    <cellStyle name="Note 4 19" xfId="836"/>
    <cellStyle name="Note 4 19 2" xfId="7143"/>
    <cellStyle name="Note 4 19 2 2" xfId="30970"/>
    <cellStyle name="Note 4 19 2 3" xfId="42009"/>
    <cellStyle name="Note 4 19 2 4" xfId="19056"/>
    <cellStyle name="Note 4 19 3" xfId="24827"/>
    <cellStyle name="Note 4 19 4" xfId="28625"/>
    <cellStyle name="Note 4 19 5" xfId="12750"/>
    <cellStyle name="Note 4 2" xfId="394"/>
    <cellStyle name="Note 4 2 10" xfId="3300"/>
    <cellStyle name="Note 4 2 10 2" xfId="9246"/>
    <cellStyle name="Note 4 2 10 2 2" xfId="33073"/>
    <cellStyle name="Note 4 2 10 2 3" xfId="44112"/>
    <cellStyle name="Note 4 2 10 2 4" xfId="21159"/>
    <cellStyle name="Note 4 2 10 3" xfId="27221"/>
    <cellStyle name="Note 4 2 10 4" xfId="38167"/>
    <cellStyle name="Note 4 2 10 5" xfId="15214"/>
    <cellStyle name="Note 4 2 11" xfId="3547"/>
    <cellStyle name="Note 4 2 11 2" xfId="9461"/>
    <cellStyle name="Note 4 2 11 2 2" xfId="33288"/>
    <cellStyle name="Note 4 2 11 2 3" xfId="44327"/>
    <cellStyle name="Note 4 2 11 2 4" xfId="21374"/>
    <cellStyle name="Note 4 2 11 3" xfId="27463"/>
    <cellStyle name="Note 4 2 11 4" xfId="38414"/>
    <cellStyle name="Note 4 2 11 5" xfId="15461"/>
    <cellStyle name="Note 4 2 12" xfId="3794"/>
    <cellStyle name="Note 4 2 12 2" xfId="9675"/>
    <cellStyle name="Note 4 2 12 2 2" xfId="33502"/>
    <cellStyle name="Note 4 2 12 2 3" xfId="44541"/>
    <cellStyle name="Note 4 2 12 2 4" xfId="21588"/>
    <cellStyle name="Note 4 2 12 3" xfId="27706"/>
    <cellStyle name="Note 4 2 12 4" xfId="38661"/>
    <cellStyle name="Note 4 2 12 5" xfId="15708"/>
    <cellStyle name="Note 4 2 13" xfId="4038"/>
    <cellStyle name="Note 4 2 13 2" xfId="9886"/>
    <cellStyle name="Note 4 2 13 2 2" xfId="33713"/>
    <cellStyle name="Note 4 2 13 2 3" xfId="44752"/>
    <cellStyle name="Note 4 2 13 2 4" xfId="21799"/>
    <cellStyle name="Note 4 2 13 3" xfId="27945"/>
    <cellStyle name="Note 4 2 13 4" xfId="38905"/>
    <cellStyle name="Note 4 2 13 5" xfId="15952"/>
    <cellStyle name="Note 4 2 14" xfId="4281"/>
    <cellStyle name="Note 4 2 14 2" xfId="10096"/>
    <cellStyle name="Note 4 2 14 2 2" xfId="33923"/>
    <cellStyle name="Note 4 2 14 2 3" xfId="44962"/>
    <cellStyle name="Note 4 2 14 2 4" xfId="22009"/>
    <cellStyle name="Note 4 2 14 3" xfId="28183"/>
    <cellStyle name="Note 4 2 14 4" xfId="39148"/>
    <cellStyle name="Note 4 2 14 5" xfId="16195"/>
    <cellStyle name="Note 4 2 15" xfId="3518"/>
    <cellStyle name="Note 4 2 15 2" xfId="9437"/>
    <cellStyle name="Note 4 2 15 2 2" xfId="33264"/>
    <cellStyle name="Note 4 2 15 2 3" xfId="44303"/>
    <cellStyle name="Note 4 2 15 2 4" xfId="21350"/>
    <cellStyle name="Note 4 2 15 3" xfId="27434"/>
    <cellStyle name="Note 4 2 15 4" xfId="38385"/>
    <cellStyle name="Note 4 2 15 5" xfId="15432"/>
    <cellStyle name="Note 4 2 16" xfId="4946"/>
    <cellStyle name="Note 4 2 16 2" xfId="10670"/>
    <cellStyle name="Note 4 2 16 2 2" xfId="34497"/>
    <cellStyle name="Note 4 2 16 2 3" xfId="45536"/>
    <cellStyle name="Note 4 2 16 2 4" xfId="22583"/>
    <cellStyle name="Note 4 2 16 3" xfId="28831"/>
    <cellStyle name="Note 4 2 16 4" xfId="39813"/>
    <cellStyle name="Note 4 2 16 5" xfId="16860"/>
    <cellStyle name="Note 4 2 17" xfId="5399"/>
    <cellStyle name="Note 4 2 17 2" xfId="11060"/>
    <cellStyle name="Note 4 2 17 2 2" xfId="34887"/>
    <cellStyle name="Note 4 2 17 2 3" xfId="45926"/>
    <cellStyle name="Note 4 2 17 2 4" xfId="22973"/>
    <cellStyle name="Note 4 2 17 3" xfId="29271"/>
    <cellStyle name="Note 4 2 17 4" xfId="40266"/>
    <cellStyle name="Note 4 2 17 5" xfId="17313"/>
    <cellStyle name="Note 4 2 18" xfId="5634"/>
    <cellStyle name="Note 4 2 18 2" xfId="11262"/>
    <cellStyle name="Note 4 2 18 2 2" xfId="35089"/>
    <cellStyle name="Note 4 2 18 2 3" xfId="46128"/>
    <cellStyle name="Note 4 2 18 2 4" xfId="23175"/>
    <cellStyle name="Note 4 2 18 3" xfId="29499"/>
    <cellStyle name="Note 4 2 18 4" xfId="40501"/>
    <cellStyle name="Note 4 2 18 5" xfId="17548"/>
    <cellStyle name="Note 4 2 19" xfId="6279"/>
    <cellStyle name="Note 4 2 19 2" xfId="11819"/>
    <cellStyle name="Note 4 2 19 2 2" xfId="35646"/>
    <cellStyle name="Note 4 2 19 2 3" xfId="46685"/>
    <cellStyle name="Note 4 2 19 2 4" xfId="23732"/>
    <cellStyle name="Note 4 2 19 3" xfId="30124"/>
    <cellStyle name="Note 4 2 19 4" xfId="41146"/>
    <cellStyle name="Note 4 2 19 5" xfId="18193"/>
    <cellStyle name="Note 4 2 2" xfId="436"/>
    <cellStyle name="Note 4 2 2 10" xfId="2192"/>
    <cellStyle name="Note 4 2 2 10 2" xfId="8293"/>
    <cellStyle name="Note 4 2 2 10 2 2" xfId="32120"/>
    <cellStyle name="Note 4 2 2 10 2 3" xfId="43159"/>
    <cellStyle name="Note 4 2 2 10 2 4" xfId="20206"/>
    <cellStyle name="Note 4 2 2 10 3" xfId="26138"/>
    <cellStyle name="Note 4 2 2 10 4" xfId="37059"/>
    <cellStyle name="Note 4 2 2 10 5" xfId="14106"/>
    <cellStyle name="Note 4 2 2 11" xfId="2406"/>
    <cellStyle name="Note 4 2 2 11 2" xfId="8479"/>
    <cellStyle name="Note 4 2 2 11 2 2" xfId="32306"/>
    <cellStyle name="Note 4 2 2 11 2 3" xfId="43345"/>
    <cellStyle name="Note 4 2 2 11 2 4" xfId="20392"/>
    <cellStyle name="Note 4 2 2 11 3" xfId="26346"/>
    <cellStyle name="Note 4 2 2 11 4" xfId="37273"/>
    <cellStyle name="Note 4 2 2 11 5" xfId="14320"/>
    <cellStyle name="Note 4 2 2 12" xfId="2629"/>
    <cellStyle name="Note 4 2 2 12 2" xfId="8669"/>
    <cellStyle name="Note 4 2 2 12 2 2" xfId="32496"/>
    <cellStyle name="Note 4 2 2 12 2 3" xfId="43535"/>
    <cellStyle name="Note 4 2 2 12 2 4" xfId="20582"/>
    <cellStyle name="Note 4 2 2 12 3" xfId="26564"/>
    <cellStyle name="Note 4 2 2 12 4" xfId="37496"/>
    <cellStyle name="Note 4 2 2 12 5" xfId="14543"/>
    <cellStyle name="Note 4 2 2 13" xfId="2830"/>
    <cellStyle name="Note 4 2 2 13 2" xfId="8843"/>
    <cellStyle name="Note 4 2 2 13 2 2" xfId="32670"/>
    <cellStyle name="Note 4 2 2 13 2 3" xfId="43709"/>
    <cellStyle name="Note 4 2 2 13 2 4" xfId="20756"/>
    <cellStyle name="Note 4 2 2 13 3" xfId="26759"/>
    <cellStyle name="Note 4 2 2 13 4" xfId="37697"/>
    <cellStyle name="Note 4 2 2 13 5" xfId="14744"/>
    <cellStyle name="Note 4 2 2 14" xfId="3098"/>
    <cellStyle name="Note 4 2 2 14 2" xfId="9072"/>
    <cellStyle name="Note 4 2 2 14 2 2" xfId="32899"/>
    <cellStyle name="Note 4 2 2 14 2 3" xfId="43938"/>
    <cellStyle name="Note 4 2 2 14 2 4" xfId="20985"/>
    <cellStyle name="Note 4 2 2 14 3" xfId="27022"/>
    <cellStyle name="Note 4 2 2 14 4" xfId="37965"/>
    <cellStyle name="Note 4 2 2 14 5" xfId="15012"/>
    <cellStyle name="Note 4 2 2 15" xfId="3342"/>
    <cellStyle name="Note 4 2 2 15 2" xfId="9284"/>
    <cellStyle name="Note 4 2 2 15 2 2" xfId="33111"/>
    <cellStyle name="Note 4 2 2 15 2 3" xfId="44150"/>
    <cellStyle name="Note 4 2 2 15 2 4" xfId="21197"/>
    <cellStyle name="Note 4 2 2 15 3" xfId="27263"/>
    <cellStyle name="Note 4 2 2 15 4" xfId="38209"/>
    <cellStyle name="Note 4 2 2 15 5" xfId="15256"/>
    <cellStyle name="Note 4 2 2 16" xfId="3587"/>
    <cellStyle name="Note 4 2 2 16 2" xfId="9497"/>
    <cellStyle name="Note 4 2 2 16 2 2" xfId="33324"/>
    <cellStyle name="Note 4 2 2 16 2 3" xfId="44363"/>
    <cellStyle name="Note 4 2 2 16 2 4" xfId="21410"/>
    <cellStyle name="Note 4 2 2 16 3" xfId="27503"/>
    <cellStyle name="Note 4 2 2 16 4" xfId="38454"/>
    <cellStyle name="Note 4 2 2 16 5" xfId="15501"/>
    <cellStyle name="Note 4 2 2 17" xfId="3835"/>
    <cellStyle name="Note 4 2 2 17 2" xfId="9711"/>
    <cellStyle name="Note 4 2 2 17 2 2" xfId="33538"/>
    <cellStyle name="Note 4 2 2 17 2 3" xfId="44577"/>
    <cellStyle name="Note 4 2 2 17 2 4" xfId="21624"/>
    <cellStyle name="Note 4 2 2 17 3" xfId="27747"/>
    <cellStyle name="Note 4 2 2 17 4" xfId="38702"/>
    <cellStyle name="Note 4 2 2 17 5" xfId="15749"/>
    <cellStyle name="Note 4 2 2 18" xfId="4079"/>
    <cellStyle name="Note 4 2 2 18 2" xfId="9922"/>
    <cellStyle name="Note 4 2 2 18 2 2" xfId="33749"/>
    <cellStyle name="Note 4 2 2 18 2 3" xfId="44788"/>
    <cellStyle name="Note 4 2 2 18 2 4" xfId="21835"/>
    <cellStyle name="Note 4 2 2 18 3" xfId="27986"/>
    <cellStyle name="Note 4 2 2 18 4" xfId="38946"/>
    <cellStyle name="Note 4 2 2 18 5" xfId="15993"/>
    <cellStyle name="Note 4 2 2 19" xfId="4321"/>
    <cellStyle name="Note 4 2 2 19 2" xfId="10132"/>
    <cellStyle name="Note 4 2 2 19 2 2" xfId="33959"/>
    <cellStyle name="Note 4 2 2 19 2 3" xfId="44998"/>
    <cellStyle name="Note 4 2 2 19 2 4" xfId="22045"/>
    <cellStyle name="Note 4 2 2 19 3" xfId="28223"/>
    <cellStyle name="Note 4 2 2 19 4" xfId="39188"/>
    <cellStyle name="Note 4 2 2 19 5" xfId="16235"/>
    <cellStyle name="Note 4 2 2 2" xfId="557"/>
    <cellStyle name="Note 4 2 2 2 10" xfId="2951"/>
    <cellStyle name="Note 4 2 2 2 10 2" xfId="8947"/>
    <cellStyle name="Note 4 2 2 2 10 2 2" xfId="32774"/>
    <cellStyle name="Note 4 2 2 2 10 2 3" xfId="43813"/>
    <cellStyle name="Note 4 2 2 2 10 2 4" xfId="20860"/>
    <cellStyle name="Note 4 2 2 2 10 3" xfId="26876"/>
    <cellStyle name="Note 4 2 2 2 10 4" xfId="37818"/>
    <cellStyle name="Note 4 2 2 2 10 5" xfId="14865"/>
    <cellStyle name="Note 4 2 2 2 11" xfId="3219"/>
    <cellStyle name="Note 4 2 2 2 11 2" xfId="9176"/>
    <cellStyle name="Note 4 2 2 2 11 2 2" xfId="33003"/>
    <cellStyle name="Note 4 2 2 2 11 2 3" xfId="44042"/>
    <cellStyle name="Note 4 2 2 2 11 2 4" xfId="21089"/>
    <cellStyle name="Note 4 2 2 2 11 3" xfId="27141"/>
    <cellStyle name="Note 4 2 2 2 11 4" xfId="38086"/>
    <cellStyle name="Note 4 2 2 2 11 5" xfId="15133"/>
    <cellStyle name="Note 4 2 2 2 12" xfId="3463"/>
    <cellStyle name="Note 4 2 2 2 12 2" xfId="9388"/>
    <cellStyle name="Note 4 2 2 2 12 2 2" xfId="33215"/>
    <cellStyle name="Note 4 2 2 2 12 2 3" xfId="44254"/>
    <cellStyle name="Note 4 2 2 2 12 2 4" xfId="21301"/>
    <cellStyle name="Note 4 2 2 2 12 3" xfId="27380"/>
    <cellStyle name="Note 4 2 2 2 12 4" xfId="38330"/>
    <cellStyle name="Note 4 2 2 2 12 5" xfId="15377"/>
    <cellStyle name="Note 4 2 2 2 13" xfId="3708"/>
    <cellStyle name="Note 4 2 2 2 13 2" xfId="9601"/>
    <cellStyle name="Note 4 2 2 2 13 2 2" xfId="33428"/>
    <cellStyle name="Note 4 2 2 2 13 2 3" xfId="44467"/>
    <cellStyle name="Note 4 2 2 2 13 2 4" xfId="21514"/>
    <cellStyle name="Note 4 2 2 2 13 3" xfId="27621"/>
    <cellStyle name="Note 4 2 2 2 13 4" xfId="38575"/>
    <cellStyle name="Note 4 2 2 2 13 5" xfId="15622"/>
    <cellStyle name="Note 4 2 2 2 14" xfId="3956"/>
    <cellStyle name="Note 4 2 2 2 14 2" xfId="9815"/>
    <cellStyle name="Note 4 2 2 2 14 2 2" xfId="33642"/>
    <cellStyle name="Note 4 2 2 2 14 2 3" xfId="44681"/>
    <cellStyle name="Note 4 2 2 2 14 2 4" xfId="21728"/>
    <cellStyle name="Note 4 2 2 2 14 3" xfId="27864"/>
    <cellStyle name="Note 4 2 2 2 14 4" xfId="38823"/>
    <cellStyle name="Note 4 2 2 2 14 5" xfId="15870"/>
    <cellStyle name="Note 4 2 2 2 15" xfId="4200"/>
    <cellStyle name="Note 4 2 2 2 15 2" xfId="10026"/>
    <cellStyle name="Note 4 2 2 2 15 2 2" xfId="33853"/>
    <cellStyle name="Note 4 2 2 2 15 2 3" xfId="44892"/>
    <cellStyle name="Note 4 2 2 2 15 2 4" xfId="21939"/>
    <cellStyle name="Note 4 2 2 2 15 3" xfId="28103"/>
    <cellStyle name="Note 4 2 2 2 15 4" xfId="39067"/>
    <cellStyle name="Note 4 2 2 2 15 5" xfId="16114"/>
    <cellStyle name="Note 4 2 2 2 16" xfId="4442"/>
    <cellStyle name="Note 4 2 2 2 16 2" xfId="10236"/>
    <cellStyle name="Note 4 2 2 2 16 2 2" xfId="34063"/>
    <cellStyle name="Note 4 2 2 2 16 2 3" xfId="45102"/>
    <cellStyle name="Note 4 2 2 2 16 2 4" xfId="22149"/>
    <cellStyle name="Note 4 2 2 2 16 3" xfId="28340"/>
    <cellStyle name="Note 4 2 2 2 16 4" xfId="39309"/>
    <cellStyle name="Note 4 2 2 2 16 5" xfId="16356"/>
    <cellStyle name="Note 4 2 2 2 17" xfId="4663"/>
    <cellStyle name="Note 4 2 2 2 17 2" xfId="10423"/>
    <cellStyle name="Note 4 2 2 2 17 2 2" xfId="34250"/>
    <cellStyle name="Note 4 2 2 2 17 2 3" xfId="45289"/>
    <cellStyle name="Note 4 2 2 2 17 2 4" xfId="22336"/>
    <cellStyle name="Note 4 2 2 2 17 3" xfId="28555"/>
    <cellStyle name="Note 4 2 2 2 17 4" xfId="39530"/>
    <cellStyle name="Note 4 2 2 2 17 5" xfId="16577"/>
    <cellStyle name="Note 4 2 2 2 18" xfId="4873"/>
    <cellStyle name="Note 4 2 2 2 18 2" xfId="10606"/>
    <cellStyle name="Note 4 2 2 2 18 2 2" xfId="34433"/>
    <cellStyle name="Note 4 2 2 2 18 2 3" xfId="45472"/>
    <cellStyle name="Note 4 2 2 2 18 2 4" xfId="22519"/>
    <cellStyle name="Note 4 2 2 2 18 3" xfId="28759"/>
    <cellStyle name="Note 4 2 2 2 18 4" xfId="39740"/>
    <cellStyle name="Note 4 2 2 2 18 5" xfId="16787"/>
    <cellStyle name="Note 4 2 2 2 19" xfId="5108"/>
    <cellStyle name="Note 4 2 2 2 19 2" xfId="10811"/>
    <cellStyle name="Note 4 2 2 2 19 2 2" xfId="34638"/>
    <cellStyle name="Note 4 2 2 2 19 2 3" xfId="45677"/>
    <cellStyle name="Note 4 2 2 2 19 2 4" xfId="22724"/>
    <cellStyle name="Note 4 2 2 2 19 3" xfId="28989"/>
    <cellStyle name="Note 4 2 2 2 19 4" xfId="39975"/>
    <cellStyle name="Note 4 2 2 2 19 5" xfId="17022"/>
    <cellStyle name="Note 4 2 2 2 2" xfId="1201"/>
    <cellStyle name="Note 4 2 2 2 2 2" xfId="7438"/>
    <cellStyle name="Note 4 2 2 2 2 2 2" xfId="31265"/>
    <cellStyle name="Note 4 2 2 2 2 2 3" xfId="42304"/>
    <cellStyle name="Note 4 2 2 2 2 2 4" xfId="19351"/>
    <cellStyle name="Note 4 2 2 2 2 3" xfId="25178"/>
    <cellStyle name="Note 4 2 2 2 2 4" xfId="24332"/>
    <cellStyle name="Note 4 2 2 2 2 5" xfId="13115"/>
    <cellStyle name="Note 4 2 2 2 20" xfId="5329"/>
    <cellStyle name="Note 4 2 2 2 20 2" xfId="10998"/>
    <cellStyle name="Note 4 2 2 2 20 2 2" xfId="34825"/>
    <cellStyle name="Note 4 2 2 2 20 2 3" xfId="45864"/>
    <cellStyle name="Note 4 2 2 2 20 2 4" xfId="22911"/>
    <cellStyle name="Note 4 2 2 2 20 3" xfId="29202"/>
    <cellStyle name="Note 4 2 2 2 20 4" xfId="40196"/>
    <cellStyle name="Note 4 2 2 2 20 5" xfId="17243"/>
    <cellStyle name="Note 4 2 2 2 21" xfId="5562"/>
    <cellStyle name="Note 4 2 2 2 21 2" xfId="11201"/>
    <cellStyle name="Note 4 2 2 2 21 2 2" xfId="35028"/>
    <cellStyle name="Note 4 2 2 2 21 2 3" xfId="46067"/>
    <cellStyle name="Note 4 2 2 2 21 2 4" xfId="23114"/>
    <cellStyle name="Note 4 2 2 2 21 3" xfId="29429"/>
    <cellStyle name="Note 4 2 2 2 21 4" xfId="40429"/>
    <cellStyle name="Note 4 2 2 2 21 5" xfId="17476"/>
    <cellStyle name="Note 4 2 2 2 22" xfId="5795"/>
    <cellStyle name="Note 4 2 2 2 22 2" xfId="11402"/>
    <cellStyle name="Note 4 2 2 2 22 2 2" xfId="35229"/>
    <cellStyle name="Note 4 2 2 2 22 2 3" xfId="46268"/>
    <cellStyle name="Note 4 2 2 2 22 2 4" xfId="23315"/>
    <cellStyle name="Note 4 2 2 2 22 3" xfId="29655"/>
    <cellStyle name="Note 4 2 2 2 22 4" xfId="40662"/>
    <cellStyle name="Note 4 2 2 2 22 5" xfId="17709"/>
    <cellStyle name="Note 4 2 2 2 23" xfId="6012"/>
    <cellStyle name="Note 4 2 2 2 23 2" xfId="11586"/>
    <cellStyle name="Note 4 2 2 2 23 2 2" xfId="35413"/>
    <cellStyle name="Note 4 2 2 2 23 2 3" xfId="46452"/>
    <cellStyle name="Note 4 2 2 2 23 2 4" xfId="23499"/>
    <cellStyle name="Note 4 2 2 2 23 3" xfId="29865"/>
    <cellStyle name="Note 4 2 2 2 23 4" xfId="40879"/>
    <cellStyle name="Note 4 2 2 2 23 5" xfId="17926"/>
    <cellStyle name="Note 4 2 2 2 24" xfId="6220"/>
    <cellStyle name="Note 4 2 2 2 24 2" xfId="11767"/>
    <cellStyle name="Note 4 2 2 2 24 2 2" xfId="35594"/>
    <cellStyle name="Note 4 2 2 2 24 2 3" xfId="46633"/>
    <cellStyle name="Note 4 2 2 2 24 2 4" xfId="23680"/>
    <cellStyle name="Note 4 2 2 2 24 3" xfId="30066"/>
    <cellStyle name="Note 4 2 2 2 24 4" xfId="41087"/>
    <cellStyle name="Note 4 2 2 2 24 5" xfId="18134"/>
    <cellStyle name="Note 4 2 2 2 25" xfId="6440"/>
    <cellStyle name="Note 4 2 2 2 25 2" xfId="11959"/>
    <cellStyle name="Note 4 2 2 2 25 2 2" xfId="35786"/>
    <cellStyle name="Note 4 2 2 2 25 2 3" xfId="46825"/>
    <cellStyle name="Note 4 2 2 2 25 2 4" xfId="23872"/>
    <cellStyle name="Note 4 2 2 2 25 3" xfId="30279"/>
    <cellStyle name="Note 4 2 2 2 25 4" xfId="41307"/>
    <cellStyle name="Note 4 2 2 2 25 5" xfId="18354"/>
    <cellStyle name="Note 4 2 2 2 26" xfId="6666"/>
    <cellStyle name="Note 4 2 2 2 26 2" xfId="12152"/>
    <cellStyle name="Note 4 2 2 2 26 2 2" xfId="35979"/>
    <cellStyle name="Note 4 2 2 2 26 2 3" xfId="47018"/>
    <cellStyle name="Note 4 2 2 2 26 2 4" xfId="24065"/>
    <cellStyle name="Note 4 2 2 2 26 3" xfId="30496"/>
    <cellStyle name="Note 4 2 2 2 26 4" xfId="41533"/>
    <cellStyle name="Note 4 2 2 2 26 5" xfId="18580"/>
    <cellStyle name="Note 4 2 2 2 27" xfId="780"/>
    <cellStyle name="Note 4 2 2 2 27 2" xfId="7087"/>
    <cellStyle name="Note 4 2 2 2 27 2 2" xfId="30914"/>
    <cellStyle name="Note 4 2 2 2 27 2 3" xfId="41953"/>
    <cellStyle name="Note 4 2 2 2 27 2 4" xfId="19000"/>
    <cellStyle name="Note 4 2 2 2 27 3" xfId="24771"/>
    <cellStyle name="Note 4 2 2 2 27 4" xfId="27346"/>
    <cellStyle name="Note 4 2 2 2 27 5" xfId="12694"/>
    <cellStyle name="Note 4 2 2 2 28" xfId="6870"/>
    <cellStyle name="Note 4 2 2 2 28 2" xfId="30697"/>
    <cellStyle name="Note 4 2 2 2 28 3" xfId="41736"/>
    <cellStyle name="Note 4 2 2 2 28 4" xfId="18783"/>
    <cellStyle name="Note 4 2 2 2 29" xfId="24549"/>
    <cellStyle name="Note 4 2 2 2 3" xfId="1414"/>
    <cellStyle name="Note 4 2 2 2 3 2" xfId="7623"/>
    <cellStyle name="Note 4 2 2 2 3 2 2" xfId="31450"/>
    <cellStyle name="Note 4 2 2 2 3 2 3" xfId="42489"/>
    <cellStyle name="Note 4 2 2 2 3 2 4" xfId="19536"/>
    <cellStyle name="Note 4 2 2 2 3 3" xfId="25384"/>
    <cellStyle name="Note 4 2 2 2 3 4" xfId="36281"/>
    <cellStyle name="Note 4 2 2 2 3 5" xfId="13328"/>
    <cellStyle name="Note 4 2 2 2 30" xfId="27682"/>
    <cellStyle name="Note 4 2 2 2 31" xfId="12471"/>
    <cellStyle name="Note 4 2 2 2 4" xfId="1646"/>
    <cellStyle name="Note 4 2 2 2 4 2" xfId="7821"/>
    <cellStyle name="Note 4 2 2 2 4 2 2" xfId="31648"/>
    <cellStyle name="Note 4 2 2 2 4 2 3" xfId="42687"/>
    <cellStyle name="Note 4 2 2 2 4 2 4" xfId="19734"/>
    <cellStyle name="Note 4 2 2 2 4 3" xfId="25608"/>
    <cellStyle name="Note 4 2 2 2 4 4" xfId="36513"/>
    <cellStyle name="Note 4 2 2 2 4 5" xfId="13560"/>
    <cellStyle name="Note 4 2 2 2 5" xfId="1857"/>
    <cellStyle name="Note 4 2 2 2 5 2" xfId="8005"/>
    <cellStyle name="Note 4 2 2 2 5 2 2" xfId="31832"/>
    <cellStyle name="Note 4 2 2 2 5 2 3" xfId="42871"/>
    <cellStyle name="Note 4 2 2 2 5 2 4" xfId="19918"/>
    <cellStyle name="Note 4 2 2 2 5 3" xfId="25812"/>
    <cellStyle name="Note 4 2 2 2 5 4" xfId="36724"/>
    <cellStyle name="Note 4 2 2 2 5 5" xfId="13771"/>
    <cellStyle name="Note 4 2 2 2 6" xfId="2088"/>
    <cellStyle name="Note 4 2 2 2 6 2" xfId="8206"/>
    <cellStyle name="Note 4 2 2 2 6 2 2" xfId="32033"/>
    <cellStyle name="Note 4 2 2 2 6 2 3" xfId="43072"/>
    <cellStyle name="Note 4 2 2 2 6 2 4" xfId="20119"/>
    <cellStyle name="Note 4 2 2 2 6 3" xfId="26037"/>
    <cellStyle name="Note 4 2 2 2 6 4" xfId="36955"/>
    <cellStyle name="Note 4 2 2 2 6 5" xfId="14002"/>
    <cellStyle name="Note 4 2 2 2 7" xfId="2313"/>
    <cellStyle name="Note 4 2 2 2 7 2" xfId="8397"/>
    <cellStyle name="Note 4 2 2 2 7 2 2" xfId="32224"/>
    <cellStyle name="Note 4 2 2 2 7 2 3" xfId="43263"/>
    <cellStyle name="Note 4 2 2 2 7 2 4" xfId="20310"/>
    <cellStyle name="Note 4 2 2 2 7 3" xfId="26254"/>
    <cellStyle name="Note 4 2 2 2 7 4" xfId="37180"/>
    <cellStyle name="Note 4 2 2 2 7 5" xfId="14227"/>
    <cellStyle name="Note 4 2 2 2 8" xfId="2527"/>
    <cellStyle name="Note 4 2 2 2 8 2" xfId="8583"/>
    <cellStyle name="Note 4 2 2 2 8 2 2" xfId="32410"/>
    <cellStyle name="Note 4 2 2 2 8 2 3" xfId="43449"/>
    <cellStyle name="Note 4 2 2 2 8 2 4" xfId="20496"/>
    <cellStyle name="Note 4 2 2 2 8 3" xfId="26463"/>
    <cellStyle name="Note 4 2 2 2 8 4" xfId="37394"/>
    <cellStyle name="Note 4 2 2 2 8 5" xfId="14441"/>
    <cellStyle name="Note 4 2 2 2 9" xfId="2745"/>
    <cellStyle name="Note 4 2 2 2 9 2" xfId="8767"/>
    <cellStyle name="Note 4 2 2 2 9 2 2" xfId="32594"/>
    <cellStyle name="Note 4 2 2 2 9 2 3" xfId="43633"/>
    <cellStyle name="Note 4 2 2 2 9 2 4" xfId="20680"/>
    <cellStyle name="Note 4 2 2 2 9 3" xfId="26675"/>
    <cellStyle name="Note 4 2 2 2 9 4" xfId="37612"/>
    <cellStyle name="Note 4 2 2 2 9 5" xfId="14659"/>
    <cellStyle name="Note 4 2 2 20" xfId="4542"/>
    <cellStyle name="Note 4 2 2 20 2" xfId="10319"/>
    <cellStyle name="Note 4 2 2 20 2 2" xfId="34146"/>
    <cellStyle name="Note 4 2 2 20 2 3" xfId="45185"/>
    <cellStyle name="Note 4 2 2 20 2 4" xfId="22232"/>
    <cellStyle name="Note 4 2 2 20 3" xfId="28438"/>
    <cellStyle name="Note 4 2 2 20 4" xfId="39409"/>
    <cellStyle name="Note 4 2 2 20 5" xfId="16456"/>
    <cellStyle name="Note 4 2 2 21" xfId="4752"/>
    <cellStyle name="Note 4 2 2 21 2" xfId="10502"/>
    <cellStyle name="Note 4 2 2 21 2 2" xfId="34329"/>
    <cellStyle name="Note 4 2 2 21 2 3" xfId="45368"/>
    <cellStyle name="Note 4 2 2 21 2 4" xfId="22415"/>
    <cellStyle name="Note 4 2 2 21 3" xfId="28642"/>
    <cellStyle name="Note 4 2 2 21 4" xfId="39619"/>
    <cellStyle name="Note 4 2 2 21 5" xfId="16666"/>
    <cellStyle name="Note 4 2 2 22" xfId="4987"/>
    <cellStyle name="Note 4 2 2 22 2" xfId="10707"/>
    <cellStyle name="Note 4 2 2 22 2 2" xfId="34534"/>
    <cellStyle name="Note 4 2 2 22 2 3" xfId="45573"/>
    <cellStyle name="Note 4 2 2 22 2 4" xfId="22620"/>
    <cellStyle name="Note 4 2 2 22 3" xfId="28871"/>
    <cellStyle name="Note 4 2 2 22 4" xfId="39854"/>
    <cellStyle name="Note 4 2 2 22 5" xfId="16901"/>
    <cellStyle name="Note 4 2 2 23" xfId="5208"/>
    <cellStyle name="Note 4 2 2 23 2" xfId="10894"/>
    <cellStyle name="Note 4 2 2 23 2 2" xfId="34721"/>
    <cellStyle name="Note 4 2 2 23 2 3" xfId="45760"/>
    <cellStyle name="Note 4 2 2 23 2 4" xfId="22807"/>
    <cellStyle name="Note 4 2 2 23 3" xfId="29085"/>
    <cellStyle name="Note 4 2 2 23 4" xfId="40075"/>
    <cellStyle name="Note 4 2 2 23 5" xfId="17122"/>
    <cellStyle name="Note 4 2 2 24" xfId="5441"/>
    <cellStyle name="Note 4 2 2 24 2" xfId="11097"/>
    <cellStyle name="Note 4 2 2 24 2 2" xfId="34924"/>
    <cellStyle name="Note 4 2 2 24 2 3" xfId="45963"/>
    <cellStyle name="Note 4 2 2 24 2 4" xfId="23010"/>
    <cellStyle name="Note 4 2 2 24 3" xfId="29312"/>
    <cellStyle name="Note 4 2 2 24 4" xfId="40308"/>
    <cellStyle name="Note 4 2 2 24 5" xfId="17355"/>
    <cellStyle name="Note 4 2 2 25" xfId="5674"/>
    <cellStyle name="Note 4 2 2 25 2" xfId="11298"/>
    <cellStyle name="Note 4 2 2 25 2 2" xfId="35125"/>
    <cellStyle name="Note 4 2 2 25 2 3" xfId="46164"/>
    <cellStyle name="Note 4 2 2 25 2 4" xfId="23211"/>
    <cellStyle name="Note 4 2 2 25 3" xfId="29538"/>
    <cellStyle name="Note 4 2 2 25 4" xfId="40541"/>
    <cellStyle name="Note 4 2 2 25 5" xfId="17588"/>
    <cellStyle name="Note 4 2 2 26" xfId="5891"/>
    <cellStyle name="Note 4 2 2 26 2" xfId="11482"/>
    <cellStyle name="Note 4 2 2 26 2 2" xfId="35309"/>
    <cellStyle name="Note 4 2 2 26 2 3" xfId="46348"/>
    <cellStyle name="Note 4 2 2 26 2 4" xfId="23395"/>
    <cellStyle name="Note 4 2 2 26 3" xfId="29749"/>
    <cellStyle name="Note 4 2 2 26 4" xfId="40758"/>
    <cellStyle name="Note 4 2 2 26 5" xfId="17805"/>
    <cellStyle name="Note 4 2 2 27" xfId="6099"/>
    <cellStyle name="Note 4 2 2 27 2" xfId="11663"/>
    <cellStyle name="Note 4 2 2 27 2 2" xfId="35490"/>
    <cellStyle name="Note 4 2 2 27 2 3" xfId="46529"/>
    <cellStyle name="Note 4 2 2 27 2 4" xfId="23576"/>
    <cellStyle name="Note 4 2 2 27 3" xfId="29950"/>
    <cellStyle name="Note 4 2 2 27 4" xfId="40966"/>
    <cellStyle name="Note 4 2 2 27 5" xfId="18013"/>
    <cellStyle name="Note 4 2 2 28" xfId="6319"/>
    <cellStyle name="Note 4 2 2 28 2" xfId="11855"/>
    <cellStyle name="Note 4 2 2 28 2 2" xfId="35682"/>
    <cellStyle name="Note 4 2 2 28 2 3" xfId="46721"/>
    <cellStyle name="Note 4 2 2 28 2 4" xfId="23768"/>
    <cellStyle name="Note 4 2 2 28 3" xfId="30163"/>
    <cellStyle name="Note 4 2 2 28 4" xfId="41186"/>
    <cellStyle name="Note 4 2 2 28 5" xfId="18233"/>
    <cellStyle name="Note 4 2 2 29" xfId="6554"/>
    <cellStyle name="Note 4 2 2 29 2" xfId="12057"/>
    <cellStyle name="Note 4 2 2 29 2 2" xfId="35884"/>
    <cellStyle name="Note 4 2 2 29 2 3" xfId="46923"/>
    <cellStyle name="Note 4 2 2 29 2 4" xfId="23970"/>
    <cellStyle name="Note 4 2 2 29 3" xfId="30389"/>
    <cellStyle name="Note 4 2 2 29 4" xfId="41421"/>
    <cellStyle name="Note 4 2 2 29 5" xfId="18468"/>
    <cellStyle name="Note 4 2 2 3" xfId="602"/>
    <cellStyle name="Note 4 2 2 3 10" xfId="2996"/>
    <cellStyle name="Note 4 2 2 3 10 2" xfId="8987"/>
    <cellStyle name="Note 4 2 2 3 10 2 2" xfId="32814"/>
    <cellStyle name="Note 4 2 2 3 10 2 3" xfId="43853"/>
    <cellStyle name="Note 4 2 2 3 10 2 4" xfId="20900"/>
    <cellStyle name="Note 4 2 2 3 10 3" xfId="26920"/>
    <cellStyle name="Note 4 2 2 3 10 4" xfId="37863"/>
    <cellStyle name="Note 4 2 2 3 10 5" xfId="14910"/>
    <cellStyle name="Note 4 2 2 3 11" xfId="3264"/>
    <cellStyle name="Note 4 2 2 3 11 2" xfId="9216"/>
    <cellStyle name="Note 4 2 2 3 11 2 2" xfId="33043"/>
    <cellStyle name="Note 4 2 2 3 11 2 3" xfId="44082"/>
    <cellStyle name="Note 4 2 2 3 11 2 4" xfId="21129"/>
    <cellStyle name="Note 4 2 2 3 11 3" xfId="27185"/>
    <cellStyle name="Note 4 2 2 3 11 4" xfId="38131"/>
    <cellStyle name="Note 4 2 2 3 11 5" xfId="15178"/>
    <cellStyle name="Note 4 2 2 3 12" xfId="3508"/>
    <cellStyle name="Note 4 2 2 3 12 2" xfId="9428"/>
    <cellStyle name="Note 4 2 2 3 12 2 2" xfId="33255"/>
    <cellStyle name="Note 4 2 2 3 12 2 3" xfId="44294"/>
    <cellStyle name="Note 4 2 2 3 12 2 4" xfId="21341"/>
    <cellStyle name="Note 4 2 2 3 12 3" xfId="27424"/>
    <cellStyle name="Note 4 2 2 3 12 4" xfId="38375"/>
    <cellStyle name="Note 4 2 2 3 12 5" xfId="15422"/>
    <cellStyle name="Note 4 2 2 3 13" xfId="3753"/>
    <cellStyle name="Note 4 2 2 3 13 2" xfId="9641"/>
    <cellStyle name="Note 4 2 2 3 13 2 2" xfId="33468"/>
    <cellStyle name="Note 4 2 2 3 13 2 3" xfId="44507"/>
    <cellStyle name="Note 4 2 2 3 13 2 4" xfId="21554"/>
    <cellStyle name="Note 4 2 2 3 13 3" xfId="27665"/>
    <cellStyle name="Note 4 2 2 3 13 4" xfId="38620"/>
    <cellStyle name="Note 4 2 2 3 13 5" xfId="15667"/>
    <cellStyle name="Note 4 2 2 3 14" xfId="4001"/>
    <cellStyle name="Note 4 2 2 3 14 2" xfId="9855"/>
    <cellStyle name="Note 4 2 2 3 14 2 2" xfId="33682"/>
    <cellStyle name="Note 4 2 2 3 14 2 3" xfId="44721"/>
    <cellStyle name="Note 4 2 2 3 14 2 4" xfId="21768"/>
    <cellStyle name="Note 4 2 2 3 14 3" xfId="27908"/>
    <cellStyle name="Note 4 2 2 3 14 4" xfId="38868"/>
    <cellStyle name="Note 4 2 2 3 14 5" xfId="15915"/>
    <cellStyle name="Note 4 2 2 3 15" xfId="4245"/>
    <cellStyle name="Note 4 2 2 3 15 2" xfId="10066"/>
    <cellStyle name="Note 4 2 2 3 15 2 2" xfId="33893"/>
    <cellStyle name="Note 4 2 2 3 15 2 3" xfId="44932"/>
    <cellStyle name="Note 4 2 2 3 15 2 4" xfId="21979"/>
    <cellStyle name="Note 4 2 2 3 15 3" xfId="28147"/>
    <cellStyle name="Note 4 2 2 3 15 4" xfId="39112"/>
    <cellStyle name="Note 4 2 2 3 15 5" xfId="16159"/>
    <cellStyle name="Note 4 2 2 3 16" xfId="4487"/>
    <cellStyle name="Note 4 2 2 3 16 2" xfId="10276"/>
    <cellStyle name="Note 4 2 2 3 16 2 2" xfId="34103"/>
    <cellStyle name="Note 4 2 2 3 16 2 3" xfId="45142"/>
    <cellStyle name="Note 4 2 2 3 16 2 4" xfId="22189"/>
    <cellStyle name="Note 4 2 2 3 16 3" xfId="28384"/>
    <cellStyle name="Note 4 2 2 3 16 4" xfId="39354"/>
    <cellStyle name="Note 4 2 2 3 16 5" xfId="16401"/>
    <cellStyle name="Note 4 2 2 3 17" xfId="4708"/>
    <cellStyle name="Note 4 2 2 3 17 2" xfId="10463"/>
    <cellStyle name="Note 4 2 2 3 17 2 2" xfId="34290"/>
    <cellStyle name="Note 4 2 2 3 17 2 3" xfId="45329"/>
    <cellStyle name="Note 4 2 2 3 17 2 4" xfId="22376"/>
    <cellStyle name="Note 4 2 2 3 17 3" xfId="28599"/>
    <cellStyle name="Note 4 2 2 3 17 4" xfId="39575"/>
    <cellStyle name="Note 4 2 2 3 17 5" xfId="16622"/>
    <cellStyle name="Note 4 2 2 3 18" xfId="4918"/>
    <cellStyle name="Note 4 2 2 3 18 2" xfId="10646"/>
    <cellStyle name="Note 4 2 2 3 18 2 2" xfId="34473"/>
    <cellStyle name="Note 4 2 2 3 18 2 3" xfId="45512"/>
    <cellStyle name="Note 4 2 2 3 18 2 4" xfId="22559"/>
    <cellStyle name="Note 4 2 2 3 18 3" xfId="28803"/>
    <cellStyle name="Note 4 2 2 3 18 4" xfId="39785"/>
    <cellStyle name="Note 4 2 2 3 18 5" xfId="16832"/>
    <cellStyle name="Note 4 2 2 3 19" xfId="5153"/>
    <cellStyle name="Note 4 2 2 3 19 2" xfId="10851"/>
    <cellStyle name="Note 4 2 2 3 19 2 2" xfId="34678"/>
    <cellStyle name="Note 4 2 2 3 19 2 3" xfId="45717"/>
    <cellStyle name="Note 4 2 2 3 19 2 4" xfId="22764"/>
    <cellStyle name="Note 4 2 2 3 19 3" xfId="29033"/>
    <cellStyle name="Note 4 2 2 3 19 4" xfId="40020"/>
    <cellStyle name="Note 4 2 2 3 19 5" xfId="17067"/>
    <cellStyle name="Note 4 2 2 3 2" xfId="1246"/>
    <cellStyle name="Note 4 2 2 3 2 2" xfId="7478"/>
    <cellStyle name="Note 4 2 2 3 2 2 2" xfId="31305"/>
    <cellStyle name="Note 4 2 2 3 2 2 3" xfId="42344"/>
    <cellStyle name="Note 4 2 2 3 2 2 4" xfId="19391"/>
    <cellStyle name="Note 4 2 2 3 2 3" xfId="25222"/>
    <cellStyle name="Note 4 2 2 3 2 4" xfId="36113"/>
    <cellStyle name="Note 4 2 2 3 2 5" xfId="13160"/>
    <cellStyle name="Note 4 2 2 3 20" xfId="5374"/>
    <cellStyle name="Note 4 2 2 3 20 2" xfId="11038"/>
    <cellStyle name="Note 4 2 2 3 20 2 2" xfId="34865"/>
    <cellStyle name="Note 4 2 2 3 20 2 3" xfId="45904"/>
    <cellStyle name="Note 4 2 2 3 20 2 4" xfId="22951"/>
    <cellStyle name="Note 4 2 2 3 20 3" xfId="29246"/>
    <cellStyle name="Note 4 2 2 3 20 4" xfId="40241"/>
    <cellStyle name="Note 4 2 2 3 20 5" xfId="17288"/>
    <cellStyle name="Note 4 2 2 3 21" xfId="5607"/>
    <cellStyle name="Note 4 2 2 3 21 2" xfId="11241"/>
    <cellStyle name="Note 4 2 2 3 21 2 2" xfId="35068"/>
    <cellStyle name="Note 4 2 2 3 21 2 3" xfId="46107"/>
    <cellStyle name="Note 4 2 2 3 21 2 4" xfId="23154"/>
    <cellStyle name="Note 4 2 2 3 21 3" xfId="29473"/>
    <cellStyle name="Note 4 2 2 3 21 4" xfId="40474"/>
    <cellStyle name="Note 4 2 2 3 21 5" xfId="17521"/>
    <cellStyle name="Note 4 2 2 3 22" xfId="5840"/>
    <cellStyle name="Note 4 2 2 3 22 2" xfId="11442"/>
    <cellStyle name="Note 4 2 2 3 22 2 2" xfId="35269"/>
    <cellStyle name="Note 4 2 2 3 22 2 3" xfId="46308"/>
    <cellStyle name="Note 4 2 2 3 22 2 4" xfId="23355"/>
    <cellStyle name="Note 4 2 2 3 22 3" xfId="29699"/>
    <cellStyle name="Note 4 2 2 3 22 4" xfId="40707"/>
    <cellStyle name="Note 4 2 2 3 22 5" xfId="17754"/>
    <cellStyle name="Note 4 2 2 3 23" xfId="6057"/>
    <cellStyle name="Note 4 2 2 3 23 2" xfId="11626"/>
    <cellStyle name="Note 4 2 2 3 23 2 2" xfId="35453"/>
    <cellStyle name="Note 4 2 2 3 23 2 3" xfId="46492"/>
    <cellStyle name="Note 4 2 2 3 23 2 4" xfId="23539"/>
    <cellStyle name="Note 4 2 2 3 23 3" xfId="29909"/>
    <cellStyle name="Note 4 2 2 3 23 4" xfId="40924"/>
    <cellStyle name="Note 4 2 2 3 23 5" xfId="17971"/>
    <cellStyle name="Note 4 2 2 3 24" xfId="6265"/>
    <cellStyle name="Note 4 2 2 3 24 2" xfId="11807"/>
    <cellStyle name="Note 4 2 2 3 24 2 2" xfId="35634"/>
    <cellStyle name="Note 4 2 2 3 24 2 3" xfId="46673"/>
    <cellStyle name="Note 4 2 2 3 24 2 4" xfId="23720"/>
    <cellStyle name="Note 4 2 2 3 24 3" xfId="30110"/>
    <cellStyle name="Note 4 2 2 3 24 4" xfId="41132"/>
    <cellStyle name="Note 4 2 2 3 24 5" xfId="18179"/>
    <cellStyle name="Note 4 2 2 3 25" xfId="6485"/>
    <cellStyle name="Note 4 2 2 3 25 2" xfId="11999"/>
    <cellStyle name="Note 4 2 2 3 25 2 2" xfId="35826"/>
    <cellStyle name="Note 4 2 2 3 25 2 3" xfId="46865"/>
    <cellStyle name="Note 4 2 2 3 25 2 4" xfId="23912"/>
    <cellStyle name="Note 4 2 2 3 25 3" xfId="30323"/>
    <cellStyle name="Note 4 2 2 3 25 4" xfId="41352"/>
    <cellStyle name="Note 4 2 2 3 25 5" xfId="18399"/>
    <cellStyle name="Note 4 2 2 3 26" xfId="6711"/>
    <cellStyle name="Note 4 2 2 3 26 2" xfId="12192"/>
    <cellStyle name="Note 4 2 2 3 26 2 2" xfId="36019"/>
    <cellStyle name="Note 4 2 2 3 26 2 3" xfId="47058"/>
    <cellStyle name="Note 4 2 2 3 26 2 4" xfId="24105"/>
    <cellStyle name="Note 4 2 2 3 26 3" xfId="30540"/>
    <cellStyle name="Note 4 2 2 3 26 4" xfId="41578"/>
    <cellStyle name="Note 4 2 2 3 26 5" xfId="18625"/>
    <cellStyle name="Note 4 2 2 3 27" xfId="820"/>
    <cellStyle name="Note 4 2 2 3 27 2" xfId="7127"/>
    <cellStyle name="Note 4 2 2 3 27 2 2" xfId="30954"/>
    <cellStyle name="Note 4 2 2 3 27 2 3" xfId="41993"/>
    <cellStyle name="Note 4 2 2 3 27 2 4" xfId="19040"/>
    <cellStyle name="Note 4 2 2 3 27 3" xfId="24811"/>
    <cellStyle name="Note 4 2 2 3 27 4" xfId="28130"/>
    <cellStyle name="Note 4 2 2 3 27 5" xfId="12734"/>
    <cellStyle name="Note 4 2 2 3 28" xfId="6910"/>
    <cellStyle name="Note 4 2 2 3 28 2" xfId="30737"/>
    <cellStyle name="Note 4 2 2 3 28 3" xfId="41776"/>
    <cellStyle name="Note 4 2 2 3 28 4" xfId="18823"/>
    <cellStyle name="Note 4 2 2 3 29" xfId="24593"/>
    <cellStyle name="Note 4 2 2 3 3" xfId="1459"/>
    <cellStyle name="Note 4 2 2 3 3 2" xfId="7663"/>
    <cellStyle name="Note 4 2 2 3 3 2 2" xfId="31490"/>
    <cellStyle name="Note 4 2 2 3 3 2 3" xfId="42529"/>
    <cellStyle name="Note 4 2 2 3 3 2 4" xfId="19576"/>
    <cellStyle name="Note 4 2 2 3 3 3" xfId="25428"/>
    <cellStyle name="Note 4 2 2 3 3 4" xfId="36326"/>
    <cellStyle name="Note 4 2 2 3 3 5" xfId="13373"/>
    <cellStyle name="Note 4 2 2 3 30" xfId="25782"/>
    <cellStyle name="Note 4 2 2 3 31" xfId="12516"/>
    <cellStyle name="Note 4 2 2 3 4" xfId="1691"/>
    <cellStyle name="Note 4 2 2 3 4 2" xfId="7861"/>
    <cellStyle name="Note 4 2 2 3 4 2 2" xfId="31688"/>
    <cellStyle name="Note 4 2 2 3 4 2 3" xfId="42727"/>
    <cellStyle name="Note 4 2 2 3 4 2 4" xfId="19774"/>
    <cellStyle name="Note 4 2 2 3 4 3" xfId="25652"/>
    <cellStyle name="Note 4 2 2 3 4 4" xfId="36558"/>
    <cellStyle name="Note 4 2 2 3 4 5" xfId="13605"/>
    <cellStyle name="Note 4 2 2 3 5" xfId="1902"/>
    <cellStyle name="Note 4 2 2 3 5 2" xfId="8045"/>
    <cellStyle name="Note 4 2 2 3 5 2 2" xfId="31872"/>
    <cellStyle name="Note 4 2 2 3 5 2 3" xfId="42911"/>
    <cellStyle name="Note 4 2 2 3 5 2 4" xfId="19958"/>
    <cellStyle name="Note 4 2 2 3 5 3" xfId="25856"/>
    <cellStyle name="Note 4 2 2 3 5 4" xfId="36769"/>
    <cellStyle name="Note 4 2 2 3 5 5" xfId="13816"/>
    <cellStyle name="Note 4 2 2 3 6" xfId="2133"/>
    <cellStyle name="Note 4 2 2 3 6 2" xfId="8246"/>
    <cellStyle name="Note 4 2 2 3 6 2 2" xfId="32073"/>
    <cellStyle name="Note 4 2 2 3 6 2 3" xfId="43112"/>
    <cellStyle name="Note 4 2 2 3 6 2 4" xfId="20159"/>
    <cellStyle name="Note 4 2 2 3 6 3" xfId="26081"/>
    <cellStyle name="Note 4 2 2 3 6 4" xfId="37000"/>
    <cellStyle name="Note 4 2 2 3 6 5" xfId="14047"/>
    <cellStyle name="Note 4 2 2 3 7" xfId="2358"/>
    <cellStyle name="Note 4 2 2 3 7 2" xfId="8437"/>
    <cellStyle name="Note 4 2 2 3 7 2 2" xfId="32264"/>
    <cellStyle name="Note 4 2 2 3 7 2 3" xfId="43303"/>
    <cellStyle name="Note 4 2 2 3 7 2 4" xfId="20350"/>
    <cellStyle name="Note 4 2 2 3 7 3" xfId="26298"/>
    <cellStyle name="Note 4 2 2 3 7 4" xfId="37225"/>
    <cellStyle name="Note 4 2 2 3 7 5" xfId="14272"/>
    <cellStyle name="Note 4 2 2 3 8" xfId="2572"/>
    <cellStyle name="Note 4 2 2 3 8 2" xfId="8623"/>
    <cellStyle name="Note 4 2 2 3 8 2 2" xfId="32450"/>
    <cellStyle name="Note 4 2 2 3 8 2 3" xfId="43489"/>
    <cellStyle name="Note 4 2 2 3 8 2 4" xfId="20536"/>
    <cellStyle name="Note 4 2 2 3 8 3" xfId="26507"/>
    <cellStyle name="Note 4 2 2 3 8 4" xfId="37439"/>
    <cellStyle name="Note 4 2 2 3 8 5" xfId="14486"/>
    <cellStyle name="Note 4 2 2 3 9" xfId="2790"/>
    <cellStyle name="Note 4 2 2 3 9 2" xfId="8807"/>
    <cellStyle name="Note 4 2 2 3 9 2 2" xfId="32634"/>
    <cellStyle name="Note 4 2 2 3 9 2 3" xfId="43673"/>
    <cellStyle name="Note 4 2 2 3 9 2 4" xfId="20720"/>
    <cellStyle name="Note 4 2 2 3 9 3" xfId="26719"/>
    <cellStyle name="Note 4 2 2 3 9 4" xfId="37657"/>
    <cellStyle name="Note 4 2 2 3 9 5" xfId="14704"/>
    <cellStyle name="Note 4 2 2 30" xfId="6755"/>
    <cellStyle name="Note 4 2 2 30 2" xfId="12228"/>
    <cellStyle name="Note 4 2 2 30 2 2" xfId="36055"/>
    <cellStyle name="Note 4 2 2 30 2 3" xfId="47094"/>
    <cellStyle name="Note 4 2 2 30 2 4" xfId="24141"/>
    <cellStyle name="Note 4 2 2 30 3" xfId="30583"/>
    <cellStyle name="Note 4 2 2 30 4" xfId="41622"/>
    <cellStyle name="Note 4 2 2 30 5" xfId="18669"/>
    <cellStyle name="Note 4 2 2 31" xfId="6800"/>
    <cellStyle name="Note 4 2 2 31 2" xfId="12268"/>
    <cellStyle name="Note 4 2 2 31 2 2" xfId="36095"/>
    <cellStyle name="Note 4 2 2 31 2 3" xfId="47134"/>
    <cellStyle name="Note 4 2 2 31 2 4" xfId="24181"/>
    <cellStyle name="Note 4 2 2 31 3" xfId="30627"/>
    <cellStyle name="Note 4 2 2 31 4" xfId="41667"/>
    <cellStyle name="Note 4 2 2 31 5" xfId="18714"/>
    <cellStyle name="Note 4 2 2 32" xfId="676"/>
    <cellStyle name="Note 4 2 2 32 2" xfId="6983"/>
    <cellStyle name="Note 4 2 2 32 2 2" xfId="30810"/>
    <cellStyle name="Note 4 2 2 32 2 3" xfId="41849"/>
    <cellStyle name="Note 4 2 2 32 2 4" xfId="18896"/>
    <cellStyle name="Note 4 2 2 32 3" xfId="24667"/>
    <cellStyle name="Note 4 2 2 32 4" xfId="28650"/>
    <cellStyle name="Note 4 2 2 32 5" xfId="12590"/>
    <cellStyle name="Note 4 2 2 33" xfId="24432"/>
    <cellStyle name="Note 4 2 2 34" xfId="26833"/>
    <cellStyle name="Note 4 2 2 35" xfId="12350"/>
    <cellStyle name="Note 4 2 2 4" xfId="474"/>
    <cellStyle name="Note 4 2 2 4 10" xfId="2868"/>
    <cellStyle name="Note 4 2 2 4 10 2" xfId="8880"/>
    <cellStyle name="Note 4 2 2 4 10 2 2" xfId="32707"/>
    <cellStyle name="Note 4 2 2 4 10 2 3" xfId="43746"/>
    <cellStyle name="Note 4 2 2 4 10 2 4" xfId="20793"/>
    <cellStyle name="Note 4 2 2 4 10 3" xfId="26797"/>
    <cellStyle name="Note 4 2 2 4 10 4" xfId="37735"/>
    <cellStyle name="Note 4 2 2 4 10 5" xfId="14782"/>
    <cellStyle name="Note 4 2 2 4 11" xfId="3136"/>
    <cellStyle name="Note 4 2 2 4 11 2" xfId="9109"/>
    <cellStyle name="Note 4 2 2 4 11 2 2" xfId="32936"/>
    <cellStyle name="Note 4 2 2 4 11 2 3" xfId="43975"/>
    <cellStyle name="Note 4 2 2 4 11 2 4" xfId="21022"/>
    <cellStyle name="Note 4 2 2 4 11 3" xfId="27060"/>
    <cellStyle name="Note 4 2 2 4 11 4" xfId="38003"/>
    <cellStyle name="Note 4 2 2 4 11 5" xfId="15050"/>
    <cellStyle name="Note 4 2 2 4 12" xfId="3380"/>
    <cellStyle name="Note 4 2 2 4 12 2" xfId="9321"/>
    <cellStyle name="Note 4 2 2 4 12 2 2" xfId="33148"/>
    <cellStyle name="Note 4 2 2 4 12 2 3" xfId="44187"/>
    <cellStyle name="Note 4 2 2 4 12 2 4" xfId="21234"/>
    <cellStyle name="Note 4 2 2 4 12 3" xfId="27301"/>
    <cellStyle name="Note 4 2 2 4 12 4" xfId="38247"/>
    <cellStyle name="Note 4 2 2 4 12 5" xfId="15294"/>
    <cellStyle name="Note 4 2 2 4 13" xfId="3625"/>
    <cellStyle name="Note 4 2 2 4 13 2" xfId="9534"/>
    <cellStyle name="Note 4 2 2 4 13 2 2" xfId="33361"/>
    <cellStyle name="Note 4 2 2 4 13 2 3" xfId="44400"/>
    <cellStyle name="Note 4 2 2 4 13 2 4" xfId="21447"/>
    <cellStyle name="Note 4 2 2 4 13 3" xfId="27541"/>
    <cellStyle name="Note 4 2 2 4 13 4" xfId="38492"/>
    <cellStyle name="Note 4 2 2 4 13 5" xfId="15539"/>
    <cellStyle name="Note 4 2 2 4 14" xfId="3873"/>
    <cellStyle name="Note 4 2 2 4 14 2" xfId="9748"/>
    <cellStyle name="Note 4 2 2 4 14 2 2" xfId="33575"/>
    <cellStyle name="Note 4 2 2 4 14 2 3" xfId="44614"/>
    <cellStyle name="Note 4 2 2 4 14 2 4" xfId="21661"/>
    <cellStyle name="Note 4 2 2 4 14 3" xfId="27785"/>
    <cellStyle name="Note 4 2 2 4 14 4" xfId="38740"/>
    <cellStyle name="Note 4 2 2 4 14 5" xfId="15787"/>
    <cellStyle name="Note 4 2 2 4 15" xfId="4117"/>
    <cellStyle name="Note 4 2 2 4 15 2" xfId="9959"/>
    <cellStyle name="Note 4 2 2 4 15 2 2" xfId="33786"/>
    <cellStyle name="Note 4 2 2 4 15 2 3" xfId="44825"/>
    <cellStyle name="Note 4 2 2 4 15 2 4" xfId="21872"/>
    <cellStyle name="Note 4 2 2 4 15 3" xfId="28024"/>
    <cellStyle name="Note 4 2 2 4 15 4" xfId="38984"/>
    <cellStyle name="Note 4 2 2 4 15 5" xfId="16031"/>
    <cellStyle name="Note 4 2 2 4 16" xfId="4359"/>
    <cellStyle name="Note 4 2 2 4 16 2" xfId="10169"/>
    <cellStyle name="Note 4 2 2 4 16 2 2" xfId="33996"/>
    <cellStyle name="Note 4 2 2 4 16 2 3" xfId="45035"/>
    <cellStyle name="Note 4 2 2 4 16 2 4" xfId="22082"/>
    <cellStyle name="Note 4 2 2 4 16 3" xfId="28261"/>
    <cellStyle name="Note 4 2 2 4 16 4" xfId="39226"/>
    <cellStyle name="Note 4 2 2 4 16 5" xfId="16273"/>
    <cellStyle name="Note 4 2 2 4 17" xfId="4580"/>
    <cellStyle name="Note 4 2 2 4 17 2" xfId="10356"/>
    <cellStyle name="Note 4 2 2 4 17 2 2" xfId="34183"/>
    <cellStyle name="Note 4 2 2 4 17 2 3" xfId="45222"/>
    <cellStyle name="Note 4 2 2 4 17 2 4" xfId="22269"/>
    <cellStyle name="Note 4 2 2 4 17 3" xfId="28476"/>
    <cellStyle name="Note 4 2 2 4 17 4" xfId="39447"/>
    <cellStyle name="Note 4 2 2 4 17 5" xfId="16494"/>
    <cellStyle name="Note 4 2 2 4 18" xfId="4790"/>
    <cellStyle name="Note 4 2 2 4 18 2" xfId="10539"/>
    <cellStyle name="Note 4 2 2 4 18 2 2" xfId="34366"/>
    <cellStyle name="Note 4 2 2 4 18 2 3" xfId="45405"/>
    <cellStyle name="Note 4 2 2 4 18 2 4" xfId="22452"/>
    <cellStyle name="Note 4 2 2 4 18 3" xfId="28680"/>
    <cellStyle name="Note 4 2 2 4 18 4" xfId="39657"/>
    <cellStyle name="Note 4 2 2 4 18 5" xfId="16704"/>
    <cellStyle name="Note 4 2 2 4 19" xfId="5025"/>
    <cellStyle name="Note 4 2 2 4 19 2" xfId="10744"/>
    <cellStyle name="Note 4 2 2 4 19 2 2" xfId="34571"/>
    <cellStyle name="Note 4 2 2 4 19 2 3" xfId="45610"/>
    <cellStyle name="Note 4 2 2 4 19 2 4" xfId="22657"/>
    <cellStyle name="Note 4 2 2 4 19 3" xfId="28909"/>
    <cellStyle name="Note 4 2 2 4 19 4" xfId="39892"/>
    <cellStyle name="Note 4 2 2 4 19 5" xfId="16939"/>
    <cellStyle name="Note 4 2 2 4 2" xfId="1118"/>
    <cellStyle name="Note 4 2 2 4 2 2" xfId="7371"/>
    <cellStyle name="Note 4 2 2 4 2 2 2" xfId="31198"/>
    <cellStyle name="Note 4 2 2 4 2 2 3" xfId="42237"/>
    <cellStyle name="Note 4 2 2 4 2 2 4" xfId="19284"/>
    <cellStyle name="Note 4 2 2 4 2 3" xfId="25099"/>
    <cellStyle name="Note 4 2 2 4 2 4" xfId="24225"/>
    <cellStyle name="Note 4 2 2 4 2 5" xfId="13032"/>
    <cellStyle name="Note 4 2 2 4 20" xfId="5246"/>
    <cellStyle name="Note 4 2 2 4 20 2" xfId="10931"/>
    <cellStyle name="Note 4 2 2 4 20 2 2" xfId="34758"/>
    <cellStyle name="Note 4 2 2 4 20 2 3" xfId="45797"/>
    <cellStyle name="Note 4 2 2 4 20 2 4" xfId="22844"/>
    <cellStyle name="Note 4 2 2 4 20 3" xfId="29123"/>
    <cellStyle name="Note 4 2 2 4 20 4" xfId="40113"/>
    <cellStyle name="Note 4 2 2 4 20 5" xfId="17160"/>
    <cellStyle name="Note 4 2 2 4 21" xfId="5479"/>
    <cellStyle name="Note 4 2 2 4 21 2" xfId="11134"/>
    <cellStyle name="Note 4 2 2 4 21 2 2" xfId="34961"/>
    <cellStyle name="Note 4 2 2 4 21 2 3" xfId="46000"/>
    <cellStyle name="Note 4 2 2 4 21 2 4" xfId="23047"/>
    <cellStyle name="Note 4 2 2 4 21 3" xfId="29350"/>
    <cellStyle name="Note 4 2 2 4 21 4" xfId="40346"/>
    <cellStyle name="Note 4 2 2 4 21 5" xfId="17393"/>
    <cellStyle name="Note 4 2 2 4 22" xfId="5712"/>
    <cellStyle name="Note 4 2 2 4 22 2" xfId="11335"/>
    <cellStyle name="Note 4 2 2 4 22 2 2" xfId="35162"/>
    <cellStyle name="Note 4 2 2 4 22 2 3" xfId="46201"/>
    <cellStyle name="Note 4 2 2 4 22 2 4" xfId="23248"/>
    <cellStyle name="Note 4 2 2 4 22 3" xfId="29576"/>
    <cellStyle name="Note 4 2 2 4 22 4" xfId="40579"/>
    <cellStyle name="Note 4 2 2 4 22 5" xfId="17626"/>
    <cellStyle name="Note 4 2 2 4 23" xfId="5929"/>
    <cellStyle name="Note 4 2 2 4 23 2" xfId="11519"/>
    <cellStyle name="Note 4 2 2 4 23 2 2" xfId="35346"/>
    <cellStyle name="Note 4 2 2 4 23 2 3" xfId="46385"/>
    <cellStyle name="Note 4 2 2 4 23 2 4" xfId="23432"/>
    <cellStyle name="Note 4 2 2 4 23 3" xfId="29787"/>
    <cellStyle name="Note 4 2 2 4 23 4" xfId="40796"/>
    <cellStyle name="Note 4 2 2 4 23 5" xfId="17843"/>
    <cellStyle name="Note 4 2 2 4 24" xfId="6137"/>
    <cellStyle name="Note 4 2 2 4 24 2" xfId="11700"/>
    <cellStyle name="Note 4 2 2 4 24 2 2" xfId="35527"/>
    <cellStyle name="Note 4 2 2 4 24 2 3" xfId="46566"/>
    <cellStyle name="Note 4 2 2 4 24 2 4" xfId="23613"/>
    <cellStyle name="Note 4 2 2 4 24 3" xfId="29988"/>
    <cellStyle name="Note 4 2 2 4 24 4" xfId="41004"/>
    <cellStyle name="Note 4 2 2 4 24 5" xfId="18051"/>
    <cellStyle name="Note 4 2 2 4 25" xfId="6357"/>
    <cellStyle name="Note 4 2 2 4 25 2" xfId="11892"/>
    <cellStyle name="Note 4 2 2 4 25 2 2" xfId="35719"/>
    <cellStyle name="Note 4 2 2 4 25 2 3" xfId="46758"/>
    <cellStyle name="Note 4 2 2 4 25 2 4" xfId="23805"/>
    <cellStyle name="Note 4 2 2 4 25 3" xfId="30201"/>
    <cellStyle name="Note 4 2 2 4 25 4" xfId="41224"/>
    <cellStyle name="Note 4 2 2 4 25 5" xfId="18271"/>
    <cellStyle name="Note 4 2 2 4 26" xfId="6583"/>
    <cellStyle name="Note 4 2 2 4 26 2" xfId="12085"/>
    <cellStyle name="Note 4 2 2 4 26 2 2" xfId="35912"/>
    <cellStyle name="Note 4 2 2 4 26 2 3" xfId="46951"/>
    <cellStyle name="Note 4 2 2 4 26 2 4" xfId="23998"/>
    <cellStyle name="Note 4 2 2 4 26 3" xfId="30418"/>
    <cellStyle name="Note 4 2 2 4 26 4" xfId="41450"/>
    <cellStyle name="Note 4 2 2 4 26 5" xfId="18497"/>
    <cellStyle name="Note 4 2 2 4 27" xfId="713"/>
    <cellStyle name="Note 4 2 2 4 27 2" xfId="7020"/>
    <cellStyle name="Note 4 2 2 4 27 2 2" xfId="30847"/>
    <cellStyle name="Note 4 2 2 4 27 2 3" xfId="41886"/>
    <cellStyle name="Note 4 2 2 4 27 2 4" xfId="18933"/>
    <cellStyle name="Note 4 2 2 4 27 3" xfId="24704"/>
    <cellStyle name="Note 4 2 2 4 27 4" xfId="24440"/>
    <cellStyle name="Note 4 2 2 4 27 5" xfId="12627"/>
    <cellStyle name="Note 4 2 2 4 28" xfId="24470"/>
    <cellStyle name="Note 4 2 2 4 29" xfId="28401"/>
    <cellStyle name="Note 4 2 2 4 3" xfId="1331"/>
    <cellStyle name="Note 4 2 2 4 3 2" xfId="7556"/>
    <cellStyle name="Note 4 2 2 4 3 2 2" xfId="31383"/>
    <cellStyle name="Note 4 2 2 4 3 2 3" xfId="42422"/>
    <cellStyle name="Note 4 2 2 4 3 2 4" xfId="19469"/>
    <cellStyle name="Note 4 2 2 4 3 3" xfId="25306"/>
    <cellStyle name="Note 4 2 2 4 3 4" xfId="36198"/>
    <cellStyle name="Note 4 2 2 4 3 5" xfId="13245"/>
    <cellStyle name="Note 4 2 2 4 30" xfId="12388"/>
    <cellStyle name="Note 4 2 2 4 4" xfId="1563"/>
    <cellStyle name="Note 4 2 2 4 4 2" xfId="7754"/>
    <cellStyle name="Note 4 2 2 4 4 2 2" xfId="31581"/>
    <cellStyle name="Note 4 2 2 4 4 2 3" xfId="42620"/>
    <cellStyle name="Note 4 2 2 4 4 2 4" xfId="19667"/>
    <cellStyle name="Note 4 2 2 4 4 3" xfId="25530"/>
    <cellStyle name="Note 4 2 2 4 4 4" xfId="36430"/>
    <cellStyle name="Note 4 2 2 4 4 5" xfId="13477"/>
    <cellStyle name="Note 4 2 2 4 5" xfId="1774"/>
    <cellStyle name="Note 4 2 2 4 5 2" xfId="7938"/>
    <cellStyle name="Note 4 2 2 4 5 2 2" xfId="31765"/>
    <cellStyle name="Note 4 2 2 4 5 2 3" xfId="42804"/>
    <cellStyle name="Note 4 2 2 4 5 2 4" xfId="19851"/>
    <cellStyle name="Note 4 2 2 4 5 3" xfId="25734"/>
    <cellStyle name="Note 4 2 2 4 5 4" xfId="36641"/>
    <cellStyle name="Note 4 2 2 4 5 5" xfId="13688"/>
    <cellStyle name="Note 4 2 2 4 6" xfId="2005"/>
    <cellStyle name="Note 4 2 2 4 6 2" xfId="8139"/>
    <cellStyle name="Note 4 2 2 4 6 2 2" xfId="31966"/>
    <cellStyle name="Note 4 2 2 4 6 2 3" xfId="43005"/>
    <cellStyle name="Note 4 2 2 4 6 2 4" xfId="20052"/>
    <cellStyle name="Note 4 2 2 4 6 3" xfId="25958"/>
    <cellStyle name="Note 4 2 2 4 6 4" xfId="36872"/>
    <cellStyle name="Note 4 2 2 4 6 5" xfId="13919"/>
    <cellStyle name="Note 4 2 2 4 7" xfId="2230"/>
    <cellStyle name="Note 4 2 2 4 7 2" xfId="8330"/>
    <cellStyle name="Note 4 2 2 4 7 2 2" xfId="32157"/>
    <cellStyle name="Note 4 2 2 4 7 2 3" xfId="43196"/>
    <cellStyle name="Note 4 2 2 4 7 2 4" xfId="20243"/>
    <cellStyle name="Note 4 2 2 4 7 3" xfId="26176"/>
    <cellStyle name="Note 4 2 2 4 7 4" xfId="37097"/>
    <cellStyle name="Note 4 2 2 4 7 5" xfId="14144"/>
    <cellStyle name="Note 4 2 2 4 8" xfId="2444"/>
    <cellStyle name="Note 4 2 2 4 8 2" xfId="8516"/>
    <cellStyle name="Note 4 2 2 4 8 2 2" xfId="32343"/>
    <cellStyle name="Note 4 2 2 4 8 2 3" xfId="43382"/>
    <cellStyle name="Note 4 2 2 4 8 2 4" xfId="20429"/>
    <cellStyle name="Note 4 2 2 4 8 3" xfId="26384"/>
    <cellStyle name="Note 4 2 2 4 8 4" xfId="37311"/>
    <cellStyle name="Note 4 2 2 4 8 5" xfId="14358"/>
    <cellStyle name="Note 4 2 2 4 9" xfId="2664"/>
    <cellStyle name="Note 4 2 2 4 9 2" xfId="8702"/>
    <cellStyle name="Note 4 2 2 4 9 2 2" xfId="32529"/>
    <cellStyle name="Note 4 2 2 4 9 2 3" xfId="43568"/>
    <cellStyle name="Note 4 2 2 4 9 2 4" xfId="20615"/>
    <cellStyle name="Note 4 2 2 4 9 3" xfId="26598"/>
    <cellStyle name="Note 4 2 2 4 9 4" xfId="37531"/>
    <cellStyle name="Note 4 2 2 4 9 5" xfId="14578"/>
    <cellStyle name="Note 4 2 2 5" xfId="1080"/>
    <cellStyle name="Note 4 2 2 5 2" xfId="7334"/>
    <cellStyle name="Note 4 2 2 5 2 2" xfId="31161"/>
    <cellStyle name="Note 4 2 2 5 2 3" xfId="42200"/>
    <cellStyle name="Note 4 2 2 5 2 4" xfId="19247"/>
    <cellStyle name="Note 4 2 2 5 3" xfId="25061"/>
    <cellStyle name="Note 4 2 2 5 4" xfId="30637"/>
    <cellStyle name="Note 4 2 2 5 5" xfId="12994"/>
    <cellStyle name="Note 4 2 2 6" xfId="1293"/>
    <cellStyle name="Note 4 2 2 6 2" xfId="7519"/>
    <cellStyle name="Note 4 2 2 6 2 2" xfId="31346"/>
    <cellStyle name="Note 4 2 2 6 2 3" xfId="42385"/>
    <cellStyle name="Note 4 2 2 6 2 4" xfId="19432"/>
    <cellStyle name="Note 4 2 2 6 3" xfId="25268"/>
    <cellStyle name="Note 4 2 2 6 4" xfId="36160"/>
    <cellStyle name="Note 4 2 2 6 5" xfId="13207"/>
    <cellStyle name="Note 4 2 2 7" xfId="1525"/>
    <cellStyle name="Note 4 2 2 7 2" xfId="7717"/>
    <cellStyle name="Note 4 2 2 7 2 2" xfId="31544"/>
    <cellStyle name="Note 4 2 2 7 2 3" xfId="42583"/>
    <cellStyle name="Note 4 2 2 7 2 4" xfId="19630"/>
    <cellStyle name="Note 4 2 2 7 3" xfId="25492"/>
    <cellStyle name="Note 4 2 2 7 4" xfId="36392"/>
    <cellStyle name="Note 4 2 2 7 5" xfId="13439"/>
    <cellStyle name="Note 4 2 2 8" xfId="1736"/>
    <cellStyle name="Note 4 2 2 8 2" xfId="7901"/>
    <cellStyle name="Note 4 2 2 8 2 2" xfId="31728"/>
    <cellStyle name="Note 4 2 2 8 2 3" xfId="42767"/>
    <cellStyle name="Note 4 2 2 8 2 4" xfId="19814"/>
    <cellStyle name="Note 4 2 2 8 3" xfId="25696"/>
    <cellStyle name="Note 4 2 2 8 4" xfId="36603"/>
    <cellStyle name="Note 4 2 2 8 5" xfId="13650"/>
    <cellStyle name="Note 4 2 2 9" xfId="1967"/>
    <cellStyle name="Note 4 2 2 9 2" xfId="8102"/>
    <cellStyle name="Note 4 2 2 9 2 2" xfId="31929"/>
    <cellStyle name="Note 4 2 2 9 2 3" xfId="42968"/>
    <cellStyle name="Note 4 2 2 9 2 4" xfId="20015"/>
    <cellStyle name="Note 4 2 2 9 3" xfId="25920"/>
    <cellStyle name="Note 4 2 2 9 4" xfId="36834"/>
    <cellStyle name="Note 4 2 2 9 5" xfId="13881"/>
    <cellStyle name="Note 4 2 20" xfId="6514"/>
    <cellStyle name="Note 4 2 20 2" xfId="12021"/>
    <cellStyle name="Note 4 2 20 2 2" xfId="35848"/>
    <cellStyle name="Note 4 2 20 2 3" xfId="46887"/>
    <cellStyle name="Note 4 2 20 2 4" xfId="23934"/>
    <cellStyle name="Note 4 2 20 3" xfId="30350"/>
    <cellStyle name="Note 4 2 20 4" xfId="41381"/>
    <cellStyle name="Note 4 2 20 5" xfId="18428"/>
    <cellStyle name="Note 4 2 21" xfId="2148"/>
    <cellStyle name="Note 4 2 21 2" xfId="8257"/>
    <cellStyle name="Note 4 2 21 2 2" xfId="32084"/>
    <cellStyle name="Note 4 2 21 2 3" xfId="43123"/>
    <cellStyle name="Note 4 2 21 2 4" xfId="20170"/>
    <cellStyle name="Note 4 2 21 3" xfId="26096"/>
    <cellStyle name="Note 4 2 21 4" xfId="37015"/>
    <cellStyle name="Note 4 2 21 5" xfId="14062"/>
    <cellStyle name="Note 4 2 22" xfId="640"/>
    <cellStyle name="Note 4 2 22 2" xfId="6947"/>
    <cellStyle name="Note 4 2 22 2 2" xfId="30774"/>
    <cellStyle name="Note 4 2 22 2 3" xfId="41813"/>
    <cellStyle name="Note 4 2 22 2 4" xfId="18860"/>
    <cellStyle name="Note 4 2 22 3" xfId="24631"/>
    <cellStyle name="Note 4 2 22 4" xfId="30635"/>
    <cellStyle name="Note 4 2 22 5" xfId="12554"/>
    <cellStyle name="Note 4 2 23" xfId="24391"/>
    <cellStyle name="Note 4 2 24" xfId="28157"/>
    <cellStyle name="Note 4 2 25" xfId="12310"/>
    <cellStyle name="Note 4 2 3" xfId="487"/>
    <cellStyle name="Note 4 2 3 10" xfId="2881"/>
    <cellStyle name="Note 4 2 3 10 2" xfId="8893"/>
    <cellStyle name="Note 4 2 3 10 2 2" xfId="32720"/>
    <cellStyle name="Note 4 2 3 10 2 3" xfId="43759"/>
    <cellStyle name="Note 4 2 3 10 2 4" xfId="20806"/>
    <cellStyle name="Note 4 2 3 10 3" xfId="26810"/>
    <cellStyle name="Note 4 2 3 10 4" xfId="37748"/>
    <cellStyle name="Note 4 2 3 10 5" xfId="14795"/>
    <cellStyle name="Note 4 2 3 11" xfId="3149"/>
    <cellStyle name="Note 4 2 3 11 2" xfId="9122"/>
    <cellStyle name="Note 4 2 3 11 2 2" xfId="32949"/>
    <cellStyle name="Note 4 2 3 11 2 3" xfId="43988"/>
    <cellStyle name="Note 4 2 3 11 2 4" xfId="21035"/>
    <cellStyle name="Note 4 2 3 11 3" xfId="27073"/>
    <cellStyle name="Note 4 2 3 11 4" xfId="38016"/>
    <cellStyle name="Note 4 2 3 11 5" xfId="15063"/>
    <cellStyle name="Note 4 2 3 12" xfId="3393"/>
    <cellStyle name="Note 4 2 3 12 2" xfId="9334"/>
    <cellStyle name="Note 4 2 3 12 2 2" xfId="33161"/>
    <cellStyle name="Note 4 2 3 12 2 3" xfId="44200"/>
    <cellStyle name="Note 4 2 3 12 2 4" xfId="21247"/>
    <cellStyle name="Note 4 2 3 12 3" xfId="27314"/>
    <cellStyle name="Note 4 2 3 12 4" xfId="38260"/>
    <cellStyle name="Note 4 2 3 12 5" xfId="15307"/>
    <cellStyle name="Note 4 2 3 13" xfId="3638"/>
    <cellStyle name="Note 4 2 3 13 2" xfId="9547"/>
    <cellStyle name="Note 4 2 3 13 2 2" xfId="33374"/>
    <cellStyle name="Note 4 2 3 13 2 3" xfId="44413"/>
    <cellStyle name="Note 4 2 3 13 2 4" xfId="21460"/>
    <cellStyle name="Note 4 2 3 13 3" xfId="27554"/>
    <cellStyle name="Note 4 2 3 13 4" xfId="38505"/>
    <cellStyle name="Note 4 2 3 13 5" xfId="15552"/>
    <cellStyle name="Note 4 2 3 14" xfId="3886"/>
    <cellStyle name="Note 4 2 3 14 2" xfId="9761"/>
    <cellStyle name="Note 4 2 3 14 2 2" xfId="33588"/>
    <cellStyle name="Note 4 2 3 14 2 3" xfId="44627"/>
    <cellStyle name="Note 4 2 3 14 2 4" xfId="21674"/>
    <cellStyle name="Note 4 2 3 14 3" xfId="27798"/>
    <cellStyle name="Note 4 2 3 14 4" xfId="38753"/>
    <cellStyle name="Note 4 2 3 14 5" xfId="15800"/>
    <cellStyle name="Note 4 2 3 15" xfId="4130"/>
    <cellStyle name="Note 4 2 3 15 2" xfId="9972"/>
    <cellStyle name="Note 4 2 3 15 2 2" xfId="33799"/>
    <cellStyle name="Note 4 2 3 15 2 3" xfId="44838"/>
    <cellStyle name="Note 4 2 3 15 2 4" xfId="21885"/>
    <cellStyle name="Note 4 2 3 15 3" xfId="28037"/>
    <cellStyle name="Note 4 2 3 15 4" xfId="38997"/>
    <cellStyle name="Note 4 2 3 15 5" xfId="16044"/>
    <cellStyle name="Note 4 2 3 16" xfId="4372"/>
    <cellStyle name="Note 4 2 3 16 2" xfId="10182"/>
    <cellStyle name="Note 4 2 3 16 2 2" xfId="34009"/>
    <cellStyle name="Note 4 2 3 16 2 3" xfId="45048"/>
    <cellStyle name="Note 4 2 3 16 2 4" xfId="22095"/>
    <cellStyle name="Note 4 2 3 16 3" xfId="28274"/>
    <cellStyle name="Note 4 2 3 16 4" xfId="39239"/>
    <cellStyle name="Note 4 2 3 16 5" xfId="16286"/>
    <cellStyle name="Note 4 2 3 17" xfId="4593"/>
    <cellStyle name="Note 4 2 3 17 2" xfId="10369"/>
    <cellStyle name="Note 4 2 3 17 2 2" xfId="34196"/>
    <cellStyle name="Note 4 2 3 17 2 3" xfId="45235"/>
    <cellStyle name="Note 4 2 3 17 2 4" xfId="22282"/>
    <cellStyle name="Note 4 2 3 17 3" xfId="28489"/>
    <cellStyle name="Note 4 2 3 17 4" xfId="39460"/>
    <cellStyle name="Note 4 2 3 17 5" xfId="16507"/>
    <cellStyle name="Note 4 2 3 18" xfId="4803"/>
    <cellStyle name="Note 4 2 3 18 2" xfId="10552"/>
    <cellStyle name="Note 4 2 3 18 2 2" xfId="34379"/>
    <cellStyle name="Note 4 2 3 18 2 3" xfId="45418"/>
    <cellStyle name="Note 4 2 3 18 2 4" xfId="22465"/>
    <cellStyle name="Note 4 2 3 18 3" xfId="28693"/>
    <cellStyle name="Note 4 2 3 18 4" xfId="39670"/>
    <cellStyle name="Note 4 2 3 18 5" xfId="16717"/>
    <cellStyle name="Note 4 2 3 19" xfId="5038"/>
    <cellStyle name="Note 4 2 3 19 2" xfId="10757"/>
    <cellStyle name="Note 4 2 3 19 2 2" xfId="34584"/>
    <cellStyle name="Note 4 2 3 19 2 3" xfId="45623"/>
    <cellStyle name="Note 4 2 3 19 2 4" xfId="22670"/>
    <cellStyle name="Note 4 2 3 19 3" xfId="28922"/>
    <cellStyle name="Note 4 2 3 19 4" xfId="39905"/>
    <cellStyle name="Note 4 2 3 19 5" xfId="16952"/>
    <cellStyle name="Note 4 2 3 2" xfId="1131"/>
    <cellStyle name="Note 4 2 3 2 2" xfId="7384"/>
    <cellStyle name="Note 4 2 3 2 2 2" xfId="31211"/>
    <cellStyle name="Note 4 2 3 2 2 3" xfId="42250"/>
    <cellStyle name="Note 4 2 3 2 2 4" xfId="19297"/>
    <cellStyle name="Note 4 2 3 2 3" xfId="25112"/>
    <cellStyle name="Note 4 2 3 2 4" xfId="24363"/>
    <cellStyle name="Note 4 2 3 2 5" xfId="13045"/>
    <cellStyle name="Note 4 2 3 20" xfId="5259"/>
    <cellStyle name="Note 4 2 3 20 2" xfId="10944"/>
    <cellStyle name="Note 4 2 3 20 2 2" xfId="34771"/>
    <cellStyle name="Note 4 2 3 20 2 3" xfId="45810"/>
    <cellStyle name="Note 4 2 3 20 2 4" xfId="22857"/>
    <cellStyle name="Note 4 2 3 20 3" xfId="29136"/>
    <cellStyle name="Note 4 2 3 20 4" xfId="40126"/>
    <cellStyle name="Note 4 2 3 20 5" xfId="17173"/>
    <cellStyle name="Note 4 2 3 21" xfId="5492"/>
    <cellStyle name="Note 4 2 3 21 2" xfId="11147"/>
    <cellStyle name="Note 4 2 3 21 2 2" xfId="34974"/>
    <cellStyle name="Note 4 2 3 21 2 3" xfId="46013"/>
    <cellStyle name="Note 4 2 3 21 2 4" xfId="23060"/>
    <cellStyle name="Note 4 2 3 21 3" xfId="29363"/>
    <cellStyle name="Note 4 2 3 21 4" xfId="40359"/>
    <cellStyle name="Note 4 2 3 21 5" xfId="17406"/>
    <cellStyle name="Note 4 2 3 22" xfId="5725"/>
    <cellStyle name="Note 4 2 3 22 2" xfId="11348"/>
    <cellStyle name="Note 4 2 3 22 2 2" xfId="35175"/>
    <cellStyle name="Note 4 2 3 22 2 3" xfId="46214"/>
    <cellStyle name="Note 4 2 3 22 2 4" xfId="23261"/>
    <cellStyle name="Note 4 2 3 22 3" xfId="29589"/>
    <cellStyle name="Note 4 2 3 22 4" xfId="40592"/>
    <cellStyle name="Note 4 2 3 22 5" xfId="17639"/>
    <cellStyle name="Note 4 2 3 23" xfId="5942"/>
    <cellStyle name="Note 4 2 3 23 2" xfId="11532"/>
    <cellStyle name="Note 4 2 3 23 2 2" xfId="35359"/>
    <cellStyle name="Note 4 2 3 23 2 3" xfId="46398"/>
    <cellStyle name="Note 4 2 3 23 2 4" xfId="23445"/>
    <cellStyle name="Note 4 2 3 23 3" xfId="29800"/>
    <cellStyle name="Note 4 2 3 23 4" xfId="40809"/>
    <cellStyle name="Note 4 2 3 23 5" xfId="17856"/>
    <cellStyle name="Note 4 2 3 24" xfId="6150"/>
    <cellStyle name="Note 4 2 3 24 2" xfId="11713"/>
    <cellStyle name="Note 4 2 3 24 2 2" xfId="35540"/>
    <cellStyle name="Note 4 2 3 24 2 3" xfId="46579"/>
    <cellStyle name="Note 4 2 3 24 2 4" xfId="23626"/>
    <cellStyle name="Note 4 2 3 24 3" xfId="30001"/>
    <cellStyle name="Note 4 2 3 24 4" xfId="41017"/>
    <cellStyle name="Note 4 2 3 24 5" xfId="18064"/>
    <cellStyle name="Note 4 2 3 25" xfId="6370"/>
    <cellStyle name="Note 4 2 3 25 2" xfId="11905"/>
    <cellStyle name="Note 4 2 3 25 2 2" xfId="35732"/>
    <cellStyle name="Note 4 2 3 25 2 3" xfId="46771"/>
    <cellStyle name="Note 4 2 3 25 2 4" xfId="23818"/>
    <cellStyle name="Note 4 2 3 25 3" xfId="30214"/>
    <cellStyle name="Note 4 2 3 25 4" xfId="41237"/>
    <cellStyle name="Note 4 2 3 25 5" xfId="18284"/>
    <cellStyle name="Note 4 2 3 26" xfId="6596"/>
    <cellStyle name="Note 4 2 3 26 2" xfId="12098"/>
    <cellStyle name="Note 4 2 3 26 2 2" xfId="35925"/>
    <cellStyle name="Note 4 2 3 26 2 3" xfId="46964"/>
    <cellStyle name="Note 4 2 3 26 2 4" xfId="24011"/>
    <cellStyle name="Note 4 2 3 26 3" xfId="30431"/>
    <cellStyle name="Note 4 2 3 26 4" xfId="41463"/>
    <cellStyle name="Note 4 2 3 26 5" xfId="18510"/>
    <cellStyle name="Note 4 2 3 27" xfId="726"/>
    <cellStyle name="Note 4 2 3 27 2" xfId="7033"/>
    <cellStyle name="Note 4 2 3 27 2 2" xfId="30860"/>
    <cellStyle name="Note 4 2 3 27 2 3" xfId="41899"/>
    <cellStyle name="Note 4 2 3 27 2 4" xfId="18946"/>
    <cellStyle name="Note 4 2 3 27 3" xfId="24717"/>
    <cellStyle name="Note 4 2 3 27 4" xfId="24846"/>
    <cellStyle name="Note 4 2 3 27 5" xfId="12640"/>
    <cellStyle name="Note 4 2 3 28" xfId="6816"/>
    <cellStyle name="Note 4 2 3 28 2" xfId="30643"/>
    <cellStyle name="Note 4 2 3 28 3" xfId="41682"/>
    <cellStyle name="Note 4 2 3 28 4" xfId="18729"/>
    <cellStyle name="Note 4 2 3 29" xfId="24483"/>
    <cellStyle name="Note 4 2 3 3" xfId="1344"/>
    <cellStyle name="Note 4 2 3 3 2" xfId="7569"/>
    <cellStyle name="Note 4 2 3 3 2 2" xfId="31396"/>
    <cellStyle name="Note 4 2 3 3 2 3" xfId="42435"/>
    <cellStyle name="Note 4 2 3 3 2 4" xfId="19482"/>
    <cellStyle name="Note 4 2 3 3 3" xfId="25319"/>
    <cellStyle name="Note 4 2 3 3 4" xfId="36211"/>
    <cellStyle name="Note 4 2 3 3 5" xfId="13258"/>
    <cellStyle name="Note 4 2 3 30" xfId="24835"/>
    <cellStyle name="Note 4 2 3 31" xfId="12401"/>
    <cellStyle name="Note 4 2 3 4" xfId="1576"/>
    <cellStyle name="Note 4 2 3 4 2" xfId="7767"/>
    <cellStyle name="Note 4 2 3 4 2 2" xfId="31594"/>
    <cellStyle name="Note 4 2 3 4 2 3" xfId="42633"/>
    <cellStyle name="Note 4 2 3 4 2 4" xfId="19680"/>
    <cellStyle name="Note 4 2 3 4 3" xfId="25543"/>
    <cellStyle name="Note 4 2 3 4 4" xfId="36443"/>
    <cellStyle name="Note 4 2 3 4 5" xfId="13490"/>
    <cellStyle name="Note 4 2 3 5" xfId="1787"/>
    <cellStyle name="Note 4 2 3 5 2" xfId="7951"/>
    <cellStyle name="Note 4 2 3 5 2 2" xfId="31778"/>
    <cellStyle name="Note 4 2 3 5 2 3" xfId="42817"/>
    <cellStyle name="Note 4 2 3 5 2 4" xfId="19864"/>
    <cellStyle name="Note 4 2 3 5 3" xfId="25747"/>
    <cellStyle name="Note 4 2 3 5 4" xfId="36654"/>
    <cellStyle name="Note 4 2 3 5 5" xfId="13701"/>
    <cellStyle name="Note 4 2 3 6" xfId="2018"/>
    <cellStyle name="Note 4 2 3 6 2" xfId="8152"/>
    <cellStyle name="Note 4 2 3 6 2 2" xfId="31979"/>
    <cellStyle name="Note 4 2 3 6 2 3" xfId="43018"/>
    <cellStyle name="Note 4 2 3 6 2 4" xfId="20065"/>
    <cellStyle name="Note 4 2 3 6 3" xfId="25971"/>
    <cellStyle name="Note 4 2 3 6 4" xfId="36885"/>
    <cellStyle name="Note 4 2 3 6 5" xfId="13932"/>
    <cellStyle name="Note 4 2 3 7" xfId="2243"/>
    <cellStyle name="Note 4 2 3 7 2" xfId="8343"/>
    <cellStyle name="Note 4 2 3 7 2 2" xfId="32170"/>
    <cellStyle name="Note 4 2 3 7 2 3" xfId="43209"/>
    <cellStyle name="Note 4 2 3 7 2 4" xfId="20256"/>
    <cellStyle name="Note 4 2 3 7 3" xfId="26189"/>
    <cellStyle name="Note 4 2 3 7 4" xfId="37110"/>
    <cellStyle name="Note 4 2 3 7 5" xfId="14157"/>
    <cellStyle name="Note 4 2 3 8" xfId="2457"/>
    <cellStyle name="Note 4 2 3 8 2" xfId="8529"/>
    <cellStyle name="Note 4 2 3 8 2 2" xfId="32356"/>
    <cellStyle name="Note 4 2 3 8 2 3" xfId="43395"/>
    <cellStyle name="Note 4 2 3 8 2 4" xfId="20442"/>
    <cellStyle name="Note 4 2 3 8 3" xfId="26397"/>
    <cellStyle name="Note 4 2 3 8 4" xfId="37324"/>
    <cellStyle name="Note 4 2 3 8 5" xfId="14371"/>
    <cellStyle name="Note 4 2 3 9" xfId="2675"/>
    <cellStyle name="Note 4 2 3 9 2" xfId="8713"/>
    <cellStyle name="Note 4 2 3 9 2 2" xfId="32540"/>
    <cellStyle name="Note 4 2 3 9 2 3" xfId="43579"/>
    <cellStyle name="Note 4 2 3 9 2 4" xfId="20626"/>
    <cellStyle name="Note 4 2 3 9 3" xfId="26609"/>
    <cellStyle name="Note 4 2 3 9 4" xfId="37542"/>
    <cellStyle name="Note 4 2 3 9 5" xfId="14589"/>
    <cellStyle name="Note 4 2 4" xfId="853"/>
    <cellStyle name="Note 4 2 4 2" xfId="7157"/>
    <cellStyle name="Note 4 2 4 2 2" xfId="30984"/>
    <cellStyle name="Note 4 2 4 2 3" xfId="42023"/>
    <cellStyle name="Note 4 2 4 2 4" xfId="19070"/>
    <cellStyle name="Note 4 2 4 3" xfId="24843"/>
    <cellStyle name="Note 4 2 4 4" xfId="28742"/>
    <cellStyle name="Note 4 2 4 5" xfId="12767"/>
    <cellStyle name="Note 4 2 5" xfId="991"/>
    <cellStyle name="Note 4 2 5 2" xfId="7268"/>
    <cellStyle name="Note 4 2 5 2 2" xfId="31095"/>
    <cellStyle name="Note 4 2 5 2 3" xfId="42134"/>
    <cellStyle name="Note 4 2 5 2 4" xfId="19181"/>
    <cellStyle name="Note 4 2 5 3" xfId="24976"/>
    <cellStyle name="Note 4 2 5 4" xfId="27906"/>
    <cellStyle name="Note 4 2 5 5" xfId="12905"/>
    <cellStyle name="Note 4 2 6" xfId="1927"/>
    <cellStyle name="Note 4 2 6 2" xfId="8066"/>
    <cellStyle name="Note 4 2 6 2 2" xfId="31893"/>
    <cellStyle name="Note 4 2 6 2 3" xfId="42932"/>
    <cellStyle name="Note 4 2 6 2 4" xfId="19979"/>
    <cellStyle name="Note 4 2 6 3" xfId="25881"/>
    <cellStyle name="Note 4 2 6 4" xfId="36794"/>
    <cellStyle name="Note 4 2 6 5" xfId="13841"/>
    <cellStyle name="Note 4 2 7" xfId="889"/>
    <cellStyle name="Note 4 2 7 2" xfId="7187"/>
    <cellStyle name="Note 4 2 7 2 2" xfId="31014"/>
    <cellStyle name="Note 4 2 7 2 3" xfId="42053"/>
    <cellStyle name="Note 4 2 7 2 4" xfId="19100"/>
    <cellStyle name="Note 4 2 7 3" xfId="24879"/>
    <cellStyle name="Note 4 2 7 4" xfId="26095"/>
    <cellStyle name="Note 4 2 7 5" xfId="12803"/>
    <cellStyle name="Note 4 2 8" xfId="1027"/>
    <cellStyle name="Note 4 2 8 2" xfId="7294"/>
    <cellStyle name="Note 4 2 8 2 2" xfId="31121"/>
    <cellStyle name="Note 4 2 8 2 3" xfId="42160"/>
    <cellStyle name="Note 4 2 8 2 4" xfId="19207"/>
    <cellStyle name="Note 4 2 8 3" xfId="25010"/>
    <cellStyle name="Note 4 2 8 4" xfId="27862"/>
    <cellStyle name="Note 4 2 8 5" xfId="12941"/>
    <cellStyle name="Note 4 2 9" xfId="3057"/>
    <cellStyle name="Note 4 2 9 2" xfId="9036"/>
    <cellStyle name="Note 4 2 9 2 2" xfId="32863"/>
    <cellStyle name="Note 4 2 9 2 3" xfId="43902"/>
    <cellStyle name="Note 4 2 9 2 4" xfId="20949"/>
    <cellStyle name="Note 4 2 9 3" xfId="26981"/>
    <cellStyle name="Note 4 2 9 4" xfId="37924"/>
    <cellStyle name="Note 4 2 9 5" xfId="14971"/>
    <cellStyle name="Note 4 20" xfId="2158"/>
    <cellStyle name="Note 4 20 2" xfId="8264"/>
    <cellStyle name="Note 4 20 2 2" xfId="32091"/>
    <cellStyle name="Note 4 20 2 3" xfId="43130"/>
    <cellStyle name="Note 4 20 2 4" xfId="20177"/>
    <cellStyle name="Note 4 20 3" xfId="26105"/>
    <cellStyle name="Note 4 20 4" xfId="37025"/>
    <cellStyle name="Note 4 20 5" xfId="14072"/>
    <cellStyle name="Note 4 21" xfId="3022"/>
    <cellStyle name="Note 4 21 2" xfId="9008"/>
    <cellStyle name="Note 4 21 2 2" xfId="32835"/>
    <cellStyle name="Note 4 21 2 3" xfId="43874"/>
    <cellStyle name="Note 4 21 2 4" xfId="20921"/>
    <cellStyle name="Note 4 21 3" xfId="26946"/>
    <cellStyle name="Note 4 21 4" xfId="37889"/>
    <cellStyle name="Note 4 21 5" xfId="14936"/>
    <cellStyle name="Note 4 22" xfId="3763"/>
    <cellStyle name="Note 4 22 2" xfId="9650"/>
    <cellStyle name="Note 4 22 2 2" xfId="33477"/>
    <cellStyle name="Note 4 22 2 3" xfId="44516"/>
    <cellStyle name="Note 4 22 2 4" xfId="21563"/>
    <cellStyle name="Note 4 22 3" xfId="27675"/>
    <cellStyle name="Note 4 22 4" xfId="38630"/>
    <cellStyle name="Note 4 22 5" xfId="15677"/>
    <cellStyle name="Note 4 23" xfId="5175"/>
    <cellStyle name="Note 4 23 2" xfId="10865"/>
    <cellStyle name="Note 4 23 2 2" xfId="34692"/>
    <cellStyle name="Note 4 23 2 3" xfId="45731"/>
    <cellStyle name="Note 4 23 2 4" xfId="22778"/>
    <cellStyle name="Note 4 23 3" xfId="29053"/>
    <cellStyle name="Note 4 23 4" xfId="40042"/>
    <cellStyle name="Note 4 23 5" xfId="17089"/>
    <cellStyle name="Note 4 24" xfId="5853"/>
    <cellStyle name="Note 4 24 2" xfId="11452"/>
    <cellStyle name="Note 4 24 2 2" xfId="35279"/>
    <cellStyle name="Note 4 24 2 3" xfId="46318"/>
    <cellStyle name="Note 4 24 2 4" xfId="23365"/>
    <cellStyle name="Note 4 24 3" xfId="29712"/>
    <cellStyle name="Note 4 24 4" xfId="40720"/>
    <cellStyle name="Note 4 24 5" xfId="17767"/>
    <cellStyle name="Note 4 25" xfId="6285"/>
    <cellStyle name="Note 4 25 2" xfId="11825"/>
    <cellStyle name="Note 4 25 2 2" xfId="35652"/>
    <cellStyle name="Note 4 25 2 3" xfId="46691"/>
    <cellStyle name="Note 4 25 2 4" xfId="23738"/>
    <cellStyle name="Note 4 25 3" xfId="30130"/>
    <cellStyle name="Note 4 25 4" xfId="41152"/>
    <cellStyle name="Note 4 25 5" xfId="18199"/>
    <cellStyle name="Note 4 26" xfId="907"/>
    <cellStyle name="Note 4 26 2" xfId="7203"/>
    <cellStyle name="Note 4 26 2 2" xfId="31030"/>
    <cellStyle name="Note 4 26 2 3" xfId="42069"/>
    <cellStyle name="Note 4 26 2 4" xfId="19116"/>
    <cellStyle name="Note 4 26 3" xfId="24896"/>
    <cellStyle name="Note 4 26 4" xfId="30450"/>
    <cellStyle name="Note 4 26 5" xfId="12821"/>
    <cellStyle name="Note 4 27" xfId="615"/>
    <cellStyle name="Note 4 27 2" xfId="6922"/>
    <cellStyle name="Note 4 27 2 2" xfId="30749"/>
    <cellStyle name="Note 4 27 2 3" xfId="41788"/>
    <cellStyle name="Note 4 27 2 4" xfId="18835"/>
    <cellStyle name="Note 4 27 3" xfId="24606"/>
    <cellStyle name="Note 4 27 4" xfId="28524"/>
    <cellStyle name="Note 4 27 5" xfId="12529"/>
    <cellStyle name="Note 4 28" xfId="24278"/>
    <cellStyle name="Note 4 29" xfId="26618"/>
    <cellStyle name="Note 4 3" xfId="389"/>
    <cellStyle name="Note 4 3 10" xfId="3295"/>
    <cellStyle name="Note 4 3 10 2" xfId="9242"/>
    <cellStyle name="Note 4 3 10 2 2" xfId="33069"/>
    <cellStyle name="Note 4 3 10 2 3" xfId="44108"/>
    <cellStyle name="Note 4 3 10 2 4" xfId="21155"/>
    <cellStyle name="Note 4 3 10 3" xfId="27216"/>
    <cellStyle name="Note 4 3 10 4" xfId="38162"/>
    <cellStyle name="Note 4 3 10 5" xfId="15209"/>
    <cellStyle name="Note 4 3 11" xfId="3542"/>
    <cellStyle name="Note 4 3 11 2" xfId="9457"/>
    <cellStyle name="Note 4 3 11 2 2" xfId="33284"/>
    <cellStyle name="Note 4 3 11 2 3" xfId="44323"/>
    <cellStyle name="Note 4 3 11 2 4" xfId="21370"/>
    <cellStyle name="Note 4 3 11 3" xfId="27458"/>
    <cellStyle name="Note 4 3 11 4" xfId="38409"/>
    <cellStyle name="Note 4 3 11 5" xfId="15456"/>
    <cellStyle name="Note 4 3 12" xfId="3789"/>
    <cellStyle name="Note 4 3 12 2" xfId="9671"/>
    <cellStyle name="Note 4 3 12 2 2" xfId="33498"/>
    <cellStyle name="Note 4 3 12 2 3" xfId="44537"/>
    <cellStyle name="Note 4 3 12 2 4" xfId="21584"/>
    <cellStyle name="Note 4 3 12 3" xfId="27701"/>
    <cellStyle name="Note 4 3 12 4" xfId="38656"/>
    <cellStyle name="Note 4 3 12 5" xfId="15703"/>
    <cellStyle name="Note 4 3 13" xfId="4033"/>
    <cellStyle name="Note 4 3 13 2" xfId="9882"/>
    <cellStyle name="Note 4 3 13 2 2" xfId="33709"/>
    <cellStyle name="Note 4 3 13 2 3" xfId="44748"/>
    <cellStyle name="Note 4 3 13 2 4" xfId="21795"/>
    <cellStyle name="Note 4 3 13 3" xfId="27940"/>
    <cellStyle name="Note 4 3 13 4" xfId="38900"/>
    <cellStyle name="Note 4 3 13 5" xfId="15947"/>
    <cellStyle name="Note 4 3 14" xfId="4276"/>
    <cellStyle name="Note 4 3 14 2" xfId="10092"/>
    <cellStyle name="Note 4 3 14 2 2" xfId="33919"/>
    <cellStyle name="Note 4 3 14 2 3" xfId="44958"/>
    <cellStyle name="Note 4 3 14 2 4" xfId="22005"/>
    <cellStyle name="Note 4 3 14 3" xfId="28178"/>
    <cellStyle name="Note 4 3 14 4" xfId="39143"/>
    <cellStyle name="Note 4 3 14 5" xfId="16190"/>
    <cellStyle name="Note 4 3 15" xfId="893"/>
    <cellStyle name="Note 4 3 15 2" xfId="7190"/>
    <cellStyle name="Note 4 3 15 2 2" xfId="31017"/>
    <cellStyle name="Note 4 3 15 2 3" xfId="42056"/>
    <cellStyle name="Note 4 3 15 2 4" xfId="19103"/>
    <cellStyle name="Note 4 3 15 3" xfId="24882"/>
    <cellStyle name="Note 4 3 15 4" xfId="24911"/>
    <cellStyle name="Note 4 3 15 5" xfId="12807"/>
    <cellStyle name="Note 4 3 16" xfId="4941"/>
    <cellStyle name="Note 4 3 16 2" xfId="10666"/>
    <cellStyle name="Note 4 3 16 2 2" xfId="34493"/>
    <cellStyle name="Note 4 3 16 2 3" xfId="45532"/>
    <cellStyle name="Note 4 3 16 2 4" xfId="22579"/>
    <cellStyle name="Note 4 3 16 3" xfId="28826"/>
    <cellStyle name="Note 4 3 16 4" xfId="39808"/>
    <cellStyle name="Note 4 3 16 5" xfId="16855"/>
    <cellStyle name="Note 4 3 17" xfId="5394"/>
    <cellStyle name="Note 4 3 17 2" xfId="11056"/>
    <cellStyle name="Note 4 3 17 2 2" xfId="34883"/>
    <cellStyle name="Note 4 3 17 2 3" xfId="45922"/>
    <cellStyle name="Note 4 3 17 2 4" xfId="22969"/>
    <cellStyle name="Note 4 3 17 3" xfId="29266"/>
    <cellStyle name="Note 4 3 17 4" xfId="40261"/>
    <cellStyle name="Note 4 3 17 5" xfId="17308"/>
    <cellStyle name="Note 4 3 18" xfId="5632"/>
    <cellStyle name="Note 4 3 18 2" xfId="11261"/>
    <cellStyle name="Note 4 3 18 2 2" xfId="35088"/>
    <cellStyle name="Note 4 3 18 2 3" xfId="46127"/>
    <cellStyle name="Note 4 3 18 2 4" xfId="23174"/>
    <cellStyle name="Note 4 3 18 3" xfId="29497"/>
    <cellStyle name="Note 4 3 18 4" xfId="40499"/>
    <cellStyle name="Note 4 3 18 5" xfId="17546"/>
    <cellStyle name="Note 4 3 19" xfId="6276"/>
    <cellStyle name="Note 4 3 19 2" xfId="11817"/>
    <cellStyle name="Note 4 3 19 2 2" xfId="35644"/>
    <cellStyle name="Note 4 3 19 2 3" xfId="46683"/>
    <cellStyle name="Note 4 3 19 2 4" xfId="23730"/>
    <cellStyle name="Note 4 3 19 3" xfId="30121"/>
    <cellStyle name="Note 4 3 19 4" xfId="41143"/>
    <cellStyle name="Note 4 3 19 5" xfId="18190"/>
    <cellStyle name="Note 4 3 2" xfId="431"/>
    <cellStyle name="Note 4 3 2 10" xfId="2187"/>
    <cellStyle name="Note 4 3 2 10 2" xfId="8289"/>
    <cellStyle name="Note 4 3 2 10 2 2" xfId="32116"/>
    <cellStyle name="Note 4 3 2 10 2 3" xfId="43155"/>
    <cellStyle name="Note 4 3 2 10 2 4" xfId="20202"/>
    <cellStyle name="Note 4 3 2 10 3" xfId="26133"/>
    <cellStyle name="Note 4 3 2 10 4" xfId="37054"/>
    <cellStyle name="Note 4 3 2 10 5" xfId="14101"/>
    <cellStyle name="Note 4 3 2 11" xfId="2401"/>
    <cellStyle name="Note 4 3 2 11 2" xfId="8475"/>
    <cellStyle name="Note 4 3 2 11 2 2" xfId="32302"/>
    <cellStyle name="Note 4 3 2 11 2 3" xfId="43341"/>
    <cellStyle name="Note 4 3 2 11 2 4" xfId="20388"/>
    <cellStyle name="Note 4 3 2 11 3" xfId="26341"/>
    <cellStyle name="Note 4 3 2 11 4" xfId="37268"/>
    <cellStyle name="Note 4 3 2 11 5" xfId="14315"/>
    <cellStyle name="Note 4 3 2 12" xfId="2624"/>
    <cellStyle name="Note 4 3 2 12 2" xfId="8665"/>
    <cellStyle name="Note 4 3 2 12 2 2" xfId="32492"/>
    <cellStyle name="Note 4 3 2 12 2 3" xfId="43531"/>
    <cellStyle name="Note 4 3 2 12 2 4" xfId="20578"/>
    <cellStyle name="Note 4 3 2 12 3" xfId="26559"/>
    <cellStyle name="Note 4 3 2 12 4" xfId="37491"/>
    <cellStyle name="Note 4 3 2 12 5" xfId="14538"/>
    <cellStyle name="Note 4 3 2 13" xfId="2825"/>
    <cellStyle name="Note 4 3 2 13 2" xfId="8839"/>
    <cellStyle name="Note 4 3 2 13 2 2" xfId="32666"/>
    <cellStyle name="Note 4 3 2 13 2 3" xfId="43705"/>
    <cellStyle name="Note 4 3 2 13 2 4" xfId="20752"/>
    <cellStyle name="Note 4 3 2 13 3" xfId="26754"/>
    <cellStyle name="Note 4 3 2 13 4" xfId="37692"/>
    <cellStyle name="Note 4 3 2 13 5" xfId="14739"/>
    <cellStyle name="Note 4 3 2 14" xfId="3093"/>
    <cellStyle name="Note 4 3 2 14 2" xfId="9068"/>
    <cellStyle name="Note 4 3 2 14 2 2" xfId="32895"/>
    <cellStyle name="Note 4 3 2 14 2 3" xfId="43934"/>
    <cellStyle name="Note 4 3 2 14 2 4" xfId="20981"/>
    <cellStyle name="Note 4 3 2 14 3" xfId="27017"/>
    <cellStyle name="Note 4 3 2 14 4" xfId="37960"/>
    <cellStyle name="Note 4 3 2 14 5" xfId="15007"/>
    <cellStyle name="Note 4 3 2 15" xfId="3337"/>
    <cellStyle name="Note 4 3 2 15 2" xfId="9280"/>
    <cellStyle name="Note 4 3 2 15 2 2" xfId="33107"/>
    <cellStyle name="Note 4 3 2 15 2 3" xfId="44146"/>
    <cellStyle name="Note 4 3 2 15 2 4" xfId="21193"/>
    <cellStyle name="Note 4 3 2 15 3" xfId="27258"/>
    <cellStyle name="Note 4 3 2 15 4" xfId="38204"/>
    <cellStyle name="Note 4 3 2 15 5" xfId="15251"/>
    <cellStyle name="Note 4 3 2 16" xfId="3582"/>
    <cellStyle name="Note 4 3 2 16 2" xfId="9493"/>
    <cellStyle name="Note 4 3 2 16 2 2" xfId="33320"/>
    <cellStyle name="Note 4 3 2 16 2 3" xfId="44359"/>
    <cellStyle name="Note 4 3 2 16 2 4" xfId="21406"/>
    <cellStyle name="Note 4 3 2 16 3" xfId="27498"/>
    <cellStyle name="Note 4 3 2 16 4" xfId="38449"/>
    <cellStyle name="Note 4 3 2 16 5" xfId="15496"/>
    <cellStyle name="Note 4 3 2 17" xfId="3830"/>
    <cellStyle name="Note 4 3 2 17 2" xfId="9707"/>
    <cellStyle name="Note 4 3 2 17 2 2" xfId="33534"/>
    <cellStyle name="Note 4 3 2 17 2 3" xfId="44573"/>
    <cellStyle name="Note 4 3 2 17 2 4" xfId="21620"/>
    <cellStyle name="Note 4 3 2 17 3" xfId="27742"/>
    <cellStyle name="Note 4 3 2 17 4" xfId="38697"/>
    <cellStyle name="Note 4 3 2 17 5" xfId="15744"/>
    <cellStyle name="Note 4 3 2 18" xfId="4074"/>
    <cellStyle name="Note 4 3 2 18 2" xfId="9918"/>
    <cellStyle name="Note 4 3 2 18 2 2" xfId="33745"/>
    <cellStyle name="Note 4 3 2 18 2 3" xfId="44784"/>
    <cellStyle name="Note 4 3 2 18 2 4" xfId="21831"/>
    <cellStyle name="Note 4 3 2 18 3" xfId="27981"/>
    <cellStyle name="Note 4 3 2 18 4" xfId="38941"/>
    <cellStyle name="Note 4 3 2 18 5" xfId="15988"/>
    <cellStyle name="Note 4 3 2 19" xfId="4316"/>
    <cellStyle name="Note 4 3 2 19 2" xfId="10128"/>
    <cellStyle name="Note 4 3 2 19 2 2" xfId="33955"/>
    <cellStyle name="Note 4 3 2 19 2 3" xfId="44994"/>
    <cellStyle name="Note 4 3 2 19 2 4" xfId="22041"/>
    <cellStyle name="Note 4 3 2 19 3" xfId="28218"/>
    <cellStyle name="Note 4 3 2 19 4" xfId="39183"/>
    <cellStyle name="Note 4 3 2 19 5" xfId="16230"/>
    <cellStyle name="Note 4 3 2 2" xfId="552"/>
    <cellStyle name="Note 4 3 2 2 10" xfId="2946"/>
    <cellStyle name="Note 4 3 2 2 10 2" xfId="8943"/>
    <cellStyle name="Note 4 3 2 2 10 2 2" xfId="32770"/>
    <cellStyle name="Note 4 3 2 2 10 2 3" xfId="43809"/>
    <cellStyle name="Note 4 3 2 2 10 2 4" xfId="20856"/>
    <cellStyle name="Note 4 3 2 2 10 3" xfId="26871"/>
    <cellStyle name="Note 4 3 2 2 10 4" xfId="37813"/>
    <cellStyle name="Note 4 3 2 2 10 5" xfId="14860"/>
    <cellStyle name="Note 4 3 2 2 11" xfId="3214"/>
    <cellStyle name="Note 4 3 2 2 11 2" xfId="9172"/>
    <cellStyle name="Note 4 3 2 2 11 2 2" xfId="32999"/>
    <cellStyle name="Note 4 3 2 2 11 2 3" xfId="44038"/>
    <cellStyle name="Note 4 3 2 2 11 2 4" xfId="21085"/>
    <cellStyle name="Note 4 3 2 2 11 3" xfId="27136"/>
    <cellStyle name="Note 4 3 2 2 11 4" xfId="38081"/>
    <cellStyle name="Note 4 3 2 2 11 5" xfId="15128"/>
    <cellStyle name="Note 4 3 2 2 12" xfId="3458"/>
    <cellStyle name="Note 4 3 2 2 12 2" xfId="9384"/>
    <cellStyle name="Note 4 3 2 2 12 2 2" xfId="33211"/>
    <cellStyle name="Note 4 3 2 2 12 2 3" xfId="44250"/>
    <cellStyle name="Note 4 3 2 2 12 2 4" xfId="21297"/>
    <cellStyle name="Note 4 3 2 2 12 3" xfId="27375"/>
    <cellStyle name="Note 4 3 2 2 12 4" xfId="38325"/>
    <cellStyle name="Note 4 3 2 2 12 5" xfId="15372"/>
    <cellStyle name="Note 4 3 2 2 13" xfId="3703"/>
    <cellStyle name="Note 4 3 2 2 13 2" xfId="9597"/>
    <cellStyle name="Note 4 3 2 2 13 2 2" xfId="33424"/>
    <cellStyle name="Note 4 3 2 2 13 2 3" xfId="44463"/>
    <cellStyle name="Note 4 3 2 2 13 2 4" xfId="21510"/>
    <cellStyle name="Note 4 3 2 2 13 3" xfId="27616"/>
    <cellStyle name="Note 4 3 2 2 13 4" xfId="38570"/>
    <cellStyle name="Note 4 3 2 2 13 5" xfId="15617"/>
    <cellStyle name="Note 4 3 2 2 14" xfId="3951"/>
    <cellStyle name="Note 4 3 2 2 14 2" xfId="9811"/>
    <cellStyle name="Note 4 3 2 2 14 2 2" xfId="33638"/>
    <cellStyle name="Note 4 3 2 2 14 2 3" xfId="44677"/>
    <cellStyle name="Note 4 3 2 2 14 2 4" xfId="21724"/>
    <cellStyle name="Note 4 3 2 2 14 3" xfId="27859"/>
    <cellStyle name="Note 4 3 2 2 14 4" xfId="38818"/>
    <cellStyle name="Note 4 3 2 2 14 5" xfId="15865"/>
    <cellStyle name="Note 4 3 2 2 15" xfId="4195"/>
    <cellStyle name="Note 4 3 2 2 15 2" xfId="10022"/>
    <cellStyle name="Note 4 3 2 2 15 2 2" xfId="33849"/>
    <cellStyle name="Note 4 3 2 2 15 2 3" xfId="44888"/>
    <cellStyle name="Note 4 3 2 2 15 2 4" xfId="21935"/>
    <cellStyle name="Note 4 3 2 2 15 3" xfId="28098"/>
    <cellStyle name="Note 4 3 2 2 15 4" xfId="39062"/>
    <cellStyle name="Note 4 3 2 2 15 5" xfId="16109"/>
    <cellStyle name="Note 4 3 2 2 16" xfId="4437"/>
    <cellStyle name="Note 4 3 2 2 16 2" xfId="10232"/>
    <cellStyle name="Note 4 3 2 2 16 2 2" xfId="34059"/>
    <cellStyle name="Note 4 3 2 2 16 2 3" xfId="45098"/>
    <cellStyle name="Note 4 3 2 2 16 2 4" xfId="22145"/>
    <cellStyle name="Note 4 3 2 2 16 3" xfId="28335"/>
    <cellStyle name="Note 4 3 2 2 16 4" xfId="39304"/>
    <cellStyle name="Note 4 3 2 2 16 5" xfId="16351"/>
    <cellStyle name="Note 4 3 2 2 17" xfId="4658"/>
    <cellStyle name="Note 4 3 2 2 17 2" xfId="10419"/>
    <cellStyle name="Note 4 3 2 2 17 2 2" xfId="34246"/>
    <cellStyle name="Note 4 3 2 2 17 2 3" xfId="45285"/>
    <cellStyle name="Note 4 3 2 2 17 2 4" xfId="22332"/>
    <cellStyle name="Note 4 3 2 2 17 3" xfId="28550"/>
    <cellStyle name="Note 4 3 2 2 17 4" xfId="39525"/>
    <cellStyle name="Note 4 3 2 2 17 5" xfId="16572"/>
    <cellStyle name="Note 4 3 2 2 18" xfId="4868"/>
    <cellStyle name="Note 4 3 2 2 18 2" xfId="10602"/>
    <cellStyle name="Note 4 3 2 2 18 2 2" xfId="34429"/>
    <cellStyle name="Note 4 3 2 2 18 2 3" xfId="45468"/>
    <cellStyle name="Note 4 3 2 2 18 2 4" xfId="22515"/>
    <cellStyle name="Note 4 3 2 2 18 3" xfId="28754"/>
    <cellStyle name="Note 4 3 2 2 18 4" xfId="39735"/>
    <cellStyle name="Note 4 3 2 2 18 5" xfId="16782"/>
    <cellStyle name="Note 4 3 2 2 19" xfId="5103"/>
    <cellStyle name="Note 4 3 2 2 19 2" xfId="10807"/>
    <cellStyle name="Note 4 3 2 2 19 2 2" xfId="34634"/>
    <cellStyle name="Note 4 3 2 2 19 2 3" xfId="45673"/>
    <cellStyle name="Note 4 3 2 2 19 2 4" xfId="22720"/>
    <cellStyle name="Note 4 3 2 2 19 3" xfId="28984"/>
    <cellStyle name="Note 4 3 2 2 19 4" xfId="39970"/>
    <cellStyle name="Note 4 3 2 2 19 5" xfId="17017"/>
    <cellStyle name="Note 4 3 2 2 2" xfId="1196"/>
    <cellStyle name="Note 4 3 2 2 2 2" xfId="7434"/>
    <cellStyle name="Note 4 3 2 2 2 2 2" xfId="31261"/>
    <cellStyle name="Note 4 3 2 2 2 2 3" xfId="42300"/>
    <cellStyle name="Note 4 3 2 2 2 2 4" xfId="19347"/>
    <cellStyle name="Note 4 3 2 2 2 3" xfId="25173"/>
    <cellStyle name="Note 4 3 2 2 2 4" xfId="24214"/>
    <cellStyle name="Note 4 3 2 2 2 5" xfId="13110"/>
    <cellStyle name="Note 4 3 2 2 20" xfId="5324"/>
    <cellStyle name="Note 4 3 2 2 20 2" xfId="10994"/>
    <cellStyle name="Note 4 3 2 2 20 2 2" xfId="34821"/>
    <cellStyle name="Note 4 3 2 2 20 2 3" xfId="45860"/>
    <cellStyle name="Note 4 3 2 2 20 2 4" xfId="22907"/>
    <cellStyle name="Note 4 3 2 2 20 3" xfId="29197"/>
    <cellStyle name="Note 4 3 2 2 20 4" xfId="40191"/>
    <cellStyle name="Note 4 3 2 2 20 5" xfId="17238"/>
    <cellStyle name="Note 4 3 2 2 21" xfId="5557"/>
    <cellStyle name="Note 4 3 2 2 21 2" xfId="11197"/>
    <cellStyle name="Note 4 3 2 2 21 2 2" xfId="35024"/>
    <cellStyle name="Note 4 3 2 2 21 2 3" xfId="46063"/>
    <cellStyle name="Note 4 3 2 2 21 2 4" xfId="23110"/>
    <cellStyle name="Note 4 3 2 2 21 3" xfId="29424"/>
    <cellStyle name="Note 4 3 2 2 21 4" xfId="40424"/>
    <cellStyle name="Note 4 3 2 2 21 5" xfId="17471"/>
    <cellStyle name="Note 4 3 2 2 22" xfId="5790"/>
    <cellStyle name="Note 4 3 2 2 22 2" xfId="11398"/>
    <cellStyle name="Note 4 3 2 2 22 2 2" xfId="35225"/>
    <cellStyle name="Note 4 3 2 2 22 2 3" xfId="46264"/>
    <cellStyle name="Note 4 3 2 2 22 2 4" xfId="23311"/>
    <cellStyle name="Note 4 3 2 2 22 3" xfId="29650"/>
    <cellStyle name="Note 4 3 2 2 22 4" xfId="40657"/>
    <cellStyle name="Note 4 3 2 2 22 5" xfId="17704"/>
    <cellStyle name="Note 4 3 2 2 23" xfId="6007"/>
    <cellStyle name="Note 4 3 2 2 23 2" xfId="11582"/>
    <cellStyle name="Note 4 3 2 2 23 2 2" xfId="35409"/>
    <cellStyle name="Note 4 3 2 2 23 2 3" xfId="46448"/>
    <cellStyle name="Note 4 3 2 2 23 2 4" xfId="23495"/>
    <cellStyle name="Note 4 3 2 2 23 3" xfId="29860"/>
    <cellStyle name="Note 4 3 2 2 23 4" xfId="40874"/>
    <cellStyle name="Note 4 3 2 2 23 5" xfId="17921"/>
    <cellStyle name="Note 4 3 2 2 24" xfId="6215"/>
    <cellStyle name="Note 4 3 2 2 24 2" xfId="11763"/>
    <cellStyle name="Note 4 3 2 2 24 2 2" xfId="35590"/>
    <cellStyle name="Note 4 3 2 2 24 2 3" xfId="46629"/>
    <cellStyle name="Note 4 3 2 2 24 2 4" xfId="23676"/>
    <cellStyle name="Note 4 3 2 2 24 3" xfId="30061"/>
    <cellStyle name="Note 4 3 2 2 24 4" xfId="41082"/>
    <cellStyle name="Note 4 3 2 2 24 5" xfId="18129"/>
    <cellStyle name="Note 4 3 2 2 25" xfId="6435"/>
    <cellStyle name="Note 4 3 2 2 25 2" xfId="11955"/>
    <cellStyle name="Note 4 3 2 2 25 2 2" xfId="35782"/>
    <cellStyle name="Note 4 3 2 2 25 2 3" xfId="46821"/>
    <cellStyle name="Note 4 3 2 2 25 2 4" xfId="23868"/>
    <cellStyle name="Note 4 3 2 2 25 3" xfId="30274"/>
    <cellStyle name="Note 4 3 2 2 25 4" xfId="41302"/>
    <cellStyle name="Note 4 3 2 2 25 5" xfId="18349"/>
    <cellStyle name="Note 4 3 2 2 26" xfId="6661"/>
    <cellStyle name="Note 4 3 2 2 26 2" xfId="12148"/>
    <cellStyle name="Note 4 3 2 2 26 2 2" xfId="35975"/>
    <cellStyle name="Note 4 3 2 2 26 2 3" xfId="47014"/>
    <cellStyle name="Note 4 3 2 2 26 2 4" xfId="24061"/>
    <cellStyle name="Note 4 3 2 2 26 3" xfId="30491"/>
    <cellStyle name="Note 4 3 2 2 26 4" xfId="41528"/>
    <cellStyle name="Note 4 3 2 2 26 5" xfId="18575"/>
    <cellStyle name="Note 4 3 2 2 27" xfId="776"/>
    <cellStyle name="Note 4 3 2 2 27 2" xfId="7083"/>
    <cellStyle name="Note 4 3 2 2 27 2 2" xfId="30910"/>
    <cellStyle name="Note 4 3 2 2 27 2 3" xfId="41949"/>
    <cellStyle name="Note 4 3 2 2 27 2 4" xfId="18996"/>
    <cellStyle name="Note 4 3 2 2 27 3" xfId="24767"/>
    <cellStyle name="Note 4 3 2 2 27 4" xfId="28306"/>
    <cellStyle name="Note 4 3 2 2 27 5" xfId="12690"/>
    <cellStyle name="Note 4 3 2 2 28" xfId="6866"/>
    <cellStyle name="Note 4 3 2 2 28 2" xfId="30693"/>
    <cellStyle name="Note 4 3 2 2 28 3" xfId="41732"/>
    <cellStyle name="Note 4 3 2 2 28 4" xfId="18779"/>
    <cellStyle name="Note 4 3 2 2 29" xfId="24544"/>
    <cellStyle name="Note 4 3 2 2 3" xfId="1409"/>
    <cellStyle name="Note 4 3 2 2 3 2" xfId="7619"/>
    <cellStyle name="Note 4 3 2 2 3 2 2" xfId="31446"/>
    <cellStyle name="Note 4 3 2 2 3 2 3" xfId="42485"/>
    <cellStyle name="Note 4 3 2 2 3 2 4" xfId="19532"/>
    <cellStyle name="Note 4 3 2 2 3 3" xfId="25379"/>
    <cellStyle name="Note 4 3 2 2 3 4" xfId="36276"/>
    <cellStyle name="Note 4 3 2 2 3 5" xfId="13323"/>
    <cellStyle name="Note 4 3 2 2 30" xfId="26840"/>
    <cellStyle name="Note 4 3 2 2 31" xfId="12466"/>
    <cellStyle name="Note 4 3 2 2 4" xfId="1641"/>
    <cellStyle name="Note 4 3 2 2 4 2" xfId="7817"/>
    <cellStyle name="Note 4 3 2 2 4 2 2" xfId="31644"/>
    <cellStyle name="Note 4 3 2 2 4 2 3" xfId="42683"/>
    <cellStyle name="Note 4 3 2 2 4 2 4" xfId="19730"/>
    <cellStyle name="Note 4 3 2 2 4 3" xfId="25603"/>
    <cellStyle name="Note 4 3 2 2 4 4" xfId="36508"/>
    <cellStyle name="Note 4 3 2 2 4 5" xfId="13555"/>
    <cellStyle name="Note 4 3 2 2 5" xfId="1852"/>
    <cellStyle name="Note 4 3 2 2 5 2" xfId="8001"/>
    <cellStyle name="Note 4 3 2 2 5 2 2" xfId="31828"/>
    <cellStyle name="Note 4 3 2 2 5 2 3" xfId="42867"/>
    <cellStyle name="Note 4 3 2 2 5 2 4" xfId="19914"/>
    <cellStyle name="Note 4 3 2 2 5 3" xfId="25807"/>
    <cellStyle name="Note 4 3 2 2 5 4" xfId="36719"/>
    <cellStyle name="Note 4 3 2 2 5 5" xfId="13766"/>
    <cellStyle name="Note 4 3 2 2 6" xfId="2083"/>
    <cellStyle name="Note 4 3 2 2 6 2" xfId="8202"/>
    <cellStyle name="Note 4 3 2 2 6 2 2" xfId="32029"/>
    <cellStyle name="Note 4 3 2 2 6 2 3" xfId="43068"/>
    <cellStyle name="Note 4 3 2 2 6 2 4" xfId="20115"/>
    <cellStyle name="Note 4 3 2 2 6 3" xfId="26032"/>
    <cellStyle name="Note 4 3 2 2 6 4" xfId="36950"/>
    <cellStyle name="Note 4 3 2 2 6 5" xfId="13997"/>
    <cellStyle name="Note 4 3 2 2 7" xfId="2308"/>
    <cellStyle name="Note 4 3 2 2 7 2" xfId="8393"/>
    <cellStyle name="Note 4 3 2 2 7 2 2" xfId="32220"/>
    <cellStyle name="Note 4 3 2 2 7 2 3" xfId="43259"/>
    <cellStyle name="Note 4 3 2 2 7 2 4" xfId="20306"/>
    <cellStyle name="Note 4 3 2 2 7 3" xfId="26249"/>
    <cellStyle name="Note 4 3 2 2 7 4" xfId="37175"/>
    <cellStyle name="Note 4 3 2 2 7 5" xfId="14222"/>
    <cellStyle name="Note 4 3 2 2 8" xfId="2522"/>
    <cellStyle name="Note 4 3 2 2 8 2" xfId="8579"/>
    <cellStyle name="Note 4 3 2 2 8 2 2" xfId="32406"/>
    <cellStyle name="Note 4 3 2 2 8 2 3" xfId="43445"/>
    <cellStyle name="Note 4 3 2 2 8 2 4" xfId="20492"/>
    <cellStyle name="Note 4 3 2 2 8 3" xfId="26458"/>
    <cellStyle name="Note 4 3 2 2 8 4" xfId="37389"/>
    <cellStyle name="Note 4 3 2 2 8 5" xfId="14436"/>
    <cellStyle name="Note 4 3 2 2 9" xfId="2740"/>
    <cellStyle name="Note 4 3 2 2 9 2" xfId="8763"/>
    <cellStyle name="Note 4 3 2 2 9 2 2" xfId="32590"/>
    <cellStyle name="Note 4 3 2 2 9 2 3" xfId="43629"/>
    <cellStyle name="Note 4 3 2 2 9 2 4" xfId="20676"/>
    <cellStyle name="Note 4 3 2 2 9 3" xfId="26670"/>
    <cellStyle name="Note 4 3 2 2 9 4" xfId="37607"/>
    <cellStyle name="Note 4 3 2 2 9 5" xfId="14654"/>
    <cellStyle name="Note 4 3 2 20" xfId="4537"/>
    <cellStyle name="Note 4 3 2 20 2" xfId="10315"/>
    <cellStyle name="Note 4 3 2 20 2 2" xfId="34142"/>
    <cellStyle name="Note 4 3 2 20 2 3" xfId="45181"/>
    <cellStyle name="Note 4 3 2 20 2 4" xfId="22228"/>
    <cellStyle name="Note 4 3 2 20 3" xfId="28433"/>
    <cellStyle name="Note 4 3 2 20 4" xfId="39404"/>
    <cellStyle name="Note 4 3 2 20 5" xfId="16451"/>
    <cellStyle name="Note 4 3 2 21" xfId="4747"/>
    <cellStyle name="Note 4 3 2 21 2" xfId="10498"/>
    <cellStyle name="Note 4 3 2 21 2 2" xfId="34325"/>
    <cellStyle name="Note 4 3 2 21 2 3" xfId="45364"/>
    <cellStyle name="Note 4 3 2 21 2 4" xfId="22411"/>
    <cellStyle name="Note 4 3 2 21 3" xfId="28637"/>
    <cellStyle name="Note 4 3 2 21 4" xfId="39614"/>
    <cellStyle name="Note 4 3 2 21 5" xfId="16661"/>
    <cellStyle name="Note 4 3 2 22" xfId="4982"/>
    <cellStyle name="Note 4 3 2 22 2" xfId="10703"/>
    <cellStyle name="Note 4 3 2 22 2 2" xfId="34530"/>
    <cellStyle name="Note 4 3 2 22 2 3" xfId="45569"/>
    <cellStyle name="Note 4 3 2 22 2 4" xfId="22616"/>
    <cellStyle name="Note 4 3 2 22 3" xfId="28866"/>
    <cellStyle name="Note 4 3 2 22 4" xfId="39849"/>
    <cellStyle name="Note 4 3 2 22 5" xfId="16896"/>
    <cellStyle name="Note 4 3 2 23" xfId="5203"/>
    <cellStyle name="Note 4 3 2 23 2" xfId="10890"/>
    <cellStyle name="Note 4 3 2 23 2 2" xfId="34717"/>
    <cellStyle name="Note 4 3 2 23 2 3" xfId="45756"/>
    <cellStyle name="Note 4 3 2 23 2 4" xfId="22803"/>
    <cellStyle name="Note 4 3 2 23 3" xfId="29080"/>
    <cellStyle name="Note 4 3 2 23 4" xfId="40070"/>
    <cellStyle name="Note 4 3 2 23 5" xfId="17117"/>
    <cellStyle name="Note 4 3 2 24" xfId="5436"/>
    <cellStyle name="Note 4 3 2 24 2" xfId="11093"/>
    <cellStyle name="Note 4 3 2 24 2 2" xfId="34920"/>
    <cellStyle name="Note 4 3 2 24 2 3" xfId="45959"/>
    <cellStyle name="Note 4 3 2 24 2 4" xfId="23006"/>
    <cellStyle name="Note 4 3 2 24 3" xfId="29307"/>
    <cellStyle name="Note 4 3 2 24 4" xfId="40303"/>
    <cellStyle name="Note 4 3 2 24 5" xfId="17350"/>
    <cellStyle name="Note 4 3 2 25" xfId="5669"/>
    <cellStyle name="Note 4 3 2 25 2" xfId="11294"/>
    <cellStyle name="Note 4 3 2 25 2 2" xfId="35121"/>
    <cellStyle name="Note 4 3 2 25 2 3" xfId="46160"/>
    <cellStyle name="Note 4 3 2 25 2 4" xfId="23207"/>
    <cellStyle name="Note 4 3 2 25 3" xfId="29533"/>
    <cellStyle name="Note 4 3 2 25 4" xfId="40536"/>
    <cellStyle name="Note 4 3 2 25 5" xfId="17583"/>
    <cellStyle name="Note 4 3 2 26" xfId="5886"/>
    <cellStyle name="Note 4 3 2 26 2" xfId="11478"/>
    <cellStyle name="Note 4 3 2 26 2 2" xfId="35305"/>
    <cellStyle name="Note 4 3 2 26 2 3" xfId="46344"/>
    <cellStyle name="Note 4 3 2 26 2 4" xfId="23391"/>
    <cellStyle name="Note 4 3 2 26 3" xfId="29744"/>
    <cellStyle name="Note 4 3 2 26 4" xfId="40753"/>
    <cellStyle name="Note 4 3 2 26 5" xfId="17800"/>
    <cellStyle name="Note 4 3 2 27" xfId="6094"/>
    <cellStyle name="Note 4 3 2 27 2" xfId="11659"/>
    <cellStyle name="Note 4 3 2 27 2 2" xfId="35486"/>
    <cellStyle name="Note 4 3 2 27 2 3" xfId="46525"/>
    <cellStyle name="Note 4 3 2 27 2 4" xfId="23572"/>
    <cellStyle name="Note 4 3 2 27 3" xfId="29945"/>
    <cellStyle name="Note 4 3 2 27 4" xfId="40961"/>
    <cellStyle name="Note 4 3 2 27 5" xfId="18008"/>
    <cellStyle name="Note 4 3 2 28" xfId="6314"/>
    <cellStyle name="Note 4 3 2 28 2" xfId="11851"/>
    <cellStyle name="Note 4 3 2 28 2 2" xfId="35678"/>
    <cellStyle name="Note 4 3 2 28 2 3" xfId="46717"/>
    <cellStyle name="Note 4 3 2 28 2 4" xfId="23764"/>
    <cellStyle name="Note 4 3 2 28 3" xfId="30158"/>
    <cellStyle name="Note 4 3 2 28 4" xfId="41181"/>
    <cellStyle name="Note 4 3 2 28 5" xfId="18228"/>
    <cellStyle name="Note 4 3 2 29" xfId="6549"/>
    <cellStyle name="Note 4 3 2 29 2" xfId="12053"/>
    <cellStyle name="Note 4 3 2 29 2 2" xfId="35880"/>
    <cellStyle name="Note 4 3 2 29 2 3" xfId="46919"/>
    <cellStyle name="Note 4 3 2 29 2 4" xfId="23966"/>
    <cellStyle name="Note 4 3 2 29 3" xfId="30384"/>
    <cellStyle name="Note 4 3 2 29 4" xfId="41416"/>
    <cellStyle name="Note 4 3 2 29 5" xfId="18463"/>
    <cellStyle name="Note 4 3 2 3" xfId="597"/>
    <cellStyle name="Note 4 3 2 3 10" xfId="2991"/>
    <cellStyle name="Note 4 3 2 3 10 2" xfId="8983"/>
    <cellStyle name="Note 4 3 2 3 10 2 2" xfId="32810"/>
    <cellStyle name="Note 4 3 2 3 10 2 3" xfId="43849"/>
    <cellStyle name="Note 4 3 2 3 10 2 4" xfId="20896"/>
    <cellStyle name="Note 4 3 2 3 10 3" xfId="26915"/>
    <cellStyle name="Note 4 3 2 3 10 4" xfId="37858"/>
    <cellStyle name="Note 4 3 2 3 10 5" xfId="14905"/>
    <cellStyle name="Note 4 3 2 3 11" xfId="3259"/>
    <cellStyle name="Note 4 3 2 3 11 2" xfId="9212"/>
    <cellStyle name="Note 4 3 2 3 11 2 2" xfId="33039"/>
    <cellStyle name="Note 4 3 2 3 11 2 3" xfId="44078"/>
    <cellStyle name="Note 4 3 2 3 11 2 4" xfId="21125"/>
    <cellStyle name="Note 4 3 2 3 11 3" xfId="27180"/>
    <cellStyle name="Note 4 3 2 3 11 4" xfId="38126"/>
    <cellStyle name="Note 4 3 2 3 11 5" xfId="15173"/>
    <cellStyle name="Note 4 3 2 3 12" xfId="3503"/>
    <cellStyle name="Note 4 3 2 3 12 2" xfId="9424"/>
    <cellStyle name="Note 4 3 2 3 12 2 2" xfId="33251"/>
    <cellStyle name="Note 4 3 2 3 12 2 3" xfId="44290"/>
    <cellStyle name="Note 4 3 2 3 12 2 4" xfId="21337"/>
    <cellStyle name="Note 4 3 2 3 12 3" xfId="27419"/>
    <cellStyle name="Note 4 3 2 3 12 4" xfId="38370"/>
    <cellStyle name="Note 4 3 2 3 12 5" xfId="15417"/>
    <cellStyle name="Note 4 3 2 3 13" xfId="3748"/>
    <cellStyle name="Note 4 3 2 3 13 2" xfId="9637"/>
    <cellStyle name="Note 4 3 2 3 13 2 2" xfId="33464"/>
    <cellStyle name="Note 4 3 2 3 13 2 3" xfId="44503"/>
    <cellStyle name="Note 4 3 2 3 13 2 4" xfId="21550"/>
    <cellStyle name="Note 4 3 2 3 13 3" xfId="27660"/>
    <cellStyle name="Note 4 3 2 3 13 4" xfId="38615"/>
    <cellStyle name="Note 4 3 2 3 13 5" xfId="15662"/>
    <cellStyle name="Note 4 3 2 3 14" xfId="3996"/>
    <cellStyle name="Note 4 3 2 3 14 2" xfId="9851"/>
    <cellStyle name="Note 4 3 2 3 14 2 2" xfId="33678"/>
    <cellStyle name="Note 4 3 2 3 14 2 3" xfId="44717"/>
    <cellStyle name="Note 4 3 2 3 14 2 4" xfId="21764"/>
    <cellStyle name="Note 4 3 2 3 14 3" xfId="27903"/>
    <cellStyle name="Note 4 3 2 3 14 4" xfId="38863"/>
    <cellStyle name="Note 4 3 2 3 14 5" xfId="15910"/>
    <cellStyle name="Note 4 3 2 3 15" xfId="4240"/>
    <cellStyle name="Note 4 3 2 3 15 2" xfId="10062"/>
    <cellStyle name="Note 4 3 2 3 15 2 2" xfId="33889"/>
    <cellStyle name="Note 4 3 2 3 15 2 3" xfId="44928"/>
    <cellStyle name="Note 4 3 2 3 15 2 4" xfId="21975"/>
    <cellStyle name="Note 4 3 2 3 15 3" xfId="28142"/>
    <cellStyle name="Note 4 3 2 3 15 4" xfId="39107"/>
    <cellStyle name="Note 4 3 2 3 15 5" xfId="16154"/>
    <cellStyle name="Note 4 3 2 3 16" xfId="4482"/>
    <cellStyle name="Note 4 3 2 3 16 2" xfId="10272"/>
    <cellStyle name="Note 4 3 2 3 16 2 2" xfId="34099"/>
    <cellStyle name="Note 4 3 2 3 16 2 3" xfId="45138"/>
    <cellStyle name="Note 4 3 2 3 16 2 4" xfId="22185"/>
    <cellStyle name="Note 4 3 2 3 16 3" xfId="28379"/>
    <cellStyle name="Note 4 3 2 3 16 4" xfId="39349"/>
    <cellStyle name="Note 4 3 2 3 16 5" xfId="16396"/>
    <cellStyle name="Note 4 3 2 3 17" xfId="4703"/>
    <cellStyle name="Note 4 3 2 3 17 2" xfId="10459"/>
    <cellStyle name="Note 4 3 2 3 17 2 2" xfId="34286"/>
    <cellStyle name="Note 4 3 2 3 17 2 3" xfId="45325"/>
    <cellStyle name="Note 4 3 2 3 17 2 4" xfId="22372"/>
    <cellStyle name="Note 4 3 2 3 17 3" xfId="28594"/>
    <cellStyle name="Note 4 3 2 3 17 4" xfId="39570"/>
    <cellStyle name="Note 4 3 2 3 17 5" xfId="16617"/>
    <cellStyle name="Note 4 3 2 3 18" xfId="4913"/>
    <cellStyle name="Note 4 3 2 3 18 2" xfId="10642"/>
    <cellStyle name="Note 4 3 2 3 18 2 2" xfId="34469"/>
    <cellStyle name="Note 4 3 2 3 18 2 3" xfId="45508"/>
    <cellStyle name="Note 4 3 2 3 18 2 4" xfId="22555"/>
    <cellStyle name="Note 4 3 2 3 18 3" xfId="28798"/>
    <cellStyle name="Note 4 3 2 3 18 4" xfId="39780"/>
    <cellStyle name="Note 4 3 2 3 18 5" xfId="16827"/>
    <cellStyle name="Note 4 3 2 3 19" xfId="5148"/>
    <cellStyle name="Note 4 3 2 3 19 2" xfId="10847"/>
    <cellStyle name="Note 4 3 2 3 19 2 2" xfId="34674"/>
    <cellStyle name="Note 4 3 2 3 19 2 3" xfId="45713"/>
    <cellStyle name="Note 4 3 2 3 19 2 4" xfId="22760"/>
    <cellStyle name="Note 4 3 2 3 19 3" xfId="29028"/>
    <cellStyle name="Note 4 3 2 3 19 4" xfId="40015"/>
    <cellStyle name="Note 4 3 2 3 19 5" xfId="17062"/>
    <cellStyle name="Note 4 3 2 3 2" xfId="1241"/>
    <cellStyle name="Note 4 3 2 3 2 2" xfId="7474"/>
    <cellStyle name="Note 4 3 2 3 2 2 2" xfId="31301"/>
    <cellStyle name="Note 4 3 2 3 2 2 3" xfId="42340"/>
    <cellStyle name="Note 4 3 2 3 2 2 4" xfId="19387"/>
    <cellStyle name="Note 4 3 2 3 2 3" xfId="25217"/>
    <cellStyle name="Note 4 3 2 3 2 4" xfId="36108"/>
    <cellStyle name="Note 4 3 2 3 2 5" xfId="13155"/>
    <cellStyle name="Note 4 3 2 3 20" xfId="5369"/>
    <cellStyle name="Note 4 3 2 3 20 2" xfId="11034"/>
    <cellStyle name="Note 4 3 2 3 20 2 2" xfId="34861"/>
    <cellStyle name="Note 4 3 2 3 20 2 3" xfId="45900"/>
    <cellStyle name="Note 4 3 2 3 20 2 4" xfId="22947"/>
    <cellStyle name="Note 4 3 2 3 20 3" xfId="29241"/>
    <cellStyle name="Note 4 3 2 3 20 4" xfId="40236"/>
    <cellStyle name="Note 4 3 2 3 20 5" xfId="17283"/>
    <cellStyle name="Note 4 3 2 3 21" xfId="5602"/>
    <cellStyle name="Note 4 3 2 3 21 2" xfId="11237"/>
    <cellStyle name="Note 4 3 2 3 21 2 2" xfId="35064"/>
    <cellStyle name="Note 4 3 2 3 21 2 3" xfId="46103"/>
    <cellStyle name="Note 4 3 2 3 21 2 4" xfId="23150"/>
    <cellStyle name="Note 4 3 2 3 21 3" xfId="29468"/>
    <cellStyle name="Note 4 3 2 3 21 4" xfId="40469"/>
    <cellStyle name="Note 4 3 2 3 21 5" xfId="17516"/>
    <cellStyle name="Note 4 3 2 3 22" xfId="5835"/>
    <cellStyle name="Note 4 3 2 3 22 2" xfId="11438"/>
    <cellStyle name="Note 4 3 2 3 22 2 2" xfId="35265"/>
    <cellStyle name="Note 4 3 2 3 22 2 3" xfId="46304"/>
    <cellStyle name="Note 4 3 2 3 22 2 4" xfId="23351"/>
    <cellStyle name="Note 4 3 2 3 22 3" xfId="29694"/>
    <cellStyle name="Note 4 3 2 3 22 4" xfId="40702"/>
    <cellStyle name="Note 4 3 2 3 22 5" xfId="17749"/>
    <cellStyle name="Note 4 3 2 3 23" xfId="6052"/>
    <cellStyle name="Note 4 3 2 3 23 2" xfId="11622"/>
    <cellStyle name="Note 4 3 2 3 23 2 2" xfId="35449"/>
    <cellStyle name="Note 4 3 2 3 23 2 3" xfId="46488"/>
    <cellStyle name="Note 4 3 2 3 23 2 4" xfId="23535"/>
    <cellStyle name="Note 4 3 2 3 23 3" xfId="29904"/>
    <cellStyle name="Note 4 3 2 3 23 4" xfId="40919"/>
    <cellStyle name="Note 4 3 2 3 23 5" xfId="17966"/>
    <cellStyle name="Note 4 3 2 3 24" xfId="6260"/>
    <cellStyle name="Note 4 3 2 3 24 2" xfId="11803"/>
    <cellStyle name="Note 4 3 2 3 24 2 2" xfId="35630"/>
    <cellStyle name="Note 4 3 2 3 24 2 3" xfId="46669"/>
    <cellStyle name="Note 4 3 2 3 24 2 4" xfId="23716"/>
    <cellStyle name="Note 4 3 2 3 24 3" xfId="30105"/>
    <cellStyle name="Note 4 3 2 3 24 4" xfId="41127"/>
    <cellStyle name="Note 4 3 2 3 24 5" xfId="18174"/>
    <cellStyle name="Note 4 3 2 3 25" xfId="6480"/>
    <cellStyle name="Note 4 3 2 3 25 2" xfId="11995"/>
    <cellStyle name="Note 4 3 2 3 25 2 2" xfId="35822"/>
    <cellStyle name="Note 4 3 2 3 25 2 3" xfId="46861"/>
    <cellStyle name="Note 4 3 2 3 25 2 4" xfId="23908"/>
    <cellStyle name="Note 4 3 2 3 25 3" xfId="30318"/>
    <cellStyle name="Note 4 3 2 3 25 4" xfId="41347"/>
    <cellStyle name="Note 4 3 2 3 25 5" xfId="18394"/>
    <cellStyle name="Note 4 3 2 3 26" xfId="6706"/>
    <cellStyle name="Note 4 3 2 3 26 2" xfId="12188"/>
    <cellStyle name="Note 4 3 2 3 26 2 2" xfId="36015"/>
    <cellStyle name="Note 4 3 2 3 26 2 3" xfId="47054"/>
    <cellStyle name="Note 4 3 2 3 26 2 4" xfId="24101"/>
    <cellStyle name="Note 4 3 2 3 26 3" xfId="30535"/>
    <cellStyle name="Note 4 3 2 3 26 4" xfId="41573"/>
    <cellStyle name="Note 4 3 2 3 26 5" xfId="18620"/>
    <cellStyle name="Note 4 3 2 3 27" xfId="816"/>
    <cellStyle name="Note 4 3 2 3 27 2" xfId="7123"/>
    <cellStyle name="Note 4 3 2 3 27 2 2" xfId="30950"/>
    <cellStyle name="Note 4 3 2 3 27 2 3" xfId="41989"/>
    <cellStyle name="Note 4 3 2 3 27 2 4" xfId="19036"/>
    <cellStyle name="Note 4 3 2 3 27 3" xfId="24807"/>
    <cellStyle name="Note 4 3 2 3 27 4" xfId="29016"/>
    <cellStyle name="Note 4 3 2 3 27 5" xfId="12730"/>
    <cellStyle name="Note 4 3 2 3 28" xfId="6906"/>
    <cellStyle name="Note 4 3 2 3 28 2" xfId="30733"/>
    <cellStyle name="Note 4 3 2 3 28 3" xfId="41772"/>
    <cellStyle name="Note 4 3 2 3 28 4" xfId="18819"/>
    <cellStyle name="Note 4 3 2 3 29" xfId="24588"/>
    <cellStyle name="Note 4 3 2 3 3" xfId="1454"/>
    <cellStyle name="Note 4 3 2 3 3 2" xfId="7659"/>
    <cellStyle name="Note 4 3 2 3 3 2 2" xfId="31486"/>
    <cellStyle name="Note 4 3 2 3 3 2 3" xfId="42525"/>
    <cellStyle name="Note 4 3 2 3 3 2 4" xfId="19572"/>
    <cellStyle name="Note 4 3 2 3 3 3" xfId="25423"/>
    <cellStyle name="Note 4 3 2 3 3 4" xfId="36321"/>
    <cellStyle name="Note 4 3 2 3 3 5" xfId="13368"/>
    <cellStyle name="Note 4 3 2 3 30" xfId="30553"/>
    <cellStyle name="Note 4 3 2 3 31" xfId="12511"/>
    <cellStyle name="Note 4 3 2 3 4" xfId="1686"/>
    <cellStyle name="Note 4 3 2 3 4 2" xfId="7857"/>
    <cellStyle name="Note 4 3 2 3 4 2 2" xfId="31684"/>
    <cellStyle name="Note 4 3 2 3 4 2 3" xfId="42723"/>
    <cellStyle name="Note 4 3 2 3 4 2 4" xfId="19770"/>
    <cellStyle name="Note 4 3 2 3 4 3" xfId="25647"/>
    <cellStyle name="Note 4 3 2 3 4 4" xfId="36553"/>
    <cellStyle name="Note 4 3 2 3 4 5" xfId="13600"/>
    <cellStyle name="Note 4 3 2 3 5" xfId="1897"/>
    <cellStyle name="Note 4 3 2 3 5 2" xfId="8041"/>
    <cellStyle name="Note 4 3 2 3 5 2 2" xfId="31868"/>
    <cellStyle name="Note 4 3 2 3 5 2 3" xfId="42907"/>
    <cellStyle name="Note 4 3 2 3 5 2 4" xfId="19954"/>
    <cellStyle name="Note 4 3 2 3 5 3" xfId="25851"/>
    <cellStyle name="Note 4 3 2 3 5 4" xfId="36764"/>
    <cellStyle name="Note 4 3 2 3 5 5" xfId="13811"/>
    <cellStyle name="Note 4 3 2 3 6" xfId="2128"/>
    <cellStyle name="Note 4 3 2 3 6 2" xfId="8242"/>
    <cellStyle name="Note 4 3 2 3 6 2 2" xfId="32069"/>
    <cellStyle name="Note 4 3 2 3 6 2 3" xfId="43108"/>
    <cellStyle name="Note 4 3 2 3 6 2 4" xfId="20155"/>
    <cellStyle name="Note 4 3 2 3 6 3" xfId="26076"/>
    <cellStyle name="Note 4 3 2 3 6 4" xfId="36995"/>
    <cellStyle name="Note 4 3 2 3 6 5" xfId="14042"/>
    <cellStyle name="Note 4 3 2 3 7" xfId="2353"/>
    <cellStyle name="Note 4 3 2 3 7 2" xfId="8433"/>
    <cellStyle name="Note 4 3 2 3 7 2 2" xfId="32260"/>
    <cellStyle name="Note 4 3 2 3 7 2 3" xfId="43299"/>
    <cellStyle name="Note 4 3 2 3 7 2 4" xfId="20346"/>
    <cellStyle name="Note 4 3 2 3 7 3" xfId="26293"/>
    <cellStyle name="Note 4 3 2 3 7 4" xfId="37220"/>
    <cellStyle name="Note 4 3 2 3 7 5" xfId="14267"/>
    <cellStyle name="Note 4 3 2 3 8" xfId="2567"/>
    <cellStyle name="Note 4 3 2 3 8 2" xfId="8619"/>
    <cellStyle name="Note 4 3 2 3 8 2 2" xfId="32446"/>
    <cellStyle name="Note 4 3 2 3 8 2 3" xfId="43485"/>
    <cellStyle name="Note 4 3 2 3 8 2 4" xfId="20532"/>
    <cellStyle name="Note 4 3 2 3 8 3" xfId="26502"/>
    <cellStyle name="Note 4 3 2 3 8 4" xfId="37434"/>
    <cellStyle name="Note 4 3 2 3 8 5" xfId="14481"/>
    <cellStyle name="Note 4 3 2 3 9" xfId="2785"/>
    <cellStyle name="Note 4 3 2 3 9 2" xfId="8803"/>
    <cellStyle name="Note 4 3 2 3 9 2 2" xfId="32630"/>
    <cellStyle name="Note 4 3 2 3 9 2 3" xfId="43669"/>
    <cellStyle name="Note 4 3 2 3 9 2 4" xfId="20716"/>
    <cellStyle name="Note 4 3 2 3 9 3" xfId="26714"/>
    <cellStyle name="Note 4 3 2 3 9 4" xfId="37652"/>
    <cellStyle name="Note 4 3 2 3 9 5" xfId="14699"/>
    <cellStyle name="Note 4 3 2 30" xfId="6750"/>
    <cellStyle name="Note 4 3 2 30 2" xfId="12224"/>
    <cellStyle name="Note 4 3 2 30 2 2" xfId="36051"/>
    <cellStyle name="Note 4 3 2 30 2 3" xfId="47090"/>
    <cellStyle name="Note 4 3 2 30 2 4" xfId="24137"/>
    <cellStyle name="Note 4 3 2 30 3" xfId="30578"/>
    <cellStyle name="Note 4 3 2 30 4" xfId="41617"/>
    <cellStyle name="Note 4 3 2 30 5" xfId="18664"/>
    <cellStyle name="Note 4 3 2 31" xfId="6795"/>
    <cellStyle name="Note 4 3 2 31 2" xfId="12264"/>
    <cellStyle name="Note 4 3 2 31 2 2" xfId="36091"/>
    <cellStyle name="Note 4 3 2 31 2 3" xfId="47130"/>
    <cellStyle name="Note 4 3 2 31 2 4" xfId="24177"/>
    <cellStyle name="Note 4 3 2 31 3" xfId="30622"/>
    <cellStyle name="Note 4 3 2 31 4" xfId="41662"/>
    <cellStyle name="Note 4 3 2 31 5" xfId="18709"/>
    <cellStyle name="Note 4 3 2 32" xfId="672"/>
    <cellStyle name="Note 4 3 2 32 2" xfId="6979"/>
    <cellStyle name="Note 4 3 2 32 2 2" xfId="30806"/>
    <cellStyle name="Note 4 3 2 32 2 3" xfId="41845"/>
    <cellStyle name="Note 4 3 2 32 2 4" xfId="18892"/>
    <cellStyle name="Note 4 3 2 32 3" xfId="24663"/>
    <cellStyle name="Note 4 3 2 32 4" xfId="29546"/>
    <cellStyle name="Note 4 3 2 32 5" xfId="12586"/>
    <cellStyle name="Note 4 3 2 33" xfId="24427"/>
    <cellStyle name="Note 4 3 2 34" xfId="28060"/>
    <cellStyle name="Note 4 3 2 35" xfId="12345"/>
    <cellStyle name="Note 4 3 2 4" xfId="470"/>
    <cellStyle name="Note 4 3 2 4 10" xfId="2864"/>
    <cellStyle name="Note 4 3 2 4 10 2" xfId="8876"/>
    <cellStyle name="Note 4 3 2 4 10 2 2" xfId="32703"/>
    <cellStyle name="Note 4 3 2 4 10 2 3" xfId="43742"/>
    <cellStyle name="Note 4 3 2 4 10 2 4" xfId="20789"/>
    <cellStyle name="Note 4 3 2 4 10 3" xfId="26793"/>
    <cellStyle name="Note 4 3 2 4 10 4" xfId="37731"/>
    <cellStyle name="Note 4 3 2 4 10 5" xfId="14778"/>
    <cellStyle name="Note 4 3 2 4 11" xfId="3132"/>
    <cellStyle name="Note 4 3 2 4 11 2" xfId="9105"/>
    <cellStyle name="Note 4 3 2 4 11 2 2" xfId="32932"/>
    <cellStyle name="Note 4 3 2 4 11 2 3" xfId="43971"/>
    <cellStyle name="Note 4 3 2 4 11 2 4" xfId="21018"/>
    <cellStyle name="Note 4 3 2 4 11 3" xfId="27056"/>
    <cellStyle name="Note 4 3 2 4 11 4" xfId="37999"/>
    <cellStyle name="Note 4 3 2 4 11 5" xfId="15046"/>
    <cellStyle name="Note 4 3 2 4 12" xfId="3376"/>
    <cellStyle name="Note 4 3 2 4 12 2" xfId="9317"/>
    <cellStyle name="Note 4 3 2 4 12 2 2" xfId="33144"/>
    <cellStyle name="Note 4 3 2 4 12 2 3" xfId="44183"/>
    <cellStyle name="Note 4 3 2 4 12 2 4" xfId="21230"/>
    <cellStyle name="Note 4 3 2 4 12 3" xfId="27297"/>
    <cellStyle name="Note 4 3 2 4 12 4" xfId="38243"/>
    <cellStyle name="Note 4 3 2 4 12 5" xfId="15290"/>
    <cellStyle name="Note 4 3 2 4 13" xfId="3621"/>
    <cellStyle name="Note 4 3 2 4 13 2" xfId="9530"/>
    <cellStyle name="Note 4 3 2 4 13 2 2" xfId="33357"/>
    <cellStyle name="Note 4 3 2 4 13 2 3" xfId="44396"/>
    <cellStyle name="Note 4 3 2 4 13 2 4" xfId="21443"/>
    <cellStyle name="Note 4 3 2 4 13 3" xfId="27537"/>
    <cellStyle name="Note 4 3 2 4 13 4" xfId="38488"/>
    <cellStyle name="Note 4 3 2 4 13 5" xfId="15535"/>
    <cellStyle name="Note 4 3 2 4 14" xfId="3869"/>
    <cellStyle name="Note 4 3 2 4 14 2" xfId="9744"/>
    <cellStyle name="Note 4 3 2 4 14 2 2" xfId="33571"/>
    <cellStyle name="Note 4 3 2 4 14 2 3" xfId="44610"/>
    <cellStyle name="Note 4 3 2 4 14 2 4" xfId="21657"/>
    <cellStyle name="Note 4 3 2 4 14 3" xfId="27781"/>
    <cellStyle name="Note 4 3 2 4 14 4" xfId="38736"/>
    <cellStyle name="Note 4 3 2 4 14 5" xfId="15783"/>
    <cellStyle name="Note 4 3 2 4 15" xfId="4113"/>
    <cellStyle name="Note 4 3 2 4 15 2" xfId="9955"/>
    <cellStyle name="Note 4 3 2 4 15 2 2" xfId="33782"/>
    <cellStyle name="Note 4 3 2 4 15 2 3" xfId="44821"/>
    <cellStyle name="Note 4 3 2 4 15 2 4" xfId="21868"/>
    <cellStyle name="Note 4 3 2 4 15 3" xfId="28020"/>
    <cellStyle name="Note 4 3 2 4 15 4" xfId="38980"/>
    <cellStyle name="Note 4 3 2 4 15 5" xfId="16027"/>
    <cellStyle name="Note 4 3 2 4 16" xfId="4355"/>
    <cellStyle name="Note 4 3 2 4 16 2" xfId="10165"/>
    <cellStyle name="Note 4 3 2 4 16 2 2" xfId="33992"/>
    <cellStyle name="Note 4 3 2 4 16 2 3" xfId="45031"/>
    <cellStyle name="Note 4 3 2 4 16 2 4" xfId="22078"/>
    <cellStyle name="Note 4 3 2 4 16 3" xfId="28257"/>
    <cellStyle name="Note 4 3 2 4 16 4" xfId="39222"/>
    <cellStyle name="Note 4 3 2 4 16 5" xfId="16269"/>
    <cellStyle name="Note 4 3 2 4 17" xfId="4576"/>
    <cellStyle name="Note 4 3 2 4 17 2" xfId="10352"/>
    <cellStyle name="Note 4 3 2 4 17 2 2" xfId="34179"/>
    <cellStyle name="Note 4 3 2 4 17 2 3" xfId="45218"/>
    <cellStyle name="Note 4 3 2 4 17 2 4" xfId="22265"/>
    <cellStyle name="Note 4 3 2 4 17 3" xfId="28472"/>
    <cellStyle name="Note 4 3 2 4 17 4" xfId="39443"/>
    <cellStyle name="Note 4 3 2 4 17 5" xfId="16490"/>
    <cellStyle name="Note 4 3 2 4 18" xfId="4786"/>
    <cellStyle name="Note 4 3 2 4 18 2" xfId="10535"/>
    <cellStyle name="Note 4 3 2 4 18 2 2" xfId="34362"/>
    <cellStyle name="Note 4 3 2 4 18 2 3" xfId="45401"/>
    <cellStyle name="Note 4 3 2 4 18 2 4" xfId="22448"/>
    <cellStyle name="Note 4 3 2 4 18 3" xfId="28676"/>
    <cellStyle name="Note 4 3 2 4 18 4" xfId="39653"/>
    <cellStyle name="Note 4 3 2 4 18 5" xfId="16700"/>
    <cellStyle name="Note 4 3 2 4 19" xfId="5021"/>
    <cellStyle name="Note 4 3 2 4 19 2" xfId="10740"/>
    <cellStyle name="Note 4 3 2 4 19 2 2" xfId="34567"/>
    <cellStyle name="Note 4 3 2 4 19 2 3" xfId="45606"/>
    <cellStyle name="Note 4 3 2 4 19 2 4" xfId="22653"/>
    <cellStyle name="Note 4 3 2 4 19 3" xfId="28905"/>
    <cellStyle name="Note 4 3 2 4 19 4" xfId="39888"/>
    <cellStyle name="Note 4 3 2 4 19 5" xfId="16935"/>
    <cellStyle name="Note 4 3 2 4 2" xfId="1114"/>
    <cellStyle name="Note 4 3 2 4 2 2" xfId="7367"/>
    <cellStyle name="Note 4 3 2 4 2 2 2" xfId="31194"/>
    <cellStyle name="Note 4 3 2 4 2 2 3" xfId="42233"/>
    <cellStyle name="Note 4 3 2 4 2 2 4" xfId="19280"/>
    <cellStyle name="Note 4 3 2 4 2 3" xfId="25095"/>
    <cellStyle name="Note 4 3 2 4 2 4" xfId="24227"/>
    <cellStyle name="Note 4 3 2 4 2 5" xfId="13028"/>
    <cellStyle name="Note 4 3 2 4 20" xfId="5242"/>
    <cellStyle name="Note 4 3 2 4 20 2" xfId="10927"/>
    <cellStyle name="Note 4 3 2 4 20 2 2" xfId="34754"/>
    <cellStyle name="Note 4 3 2 4 20 2 3" xfId="45793"/>
    <cellStyle name="Note 4 3 2 4 20 2 4" xfId="22840"/>
    <cellStyle name="Note 4 3 2 4 20 3" xfId="29119"/>
    <cellStyle name="Note 4 3 2 4 20 4" xfId="40109"/>
    <cellStyle name="Note 4 3 2 4 20 5" xfId="17156"/>
    <cellStyle name="Note 4 3 2 4 21" xfId="5475"/>
    <cellStyle name="Note 4 3 2 4 21 2" xfId="11130"/>
    <cellStyle name="Note 4 3 2 4 21 2 2" xfId="34957"/>
    <cellStyle name="Note 4 3 2 4 21 2 3" xfId="45996"/>
    <cellStyle name="Note 4 3 2 4 21 2 4" xfId="23043"/>
    <cellStyle name="Note 4 3 2 4 21 3" xfId="29346"/>
    <cellStyle name="Note 4 3 2 4 21 4" xfId="40342"/>
    <cellStyle name="Note 4 3 2 4 21 5" xfId="17389"/>
    <cellStyle name="Note 4 3 2 4 22" xfId="5708"/>
    <cellStyle name="Note 4 3 2 4 22 2" xfId="11331"/>
    <cellStyle name="Note 4 3 2 4 22 2 2" xfId="35158"/>
    <cellStyle name="Note 4 3 2 4 22 2 3" xfId="46197"/>
    <cellStyle name="Note 4 3 2 4 22 2 4" xfId="23244"/>
    <cellStyle name="Note 4 3 2 4 22 3" xfId="29572"/>
    <cellStyle name="Note 4 3 2 4 22 4" xfId="40575"/>
    <cellStyle name="Note 4 3 2 4 22 5" xfId="17622"/>
    <cellStyle name="Note 4 3 2 4 23" xfId="5925"/>
    <cellStyle name="Note 4 3 2 4 23 2" xfId="11515"/>
    <cellStyle name="Note 4 3 2 4 23 2 2" xfId="35342"/>
    <cellStyle name="Note 4 3 2 4 23 2 3" xfId="46381"/>
    <cellStyle name="Note 4 3 2 4 23 2 4" xfId="23428"/>
    <cellStyle name="Note 4 3 2 4 23 3" xfId="29783"/>
    <cellStyle name="Note 4 3 2 4 23 4" xfId="40792"/>
    <cellStyle name="Note 4 3 2 4 23 5" xfId="17839"/>
    <cellStyle name="Note 4 3 2 4 24" xfId="6133"/>
    <cellStyle name="Note 4 3 2 4 24 2" xfId="11696"/>
    <cellStyle name="Note 4 3 2 4 24 2 2" xfId="35523"/>
    <cellStyle name="Note 4 3 2 4 24 2 3" xfId="46562"/>
    <cellStyle name="Note 4 3 2 4 24 2 4" xfId="23609"/>
    <cellStyle name="Note 4 3 2 4 24 3" xfId="29984"/>
    <cellStyle name="Note 4 3 2 4 24 4" xfId="41000"/>
    <cellStyle name="Note 4 3 2 4 24 5" xfId="18047"/>
    <cellStyle name="Note 4 3 2 4 25" xfId="6353"/>
    <cellStyle name="Note 4 3 2 4 25 2" xfId="11888"/>
    <cellStyle name="Note 4 3 2 4 25 2 2" xfId="35715"/>
    <cellStyle name="Note 4 3 2 4 25 2 3" xfId="46754"/>
    <cellStyle name="Note 4 3 2 4 25 2 4" xfId="23801"/>
    <cellStyle name="Note 4 3 2 4 25 3" xfId="30197"/>
    <cellStyle name="Note 4 3 2 4 25 4" xfId="41220"/>
    <cellStyle name="Note 4 3 2 4 25 5" xfId="18267"/>
    <cellStyle name="Note 4 3 2 4 26" xfId="6582"/>
    <cellStyle name="Note 4 3 2 4 26 2" xfId="12084"/>
    <cellStyle name="Note 4 3 2 4 26 2 2" xfId="35911"/>
    <cellStyle name="Note 4 3 2 4 26 2 3" xfId="46950"/>
    <cellStyle name="Note 4 3 2 4 26 2 4" xfId="23997"/>
    <cellStyle name="Note 4 3 2 4 26 3" xfId="30417"/>
    <cellStyle name="Note 4 3 2 4 26 4" xfId="41449"/>
    <cellStyle name="Note 4 3 2 4 26 5" xfId="18496"/>
    <cellStyle name="Note 4 3 2 4 27" xfId="709"/>
    <cellStyle name="Note 4 3 2 4 27 2" xfId="7016"/>
    <cellStyle name="Note 4 3 2 4 27 2 2" xfId="30843"/>
    <cellStyle name="Note 4 3 2 4 27 2 3" xfId="41882"/>
    <cellStyle name="Note 4 3 2 4 27 2 4" xfId="18929"/>
    <cellStyle name="Note 4 3 2 4 27 3" xfId="24700"/>
    <cellStyle name="Note 4 3 2 4 27 4" xfId="27030"/>
    <cellStyle name="Note 4 3 2 4 27 5" xfId="12623"/>
    <cellStyle name="Note 4 3 2 4 28" xfId="24466"/>
    <cellStyle name="Note 4 3 2 4 29" xfId="27347"/>
    <cellStyle name="Note 4 3 2 4 3" xfId="1327"/>
    <cellStyle name="Note 4 3 2 4 3 2" xfId="7552"/>
    <cellStyle name="Note 4 3 2 4 3 2 2" xfId="31379"/>
    <cellStyle name="Note 4 3 2 4 3 2 3" xfId="42418"/>
    <cellStyle name="Note 4 3 2 4 3 2 4" xfId="19465"/>
    <cellStyle name="Note 4 3 2 4 3 3" xfId="25302"/>
    <cellStyle name="Note 4 3 2 4 3 4" xfId="36194"/>
    <cellStyle name="Note 4 3 2 4 3 5" xfId="13241"/>
    <cellStyle name="Note 4 3 2 4 30" xfId="12384"/>
    <cellStyle name="Note 4 3 2 4 4" xfId="1559"/>
    <cellStyle name="Note 4 3 2 4 4 2" xfId="7750"/>
    <cellStyle name="Note 4 3 2 4 4 2 2" xfId="31577"/>
    <cellStyle name="Note 4 3 2 4 4 2 3" xfId="42616"/>
    <cellStyle name="Note 4 3 2 4 4 2 4" xfId="19663"/>
    <cellStyle name="Note 4 3 2 4 4 3" xfId="25526"/>
    <cellStyle name="Note 4 3 2 4 4 4" xfId="36426"/>
    <cellStyle name="Note 4 3 2 4 4 5" xfId="13473"/>
    <cellStyle name="Note 4 3 2 4 5" xfId="1770"/>
    <cellStyle name="Note 4 3 2 4 5 2" xfId="7934"/>
    <cellStyle name="Note 4 3 2 4 5 2 2" xfId="31761"/>
    <cellStyle name="Note 4 3 2 4 5 2 3" xfId="42800"/>
    <cellStyle name="Note 4 3 2 4 5 2 4" xfId="19847"/>
    <cellStyle name="Note 4 3 2 4 5 3" xfId="25730"/>
    <cellStyle name="Note 4 3 2 4 5 4" xfId="36637"/>
    <cellStyle name="Note 4 3 2 4 5 5" xfId="13684"/>
    <cellStyle name="Note 4 3 2 4 6" xfId="2001"/>
    <cellStyle name="Note 4 3 2 4 6 2" xfId="8135"/>
    <cellStyle name="Note 4 3 2 4 6 2 2" xfId="31962"/>
    <cellStyle name="Note 4 3 2 4 6 2 3" xfId="43001"/>
    <cellStyle name="Note 4 3 2 4 6 2 4" xfId="20048"/>
    <cellStyle name="Note 4 3 2 4 6 3" xfId="25954"/>
    <cellStyle name="Note 4 3 2 4 6 4" xfId="36868"/>
    <cellStyle name="Note 4 3 2 4 6 5" xfId="13915"/>
    <cellStyle name="Note 4 3 2 4 7" xfId="2226"/>
    <cellStyle name="Note 4 3 2 4 7 2" xfId="8326"/>
    <cellStyle name="Note 4 3 2 4 7 2 2" xfId="32153"/>
    <cellStyle name="Note 4 3 2 4 7 2 3" xfId="43192"/>
    <cellStyle name="Note 4 3 2 4 7 2 4" xfId="20239"/>
    <cellStyle name="Note 4 3 2 4 7 3" xfId="26172"/>
    <cellStyle name="Note 4 3 2 4 7 4" xfId="37093"/>
    <cellStyle name="Note 4 3 2 4 7 5" xfId="14140"/>
    <cellStyle name="Note 4 3 2 4 8" xfId="2440"/>
    <cellStyle name="Note 4 3 2 4 8 2" xfId="8512"/>
    <cellStyle name="Note 4 3 2 4 8 2 2" xfId="32339"/>
    <cellStyle name="Note 4 3 2 4 8 2 3" xfId="43378"/>
    <cellStyle name="Note 4 3 2 4 8 2 4" xfId="20425"/>
    <cellStyle name="Note 4 3 2 4 8 3" xfId="26380"/>
    <cellStyle name="Note 4 3 2 4 8 4" xfId="37307"/>
    <cellStyle name="Note 4 3 2 4 8 5" xfId="14354"/>
    <cellStyle name="Note 4 3 2 4 9" xfId="2660"/>
    <cellStyle name="Note 4 3 2 4 9 2" xfId="8698"/>
    <cellStyle name="Note 4 3 2 4 9 2 2" xfId="32525"/>
    <cellStyle name="Note 4 3 2 4 9 2 3" xfId="43564"/>
    <cellStyle name="Note 4 3 2 4 9 2 4" xfId="20611"/>
    <cellStyle name="Note 4 3 2 4 9 3" xfId="26594"/>
    <cellStyle name="Note 4 3 2 4 9 4" xfId="37527"/>
    <cellStyle name="Note 4 3 2 4 9 5" xfId="14574"/>
    <cellStyle name="Note 4 3 2 5" xfId="1075"/>
    <cellStyle name="Note 4 3 2 5 2" xfId="7330"/>
    <cellStyle name="Note 4 3 2 5 2 2" xfId="31157"/>
    <cellStyle name="Note 4 3 2 5 2 3" xfId="42196"/>
    <cellStyle name="Note 4 3 2 5 2 4" xfId="19243"/>
    <cellStyle name="Note 4 3 2 5 3" xfId="25056"/>
    <cellStyle name="Note 4 3 2 5 4" xfId="24244"/>
    <cellStyle name="Note 4 3 2 5 5" xfId="12989"/>
    <cellStyle name="Note 4 3 2 6" xfId="1288"/>
    <cellStyle name="Note 4 3 2 6 2" xfId="7515"/>
    <cellStyle name="Note 4 3 2 6 2 2" xfId="31342"/>
    <cellStyle name="Note 4 3 2 6 2 3" xfId="42381"/>
    <cellStyle name="Note 4 3 2 6 2 4" xfId="19428"/>
    <cellStyle name="Note 4 3 2 6 3" xfId="25263"/>
    <cellStyle name="Note 4 3 2 6 4" xfId="36155"/>
    <cellStyle name="Note 4 3 2 6 5" xfId="13202"/>
    <cellStyle name="Note 4 3 2 7" xfId="1520"/>
    <cellStyle name="Note 4 3 2 7 2" xfId="7713"/>
    <cellStyle name="Note 4 3 2 7 2 2" xfId="31540"/>
    <cellStyle name="Note 4 3 2 7 2 3" xfId="42579"/>
    <cellStyle name="Note 4 3 2 7 2 4" xfId="19626"/>
    <cellStyle name="Note 4 3 2 7 3" xfId="25487"/>
    <cellStyle name="Note 4 3 2 7 4" xfId="36387"/>
    <cellStyle name="Note 4 3 2 7 5" xfId="13434"/>
    <cellStyle name="Note 4 3 2 8" xfId="1731"/>
    <cellStyle name="Note 4 3 2 8 2" xfId="7897"/>
    <cellStyle name="Note 4 3 2 8 2 2" xfId="31724"/>
    <cellStyle name="Note 4 3 2 8 2 3" xfId="42763"/>
    <cellStyle name="Note 4 3 2 8 2 4" xfId="19810"/>
    <cellStyle name="Note 4 3 2 8 3" xfId="25691"/>
    <cellStyle name="Note 4 3 2 8 4" xfId="36598"/>
    <cellStyle name="Note 4 3 2 8 5" xfId="13645"/>
    <cellStyle name="Note 4 3 2 9" xfId="1962"/>
    <cellStyle name="Note 4 3 2 9 2" xfId="8098"/>
    <cellStyle name="Note 4 3 2 9 2 2" xfId="31925"/>
    <cellStyle name="Note 4 3 2 9 2 3" xfId="42964"/>
    <cellStyle name="Note 4 3 2 9 2 4" xfId="20011"/>
    <cellStyle name="Note 4 3 2 9 3" xfId="25915"/>
    <cellStyle name="Note 4 3 2 9 4" xfId="36829"/>
    <cellStyle name="Note 4 3 2 9 5" xfId="13876"/>
    <cellStyle name="Note 4 3 20" xfId="6512"/>
    <cellStyle name="Note 4 3 20 2" xfId="12020"/>
    <cellStyle name="Note 4 3 20 2 2" xfId="35847"/>
    <cellStyle name="Note 4 3 20 2 3" xfId="46886"/>
    <cellStyle name="Note 4 3 20 2 4" xfId="23933"/>
    <cellStyle name="Note 4 3 20 3" xfId="30348"/>
    <cellStyle name="Note 4 3 20 4" xfId="41379"/>
    <cellStyle name="Note 4 3 20 5" xfId="18426"/>
    <cellStyle name="Note 4 3 21" xfId="5859"/>
    <cellStyle name="Note 4 3 21 2" xfId="11454"/>
    <cellStyle name="Note 4 3 21 2 2" xfId="35281"/>
    <cellStyle name="Note 4 3 21 2 3" xfId="46320"/>
    <cellStyle name="Note 4 3 21 2 4" xfId="23367"/>
    <cellStyle name="Note 4 3 21 3" xfId="29718"/>
    <cellStyle name="Note 4 3 21 4" xfId="40726"/>
    <cellStyle name="Note 4 3 21 5" xfId="17773"/>
    <cellStyle name="Note 4 3 22" xfId="636"/>
    <cellStyle name="Note 4 3 22 2" xfId="6943"/>
    <cellStyle name="Note 4 3 22 2 2" xfId="30770"/>
    <cellStyle name="Note 4 3 22 2 3" xfId="41809"/>
    <cellStyle name="Note 4 3 22 2 4" xfId="18856"/>
    <cellStyle name="Note 4 3 22 3" xfId="24627"/>
    <cellStyle name="Note 4 3 22 4" xfId="25704"/>
    <cellStyle name="Note 4 3 22 5" xfId="12550"/>
    <cellStyle name="Note 4 3 23" xfId="24386"/>
    <cellStyle name="Note 4 3 24" xfId="26998"/>
    <cellStyle name="Note 4 3 25" xfId="12305"/>
    <cellStyle name="Note 4 3 3" xfId="504"/>
    <cellStyle name="Note 4 3 3 10" xfId="2898"/>
    <cellStyle name="Note 4 3 3 10 2" xfId="8907"/>
    <cellStyle name="Note 4 3 3 10 2 2" xfId="32734"/>
    <cellStyle name="Note 4 3 3 10 2 3" xfId="43773"/>
    <cellStyle name="Note 4 3 3 10 2 4" xfId="20820"/>
    <cellStyle name="Note 4 3 3 10 3" xfId="26825"/>
    <cellStyle name="Note 4 3 3 10 4" xfId="37765"/>
    <cellStyle name="Note 4 3 3 10 5" xfId="14812"/>
    <cellStyle name="Note 4 3 3 11" xfId="3166"/>
    <cellStyle name="Note 4 3 3 11 2" xfId="9136"/>
    <cellStyle name="Note 4 3 3 11 2 2" xfId="32963"/>
    <cellStyle name="Note 4 3 3 11 2 3" xfId="44002"/>
    <cellStyle name="Note 4 3 3 11 2 4" xfId="21049"/>
    <cellStyle name="Note 4 3 3 11 3" xfId="27089"/>
    <cellStyle name="Note 4 3 3 11 4" xfId="38033"/>
    <cellStyle name="Note 4 3 3 11 5" xfId="15080"/>
    <cellStyle name="Note 4 3 3 12" xfId="3410"/>
    <cellStyle name="Note 4 3 3 12 2" xfId="9348"/>
    <cellStyle name="Note 4 3 3 12 2 2" xfId="33175"/>
    <cellStyle name="Note 4 3 3 12 2 3" xfId="44214"/>
    <cellStyle name="Note 4 3 3 12 2 4" xfId="21261"/>
    <cellStyle name="Note 4 3 3 12 3" xfId="27329"/>
    <cellStyle name="Note 4 3 3 12 4" xfId="38277"/>
    <cellStyle name="Note 4 3 3 12 5" xfId="15324"/>
    <cellStyle name="Note 4 3 3 13" xfId="3655"/>
    <cellStyle name="Note 4 3 3 13 2" xfId="9561"/>
    <cellStyle name="Note 4 3 3 13 2 2" xfId="33388"/>
    <cellStyle name="Note 4 3 3 13 2 3" xfId="44427"/>
    <cellStyle name="Note 4 3 3 13 2 4" xfId="21474"/>
    <cellStyle name="Note 4 3 3 13 3" xfId="27569"/>
    <cellStyle name="Note 4 3 3 13 4" xfId="38522"/>
    <cellStyle name="Note 4 3 3 13 5" xfId="15569"/>
    <cellStyle name="Note 4 3 3 14" xfId="3903"/>
    <cellStyle name="Note 4 3 3 14 2" xfId="9775"/>
    <cellStyle name="Note 4 3 3 14 2 2" xfId="33602"/>
    <cellStyle name="Note 4 3 3 14 2 3" xfId="44641"/>
    <cellStyle name="Note 4 3 3 14 2 4" xfId="21688"/>
    <cellStyle name="Note 4 3 3 14 3" xfId="27813"/>
    <cellStyle name="Note 4 3 3 14 4" xfId="38770"/>
    <cellStyle name="Note 4 3 3 14 5" xfId="15817"/>
    <cellStyle name="Note 4 3 3 15" xfId="4147"/>
    <cellStyle name="Note 4 3 3 15 2" xfId="9986"/>
    <cellStyle name="Note 4 3 3 15 2 2" xfId="33813"/>
    <cellStyle name="Note 4 3 3 15 2 3" xfId="44852"/>
    <cellStyle name="Note 4 3 3 15 2 4" xfId="21899"/>
    <cellStyle name="Note 4 3 3 15 3" xfId="28052"/>
    <cellStyle name="Note 4 3 3 15 4" xfId="39014"/>
    <cellStyle name="Note 4 3 3 15 5" xfId="16061"/>
    <cellStyle name="Note 4 3 3 16" xfId="4389"/>
    <cellStyle name="Note 4 3 3 16 2" xfId="10196"/>
    <cellStyle name="Note 4 3 3 16 2 2" xfId="34023"/>
    <cellStyle name="Note 4 3 3 16 2 3" xfId="45062"/>
    <cellStyle name="Note 4 3 3 16 2 4" xfId="22109"/>
    <cellStyle name="Note 4 3 3 16 3" xfId="28289"/>
    <cellStyle name="Note 4 3 3 16 4" xfId="39256"/>
    <cellStyle name="Note 4 3 3 16 5" xfId="16303"/>
    <cellStyle name="Note 4 3 3 17" xfId="4610"/>
    <cellStyle name="Note 4 3 3 17 2" xfId="10383"/>
    <cellStyle name="Note 4 3 3 17 2 2" xfId="34210"/>
    <cellStyle name="Note 4 3 3 17 2 3" xfId="45249"/>
    <cellStyle name="Note 4 3 3 17 2 4" xfId="22296"/>
    <cellStyle name="Note 4 3 3 17 3" xfId="28504"/>
    <cellStyle name="Note 4 3 3 17 4" xfId="39477"/>
    <cellStyle name="Note 4 3 3 17 5" xfId="16524"/>
    <cellStyle name="Note 4 3 3 18" xfId="4820"/>
    <cellStyle name="Note 4 3 3 18 2" xfId="10566"/>
    <cellStyle name="Note 4 3 3 18 2 2" xfId="34393"/>
    <cellStyle name="Note 4 3 3 18 2 3" xfId="45432"/>
    <cellStyle name="Note 4 3 3 18 2 4" xfId="22479"/>
    <cellStyle name="Note 4 3 3 18 3" xfId="28708"/>
    <cellStyle name="Note 4 3 3 18 4" xfId="39687"/>
    <cellStyle name="Note 4 3 3 18 5" xfId="16734"/>
    <cellStyle name="Note 4 3 3 19" xfId="5055"/>
    <cellStyle name="Note 4 3 3 19 2" xfId="10771"/>
    <cellStyle name="Note 4 3 3 19 2 2" xfId="34598"/>
    <cellStyle name="Note 4 3 3 19 2 3" xfId="45637"/>
    <cellStyle name="Note 4 3 3 19 2 4" xfId="22684"/>
    <cellStyle name="Note 4 3 3 19 3" xfId="28937"/>
    <cellStyle name="Note 4 3 3 19 4" xfId="39922"/>
    <cellStyle name="Note 4 3 3 19 5" xfId="16969"/>
    <cellStyle name="Note 4 3 3 2" xfId="1148"/>
    <cellStyle name="Note 4 3 3 2 2" xfId="7398"/>
    <cellStyle name="Note 4 3 3 2 2 2" xfId="31225"/>
    <cellStyle name="Note 4 3 3 2 2 3" xfId="42264"/>
    <cellStyle name="Note 4 3 3 2 2 4" xfId="19311"/>
    <cellStyle name="Note 4 3 3 2 3" xfId="25127"/>
    <cellStyle name="Note 4 3 3 2 4" xfId="24302"/>
    <cellStyle name="Note 4 3 3 2 5" xfId="13062"/>
    <cellStyle name="Note 4 3 3 20" xfId="5276"/>
    <cellStyle name="Note 4 3 3 20 2" xfId="10958"/>
    <cellStyle name="Note 4 3 3 20 2 2" xfId="34785"/>
    <cellStyle name="Note 4 3 3 20 2 3" xfId="45824"/>
    <cellStyle name="Note 4 3 3 20 2 4" xfId="22871"/>
    <cellStyle name="Note 4 3 3 20 3" xfId="29151"/>
    <cellStyle name="Note 4 3 3 20 4" xfId="40143"/>
    <cellStyle name="Note 4 3 3 20 5" xfId="17190"/>
    <cellStyle name="Note 4 3 3 21" xfId="5509"/>
    <cellStyle name="Note 4 3 3 21 2" xfId="11161"/>
    <cellStyle name="Note 4 3 3 21 2 2" xfId="34988"/>
    <cellStyle name="Note 4 3 3 21 2 3" xfId="46027"/>
    <cellStyle name="Note 4 3 3 21 2 4" xfId="23074"/>
    <cellStyle name="Note 4 3 3 21 3" xfId="29378"/>
    <cellStyle name="Note 4 3 3 21 4" xfId="40376"/>
    <cellStyle name="Note 4 3 3 21 5" xfId="17423"/>
    <cellStyle name="Note 4 3 3 22" xfId="5742"/>
    <cellStyle name="Note 4 3 3 22 2" xfId="11362"/>
    <cellStyle name="Note 4 3 3 22 2 2" xfId="35189"/>
    <cellStyle name="Note 4 3 3 22 2 3" xfId="46228"/>
    <cellStyle name="Note 4 3 3 22 2 4" xfId="23275"/>
    <cellStyle name="Note 4 3 3 22 3" xfId="29604"/>
    <cellStyle name="Note 4 3 3 22 4" xfId="40609"/>
    <cellStyle name="Note 4 3 3 22 5" xfId="17656"/>
    <cellStyle name="Note 4 3 3 23" xfId="5959"/>
    <cellStyle name="Note 4 3 3 23 2" xfId="11546"/>
    <cellStyle name="Note 4 3 3 23 2 2" xfId="35373"/>
    <cellStyle name="Note 4 3 3 23 2 3" xfId="46412"/>
    <cellStyle name="Note 4 3 3 23 2 4" xfId="23459"/>
    <cellStyle name="Note 4 3 3 23 3" xfId="29815"/>
    <cellStyle name="Note 4 3 3 23 4" xfId="40826"/>
    <cellStyle name="Note 4 3 3 23 5" xfId="17873"/>
    <cellStyle name="Note 4 3 3 24" xfId="6167"/>
    <cellStyle name="Note 4 3 3 24 2" xfId="11727"/>
    <cellStyle name="Note 4 3 3 24 2 2" xfId="35554"/>
    <cellStyle name="Note 4 3 3 24 2 3" xfId="46593"/>
    <cellStyle name="Note 4 3 3 24 2 4" xfId="23640"/>
    <cellStyle name="Note 4 3 3 24 3" xfId="30016"/>
    <cellStyle name="Note 4 3 3 24 4" xfId="41034"/>
    <cellStyle name="Note 4 3 3 24 5" xfId="18081"/>
    <cellStyle name="Note 4 3 3 25" xfId="6387"/>
    <cellStyle name="Note 4 3 3 25 2" xfId="11919"/>
    <cellStyle name="Note 4 3 3 25 2 2" xfId="35746"/>
    <cellStyle name="Note 4 3 3 25 2 3" xfId="46785"/>
    <cellStyle name="Note 4 3 3 25 2 4" xfId="23832"/>
    <cellStyle name="Note 4 3 3 25 3" xfId="30229"/>
    <cellStyle name="Note 4 3 3 25 4" xfId="41254"/>
    <cellStyle name="Note 4 3 3 25 5" xfId="18301"/>
    <cellStyle name="Note 4 3 3 26" xfId="6613"/>
    <cellStyle name="Note 4 3 3 26 2" xfId="12112"/>
    <cellStyle name="Note 4 3 3 26 2 2" xfId="35939"/>
    <cellStyle name="Note 4 3 3 26 2 3" xfId="46978"/>
    <cellStyle name="Note 4 3 3 26 2 4" xfId="24025"/>
    <cellStyle name="Note 4 3 3 26 3" xfId="30446"/>
    <cellStyle name="Note 4 3 3 26 4" xfId="41480"/>
    <cellStyle name="Note 4 3 3 26 5" xfId="18527"/>
    <cellStyle name="Note 4 3 3 27" xfId="740"/>
    <cellStyle name="Note 4 3 3 27 2" xfId="7047"/>
    <cellStyle name="Note 4 3 3 27 2 2" xfId="30874"/>
    <cellStyle name="Note 4 3 3 27 2 3" xfId="41913"/>
    <cellStyle name="Note 4 3 3 27 2 4" xfId="18960"/>
    <cellStyle name="Note 4 3 3 27 3" xfId="24731"/>
    <cellStyle name="Note 4 3 3 27 4" xfId="29802"/>
    <cellStyle name="Note 4 3 3 27 5" xfId="12654"/>
    <cellStyle name="Note 4 3 3 28" xfId="6830"/>
    <cellStyle name="Note 4 3 3 28 2" xfId="30657"/>
    <cellStyle name="Note 4 3 3 28 3" xfId="41696"/>
    <cellStyle name="Note 4 3 3 28 4" xfId="18743"/>
    <cellStyle name="Note 4 3 3 29" xfId="24498"/>
    <cellStyle name="Note 4 3 3 3" xfId="1361"/>
    <cellStyle name="Note 4 3 3 3 2" xfId="7583"/>
    <cellStyle name="Note 4 3 3 3 2 2" xfId="31410"/>
    <cellStyle name="Note 4 3 3 3 2 3" xfId="42449"/>
    <cellStyle name="Note 4 3 3 3 2 4" xfId="19496"/>
    <cellStyle name="Note 4 3 3 3 3" xfId="25334"/>
    <cellStyle name="Note 4 3 3 3 4" xfId="36228"/>
    <cellStyle name="Note 4 3 3 3 5" xfId="13275"/>
    <cellStyle name="Note 4 3 3 30" xfId="29392"/>
    <cellStyle name="Note 4 3 3 31" xfId="12418"/>
    <cellStyle name="Note 4 3 3 4" xfId="1593"/>
    <cellStyle name="Note 4 3 3 4 2" xfId="7781"/>
    <cellStyle name="Note 4 3 3 4 2 2" xfId="31608"/>
    <cellStyle name="Note 4 3 3 4 2 3" xfId="42647"/>
    <cellStyle name="Note 4 3 3 4 2 4" xfId="19694"/>
    <cellStyle name="Note 4 3 3 4 3" xfId="25558"/>
    <cellStyle name="Note 4 3 3 4 4" xfId="36460"/>
    <cellStyle name="Note 4 3 3 4 5" xfId="13507"/>
    <cellStyle name="Note 4 3 3 5" xfId="1804"/>
    <cellStyle name="Note 4 3 3 5 2" xfId="7965"/>
    <cellStyle name="Note 4 3 3 5 2 2" xfId="31792"/>
    <cellStyle name="Note 4 3 3 5 2 3" xfId="42831"/>
    <cellStyle name="Note 4 3 3 5 2 4" xfId="19878"/>
    <cellStyle name="Note 4 3 3 5 3" xfId="25762"/>
    <cellStyle name="Note 4 3 3 5 4" xfId="36671"/>
    <cellStyle name="Note 4 3 3 5 5" xfId="13718"/>
    <cellStyle name="Note 4 3 3 6" xfId="2035"/>
    <cellStyle name="Note 4 3 3 6 2" xfId="8166"/>
    <cellStyle name="Note 4 3 3 6 2 2" xfId="31993"/>
    <cellStyle name="Note 4 3 3 6 2 3" xfId="43032"/>
    <cellStyle name="Note 4 3 3 6 2 4" xfId="20079"/>
    <cellStyle name="Note 4 3 3 6 3" xfId="25987"/>
    <cellStyle name="Note 4 3 3 6 4" xfId="36902"/>
    <cellStyle name="Note 4 3 3 6 5" xfId="13949"/>
    <cellStyle name="Note 4 3 3 7" xfId="2260"/>
    <cellStyle name="Note 4 3 3 7 2" xfId="8357"/>
    <cellStyle name="Note 4 3 3 7 2 2" xfId="32184"/>
    <cellStyle name="Note 4 3 3 7 2 3" xfId="43223"/>
    <cellStyle name="Note 4 3 3 7 2 4" xfId="20270"/>
    <cellStyle name="Note 4 3 3 7 3" xfId="26204"/>
    <cellStyle name="Note 4 3 3 7 4" xfId="37127"/>
    <cellStyle name="Note 4 3 3 7 5" xfId="14174"/>
    <cellStyle name="Note 4 3 3 8" xfId="2474"/>
    <cellStyle name="Note 4 3 3 8 2" xfId="8543"/>
    <cellStyle name="Note 4 3 3 8 2 2" xfId="32370"/>
    <cellStyle name="Note 4 3 3 8 2 3" xfId="43409"/>
    <cellStyle name="Note 4 3 3 8 2 4" xfId="20456"/>
    <cellStyle name="Note 4 3 3 8 3" xfId="26413"/>
    <cellStyle name="Note 4 3 3 8 4" xfId="37341"/>
    <cellStyle name="Note 4 3 3 8 5" xfId="14388"/>
    <cellStyle name="Note 4 3 3 9" xfId="2692"/>
    <cellStyle name="Note 4 3 3 9 2" xfId="8727"/>
    <cellStyle name="Note 4 3 3 9 2 2" xfId="32554"/>
    <cellStyle name="Note 4 3 3 9 2 3" xfId="43593"/>
    <cellStyle name="Note 4 3 3 9 2 4" xfId="20640"/>
    <cellStyle name="Note 4 3 3 9 3" xfId="26625"/>
    <cellStyle name="Note 4 3 3 9 4" xfId="37559"/>
    <cellStyle name="Note 4 3 3 9 5" xfId="14606"/>
    <cellStyle name="Note 4 3 4" xfId="963"/>
    <cellStyle name="Note 4 3 4 2" xfId="7243"/>
    <cellStyle name="Note 4 3 4 2 2" xfId="31070"/>
    <cellStyle name="Note 4 3 4 2 3" xfId="42109"/>
    <cellStyle name="Note 4 3 4 2 4" xfId="19156"/>
    <cellStyle name="Note 4 3 4 3" xfId="24948"/>
    <cellStyle name="Note 4 3 4 4" xfId="28404"/>
    <cellStyle name="Note 4 3 4 5" xfId="12877"/>
    <cellStyle name="Note 4 3 5" xfId="949"/>
    <cellStyle name="Note 4 3 5 2" xfId="7233"/>
    <cellStyle name="Note 4 3 5 2 2" xfId="31060"/>
    <cellStyle name="Note 4 3 5 2 3" xfId="42099"/>
    <cellStyle name="Note 4 3 5 2 4" xfId="19146"/>
    <cellStyle name="Note 4 3 5 3" xfId="24935"/>
    <cellStyle name="Note 4 3 5 4" xfId="27589"/>
    <cellStyle name="Note 4 3 5 5" xfId="12863"/>
    <cellStyle name="Note 4 3 6" xfId="1923"/>
    <cellStyle name="Note 4 3 6 2" xfId="8063"/>
    <cellStyle name="Note 4 3 6 2 2" xfId="31890"/>
    <cellStyle name="Note 4 3 6 2 3" xfId="42929"/>
    <cellStyle name="Note 4 3 6 2 4" xfId="19976"/>
    <cellStyle name="Note 4 3 6 3" xfId="25877"/>
    <cellStyle name="Note 4 3 6 4" xfId="36790"/>
    <cellStyle name="Note 4 3 6 5" xfId="13837"/>
    <cellStyle name="Note 4 3 7" xfId="837"/>
    <cellStyle name="Note 4 3 7 2" xfId="7144"/>
    <cellStyle name="Note 4 3 7 2 2" xfId="30971"/>
    <cellStyle name="Note 4 3 7 2 3" xfId="42010"/>
    <cellStyle name="Note 4 3 7 2 4" xfId="19057"/>
    <cellStyle name="Note 4 3 7 3" xfId="24828"/>
    <cellStyle name="Note 4 3 7 4" xfId="26658"/>
    <cellStyle name="Note 4 3 7 5" xfId="12751"/>
    <cellStyle name="Note 4 3 8" xfId="957"/>
    <cellStyle name="Note 4 3 8 2" xfId="7240"/>
    <cellStyle name="Note 4 3 8 2 2" xfId="31067"/>
    <cellStyle name="Note 4 3 8 2 3" xfId="42106"/>
    <cellStyle name="Note 4 3 8 2 4" xfId="19153"/>
    <cellStyle name="Note 4 3 8 3" xfId="24943"/>
    <cellStyle name="Note 4 3 8 4" xfId="29716"/>
    <cellStyle name="Note 4 3 8 5" xfId="12871"/>
    <cellStyle name="Note 4 3 9" xfId="3052"/>
    <cellStyle name="Note 4 3 9 2" xfId="9032"/>
    <cellStyle name="Note 4 3 9 2 2" xfId="32859"/>
    <cellStyle name="Note 4 3 9 2 3" xfId="43898"/>
    <cellStyle name="Note 4 3 9 2 4" xfId="20945"/>
    <cellStyle name="Note 4 3 9 3" xfId="26976"/>
    <cellStyle name="Note 4 3 9 4" xfId="37919"/>
    <cellStyle name="Note 4 3 9 5" xfId="14966"/>
    <cellStyle name="Note 4 30" xfId="12280"/>
    <cellStyle name="Note 4 4" xfId="369"/>
    <cellStyle name="Note 4 4 10" xfId="3275"/>
    <cellStyle name="Note 4 4 10 2" xfId="9225"/>
    <cellStyle name="Note 4 4 10 2 2" xfId="33052"/>
    <cellStyle name="Note 4 4 10 2 3" xfId="44091"/>
    <cellStyle name="Note 4 4 10 2 4" xfId="21138"/>
    <cellStyle name="Note 4 4 10 3" xfId="27196"/>
    <cellStyle name="Note 4 4 10 4" xfId="38142"/>
    <cellStyle name="Note 4 4 10 5" xfId="15189"/>
    <cellStyle name="Note 4 4 11" xfId="3522"/>
    <cellStyle name="Note 4 4 11 2" xfId="9440"/>
    <cellStyle name="Note 4 4 11 2 2" xfId="33267"/>
    <cellStyle name="Note 4 4 11 2 3" xfId="44306"/>
    <cellStyle name="Note 4 4 11 2 4" xfId="21353"/>
    <cellStyle name="Note 4 4 11 3" xfId="27438"/>
    <cellStyle name="Note 4 4 11 4" xfId="38389"/>
    <cellStyle name="Note 4 4 11 5" xfId="15436"/>
    <cellStyle name="Note 4 4 12" xfId="3769"/>
    <cellStyle name="Note 4 4 12 2" xfId="9654"/>
    <cellStyle name="Note 4 4 12 2 2" xfId="33481"/>
    <cellStyle name="Note 4 4 12 2 3" xfId="44520"/>
    <cellStyle name="Note 4 4 12 2 4" xfId="21567"/>
    <cellStyle name="Note 4 4 12 3" xfId="27681"/>
    <cellStyle name="Note 4 4 12 4" xfId="38636"/>
    <cellStyle name="Note 4 4 12 5" xfId="15683"/>
    <cellStyle name="Note 4 4 13" xfId="4013"/>
    <cellStyle name="Note 4 4 13 2" xfId="9865"/>
    <cellStyle name="Note 4 4 13 2 2" xfId="33692"/>
    <cellStyle name="Note 4 4 13 2 3" xfId="44731"/>
    <cellStyle name="Note 4 4 13 2 4" xfId="21778"/>
    <cellStyle name="Note 4 4 13 3" xfId="27920"/>
    <cellStyle name="Note 4 4 13 4" xfId="38880"/>
    <cellStyle name="Note 4 4 13 5" xfId="15927"/>
    <cellStyle name="Note 4 4 14" xfId="4256"/>
    <cellStyle name="Note 4 4 14 2" xfId="10075"/>
    <cellStyle name="Note 4 4 14 2 2" xfId="33902"/>
    <cellStyle name="Note 4 4 14 2 3" xfId="44941"/>
    <cellStyle name="Note 4 4 14 2 4" xfId="21988"/>
    <cellStyle name="Note 4 4 14 3" xfId="28158"/>
    <cellStyle name="Note 4 4 14 4" xfId="39123"/>
    <cellStyle name="Note 4 4 14 5" xfId="16170"/>
    <cellStyle name="Note 4 4 15" xfId="2590"/>
    <cellStyle name="Note 4 4 15 2" xfId="8636"/>
    <cellStyle name="Note 4 4 15 2 2" xfId="32463"/>
    <cellStyle name="Note 4 4 15 2 3" xfId="43502"/>
    <cellStyle name="Note 4 4 15 2 4" xfId="20549"/>
    <cellStyle name="Note 4 4 15 3" xfId="26525"/>
    <cellStyle name="Note 4 4 15 4" xfId="37457"/>
    <cellStyle name="Note 4 4 15 5" xfId="14504"/>
    <cellStyle name="Note 4 4 16" xfId="838"/>
    <cellStyle name="Note 4 4 16 2" xfId="7145"/>
    <cellStyle name="Note 4 4 16 2 2" xfId="30972"/>
    <cellStyle name="Note 4 4 16 2 3" xfId="42011"/>
    <cellStyle name="Note 4 4 16 2 4" xfId="19058"/>
    <cellStyle name="Note 4 4 16 3" xfId="24829"/>
    <cellStyle name="Note 4 4 16 4" xfId="26446"/>
    <cellStyle name="Note 4 4 16 5" xfId="12752"/>
    <cellStyle name="Note 4 4 17" xfId="875"/>
    <cellStyle name="Note 4 4 17 2" xfId="7175"/>
    <cellStyle name="Note 4 4 17 2 2" xfId="31002"/>
    <cellStyle name="Note 4 4 17 2 3" xfId="42041"/>
    <cellStyle name="Note 4 4 17 2 4" xfId="19088"/>
    <cellStyle name="Note 4 4 17 3" xfId="24865"/>
    <cellStyle name="Note 4 4 17 4" xfId="27927"/>
    <cellStyle name="Note 4 4 17 5" xfId="12789"/>
    <cellStyle name="Note 4 4 18" xfId="5618"/>
    <cellStyle name="Note 4 4 18 2" xfId="11250"/>
    <cellStyle name="Note 4 4 18 2 2" xfId="35077"/>
    <cellStyle name="Note 4 4 18 2 3" xfId="46116"/>
    <cellStyle name="Note 4 4 18 2 4" xfId="23163"/>
    <cellStyle name="Note 4 4 18 3" xfId="29483"/>
    <cellStyle name="Note 4 4 18 4" xfId="40485"/>
    <cellStyle name="Note 4 4 18 5" xfId="17532"/>
    <cellStyle name="Note 4 4 19" xfId="4011"/>
    <cellStyle name="Note 4 4 19 2" xfId="9864"/>
    <cellStyle name="Note 4 4 19 2 2" xfId="33691"/>
    <cellStyle name="Note 4 4 19 2 3" xfId="44730"/>
    <cellStyle name="Note 4 4 19 2 4" xfId="21777"/>
    <cellStyle name="Note 4 4 19 3" xfId="27918"/>
    <cellStyle name="Note 4 4 19 4" xfId="38878"/>
    <cellStyle name="Note 4 4 19 5" xfId="15925"/>
    <cellStyle name="Note 4 4 2" xfId="413"/>
    <cellStyle name="Note 4 4 2 10" xfId="2169"/>
    <cellStyle name="Note 4 4 2 10 2" xfId="8272"/>
    <cellStyle name="Note 4 4 2 10 2 2" xfId="32099"/>
    <cellStyle name="Note 4 4 2 10 2 3" xfId="43138"/>
    <cellStyle name="Note 4 4 2 10 2 4" xfId="20185"/>
    <cellStyle name="Note 4 4 2 10 3" xfId="26115"/>
    <cellStyle name="Note 4 4 2 10 4" xfId="37036"/>
    <cellStyle name="Note 4 4 2 10 5" xfId="14083"/>
    <cellStyle name="Note 4 4 2 11" xfId="2383"/>
    <cellStyle name="Note 4 4 2 11 2" xfId="8458"/>
    <cellStyle name="Note 4 4 2 11 2 2" xfId="32285"/>
    <cellStyle name="Note 4 4 2 11 2 3" xfId="43324"/>
    <cellStyle name="Note 4 4 2 11 2 4" xfId="20371"/>
    <cellStyle name="Note 4 4 2 11 3" xfId="26323"/>
    <cellStyle name="Note 4 4 2 11 4" xfId="37250"/>
    <cellStyle name="Note 4 4 2 11 5" xfId="14297"/>
    <cellStyle name="Note 4 4 2 12" xfId="2606"/>
    <cellStyle name="Note 4 4 2 12 2" xfId="8648"/>
    <cellStyle name="Note 4 4 2 12 2 2" xfId="32475"/>
    <cellStyle name="Note 4 4 2 12 2 3" xfId="43514"/>
    <cellStyle name="Note 4 4 2 12 2 4" xfId="20561"/>
    <cellStyle name="Note 4 4 2 12 3" xfId="26541"/>
    <cellStyle name="Note 4 4 2 12 4" xfId="37473"/>
    <cellStyle name="Note 4 4 2 12 5" xfId="14520"/>
    <cellStyle name="Note 4 4 2 13" xfId="2807"/>
    <cellStyle name="Note 4 4 2 13 2" xfId="8822"/>
    <cellStyle name="Note 4 4 2 13 2 2" xfId="32649"/>
    <cellStyle name="Note 4 4 2 13 2 3" xfId="43688"/>
    <cellStyle name="Note 4 4 2 13 2 4" xfId="20735"/>
    <cellStyle name="Note 4 4 2 13 3" xfId="26736"/>
    <cellStyle name="Note 4 4 2 13 4" xfId="37674"/>
    <cellStyle name="Note 4 4 2 13 5" xfId="14721"/>
    <cellStyle name="Note 4 4 2 14" xfId="3075"/>
    <cellStyle name="Note 4 4 2 14 2" xfId="9051"/>
    <cellStyle name="Note 4 4 2 14 2 2" xfId="32878"/>
    <cellStyle name="Note 4 4 2 14 2 3" xfId="43917"/>
    <cellStyle name="Note 4 4 2 14 2 4" xfId="20964"/>
    <cellStyle name="Note 4 4 2 14 3" xfId="26999"/>
    <cellStyle name="Note 4 4 2 14 4" xfId="37942"/>
    <cellStyle name="Note 4 4 2 14 5" xfId="14989"/>
    <cellStyle name="Note 4 4 2 15" xfId="3319"/>
    <cellStyle name="Note 4 4 2 15 2" xfId="9263"/>
    <cellStyle name="Note 4 4 2 15 2 2" xfId="33090"/>
    <cellStyle name="Note 4 4 2 15 2 3" xfId="44129"/>
    <cellStyle name="Note 4 4 2 15 2 4" xfId="21176"/>
    <cellStyle name="Note 4 4 2 15 3" xfId="27240"/>
    <cellStyle name="Note 4 4 2 15 4" xfId="38186"/>
    <cellStyle name="Note 4 4 2 15 5" xfId="15233"/>
    <cellStyle name="Note 4 4 2 16" xfId="3564"/>
    <cellStyle name="Note 4 4 2 16 2" xfId="9476"/>
    <cellStyle name="Note 4 4 2 16 2 2" xfId="33303"/>
    <cellStyle name="Note 4 4 2 16 2 3" xfId="44342"/>
    <cellStyle name="Note 4 4 2 16 2 4" xfId="21389"/>
    <cellStyle name="Note 4 4 2 16 3" xfId="27480"/>
    <cellStyle name="Note 4 4 2 16 4" xfId="38431"/>
    <cellStyle name="Note 4 4 2 16 5" xfId="15478"/>
    <cellStyle name="Note 4 4 2 17" xfId="3812"/>
    <cellStyle name="Note 4 4 2 17 2" xfId="9690"/>
    <cellStyle name="Note 4 4 2 17 2 2" xfId="33517"/>
    <cellStyle name="Note 4 4 2 17 2 3" xfId="44556"/>
    <cellStyle name="Note 4 4 2 17 2 4" xfId="21603"/>
    <cellStyle name="Note 4 4 2 17 3" xfId="27724"/>
    <cellStyle name="Note 4 4 2 17 4" xfId="38679"/>
    <cellStyle name="Note 4 4 2 17 5" xfId="15726"/>
    <cellStyle name="Note 4 4 2 18" xfId="4056"/>
    <cellStyle name="Note 4 4 2 18 2" xfId="9901"/>
    <cellStyle name="Note 4 4 2 18 2 2" xfId="33728"/>
    <cellStyle name="Note 4 4 2 18 2 3" xfId="44767"/>
    <cellStyle name="Note 4 4 2 18 2 4" xfId="21814"/>
    <cellStyle name="Note 4 4 2 18 3" xfId="27963"/>
    <cellStyle name="Note 4 4 2 18 4" xfId="38923"/>
    <cellStyle name="Note 4 4 2 18 5" xfId="15970"/>
    <cellStyle name="Note 4 4 2 19" xfId="4298"/>
    <cellStyle name="Note 4 4 2 19 2" xfId="10111"/>
    <cellStyle name="Note 4 4 2 19 2 2" xfId="33938"/>
    <cellStyle name="Note 4 4 2 19 2 3" xfId="44977"/>
    <cellStyle name="Note 4 4 2 19 2 4" xfId="22024"/>
    <cellStyle name="Note 4 4 2 19 3" xfId="28200"/>
    <cellStyle name="Note 4 4 2 19 4" xfId="39165"/>
    <cellStyle name="Note 4 4 2 19 5" xfId="16212"/>
    <cellStyle name="Note 4 4 2 2" xfId="534"/>
    <cellStyle name="Note 4 4 2 2 10" xfId="2928"/>
    <cellStyle name="Note 4 4 2 2 10 2" xfId="8926"/>
    <cellStyle name="Note 4 4 2 2 10 2 2" xfId="32753"/>
    <cellStyle name="Note 4 4 2 2 10 2 3" xfId="43792"/>
    <cellStyle name="Note 4 4 2 2 10 2 4" xfId="20839"/>
    <cellStyle name="Note 4 4 2 2 10 3" xfId="26853"/>
    <cellStyle name="Note 4 4 2 2 10 4" xfId="37795"/>
    <cellStyle name="Note 4 4 2 2 10 5" xfId="14842"/>
    <cellStyle name="Note 4 4 2 2 11" xfId="3196"/>
    <cellStyle name="Note 4 4 2 2 11 2" xfId="9155"/>
    <cellStyle name="Note 4 4 2 2 11 2 2" xfId="32982"/>
    <cellStyle name="Note 4 4 2 2 11 2 3" xfId="44021"/>
    <cellStyle name="Note 4 4 2 2 11 2 4" xfId="21068"/>
    <cellStyle name="Note 4 4 2 2 11 3" xfId="27118"/>
    <cellStyle name="Note 4 4 2 2 11 4" xfId="38063"/>
    <cellStyle name="Note 4 4 2 2 11 5" xfId="15110"/>
    <cellStyle name="Note 4 4 2 2 12" xfId="3440"/>
    <cellStyle name="Note 4 4 2 2 12 2" xfId="9367"/>
    <cellStyle name="Note 4 4 2 2 12 2 2" xfId="33194"/>
    <cellStyle name="Note 4 4 2 2 12 2 3" xfId="44233"/>
    <cellStyle name="Note 4 4 2 2 12 2 4" xfId="21280"/>
    <cellStyle name="Note 4 4 2 2 12 3" xfId="27357"/>
    <cellStyle name="Note 4 4 2 2 12 4" xfId="38307"/>
    <cellStyle name="Note 4 4 2 2 12 5" xfId="15354"/>
    <cellStyle name="Note 4 4 2 2 13" xfId="3685"/>
    <cellStyle name="Note 4 4 2 2 13 2" xfId="9580"/>
    <cellStyle name="Note 4 4 2 2 13 2 2" xfId="33407"/>
    <cellStyle name="Note 4 4 2 2 13 2 3" xfId="44446"/>
    <cellStyle name="Note 4 4 2 2 13 2 4" xfId="21493"/>
    <cellStyle name="Note 4 4 2 2 13 3" xfId="27598"/>
    <cellStyle name="Note 4 4 2 2 13 4" xfId="38552"/>
    <cellStyle name="Note 4 4 2 2 13 5" xfId="15599"/>
    <cellStyle name="Note 4 4 2 2 14" xfId="3933"/>
    <cellStyle name="Note 4 4 2 2 14 2" xfId="9794"/>
    <cellStyle name="Note 4 4 2 2 14 2 2" xfId="33621"/>
    <cellStyle name="Note 4 4 2 2 14 2 3" xfId="44660"/>
    <cellStyle name="Note 4 4 2 2 14 2 4" xfId="21707"/>
    <cellStyle name="Note 4 4 2 2 14 3" xfId="27841"/>
    <cellStyle name="Note 4 4 2 2 14 4" xfId="38800"/>
    <cellStyle name="Note 4 4 2 2 14 5" xfId="15847"/>
    <cellStyle name="Note 4 4 2 2 15" xfId="4177"/>
    <cellStyle name="Note 4 4 2 2 15 2" xfId="10005"/>
    <cellStyle name="Note 4 4 2 2 15 2 2" xfId="33832"/>
    <cellStyle name="Note 4 4 2 2 15 2 3" xfId="44871"/>
    <cellStyle name="Note 4 4 2 2 15 2 4" xfId="21918"/>
    <cellStyle name="Note 4 4 2 2 15 3" xfId="28080"/>
    <cellStyle name="Note 4 4 2 2 15 4" xfId="39044"/>
    <cellStyle name="Note 4 4 2 2 15 5" xfId="16091"/>
    <cellStyle name="Note 4 4 2 2 16" xfId="4419"/>
    <cellStyle name="Note 4 4 2 2 16 2" xfId="10215"/>
    <cellStyle name="Note 4 4 2 2 16 2 2" xfId="34042"/>
    <cellStyle name="Note 4 4 2 2 16 2 3" xfId="45081"/>
    <cellStyle name="Note 4 4 2 2 16 2 4" xfId="22128"/>
    <cellStyle name="Note 4 4 2 2 16 3" xfId="28317"/>
    <cellStyle name="Note 4 4 2 2 16 4" xfId="39286"/>
    <cellStyle name="Note 4 4 2 2 16 5" xfId="16333"/>
    <cellStyle name="Note 4 4 2 2 17" xfId="4640"/>
    <cellStyle name="Note 4 4 2 2 17 2" xfId="10402"/>
    <cellStyle name="Note 4 4 2 2 17 2 2" xfId="34229"/>
    <cellStyle name="Note 4 4 2 2 17 2 3" xfId="45268"/>
    <cellStyle name="Note 4 4 2 2 17 2 4" xfId="22315"/>
    <cellStyle name="Note 4 4 2 2 17 3" xfId="28532"/>
    <cellStyle name="Note 4 4 2 2 17 4" xfId="39507"/>
    <cellStyle name="Note 4 4 2 2 17 5" xfId="16554"/>
    <cellStyle name="Note 4 4 2 2 18" xfId="4850"/>
    <cellStyle name="Note 4 4 2 2 18 2" xfId="10585"/>
    <cellStyle name="Note 4 4 2 2 18 2 2" xfId="34412"/>
    <cellStyle name="Note 4 4 2 2 18 2 3" xfId="45451"/>
    <cellStyle name="Note 4 4 2 2 18 2 4" xfId="22498"/>
    <cellStyle name="Note 4 4 2 2 18 3" xfId="28736"/>
    <cellStyle name="Note 4 4 2 2 18 4" xfId="39717"/>
    <cellStyle name="Note 4 4 2 2 18 5" xfId="16764"/>
    <cellStyle name="Note 4 4 2 2 19" xfId="5085"/>
    <cellStyle name="Note 4 4 2 2 19 2" xfId="10790"/>
    <cellStyle name="Note 4 4 2 2 19 2 2" xfId="34617"/>
    <cellStyle name="Note 4 4 2 2 19 2 3" xfId="45656"/>
    <cellStyle name="Note 4 4 2 2 19 2 4" xfId="22703"/>
    <cellStyle name="Note 4 4 2 2 19 3" xfId="28966"/>
    <cellStyle name="Note 4 4 2 2 19 4" xfId="39952"/>
    <cellStyle name="Note 4 4 2 2 19 5" xfId="16999"/>
    <cellStyle name="Note 4 4 2 2 2" xfId="1178"/>
    <cellStyle name="Note 4 4 2 2 2 2" xfId="7417"/>
    <cellStyle name="Note 4 4 2 2 2 2 2" xfId="31244"/>
    <cellStyle name="Note 4 4 2 2 2 2 3" xfId="42283"/>
    <cellStyle name="Note 4 4 2 2 2 2 4" xfId="19330"/>
    <cellStyle name="Note 4 4 2 2 2 3" xfId="25155"/>
    <cellStyle name="Note 4 4 2 2 2 4" xfId="24216"/>
    <cellStyle name="Note 4 4 2 2 2 5" xfId="13092"/>
    <cellStyle name="Note 4 4 2 2 20" xfId="5306"/>
    <cellStyle name="Note 4 4 2 2 20 2" xfId="10977"/>
    <cellStyle name="Note 4 4 2 2 20 2 2" xfId="34804"/>
    <cellStyle name="Note 4 4 2 2 20 2 3" xfId="45843"/>
    <cellStyle name="Note 4 4 2 2 20 2 4" xfId="22890"/>
    <cellStyle name="Note 4 4 2 2 20 3" xfId="29179"/>
    <cellStyle name="Note 4 4 2 2 20 4" xfId="40173"/>
    <cellStyle name="Note 4 4 2 2 20 5" xfId="17220"/>
    <cellStyle name="Note 4 4 2 2 21" xfId="5539"/>
    <cellStyle name="Note 4 4 2 2 21 2" xfId="11180"/>
    <cellStyle name="Note 4 4 2 2 21 2 2" xfId="35007"/>
    <cellStyle name="Note 4 4 2 2 21 2 3" xfId="46046"/>
    <cellStyle name="Note 4 4 2 2 21 2 4" xfId="23093"/>
    <cellStyle name="Note 4 4 2 2 21 3" xfId="29406"/>
    <cellStyle name="Note 4 4 2 2 21 4" xfId="40406"/>
    <cellStyle name="Note 4 4 2 2 21 5" xfId="17453"/>
    <cellStyle name="Note 4 4 2 2 22" xfId="5772"/>
    <cellStyle name="Note 4 4 2 2 22 2" xfId="11381"/>
    <cellStyle name="Note 4 4 2 2 22 2 2" xfId="35208"/>
    <cellStyle name="Note 4 4 2 2 22 2 3" xfId="46247"/>
    <cellStyle name="Note 4 4 2 2 22 2 4" xfId="23294"/>
    <cellStyle name="Note 4 4 2 2 22 3" xfId="29632"/>
    <cellStyle name="Note 4 4 2 2 22 4" xfId="40639"/>
    <cellStyle name="Note 4 4 2 2 22 5" xfId="17686"/>
    <cellStyle name="Note 4 4 2 2 23" xfId="5989"/>
    <cellStyle name="Note 4 4 2 2 23 2" xfId="11565"/>
    <cellStyle name="Note 4 4 2 2 23 2 2" xfId="35392"/>
    <cellStyle name="Note 4 4 2 2 23 2 3" xfId="46431"/>
    <cellStyle name="Note 4 4 2 2 23 2 4" xfId="23478"/>
    <cellStyle name="Note 4 4 2 2 23 3" xfId="29842"/>
    <cellStyle name="Note 4 4 2 2 23 4" xfId="40856"/>
    <cellStyle name="Note 4 4 2 2 23 5" xfId="17903"/>
    <cellStyle name="Note 4 4 2 2 24" xfId="6197"/>
    <cellStyle name="Note 4 4 2 2 24 2" xfId="11746"/>
    <cellStyle name="Note 4 4 2 2 24 2 2" xfId="35573"/>
    <cellStyle name="Note 4 4 2 2 24 2 3" xfId="46612"/>
    <cellStyle name="Note 4 4 2 2 24 2 4" xfId="23659"/>
    <cellStyle name="Note 4 4 2 2 24 3" xfId="30043"/>
    <cellStyle name="Note 4 4 2 2 24 4" xfId="41064"/>
    <cellStyle name="Note 4 4 2 2 24 5" xfId="18111"/>
    <cellStyle name="Note 4 4 2 2 25" xfId="6417"/>
    <cellStyle name="Note 4 4 2 2 25 2" xfId="11938"/>
    <cellStyle name="Note 4 4 2 2 25 2 2" xfId="35765"/>
    <cellStyle name="Note 4 4 2 2 25 2 3" xfId="46804"/>
    <cellStyle name="Note 4 4 2 2 25 2 4" xfId="23851"/>
    <cellStyle name="Note 4 4 2 2 25 3" xfId="30256"/>
    <cellStyle name="Note 4 4 2 2 25 4" xfId="41284"/>
    <cellStyle name="Note 4 4 2 2 25 5" xfId="18331"/>
    <cellStyle name="Note 4 4 2 2 26" xfId="6643"/>
    <cellStyle name="Note 4 4 2 2 26 2" xfId="12131"/>
    <cellStyle name="Note 4 4 2 2 26 2 2" xfId="35958"/>
    <cellStyle name="Note 4 4 2 2 26 2 3" xfId="46997"/>
    <cellStyle name="Note 4 4 2 2 26 2 4" xfId="24044"/>
    <cellStyle name="Note 4 4 2 2 26 3" xfId="30473"/>
    <cellStyle name="Note 4 4 2 2 26 4" xfId="41510"/>
    <cellStyle name="Note 4 4 2 2 26 5" xfId="18557"/>
    <cellStyle name="Note 4 4 2 2 27" xfId="759"/>
    <cellStyle name="Note 4 4 2 2 27 2" xfId="7066"/>
    <cellStyle name="Note 4 4 2 2 27 2 2" xfId="30893"/>
    <cellStyle name="Note 4 4 2 2 27 2 3" xfId="41932"/>
    <cellStyle name="Note 4 4 2 2 27 2 4" xfId="18979"/>
    <cellStyle name="Note 4 4 2 2 27 3" xfId="24750"/>
    <cellStyle name="Note 4 4 2 2 27 4" xfId="26430"/>
    <cellStyle name="Note 4 4 2 2 27 5" xfId="12673"/>
    <cellStyle name="Note 4 4 2 2 28" xfId="6849"/>
    <cellStyle name="Note 4 4 2 2 28 2" xfId="30676"/>
    <cellStyle name="Note 4 4 2 2 28 3" xfId="41715"/>
    <cellStyle name="Note 4 4 2 2 28 4" xfId="18762"/>
    <cellStyle name="Note 4 4 2 2 29" xfId="24526"/>
    <cellStyle name="Note 4 4 2 2 3" xfId="1391"/>
    <cellStyle name="Note 4 4 2 2 3 2" xfId="7602"/>
    <cellStyle name="Note 4 4 2 2 3 2 2" xfId="31429"/>
    <cellStyle name="Note 4 4 2 2 3 2 3" xfId="42468"/>
    <cellStyle name="Note 4 4 2 2 3 2 4" xfId="19515"/>
    <cellStyle name="Note 4 4 2 2 3 3" xfId="25361"/>
    <cellStyle name="Note 4 4 2 2 3 4" xfId="36258"/>
    <cellStyle name="Note 4 4 2 2 3 5" xfId="13305"/>
    <cellStyle name="Note 4 4 2 2 30" xfId="25349"/>
    <cellStyle name="Note 4 4 2 2 31" xfId="12448"/>
    <cellStyle name="Note 4 4 2 2 4" xfId="1623"/>
    <cellStyle name="Note 4 4 2 2 4 2" xfId="7800"/>
    <cellStyle name="Note 4 4 2 2 4 2 2" xfId="31627"/>
    <cellStyle name="Note 4 4 2 2 4 2 3" xfId="42666"/>
    <cellStyle name="Note 4 4 2 2 4 2 4" xfId="19713"/>
    <cellStyle name="Note 4 4 2 2 4 3" xfId="25585"/>
    <cellStyle name="Note 4 4 2 2 4 4" xfId="36490"/>
    <cellStyle name="Note 4 4 2 2 4 5" xfId="13537"/>
    <cellStyle name="Note 4 4 2 2 5" xfId="1834"/>
    <cellStyle name="Note 4 4 2 2 5 2" xfId="7984"/>
    <cellStyle name="Note 4 4 2 2 5 2 2" xfId="31811"/>
    <cellStyle name="Note 4 4 2 2 5 2 3" xfId="42850"/>
    <cellStyle name="Note 4 4 2 2 5 2 4" xfId="19897"/>
    <cellStyle name="Note 4 4 2 2 5 3" xfId="25789"/>
    <cellStyle name="Note 4 4 2 2 5 4" xfId="36701"/>
    <cellStyle name="Note 4 4 2 2 5 5" xfId="13748"/>
    <cellStyle name="Note 4 4 2 2 6" xfId="2065"/>
    <cellStyle name="Note 4 4 2 2 6 2" xfId="8185"/>
    <cellStyle name="Note 4 4 2 2 6 2 2" xfId="32012"/>
    <cellStyle name="Note 4 4 2 2 6 2 3" xfId="43051"/>
    <cellStyle name="Note 4 4 2 2 6 2 4" xfId="20098"/>
    <cellStyle name="Note 4 4 2 2 6 3" xfId="26014"/>
    <cellStyle name="Note 4 4 2 2 6 4" xfId="36932"/>
    <cellStyle name="Note 4 4 2 2 6 5" xfId="13979"/>
    <cellStyle name="Note 4 4 2 2 7" xfId="2290"/>
    <cellStyle name="Note 4 4 2 2 7 2" xfId="8376"/>
    <cellStyle name="Note 4 4 2 2 7 2 2" xfId="32203"/>
    <cellStyle name="Note 4 4 2 2 7 2 3" xfId="43242"/>
    <cellStyle name="Note 4 4 2 2 7 2 4" xfId="20289"/>
    <cellStyle name="Note 4 4 2 2 7 3" xfId="26231"/>
    <cellStyle name="Note 4 4 2 2 7 4" xfId="37157"/>
    <cellStyle name="Note 4 4 2 2 7 5" xfId="14204"/>
    <cellStyle name="Note 4 4 2 2 8" xfId="2504"/>
    <cellStyle name="Note 4 4 2 2 8 2" xfId="8562"/>
    <cellStyle name="Note 4 4 2 2 8 2 2" xfId="32389"/>
    <cellStyle name="Note 4 4 2 2 8 2 3" xfId="43428"/>
    <cellStyle name="Note 4 4 2 2 8 2 4" xfId="20475"/>
    <cellStyle name="Note 4 4 2 2 8 3" xfId="26440"/>
    <cellStyle name="Note 4 4 2 2 8 4" xfId="37371"/>
    <cellStyle name="Note 4 4 2 2 8 5" xfId="14418"/>
    <cellStyle name="Note 4 4 2 2 9" xfId="2722"/>
    <cellStyle name="Note 4 4 2 2 9 2" xfId="8746"/>
    <cellStyle name="Note 4 4 2 2 9 2 2" xfId="32573"/>
    <cellStyle name="Note 4 4 2 2 9 2 3" xfId="43612"/>
    <cellStyle name="Note 4 4 2 2 9 2 4" xfId="20659"/>
    <cellStyle name="Note 4 4 2 2 9 3" xfId="26652"/>
    <cellStyle name="Note 4 4 2 2 9 4" xfId="37589"/>
    <cellStyle name="Note 4 4 2 2 9 5" xfId="14636"/>
    <cellStyle name="Note 4 4 2 20" xfId="4519"/>
    <cellStyle name="Note 4 4 2 20 2" xfId="10298"/>
    <cellStyle name="Note 4 4 2 20 2 2" xfId="34125"/>
    <cellStyle name="Note 4 4 2 20 2 3" xfId="45164"/>
    <cellStyle name="Note 4 4 2 20 2 4" xfId="22211"/>
    <cellStyle name="Note 4 4 2 20 3" xfId="28415"/>
    <cellStyle name="Note 4 4 2 20 4" xfId="39386"/>
    <cellStyle name="Note 4 4 2 20 5" xfId="16433"/>
    <cellStyle name="Note 4 4 2 21" xfId="4729"/>
    <cellStyle name="Note 4 4 2 21 2" xfId="10481"/>
    <cellStyle name="Note 4 4 2 21 2 2" xfId="34308"/>
    <cellStyle name="Note 4 4 2 21 2 3" xfId="45347"/>
    <cellStyle name="Note 4 4 2 21 2 4" xfId="22394"/>
    <cellStyle name="Note 4 4 2 21 3" xfId="28619"/>
    <cellStyle name="Note 4 4 2 21 4" xfId="39596"/>
    <cellStyle name="Note 4 4 2 21 5" xfId="16643"/>
    <cellStyle name="Note 4 4 2 22" xfId="4964"/>
    <cellStyle name="Note 4 4 2 22 2" xfId="10686"/>
    <cellStyle name="Note 4 4 2 22 2 2" xfId="34513"/>
    <cellStyle name="Note 4 4 2 22 2 3" xfId="45552"/>
    <cellStyle name="Note 4 4 2 22 2 4" xfId="22599"/>
    <cellStyle name="Note 4 4 2 22 3" xfId="28848"/>
    <cellStyle name="Note 4 4 2 22 4" xfId="39831"/>
    <cellStyle name="Note 4 4 2 22 5" xfId="16878"/>
    <cellStyle name="Note 4 4 2 23" xfId="5185"/>
    <cellStyle name="Note 4 4 2 23 2" xfId="10873"/>
    <cellStyle name="Note 4 4 2 23 2 2" xfId="34700"/>
    <cellStyle name="Note 4 4 2 23 2 3" xfId="45739"/>
    <cellStyle name="Note 4 4 2 23 2 4" xfId="22786"/>
    <cellStyle name="Note 4 4 2 23 3" xfId="29062"/>
    <cellStyle name="Note 4 4 2 23 4" xfId="40052"/>
    <cellStyle name="Note 4 4 2 23 5" xfId="17099"/>
    <cellStyle name="Note 4 4 2 24" xfId="5418"/>
    <cellStyle name="Note 4 4 2 24 2" xfId="11076"/>
    <cellStyle name="Note 4 4 2 24 2 2" xfId="34903"/>
    <cellStyle name="Note 4 4 2 24 2 3" xfId="45942"/>
    <cellStyle name="Note 4 4 2 24 2 4" xfId="22989"/>
    <cellStyle name="Note 4 4 2 24 3" xfId="29289"/>
    <cellStyle name="Note 4 4 2 24 4" xfId="40285"/>
    <cellStyle name="Note 4 4 2 24 5" xfId="17332"/>
    <cellStyle name="Note 4 4 2 25" xfId="5651"/>
    <cellStyle name="Note 4 4 2 25 2" xfId="11277"/>
    <cellStyle name="Note 4 4 2 25 2 2" xfId="35104"/>
    <cellStyle name="Note 4 4 2 25 2 3" xfId="46143"/>
    <cellStyle name="Note 4 4 2 25 2 4" xfId="23190"/>
    <cellStyle name="Note 4 4 2 25 3" xfId="29515"/>
    <cellStyle name="Note 4 4 2 25 4" xfId="40518"/>
    <cellStyle name="Note 4 4 2 25 5" xfId="17565"/>
    <cellStyle name="Note 4 4 2 26" xfId="5868"/>
    <cellStyle name="Note 4 4 2 26 2" xfId="11461"/>
    <cellStyle name="Note 4 4 2 26 2 2" xfId="35288"/>
    <cellStyle name="Note 4 4 2 26 2 3" xfId="46327"/>
    <cellStyle name="Note 4 4 2 26 2 4" xfId="23374"/>
    <cellStyle name="Note 4 4 2 26 3" xfId="29726"/>
    <cellStyle name="Note 4 4 2 26 4" xfId="40735"/>
    <cellStyle name="Note 4 4 2 26 5" xfId="17782"/>
    <cellStyle name="Note 4 4 2 27" xfId="6076"/>
    <cellStyle name="Note 4 4 2 27 2" xfId="11642"/>
    <cellStyle name="Note 4 4 2 27 2 2" xfId="35469"/>
    <cellStyle name="Note 4 4 2 27 2 3" xfId="46508"/>
    <cellStyle name="Note 4 4 2 27 2 4" xfId="23555"/>
    <cellStyle name="Note 4 4 2 27 3" xfId="29927"/>
    <cellStyle name="Note 4 4 2 27 4" xfId="40943"/>
    <cellStyle name="Note 4 4 2 27 5" xfId="17990"/>
    <cellStyle name="Note 4 4 2 28" xfId="6296"/>
    <cellStyle name="Note 4 4 2 28 2" xfId="11834"/>
    <cellStyle name="Note 4 4 2 28 2 2" xfId="35661"/>
    <cellStyle name="Note 4 4 2 28 2 3" xfId="46700"/>
    <cellStyle name="Note 4 4 2 28 2 4" xfId="23747"/>
    <cellStyle name="Note 4 4 2 28 3" xfId="30140"/>
    <cellStyle name="Note 4 4 2 28 4" xfId="41163"/>
    <cellStyle name="Note 4 4 2 28 5" xfId="18210"/>
    <cellStyle name="Note 4 4 2 29" xfId="6531"/>
    <cellStyle name="Note 4 4 2 29 2" xfId="12036"/>
    <cellStyle name="Note 4 4 2 29 2 2" xfId="35863"/>
    <cellStyle name="Note 4 4 2 29 2 3" xfId="46902"/>
    <cellStyle name="Note 4 4 2 29 2 4" xfId="23949"/>
    <cellStyle name="Note 4 4 2 29 3" xfId="30366"/>
    <cellStyle name="Note 4 4 2 29 4" xfId="41398"/>
    <cellStyle name="Note 4 4 2 29 5" xfId="18445"/>
    <cellStyle name="Note 4 4 2 3" xfId="579"/>
    <cellStyle name="Note 4 4 2 3 10" xfId="2973"/>
    <cellStyle name="Note 4 4 2 3 10 2" xfId="8966"/>
    <cellStyle name="Note 4 4 2 3 10 2 2" xfId="32793"/>
    <cellStyle name="Note 4 4 2 3 10 2 3" xfId="43832"/>
    <cellStyle name="Note 4 4 2 3 10 2 4" xfId="20879"/>
    <cellStyle name="Note 4 4 2 3 10 3" xfId="26897"/>
    <cellStyle name="Note 4 4 2 3 10 4" xfId="37840"/>
    <cellStyle name="Note 4 4 2 3 10 5" xfId="14887"/>
    <cellStyle name="Note 4 4 2 3 11" xfId="3241"/>
    <cellStyle name="Note 4 4 2 3 11 2" xfId="9195"/>
    <cellStyle name="Note 4 4 2 3 11 2 2" xfId="33022"/>
    <cellStyle name="Note 4 4 2 3 11 2 3" xfId="44061"/>
    <cellStyle name="Note 4 4 2 3 11 2 4" xfId="21108"/>
    <cellStyle name="Note 4 4 2 3 11 3" xfId="27162"/>
    <cellStyle name="Note 4 4 2 3 11 4" xfId="38108"/>
    <cellStyle name="Note 4 4 2 3 11 5" xfId="15155"/>
    <cellStyle name="Note 4 4 2 3 12" xfId="3485"/>
    <cellStyle name="Note 4 4 2 3 12 2" xfId="9407"/>
    <cellStyle name="Note 4 4 2 3 12 2 2" xfId="33234"/>
    <cellStyle name="Note 4 4 2 3 12 2 3" xfId="44273"/>
    <cellStyle name="Note 4 4 2 3 12 2 4" xfId="21320"/>
    <cellStyle name="Note 4 4 2 3 12 3" xfId="27401"/>
    <cellStyle name="Note 4 4 2 3 12 4" xfId="38352"/>
    <cellStyle name="Note 4 4 2 3 12 5" xfId="15399"/>
    <cellStyle name="Note 4 4 2 3 13" xfId="3730"/>
    <cellStyle name="Note 4 4 2 3 13 2" xfId="9620"/>
    <cellStyle name="Note 4 4 2 3 13 2 2" xfId="33447"/>
    <cellStyle name="Note 4 4 2 3 13 2 3" xfId="44486"/>
    <cellStyle name="Note 4 4 2 3 13 2 4" xfId="21533"/>
    <cellStyle name="Note 4 4 2 3 13 3" xfId="27642"/>
    <cellStyle name="Note 4 4 2 3 13 4" xfId="38597"/>
    <cellStyle name="Note 4 4 2 3 13 5" xfId="15644"/>
    <cellStyle name="Note 4 4 2 3 14" xfId="3978"/>
    <cellStyle name="Note 4 4 2 3 14 2" xfId="9834"/>
    <cellStyle name="Note 4 4 2 3 14 2 2" xfId="33661"/>
    <cellStyle name="Note 4 4 2 3 14 2 3" xfId="44700"/>
    <cellStyle name="Note 4 4 2 3 14 2 4" xfId="21747"/>
    <cellStyle name="Note 4 4 2 3 14 3" xfId="27885"/>
    <cellStyle name="Note 4 4 2 3 14 4" xfId="38845"/>
    <cellStyle name="Note 4 4 2 3 14 5" xfId="15892"/>
    <cellStyle name="Note 4 4 2 3 15" xfId="4222"/>
    <cellStyle name="Note 4 4 2 3 15 2" xfId="10045"/>
    <cellStyle name="Note 4 4 2 3 15 2 2" xfId="33872"/>
    <cellStyle name="Note 4 4 2 3 15 2 3" xfId="44911"/>
    <cellStyle name="Note 4 4 2 3 15 2 4" xfId="21958"/>
    <cellStyle name="Note 4 4 2 3 15 3" xfId="28124"/>
    <cellStyle name="Note 4 4 2 3 15 4" xfId="39089"/>
    <cellStyle name="Note 4 4 2 3 15 5" xfId="16136"/>
    <cellStyle name="Note 4 4 2 3 16" xfId="4464"/>
    <cellStyle name="Note 4 4 2 3 16 2" xfId="10255"/>
    <cellStyle name="Note 4 4 2 3 16 2 2" xfId="34082"/>
    <cellStyle name="Note 4 4 2 3 16 2 3" xfId="45121"/>
    <cellStyle name="Note 4 4 2 3 16 2 4" xfId="22168"/>
    <cellStyle name="Note 4 4 2 3 16 3" xfId="28361"/>
    <cellStyle name="Note 4 4 2 3 16 4" xfId="39331"/>
    <cellStyle name="Note 4 4 2 3 16 5" xfId="16378"/>
    <cellStyle name="Note 4 4 2 3 17" xfId="4685"/>
    <cellStyle name="Note 4 4 2 3 17 2" xfId="10442"/>
    <cellStyle name="Note 4 4 2 3 17 2 2" xfId="34269"/>
    <cellStyle name="Note 4 4 2 3 17 2 3" xfId="45308"/>
    <cellStyle name="Note 4 4 2 3 17 2 4" xfId="22355"/>
    <cellStyle name="Note 4 4 2 3 17 3" xfId="28576"/>
    <cellStyle name="Note 4 4 2 3 17 4" xfId="39552"/>
    <cellStyle name="Note 4 4 2 3 17 5" xfId="16599"/>
    <cellStyle name="Note 4 4 2 3 18" xfId="4895"/>
    <cellStyle name="Note 4 4 2 3 18 2" xfId="10625"/>
    <cellStyle name="Note 4 4 2 3 18 2 2" xfId="34452"/>
    <cellStyle name="Note 4 4 2 3 18 2 3" xfId="45491"/>
    <cellStyle name="Note 4 4 2 3 18 2 4" xfId="22538"/>
    <cellStyle name="Note 4 4 2 3 18 3" xfId="28780"/>
    <cellStyle name="Note 4 4 2 3 18 4" xfId="39762"/>
    <cellStyle name="Note 4 4 2 3 18 5" xfId="16809"/>
    <cellStyle name="Note 4 4 2 3 19" xfId="5130"/>
    <cellStyle name="Note 4 4 2 3 19 2" xfId="10830"/>
    <cellStyle name="Note 4 4 2 3 19 2 2" xfId="34657"/>
    <cellStyle name="Note 4 4 2 3 19 2 3" xfId="45696"/>
    <cellStyle name="Note 4 4 2 3 19 2 4" xfId="22743"/>
    <cellStyle name="Note 4 4 2 3 19 3" xfId="29010"/>
    <cellStyle name="Note 4 4 2 3 19 4" xfId="39997"/>
    <cellStyle name="Note 4 4 2 3 19 5" xfId="17044"/>
    <cellStyle name="Note 4 4 2 3 2" xfId="1223"/>
    <cellStyle name="Note 4 4 2 3 2 2" xfId="7457"/>
    <cellStyle name="Note 4 4 2 3 2 2 2" xfId="31284"/>
    <cellStyle name="Note 4 4 2 3 2 2 3" xfId="42323"/>
    <cellStyle name="Note 4 4 2 3 2 2 4" xfId="19370"/>
    <cellStyle name="Note 4 4 2 3 2 3" xfId="25199"/>
    <cellStyle name="Note 4 4 2 3 2 4" xfId="24211"/>
    <cellStyle name="Note 4 4 2 3 2 5" xfId="13137"/>
    <cellStyle name="Note 4 4 2 3 20" xfId="5351"/>
    <cellStyle name="Note 4 4 2 3 20 2" xfId="11017"/>
    <cellStyle name="Note 4 4 2 3 20 2 2" xfId="34844"/>
    <cellStyle name="Note 4 4 2 3 20 2 3" xfId="45883"/>
    <cellStyle name="Note 4 4 2 3 20 2 4" xfId="22930"/>
    <cellStyle name="Note 4 4 2 3 20 3" xfId="29223"/>
    <cellStyle name="Note 4 4 2 3 20 4" xfId="40218"/>
    <cellStyle name="Note 4 4 2 3 20 5" xfId="17265"/>
    <cellStyle name="Note 4 4 2 3 21" xfId="5584"/>
    <cellStyle name="Note 4 4 2 3 21 2" xfId="11220"/>
    <cellStyle name="Note 4 4 2 3 21 2 2" xfId="35047"/>
    <cellStyle name="Note 4 4 2 3 21 2 3" xfId="46086"/>
    <cellStyle name="Note 4 4 2 3 21 2 4" xfId="23133"/>
    <cellStyle name="Note 4 4 2 3 21 3" xfId="29450"/>
    <cellStyle name="Note 4 4 2 3 21 4" xfId="40451"/>
    <cellStyle name="Note 4 4 2 3 21 5" xfId="17498"/>
    <cellStyle name="Note 4 4 2 3 22" xfId="5817"/>
    <cellStyle name="Note 4 4 2 3 22 2" xfId="11421"/>
    <cellStyle name="Note 4 4 2 3 22 2 2" xfId="35248"/>
    <cellStyle name="Note 4 4 2 3 22 2 3" xfId="46287"/>
    <cellStyle name="Note 4 4 2 3 22 2 4" xfId="23334"/>
    <cellStyle name="Note 4 4 2 3 22 3" xfId="29676"/>
    <cellStyle name="Note 4 4 2 3 22 4" xfId="40684"/>
    <cellStyle name="Note 4 4 2 3 22 5" xfId="17731"/>
    <cellStyle name="Note 4 4 2 3 23" xfId="6034"/>
    <cellStyle name="Note 4 4 2 3 23 2" xfId="11605"/>
    <cellStyle name="Note 4 4 2 3 23 2 2" xfId="35432"/>
    <cellStyle name="Note 4 4 2 3 23 2 3" xfId="46471"/>
    <cellStyle name="Note 4 4 2 3 23 2 4" xfId="23518"/>
    <cellStyle name="Note 4 4 2 3 23 3" xfId="29886"/>
    <cellStyle name="Note 4 4 2 3 23 4" xfId="40901"/>
    <cellStyle name="Note 4 4 2 3 23 5" xfId="17948"/>
    <cellStyle name="Note 4 4 2 3 24" xfId="6242"/>
    <cellStyle name="Note 4 4 2 3 24 2" xfId="11786"/>
    <cellStyle name="Note 4 4 2 3 24 2 2" xfId="35613"/>
    <cellStyle name="Note 4 4 2 3 24 2 3" xfId="46652"/>
    <cellStyle name="Note 4 4 2 3 24 2 4" xfId="23699"/>
    <cellStyle name="Note 4 4 2 3 24 3" xfId="30087"/>
    <cellStyle name="Note 4 4 2 3 24 4" xfId="41109"/>
    <cellStyle name="Note 4 4 2 3 24 5" xfId="18156"/>
    <cellStyle name="Note 4 4 2 3 25" xfId="6462"/>
    <cellStyle name="Note 4 4 2 3 25 2" xfId="11978"/>
    <cellStyle name="Note 4 4 2 3 25 2 2" xfId="35805"/>
    <cellStyle name="Note 4 4 2 3 25 2 3" xfId="46844"/>
    <cellStyle name="Note 4 4 2 3 25 2 4" xfId="23891"/>
    <cellStyle name="Note 4 4 2 3 25 3" xfId="30300"/>
    <cellStyle name="Note 4 4 2 3 25 4" xfId="41329"/>
    <cellStyle name="Note 4 4 2 3 25 5" xfId="18376"/>
    <cellStyle name="Note 4 4 2 3 26" xfId="6688"/>
    <cellStyle name="Note 4 4 2 3 26 2" xfId="12171"/>
    <cellStyle name="Note 4 4 2 3 26 2 2" xfId="35998"/>
    <cellStyle name="Note 4 4 2 3 26 2 3" xfId="47037"/>
    <cellStyle name="Note 4 4 2 3 26 2 4" xfId="24084"/>
    <cellStyle name="Note 4 4 2 3 26 3" xfId="30517"/>
    <cellStyle name="Note 4 4 2 3 26 4" xfId="41555"/>
    <cellStyle name="Note 4 4 2 3 26 5" xfId="18602"/>
    <cellStyle name="Note 4 4 2 3 27" xfId="799"/>
    <cellStyle name="Note 4 4 2 3 27 2" xfId="7106"/>
    <cellStyle name="Note 4 4 2 3 27 2 2" xfId="30933"/>
    <cellStyle name="Note 4 4 2 3 27 2 3" xfId="41972"/>
    <cellStyle name="Note 4 4 2 3 27 2 4" xfId="19019"/>
    <cellStyle name="Note 4 4 2 3 27 3" xfId="24790"/>
    <cellStyle name="Note 4 4 2 3 27 4" xfId="25044"/>
    <cellStyle name="Note 4 4 2 3 27 5" xfId="12713"/>
    <cellStyle name="Note 4 4 2 3 28" xfId="6889"/>
    <cellStyle name="Note 4 4 2 3 28 2" xfId="30716"/>
    <cellStyle name="Note 4 4 2 3 28 3" xfId="41755"/>
    <cellStyle name="Note 4 4 2 3 28 4" xfId="18802"/>
    <cellStyle name="Note 4 4 2 3 29" xfId="24570"/>
    <cellStyle name="Note 4 4 2 3 3" xfId="1436"/>
    <cellStyle name="Note 4 4 2 3 3 2" xfId="7642"/>
    <cellStyle name="Note 4 4 2 3 3 2 2" xfId="31469"/>
    <cellStyle name="Note 4 4 2 3 3 2 3" xfId="42508"/>
    <cellStyle name="Note 4 4 2 3 3 2 4" xfId="19555"/>
    <cellStyle name="Note 4 4 2 3 3 3" xfId="25405"/>
    <cellStyle name="Note 4 4 2 3 3 4" xfId="36303"/>
    <cellStyle name="Note 4 4 2 3 3 5" xfId="13350"/>
    <cellStyle name="Note 4 4 2 3 30" xfId="30079"/>
    <cellStyle name="Note 4 4 2 3 31" xfId="12493"/>
    <cellStyle name="Note 4 4 2 3 4" xfId="1668"/>
    <cellStyle name="Note 4 4 2 3 4 2" xfId="7840"/>
    <cellStyle name="Note 4 4 2 3 4 2 2" xfId="31667"/>
    <cellStyle name="Note 4 4 2 3 4 2 3" xfId="42706"/>
    <cellStyle name="Note 4 4 2 3 4 2 4" xfId="19753"/>
    <cellStyle name="Note 4 4 2 3 4 3" xfId="25629"/>
    <cellStyle name="Note 4 4 2 3 4 4" xfId="36535"/>
    <cellStyle name="Note 4 4 2 3 4 5" xfId="13582"/>
    <cellStyle name="Note 4 4 2 3 5" xfId="1879"/>
    <cellStyle name="Note 4 4 2 3 5 2" xfId="8024"/>
    <cellStyle name="Note 4 4 2 3 5 2 2" xfId="31851"/>
    <cellStyle name="Note 4 4 2 3 5 2 3" xfId="42890"/>
    <cellStyle name="Note 4 4 2 3 5 2 4" xfId="19937"/>
    <cellStyle name="Note 4 4 2 3 5 3" xfId="25833"/>
    <cellStyle name="Note 4 4 2 3 5 4" xfId="36746"/>
    <cellStyle name="Note 4 4 2 3 5 5" xfId="13793"/>
    <cellStyle name="Note 4 4 2 3 6" xfId="2110"/>
    <cellStyle name="Note 4 4 2 3 6 2" xfId="8225"/>
    <cellStyle name="Note 4 4 2 3 6 2 2" xfId="32052"/>
    <cellStyle name="Note 4 4 2 3 6 2 3" xfId="43091"/>
    <cellStyle name="Note 4 4 2 3 6 2 4" xfId="20138"/>
    <cellStyle name="Note 4 4 2 3 6 3" xfId="26058"/>
    <cellStyle name="Note 4 4 2 3 6 4" xfId="36977"/>
    <cellStyle name="Note 4 4 2 3 6 5" xfId="14024"/>
    <cellStyle name="Note 4 4 2 3 7" xfId="2335"/>
    <cellStyle name="Note 4 4 2 3 7 2" xfId="8416"/>
    <cellStyle name="Note 4 4 2 3 7 2 2" xfId="32243"/>
    <cellStyle name="Note 4 4 2 3 7 2 3" xfId="43282"/>
    <cellStyle name="Note 4 4 2 3 7 2 4" xfId="20329"/>
    <cellStyle name="Note 4 4 2 3 7 3" xfId="26275"/>
    <cellStyle name="Note 4 4 2 3 7 4" xfId="37202"/>
    <cellStyle name="Note 4 4 2 3 7 5" xfId="14249"/>
    <cellStyle name="Note 4 4 2 3 8" xfId="2549"/>
    <cellStyle name="Note 4 4 2 3 8 2" xfId="8602"/>
    <cellStyle name="Note 4 4 2 3 8 2 2" xfId="32429"/>
    <cellStyle name="Note 4 4 2 3 8 2 3" xfId="43468"/>
    <cellStyle name="Note 4 4 2 3 8 2 4" xfId="20515"/>
    <cellStyle name="Note 4 4 2 3 8 3" xfId="26484"/>
    <cellStyle name="Note 4 4 2 3 8 4" xfId="37416"/>
    <cellStyle name="Note 4 4 2 3 8 5" xfId="14463"/>
    <cellStyle name="Note 4 4 2 3 9" xfId="2767"/>
    <cellStyle name="Note 4 4 2 3 9 2" xfId="8786"/>
    <cellStyle name="Note 4 4 2 3 9 2 2" xfId="32613"/>
    <cellStyle name="Note 4 4 2 3 9 2 3" xfId="43652"/>
    <cellStyle name="Note 4 4 2 3 9 2 4" xfId="20699"/>
    <cellStyle name="Note 4 4 2 3 9 3" xfId="26696"/>
    <cellStyle name="Note 4 4 2 3 9 4" xfId="37634"/>
    <cellStyle name="Note 4 4 2 3 9 5" xfId="14681"/>
    <cellStyle name="Note 4 4 2 30" xfId="6732"/>
    <cellStyle name="Note 4 4 2 30 2" xfId="12207"/>
    <cellStyle name="Note 4 4 2 30 2 2" xfId="36034"/>
    <cellStyle name="Note 4 4 2 30 2 3" xfId="47073"/>
    <cellStyle name="Note 4 4 2 30 2 4" xfId="24120"/>
    <cellStyle name="Note 4 4 2 30 3" xfId="30560"/>
    <cellStyle name="Note 4 4 2 30 4" xfId="41599"/>
    <cellStyle name="Note 4 4 2 30 5" xfId="18646"/>
    <cellStyle name="Note 4 4 2 31" xfId="6777"/>
    <cellStyle name="Note 4 4 2 31 2" xfId="12247"/>
    <cellStyle name="Note 4 4 2 31 2 2" xfId="36074"/>
    <cellStyle name="Note 4 4 2 31 2 3" xfId="47113"/>
    <cellStyle name="Note 4 4 2 31 2 4" xfId="24160"/>
    <cellStyle name="Note 4 4 2 31 3" xfId="30604"/>
    <cellStyle name="Note 4 4 2 31 4" xfId="41644"/>
    <cellStyle name="Note 4 4 2 31 5" xfId="18691"/>
    <cellStyle name="Note 4 4 2 32" xfId="655"/>
    <cellStyle name="Note 4 4 2 32 2" xfId="6962"/>
    <cellStyle name="Note 4 4 2 32 2 2" xfId="30789"/>
    <cellStyle name="Note 4 4 2 32 2 3" xfId="41828"/>
    <cellStyle name="Note 4 4 2 32 2 4" xfId="18875"/>
    <cellStyle name="Note 4 4 2 32 3" xfId="24646"/>
    <cellStyle name="Note 4 4 2 32 4" xfId="25230"/>
    <cellStyle name="Note 4 4 2 32 5" xfId="12569"/>
    <cellStyle name="Note 4 4 2 33" xfId="24409"/>
    <cellStyle name="Note 4 4 2 34" xfId="26421"/>
    <cellStyle name="Note 4 4 2 35" xfId="12327"/>
    <cellStyle name="Note 4 4 2 4" xfId="453"/>
    <cellStyle name="Note 4 4 2 4 10" xfId="2847"/>
    <cellStyle name="Note 4 4 2 4 10 2" xfId="8859"/>
    <cellStyle name="Note 4 4 2 4 10 2 2" xfId="32686"/>
    <cellStyle name="Note 4 4 2 4 10 2 3" xfId="43725"/>
    <cellStyle name="Note 4 4 2 4 10 2 4" xfId="20772"/>
    <cellStyle name="Note 4 4 2 4 10 3" xfId="26776"/>
    <cellStyle name="Note 4 4 2 4 10 4" xfId="37714"/>
    <cellStyle name="Note 4 4 2 4 10 5" xfId="14761"/>
    <cellStyle name="Note 4 4 2 4 11" xfId="3115"/>
    <cellStyle name="Note 4 4 2 4 11 2" xfId="9088"/>
    <cellStyle name="Note 4 4 2 4 11 2 2" xfId="32915"/>
    <cellStyle name="Note 4 4 2 4 11 2 3" xfId="43954"/>
    <cellStyle name="Note 4 4 2 4 11 2 4" xfId="21001"/>
    <cellStyle name="Note 4 4 2 4 11 3" xfId="27039"/>
    <cellStyle name="Note 4 4 2 4 11 4" xfId="37982"/>
    <cellStyle name="Note 4 4 2 4 11 5" xfId="15029"/>
    <cellStyle name="Note 4 4 2 4 12" xfId="3359"/>
    <cellStyle name="Note 4 4 2 4 12 2" xfId="9300"/>
    <cellStyle name="Note 4 4 2 4 12 2 2" xfId="33127"/>
    <cellStyle name="Note 4 4 2 4 12 2 3" xfId="44166"/>
    <cellStyle name="Note 4 4 2 4 12 2 4" xfId="21213"/>
    <cellStyle name="Note 4 4 2 4 12 3" xfId="27280"/>
    <cellStyle name="Note 4 4 2 4 12 4" xfId="38226"/>
    <cellStyle name="Note 4 4 2 4 12 5" xfId="15273"/>
    <cellStyle name="Note 4 4 2 4 13" xfId="3604"/>
    <cellStyle name="Note 4 4 2 4 13 2" xfId="9513"/>
    <cellStyle name="Note 4 4 2 4 13 2 2" xfId="33340"/>
    <cellStyle name="Note 4 4 2 4 13 2 3" xfId="44379"/>
    <cellStyle name="Note 4 4 2 4 13 2 4" xfId="21426"/>
    <cellStyle name="Note 4 4 2 4 13 3" xfId="27520"/>
    <cellStyle name="Note 4 4 2 4 13 4" xfId="38471"/>
    <cellStyle name="Note 4 4 2 4 13 5" xfId="15518"/>
    <cellStyle name="Note 4 4 2 4 14" xfId="3852"/>
    <cellStyle name="Note 4 4 2 4 14 2" xfId="9727"/>
    <cellStyle name="Note 4 4 2 4 14 2 2" xfId="33554"/>
    <cellStyle name="Note 4 4 2 4 14 2 3" xfId="44593"/>
    <cellStyle name="Note 4 4 2 4 14 2 4" xfId="21640"/>
    <cellStyle name="Note 4 4 2 4 14 3" xfId="27764"/>
    <cellStyle name="Note 4 4 2 4 14 4" xfId="38719"/>
    <cellStyle name="Note 4 4 2 4 14 5" xfId="15766"/>
    <cellStyle name="Note 4 4 2 4 15" xfId="4096"/>
    <cellStyle name="Note 4 4 2 4 15 2" xfId="9938"/>
    <cellStyle name="Note 4 4 2 4 15 2 2" xfId="33765"/>
    <cellStyle name="Note 4 4 2 4 15 2 3" xfId="44804"/>
    <cellStyle name="Note 4 4 2 4 15 2 4" xfId="21851"/>
    <cellStyle name="Note 4 4 2 4 15 3" xfId="28003"/>
    <cellStyle name="Note 4 4 2 4 15 4" xfId="38963"/>
    <cellStyle name="Note 4 4 2 4 15 5" xfId="16010"/>
    <cellStyle name="Note 4 4 2 4 16" xfId="4338"/>
    <cellStyle name="Note 4 4 2 4 16 2" xfId="10148"/>
    <cellStyle name="Note 4 4 2 4 16 2 2" xfId="33975"/>
    <cellStyle name="Note 4 4 2 4 16 2 3" xfId="45014"/>
    <cellStyle name="Note 4 4 2 4 16 2 4" xfId="22061"/>
    <cellStyle name="Note 4 4 2 4 16 3" xfId="28240"/>
    <cellStyle name="Note 4 4 2 4 16 4" xfId="39205"/>
    <cellStyle name="Note 4 4 2 4 16 5" xfId="16252"/>
    <cellStyle name="Note 4 4 2 4 17" xfId="4559"/>
    <cellStyle name="Note 4 4 2 4 17 2" xfId="10335"/>
    <cellStyle name="Note 4 4 2 4 17 2 2" xfId="34162"/>
    <cellStyle name="Note 4 4 2 4 17 2 3" xfId="45201"/>
    <cellStyle name="Note 4 4 2 4 17 2 4" xfId="22248"/>
    <cellStyle name="Note 4 4 2 4 17 3" xfId="28455"/>
    <cellStyle name="Note 4 4 2 4 17 4" xfId="39426"/>
    <cellStyle name="Note 4 4 2 4 17 5" xfId="16473"/>
    <cellStyle name="Note 4 4 2 4 18" xfId="4769"/>
    <cellStyle name="Note 4 4 2 4 18 2" xfId="10518"/>
    <cellStyle name="Note 4 4 2 4 18 2 2" xfId="34345"/>
    <cellStyle name="Note 4 4 2 4 18 2 3" xfId="45384"/>
    <cellStyle name="Note 4 4 2 4 18 2 4" xfId="22431"/>
    <cellStyle name="Note 4 4 2 4 18 3" xfId="28659"/>
    <cellStyle name="Note 4 4 2 4 18 4" xfId="39636"/>
    <cellStyle name="Note 4 4 2 4 18 5" xfId="16683"/>
    <cellStyle name="Note 4 4 2 4 19" xfId="5004"/>
    <cellStyle name="Note 4 4 2 4 19 2" xfId="10723"/>
    <cellStyle name="Note 4 4 2 4 19 2 2" xfId="34550"/>
    <cellStyle name="Note 4 4 2 4 19 2 3" xfId="45589"/>
    <cellStyle name="Note 4 4 2 4 19 2 4" xfId="22636"/>
    <cellStyle name="Note 4 4 2 4 19 3" xfId="28888"/>
    <cellStyle name="Note 4 4 2 4 19 4" xfId="39871"/>
    <cellStyle name="Note 4 4 2 4 19 5" xfId="16918"/>
    <cellStyle name="Note 4 4 2 4 2" xfId="1097"/>
    <cellStyle name="Note 4 4 2 4 2 2" xfId="7350"/>
    <cellStyle name="Note 4 4 2 4 2 2 2" xfId="31177"/>
    <cellStyle name="Note 4 4 2 4 2 2 3" xfId="42216"/>
    <cellStyle name="Note 4 4 2 4 2 2 4" xfId="19263"/>
    <cellStyle name="Note 4 4 2 4 2 3" xfId="25078"/>
    <cellStyle name="Note 4 4 2 4 2 4" xfId="24236"/>
    <cellStyle name="Note 4 4 2 4 2 5" xfId="13011"/>
    <cellStyle name="Note 4 4 2 4 20" xfId="5225"/>
    <cellStyle name="Note 4 4 2 4 20 2" xfId="10910"/>
    <cellStyle name="Note 4 4 2 4 20 2 2" xfId="34737"/>
    <cellStyle name="Note 4 4 2 4 20 2 3" xfId="45776"/>
    <cellStyle name="Note 4 4 2 4 20 2 4" xfId="22823"/>
    <cellStyle name="Note 4 4 2 4 20 3" xfId="29102"/>
    <cellStyle name="Note 4 4 2 4 20 4" xfId="40092"/>
    <cellStyle name="Note 4 4 2 4 20 5" xfId="17139"/>
    <cellStyle name="Note 4 4 2 4 21" xfId="5458"/>
    <cellStyle name="Note 4 4 2 4 21 2" xfId="11113"/>
    <cellStyle name="Note 4 4 2 4 21 2 2" xfId="34940"/>
    <cellStyle name="Note 4 4 2 4 21 2 3" xfId="45979"/>
    <cellStyle name="Note 4 4 2 4 21 2 4" xfId="23026"/>
    <cellStyle name="Note 4 4 2 4 21 3" xfId="29329"/>
    <cellStyle name="Note 4 4 2 4 21 4" xfId="40325"/>
    <cellStyle name="Note 4 4 2 4 21 5" xfId="17372"/>
    <cellStyle name="Note 4 4 2 4 22" xfId="5691"/>
    <cellStyle name="Note 4 4 2 4 22 2" xfId="11314"/>
    <cellStyle name="Note 4 4 2 4 22 2 2" xfId="35141"/>
    <cellStyle name="Note 4 4 2 4 22 2 3" xfId="46180"/>
    <cellStyle name="Note 4 4 2 4 22 2 4" xfId="23227"/>
    <cellStyle name="Note 4 4 2 4 22 3" xfId="29555"/>
    <cellStyle name="Note 4 4 2 4 22 4" xfId="40558"/>
    <cellStyle name="Note 4 4 2 4 22 5" xfId="17605"/>
    <cellStyle name="Note 4 4 2 4 23" xfId="5908"/>
    <cellStyle name="Note 4 4 2 4 23 2" xfId="11498"/>
    <cellStyle name="Note 4 4 2 4 23 2 2" xfId="35325"/>
    <cellStyle name="Note 4 4 2 4 23 2 3" xfId="46364"/>
    <cellStyle name="Note 4 4 2 4 23 2 4" xfId="23411"/>
    <cellStyle name="Note 4 4 2 4 23 3" xfId="29766"/>
    <cellStyle name="Note 4 4 2 4 23 4" xfId="40775"/>
    <cellStyle name="Note 4 4 2 4 23 5" xfId="17822"/>
    <cellStyle name="Note 4 4 2 4 24" xfId="6116"/>
    <cellStyle name="Note 4 4 2 4 24 2" xfId="11679"/>
    <cellStyle name="Note 4 4 2 4 24 2 2" xfId="35506"/>
    <cellStyle name="Note 4 4 2 4 24 2 3" xfId="46545"/>
    <cellStyle name="Note 4 4 2 4 24 2 4" xfId="23592"/>
    <cellStyle name="Note 4 4 2 4 24 3" xfId="29967"/>
    <cellStyle name="Note 4 4 2 4 24 4" xfId="40983"/>
    <cellStyle name="Note 4 4 2 4 24 5" xfId="18030"/>
    <cellStyle name="Note 4 4 2 4 25" xfId="6336"/>
    <cellStyle name="Note 4 4 2 4 25 2" xfId="11871"/>
    <cellStyle name="Note 4 4 2 4 25 2 2" xfId="35698"/>
    <cellStyle name="Note 4 4 2 4 25 2 3" xfId="46737"/>
    <cellStyle name="Note 4 4 2 4 25 2 4" xfId="23784"/>
    <cellStyle name="Note 4 4 2 4 25 3" xfId="30180"/>
    <cellStyle name="Note 4 4 2 4 25 4" xfId="41203"/>
    <cellStyle name="Note 4 4 2 4 25 5" xfId="18250"/>
    <cellStyle name="Note 4 4 2 4 26" xfId="6570"/>
    <cellStyle name="Note 4 4 2 4 26 2" xfId="12072"/>
    <cellStyle name="Note 4 4 2 4 26 2 2" xfId="35899"/>
    <cellStyle name="Note 4 4 2 4 26 2 3" xfId="46938"/>
    <cellStyle name="Note 4 4 2 4 26 2 4" xfId="23985"/>
    <cellStyle name="Note 4 4 2 4 26 3" xfId="30405"/>
    <cellStyle name="Note 4 4 2 4 26 4" xfId="41437"/>
    <cellStyle name="Note 4 4 2 4 26 5" xfId="18484"/>
    <cellStyle name="Note 4 4 2 4 27" xfId="692"/>
    <cellStyle name="Note 4 4 2 4 27 2" xfId="6999"/>
    <cellStyle name="Note 4 4 2 4 27 2 2" xfId="30826"/>
    <cellStyle name="Note 4 4 2 4 27 2 3" xfId="41865"/>
    <cellStyle name="Note 4 4 2 4 27 2 4" xfId="18912"/>
    <cellStyle name="Note 4 4 2 4 27 3" xfId="24683"/>
    <cellStyle name="Note 4 4 2 4 27 4" xfId="28997"/>
    <cellStyle name="Note 4 4 2 4 27 5" xfId="12606"/>
    <cellStyle name="Note 4 4 2 4 28" xfId="24449"/>
    <cellStyle name="Note 4 4 2 4 29" xfId="25576"/>
    <cellStyle name="Note 4 4 2 4 3" xfId="1310"/>
    <cellStyle name="Note 4 4 2 4 3 2" xfId="7535"/>
    <cellStyle name="Note 4 4 2 4 3 2 2" xfId="31362"/>
    <cellStyle name="Note 4 4 2 4 3 2 3" xfId="42401"/>
    <cellStyle name="Note 4 4 2 4 3 2 4" xfId="19448"/>
    <cellStyle name="Note 4 4 2 4 3 3" xfId="25285"/>
    <cellStyle name="Note 4 4 2 4 3 4" xfId="36177"/>
    <cellStyle name="Note 4 4 2 4 3 5" xfId="13224"/>
    <cellStyle name="Note 4 4 2 4 30" xfId="12367"/>
    <cellStyle name="Note 4 4 2 4 4" xfId="1542"/>
    <cellStyle name="Note 4 4 2 4 4 2" xfId="7733"/>
    <cellStyle name="Note 4 4 2 4 4 2 2" xfId="31560"/>
    <cellStyle name="Note 4 4 2 4 4 2 3" xfId="42599"/>
    <cellStyle name="Note 4 4 2 4 4 2 4" xfId="19646"/>
    <cellStyle name="Note 4 4 2 4 4 3" xfId="25509"/>
    <cellStyle name="Note 4 4 2 4 4 4" xfId="36409"/>
    <cellStyle name="Note 4 4 2 4 4 5" xfId="13456"/>
    <cellStyle name="Note 4 4 2 4 5" xfId="1753"/>
    <cellStyle name="Note 4 4 2 4 5 2" xfId="7917"/>
    <cellStyle name="Note 4 4 2 4 5 2 2" xfId="31744"/>
    <cellStyle name="Note 4 4 2 4 5 2 3" xfId="42783"/>
    <cellStyle name="Note 4 4 2 4 5 2 4" xfId="19830"/>
    <cellStyle name="Note 4 4 2 4 5 3" xfId="25713"/>
    <cellStyle name="Note 4 4 2 4 5 4" xfId="36620"/>
    <cellStyle name="Note 4 4 2 4 5 5" xfId="13667"/>
    <cellStyle name="Note 4 4 2 4 6" xfId="1984"/>
    <cellStyle name="Note 4 4 2 4 6 2" xfId="8118"/>
    <cellStyle name="Note 4 4 2 4 6 2 2" xfId="31945"/>
    <cellStyle name="Note 4 4 2 4 6 2 3" xfId="42984"/>
    <cellStyle name="Note 4 4 2 4 6 2 4" xfId="20031"/>
    <cellStyle name="Note 4 4 2 4 6 3" xfId="25937"/>
    <cellStyle name="Note 4 4 2 4 6 4" xfId="36851"/>
    <cellStyle name="Note 4 4 2 4 6 5" xfId="13898"/>
    <cellStyle name="Note 4 4 2 4 7" xfId="2209"/>
    <cellStyle name="Note 4 4 2 4 7 2" xfId="8309"/>
    <cellStyle name="Note 4 4 2 4 7 2 2" xfId="32136"/>
    <cellStyle name="Note 4 4 2 4 7 2 3" xfId="43175"/>
    <cellStyle name="Note 4 4 2 4 7 2 4" xfId="20222"/>
    <cellStyle name="Note 4 4 2 4 7 3" xfId="26155"/>
    <cellStyle name="Note 4 4 2 4 7 4" xfId="37076"/>
    <cellStyle name="Note 4 4 2 4 7 5" xfId="14123"/>
    <cellStyle name="Note 4 4 2 4 8" xfId="2423"/>
    <cellStyle name="Note 4 4 2 4 8 2" xfId="8495"/>
    <cellStyle name="Note 4 4 2 4 8 2 2" xfId="32322"/>
    <cellStyle name="Note 4 4 2 4 8 2 3" xfId="43361"/>
    <cellStyle name="Note 4 4 2 4 8 2 4" xfId="20408"/>
    <cellStyle name="Note 4 4 2 4 8 3" xfId="26363"/>
    <cellStyle name="Note 4 4 2 4 8 4" xfId="37290"/>
    <cellStyle name="Note 4 4 2 4 8 5" xfId="14337"/>
    <cellStyle name="Note 4 4 2 4 9" xfId="2645"/>
    <cellStyle name="Note 4 4 2 4 9 2" xfId="8684"/>
    <cellStyle name="Note 4 4 2 4 9 2 2" xfId="32511"/>
    <cellStyle name="Note 4 4 2 4 9 2 3" xfId="43550"/>
    <cellStyle name="Note 4 4 2 4 9 2 4" xfId="20597"/>
    <cellStyle name="Note 4 4 2 4 9 3" xfId="26580"/>
    <cellStyle name="Note 4 4 2 4 9 4" xfId="37512"/>
    <cellStyle name="Note 4 4 2 4 9 5" xfId="14559"/>
    <cellStyle name="Note 4 4 2 5" xfId="1057"/>
    <cellStyle name="Note 4 4 2 5 2" xfId="7313"/>
    <cellStyle name="Note 4 4 2 5 2 2" xfId="31140"/>
    <cellStyle name="Note 4 4 2 5 2 3" xfId="42179"/>
    <cellStyle name="Note 4 4 2 5 2 4" xfId="19226"/>
    <cellStyle name="Note 4 4 2 5 3" xfId="25038"/>
    <cellStyle name="Note 4 4 2 5 4" xfId="26315"/>
    <cellStyle name="Note 4 4 2 5 5" xfId="12971"/>
    <cellStyle name="Note 4 4 2 6" xfId="1270"/>
    <cellStyle name="Note 4 4 2 6 2" xfId="7498"/>
    <cellStyle name="Note 4 4 2 6 2 2" xfId="31325"/>
    <cellStyle name="Note 4 4 2 6 2 3" xfId="42364"/>
    <cellStyle name="Note 4 4 2 6 2 4" xfId="19411"/>
    <cellStyle name="Note 4 4 2 6 3" xfId="25245"/>
    <cellStyle name="Note 4 4 2 6 4" xfId="36137"/>
    <cellStyle name="Note 4 4 2 6 5" xfId="13184"/>
    <cellStyle name="Note 4 4 2 7" xfId="1502"/>
    <cellStyle name="Note 4 4 2 7 2" xfId="7696"/>
    <cellStyle name="Note 4 4 2 7 2 2" xfId="31523"/>
    <cellStyle name="Note 4 4 2 7 2 3" xfId="42562"/>
    <cellStyle name="Note 4 4 2 7 2 4" xfId="19609"/>
    <cellStyle name="Note 4 4 2 7 3" xfId="25469"/>
    <cellStyle name="Note 4 4 2 7 4" xfId="36369"/>
    <cellStyle name="Note 4 4 2 7 5" xfId="13416"/>
    <cellStyle name="Note 4 4 2 8" xfId="1713"/>
    <cellStyle name="Note 4 4 2 8 2" xfId="7880"/>
    <cellStyle name="Note 4 4 2 8 2 2" xfId="31707"/>
    <cellStyle name="Note 4 4 2 8 2 3" xfId="42746"/>
    <cellStyle name="Note 4 4 2 8 2 4" xfId="19793"/>
    <cellStyle name="Note 4 4 2 8 3" xfId="25673"/>
    <cellStyle name="Note 4 4 2 8 4" xfId="36580"/>
    <cellStyle name="Note 4 4 2 8 5" xfId="13627"/>
    <cellStyle name="Note 4 4 2 9" xfId="1944"/>
    <cellStyle name="Note 4 4 2 9 2" xfId="8081"/>
    <cellStyle name="Note 4 4 2 9 2 2" xfId="31908"/>
    <cellStyle name="Note 4 4 2 9 2 3" xfId="42947"/>
    <cellStyle name="Note 4 4 2 9 2 4" xfId="19994"/>
    <cellStyle name="Note 4 4 2 9 3" xfId="25897"/>
    <cellStyle name="Note 4 4 2 9 4" xfId="36811"/>
    <cellStyle name="Note 4 4 2 9 5" xfId="13858"/>
    <cellStyle name="Note 4 4 20" xfId="6496"/>
    <cellStyle name="Note 4 4 20 2" xfId="12008"/>
    <cellStyle name="Note 4 4 20 2 2" xfId="35835"/>
    <cellStyle name="Note 4 4 20 2 3" xfId="46874"/>
    <cellStyle name="Note 4 4 20 2 4" xfId="23921"/>
    <cellStyle name="Note 4 4 20 3" xfId="30333"/>
    <cellStyle name="Note 4 4 20 4" xfId="41363"/>
    <cellStyle name="Note 4 4 20 5" xfId="18410"/>
    <cellStyle name="Note 4 4 21" xfId="5170"/>
    <cellStyle name="Note 4 4 21 2" xfId="10862"/>
    <cellStyle name="Note 4 4 21 2 2" xfId="34689"/>
    <cellStyle name="Note 4 4 21 2 3" xfId="45728"/>
    <cellStyle name="Note 4 4 21 2 4" xfId="22775"/>
    <cellStyle name="Note 4 4 21 3" xfId="29049"/>
    <cellStyle name="Note 4 4 21 4" xfId="40037"/>
    <cellStyle name="Note 4 4 21 5" xfId="17084"/>
    <cellStyle name="Note 4 4 22" xfId="619"/>
    <cellStyle name="Note 4 4 22 2" xfId="6926"/>
    <cellStyle name="Note 4 4 22 2 2" xfId="30753"/>
    <cellStyle name="Note 4 4 22 2 3" xfId="41792"/>
    <cellStyle name="Note 4 4 22 2 4" xfId="18839"/>
    <cellStyle name="Note 4 4 22 3" xfId="24610"/>
    <cellStyle name="Note 4 4 22 4" xfId="27590"/>
    <cellStyle name="Note 4 4 22 5" xfId="12533"/>
    <cellStyle name="Note 4 4 23" xfId="24366"/>
    <cellStyle name="Note 4 4 24" xfId="29405"/>
    <cellStyle name="Note 4 4 25" xfId="12285"/>
    <cellStyle name="Note 4 4 3" xfId="515"/>
    <cellStyle name="Note 4 4 3 10" xfId="2909"/>
    <cellStyle name="Note 4 4 3 10 2" xfId="8916"/>
    <cellStyle name="Note 4 4 3 10 2 2" xfId="32743"/>
    <cellStyle name="Note 4 4 3 10 2 3" xfId="43782"/>
    <cellStyle name="Note 4 4 3 10 2 4" xfId="20829"/>
    <cellStyle name="Note 4 4 3 10 3" xfId="26836"/>
    <cellStyle name="Note 4 4 3 10 4" xfId="37776"/>
    <cellStyle name="Note 4 4 3 10 5" xfId="14823"/>
    <cellStyle name="Note 4 4 3 11" xfId="3177"/>
    <cellStyle name="Note 4 4 3 11 2" xfId="9145"/>
    <cellStyle name="Note 4 4 3 11 2 2" xfId="32972"/>
    <cellStyle name="Note 4 4 3 11 2 3" xfId="44011"/>
    <cellStyle name="Note 4 4 3 11 2 4" xfId="21058"/>
    <cellStyle name="Note 4 4 3 11 3" xfId="27100"/>
    <cellStyle name="Note 4 4 3 11 4" xfId="38044"/>
    <cellStyle name="Note 4 4 3 11 5" xfId="15091"/>
    <cellStyle name="Note 4 4 3 12" xfId="3421"/>
    <cellStyle name="Note 4 4 3 12 2" xfId="9357"/>
    <cellStyle name="Note 4 4 3 12 2 2" xfId="33184"/>
    <cellStyle name="Note 4 4 3 12 2 3" xfId="44223"/>
    <cellStyle name="Note 4 4 3 12 2 4" xfId="21270"/>
    <cellStyle name="Note 4 4 3 12 3" xfId="27340"/>
    <cellStyle name="Note 4 4 3 12 4" xfId="38288"/>
    <cellStyle name="Note 4 4 3 12 5" xfId="15335"/>
    <cellStyle name="Note 4 4 3 13" xfId="3666"/>
    <cellStyle name="Note 4 4 3 13 2" xfId="9570"/>
    <cellStyle name="Note 4 4 3 13 2 2" xfId="33397"/>
    <cellStyle name="Note 4 4 3 13 2 3" xfId="44436"/>
    <cellStyle name="Note 4 4 3 13 2 4" xfId="21483"/>
    <cellStyle name="Note 4 4 3 13 3" xfId="27580"/>
    <cellStyle name="Note 4 4 3 13 4" xfId="38533"/>
    <cellStyle name="Note 4 4 3 13 5" xfId="15580"/>
    <cellStyle name="Note 4 4 3 14" xfId="3914"/>
    <cellStyle name="Note 4 4 3 14 2" xfId="9784"/>
    <cellStyle name="Note 4 4 3 14 2 2" xfId="33611"/>
    <cellStyle name="Note 4 4 3 14 2 3" xfId="44650"/>
    <cellStyle name="Note 4 4 3 14 2 4" xfId="21697"/>
    <cellStyle name="Note 4 4 3 14 3" xfId="27824"/>
    <cellStyle name="Note 4 4 3 14 4" xfId="38781"/>
    <cellStyle name="Note 4 4 3 14 5" xfId="15828"/>
    <cellStyle name="Note 4 4 3 15" xfId="4158"/>
    <cellStyle name="Note 4 4 3 15 2" xfId="9995"/>
    <cellStyle name="Note 4 4 3 15 2 2" xfId="33822"/>
    <cellStyle name="Note 4 4 3 15 2 3" xfId="44861"/>
    <cellStyle name="Note 4 4 3 15 2 4" xfId="21908"/>
    <cellStyle name="Note 4 4 3 15 3" xfId="28063"/>
    <cellStyle name="Note 4 4 3 15 4" xfId="39025"/>
    <cellStyle name="Note 4 4 3 15 5" xfId="16072"/>
    <cellStyle name="Note 4 4 3 16" xfId="4400"/>
    <cellStyle name="Note 4 4 3 16 2" xfId="10205"/>
    <cellStyle name="Note 4 4 3 16 2 2" xfId="34032"/>
    <cellStyle name="Note 4 4 3 16 2 3" xfId="45071"/>
    <cellStyle name="Note 4 4 3 16 2 4" xfId="22118"/>
    <cellStyle name="Note 4 4 3 16 3" xfId="28300"/>
    <cellStyle name="Note 4 4 3 16 4" xfId="39267"/>
    <cellStyle name="Note 4 4 3 16 5" xfId="16314"/>
    <cellStyle name="Note 4 4 3 17" xfId="4621"/>
    <cellStyle name="Note 4 4 3 17 2" xfId="10392"/>
    <cellStyle name="Note 4 4 3 17 2 2" xfId="34219"/>
    <cellStyle name="Note 4 4 3 17 2 3" xfId="45258"/>
    <cellStyle name="Note 4 4 3 17 2 4" xfId="22305"/>
    <cellStyle name="Note 4 4 3 17 3" xfId="28515"/>
    <cellStyle name="Note 4 4 3 17 4" xfId="39488"/>
    <cellStyle name="Note 4 4 3 17 5" xfId="16535"/>
    <cellStyle name="Note 4 4 3 18" xfId="4831"/>
    <cellStyle name="Note 4 4 3 18 2" xfId="10575"/>
    <cellStyle name="Note 4 4 3 18 2 2" xfId="34402"/>
    <cellStyle name="Note 4 4 3 18 2 3" xfId="45441"/>
    <cellStyle name="Note 4 4 3 18 2 4" xfId="22488"/>
    <cellStyle name="Note 4 4 3 18 3" xfId="28719"/>
    <cellStyle name="Note 4 4 3 18 4" xfId="39698"/>
    <cellStyle name="Note 4 4 3 18 5" xfId="16745"/>
    <cellStyle name="Note 4 4 3 19" xfId="5066"/>
    <cellStyle name="Note 4 4 3 19 2" xfId="10780"/>
    <cellStyle name="Note 4 4 3 19 2 2" xfId="34607"/>
    <cellStyle name="Note 4 4 3 19 2 3" xfId="45646"/>
    <cellStyle name="Note 4 4 3 19 2 4" xfId="22693"/>
    <cellStyle name="Note 4 4 3 19 3" xfId="28948"/>
    <cellStyle name="Note 4 4 3 19 4" xfId="39933"/>
    <cellStyle name="Note 4 4 3 19 5" xfId="16980"/>
    <cellStyle name="Note 4 4 3 2" xfId="1159"/>
    <cellStyle name="Note 4 4 3 2 2" xfId="7407"/>
    <cellStyle name="Note 4 4 3 2 2 2" xfId="31234"/>
    <cellStyle name="Note 4 4 3 2 2 3" xfId="42273"/>
    <cellStyle name="Note 4 4 3 2 2 4" xfId="19320"/>
    <cellStyle name="Note 4 4 3 2 3" xfId="25138"/>
    <cellStyle name="Note 4 4 3 2 4" xfId="24289"/>
    <cellStyle name="Note 4 4 3 2 5" xfId="13073"/>
    <cellStyle name="Note 4 4 3 20" xfId="5287"/>
    <cellStyle name="Note 4 4 3 20 2" xfId="10967"/>
    <cellStyle name="Note 4 4 3 20 2 2" xfId="34794"/>
    <cellStyle name="Note 4 4 3 20 2 3" xfId="45833"/>
    <cellStyle name="Note 4 4 3 20 2 4" xfId="22880"/>
    <cellStyle name="Note 4 4 3 20 3" xfId="29162"/>
    <cellStyle name="Note 4 4 3 20 4" xfId="40154"/>
    <cellStyle name="Note 4 4 3 20 5" xfId="17201"/>
    <cellStyle name="Note 4 4 3 21" xfId="5520"/>
    <cellStyle name="Note 4 4 3 21 2" xfId="11170"/>
    <cellStyle name="Note 4 4 3 21 2 2" xfId="34997"/>
    <cellStyle name="Note 4 4 3 21 2 3" xfId="46036"/>
    <cellStyle name="Note 4 4 3 21 2 4" xfId="23083"/>
    <cellStyle name="Note 4 4 3 21 3" xfId="29389"/>
    <cellStyle name="Note 4 4 3 21 4" xfId="40387"/>
    <cellStyle name="Note 4 4 3 21 5" xfId="17434"/>
    <cellStyle name="Note 4 4 3 22" xfId="5753"/>
    <cellStyle name="Note 4 4 3 22 2" xfId="11371"/>
    <cellStyle name="Note 4 4 3 22 2 2" xfId="35198"/>
    <cellStyle name="Note 4 4 3 22 2 3" xfId="46237"/>
    <cellStyle name="Note 4 4 3 22 2 4" xfId="23284"/>
    <cellStyle name="Note 4 4 3 22 3" xfId="29615"/>
    <cellStyle name="Note 4 4 3 22 4" xfId="40620"/>
    <cellStyle name="Note 4 4 3 22 5" xfId="17667"/>
    <cellStyle name="Note 4 4 3 23" xfId="5970"/>
    <cellStyle name="Note 4 4 3 23 2" xfId="11555"/>
    <cellStyle name="Note 4 4 3 23 2 2" xfId="35382"/>
    <cellStyle name="Note 4 4 3 23 2 3" xfId="46421"/>
    <cellStyle name="Note 4 4 3 23 2 4" xfId="23468"/>
    <cellStyle name="Note 4 4 3 23 3" xfId="29826"/>
    <cellStyle name="Note 4 4 3 23 4" xfId="40837"/>
    <cellStyle name="Note 4 4 3 23 5" xfId="17884"/>
    <cellStyle name="Note 4 4 3 24" xfId="6178"/>
    <cellStyle name="Note 4 4 3 24 2" xfId="11736"/>
    <cellStyle name="Note 4 4 3 24 2 2" xfId="35563"/>
    <cellStyle name="Note 4 4 3 24 2 3" xfId="46602"/>
    <cellStyle name="Note 4 4 3 24 2 4" xfId="23649"/>
    <cellStyle name="Note 4 4 3 24 3" xfId="30027"/>
    <cellStyle name="Note 4 4 3 24 4" xfId="41045"/>
    <cellStyle name="Note 4 4 3 24 5" xfId="18092"/>
    <cellStyle name="Note 4 4 3 25" xfId="6398"/>
    <cellStyle name="Note 4 4 3 25 2" xfId="11928"/>
    <cellStyle name="Note 4 4 3 25 2 2" xfId="35755"/>
    <cellStyle name="Note 4 4 3 25 2 3" xfId="46794"/>
    <cellStyle name="Note 4 4 3 25 2 4" xfId="23841"/>
    <cellStyle name="Note 4 4 3 25 3" xfId="30240"/>
    <cellStyle name="Note 4 4 3 25 4" xfId="41265"/>
    <cellStyle name="Note 4 4 3 25 5" xfId="18312"/>
    <cellStyle name="Note 4 4 3 26" xfId="6624"/>
    <cellStyle name="Note 4 4 3 26 2" xfId="12121"/>
    <cellStyle name="Note 4 4 3 26 2 2" xfId="35948"/>
    <cellStyle name="Note 4 4 3 26 2 3" xfId="46987"/>
    <cellStyle name="Note 4 4 3 26 2 4" xfId="24034"/>
    <cellStyle name="Note 4 4 3 26 3" xfId="30457"/>
    <cellStyle name="Note 4 4 3 26 4" xfId="41491"/>
    <cellStyle name="Note 4 4 3 26 5" xfId="18538"/>
    <cellStyle name="Note 4 4 3 27" xfId="749"/>
    <cellStyle name="Note 4 4 3 27 2" xfId="7056"/>
    <cellStyle name="Note 4 4 3 27 2 2" xfId="30883"/>
    <cellStyle name="Note 4 4 3 27 2 3" xfId="41922"/>
    <cellStyle name="Note 4 4 3 27 2 4" xfId="18969"/>
    <cellStyle name="Note 4 4 3 27 3" xfId="24740"/>
    <cellStyle name="Note 4 4 3 27 4" xfId="28039"/>
    <cellStyle name="Note 4 4 3 27 5" xfId="12663"/>
    <cellStyle name="Note 4 4 3 28" xfId="6839"/>
    <cellStyle name="Note 4 4 3 28 2" xfId="30666"/>
    <cellStyle name="Note 4 4 3 28 3" xfId="41705"/>
    <cellStyle name="Note 4 4 3 28 4" xfId="18752"/>
    <cellStyle name="Note 4 4 3 29" xfId="24509"/>
    <cellStyle name="Note 4 4 3 3" xfId="1372"/>
    <cellStyle name="Note 4 4 3 3 2" xfId="7592"/>
    <cellStyle name="Note 4 4 3 3 2 2" xfId="31419"/>
    <cellStyle name="Note 4 4 3 3 2 3" xfId="42458"/>
    <cellStyle name="Note 4 4 3 3 2 4" xfId="19505"/>
    <cellStyle name="Note 4 4 3 3 3" xfId="25345"/>
    <cellStyle name="Note 4 4 3 3 4" xfId="36239"/>
    <cellStyle name="Note 4 4 3 3 5" xfId="13286"/>
    <cellStyle name="Note 4 4 3 30" xfId="27103"/>
    <cellStyle name="Note 4 4 3 31" xfId="12429"/>
    <cellStyle name="Note 4 4 3 4" xfId="1604"/>
    <cellStyle name="Note 4 4 3 4 2" xfId="7790"/>
    <cellStyle name="Note 4 4 3 4 2 2" xfId="31617"/>
    <cellStyle name="Note 4 4 3 4 2 3" xfId="42656"/>
    <cellStyle name="Note 4 4 3 4 2 4" xfId="19703"/>
    <cellStyle name="Note 4 4 3 4 3" xfId="25569"/>
    <cellStyle name="Note 4 4 3 4 4" xfId="36471"/>
    <cellStyle name="Note 4 4 3 4 5" xfId="13518"/>
    <cellStyle name="Note 4 4 3 5" xfId="1815"/>
    <cellStyle name="Note 4 4 3 5 2" xfId="7974"/>
    <cellStyle name="Note 4 4 3 5 2 2" xfId="31801"/>
    <cellStyle name="Note 4 4 3 5 2 3" xfId="42840"/>
    <cellStyle name="Note 4 4 3 5 2 4" xfId="19887"/>
    <cellStyle name="Note 4 4 3 5 3" xfId="25773"/>
    <cellStyle name="Note 4 4 3 5 4" xfId="36682"/>
    <cellStyle name="Note 4 4 3 5 5" xfId="13729"/>
    <cellStyle name="Note 4 4 3 6" xfId="2046"/>
    <cellStyle name="Note 4 4 3 6 2" xfId="8175"/>
    <cellStyle name="Note 4 4 3 6 2 2" xfId="32002"/>
    <cellStyle name="Note 4 4 3 6 2 3" xfId="43041"/>
    <cellStyle name="Note 4 4 3 6 2 4" xfId="20088"/>
    <cellStyle name="Note 4 4 3 6 3" xfId="25998"/>
    <cellStyle name="Note 4 4 3 6 4" xfId="36913"/>
    <cellStyle name="Note 4 4 3 6 5" xfId="13960"/>
    <cellStyle name="Note 4 4 3 7" xfId="2271"/>
    <cellStyle name="Note 4 4 3 7 2" xfId="8366"/>
    <cellStyle name="Note 4 4 3 7 2 2" xfId="32193"/>
    <cellStyle name="Note 4 4 3 7 2 3" xfId="43232"/>
    <cellStyle name="Note 4 4 3 7 2 4" xfId="20279"/>
    <cellStyle name="Note 4 4 3 7 3" xfId="26215"/>
    <cellStyle name="Note 4 4 3 7 4" xfId="37138"/>
    <cellStyle name="Note 4 4 3 7 5" xfId="14185"/>
    <cellStyle name="Note 4 4 3 8" xfId="2485"/>
    <cellStyle name="Note 4 4 3 8 2" xfId="8552"/>
    <cellStyle name="Note 4 4 3 8 2 2" xfId="32379"/>
    <cellStyle name="Note 4 4 3 8 2 3" xfId="43418"/>
    <cellStyle name="Note 4 4 3 8 2 4" xfId="20465"/>
    <cellStyle name="Note 4 4 3 8 3" xfId="26424"/>
    <cellStyle name="Note 4 4 3 8 4" xfId="37352"/>
    <cellStyle name="Note 4 4 3 8 5" xfId="14399"/>
    <cellStyle name="Note 4 4 3 9" xfId="2703"/>
    <cellStyle name="Note 4 4 3 9 2" xfId="8736"/>
    <cellStyle name="Note 4 4 3 9 2 2" xfId="32563"/>
    <cellStyle name="Note 4 4 3 9 2 3" xfId="43602"/>
    <cellStyle name="Note 4 4 3 9 2 4" xfId="20649"/>
    <cellStyle name="Note 4 4 3 9 3" xfId="26636"/>
    <cellStyle name="Note 4 4 3 9 4" xfId="37570"/>
    <cellStyle name="Note 4 4 3 9 5" xfId="14617"/>
    <cellStyle name="Note 4 4 4" xfId="984"/>
    <cellStyle name="Note 4 4 4 2" xfId="7262"/>
    <cellStyle name="Note 4 4 4 2 2" xfId="31089"/>
    <cellStyle name="Note 4 4 4 2 3" xfId="42128"/>
    <cellStyle name="Note 4 4 4 2 4" xfId="19175"/>
    <cellStyle name="Note 4 4 4 3" xfId="24969"/>
    <cellStyle name="Note 4 4 4 4" xfId="29244"/>
    <cellStyle name="Note 4 4 4 5" xfId="12898"/>
    <cellStyle name="Note 4 4 5" xfId="950"/>
    <cellStyle name="Note 4 4 5 2" xfId="7234"/>
    <cellStyle name="Note 4 4 5 2 2" xfId="31061"/>
    <cellStyle name="Note 4 4 5 2 3" xfId="42100"/>
    <cellStyle name="Note 4 4 5 2 4" xfId="19147"/>
    <cellStyle name="Note 4 4 5 3" xfId="24936"/>
    <cellStyle name="Note 4 4 5 4" xfId="27348"/>
    <cellStyle name="Note 4 4 5 5" xfId="12864"/>
    <cellStyle name="Note 4 4 6" xfId="1049"/>
    <cellStyle name="Note 4 4 6 2" xfId="7306"/>
    <cellStyle name="Note 4 4 6 2 2" xfId="31133"/>
    <cellStyle name="Note 4 4 6 2 3" xfId="42172"/>
    <cellStyle name="Note 4 4 6 2 4" xfId="19219"/>
    <cellStyle name="Note 4 4 6 3" xfId="25031"/>
    <cellStyle name="Note 4 4 6 4" xfId="26979"/>
    <cellStyle name="Note 4 4 6 5" xfId="12963"/>
    <cellStyle name="Note 4 4 7" xfId="864"/>
    <cellStyle name="Note 4 4 7 2" xfId="7165"/>
    <cellStyle name="Note 4 4 7 2 2" xfId="30992"/>
    <cellStyle name="Note 4 4 7 2 3" xfId="42031"/>
    <cellStyle name="Note 4 4 7 2 4" xfId="19078"/>
    <cellStyle name="Note 4 4 7 3" xfId="24854"/>
    <cellStyle name="Note 4 4 7 4" xfId="28206"/>
    <cellStyle name="Note 4 4 7 5" xfId="12778"/>
    <cellStyle name="Note 4 4 8" xfId="904"/>
    <cellStyle name="Note 4 4 8 2" xfId="7200"/>
    <cellStyle name="Note 4 4 8 2 2" xfId="31027"/>
    <cellStyle name="Note 4 4 8 2 3" xfId="42066"/>
    <cellStyle name="Note 4 4 8 2 4" xfId="19113"/>
    <cellStyle name="Note 4 4 8 3" xfId="24893"/>
    <cellStyle name="Note 4 4 8 4" xfId="25766"/>
    <cellStyle name="Note 4 4 8 5" xfId="12818"/>
    <cellStyle name="Note 4 4 9" xfId="3032"/>
    <cellStyle name="Note 4 4 9 2" xfId="9015"/>
    <cellStyle name="Note 4 4 9 2 2" xfId="32842"/>
    <cellStyle name="Note 4 4 9 2 3" xfId="43881"/>
    <cellStyle name="Note 4 4 9 2 4" xfId="20928"/>
    <cellStyle name="Note 4 4 9 3" xfId="26956"/>
    <cellStyle name="Note 4 4 9 4" xfId="37899"/>
    <cellStyle name="Note 4 4 9 5" xfId="14946"/>
    <cellStyle name="Note 4 5" xfId="372"/>
    <cellStyle name="Note 4 5 10" xfId="3278"/>
    <cellStyle name="Note 4 5 10 2" xfId="9227"/>
    <cellStyle name="Note 4 5 10 2 2" xfId="33054"/>
    <cellStyle name="Note 4 5 10 2 3" xfId="44093"/>
    <cellStyle name="Note 4 5 10 2 4" xfId="21140"/>
    <cellStyle name="Note 4 5 10 3" xfId="27199"/>
    <cellStyle name="Note 4 5 10 4" xfId="38145"/>
    <cellStyle name="Note 4 5 10 5" xfId="15192"/>
    <cellStyle name="Note 4 5 11" xfId="3525"/>
    <cellStyle name="Note 4 5 11 2" xfId="9442"/>
    <cellStyle name="Note 4 5 11 2 2" xfId="33269"/>
    <cellStyle name="Note 4 5 11 2 3" xfId="44308"/>
    <cellStyle name="Note 4 5 11 2 4" xfId="21355"/>
    <cellStyle name="Note 4 5 11 3" xfId="27441"/>
    <cellStyle name="Note 4 5 11 4" xfId="38392"/>
    <cellStyle name="Note 4 5 11 5" xfId="15439"/>
    <cellStyle name="Note 4 5 12" xfId="3772"/>
    <cellStyle name="Note 4 5 12 2" xfId="9656"/>
    <cellStyle name="Note 4 5 12 2 2" xfId="33483"/>
    <cellStyle name="Note 4 5 12 2 3" xfId="44522"/>
    <cellStyle name="Note 4 5 12 2 4" xfId="21569"/>
    <cellStyle name="Note 4 5 12 3" xfId="27684"/>
    <cellStyle name="Note 4 5 12 4" xfId="38639"/>
    <cellStyle name="Note 4 5 12 5" xfId="15686"/>
    <cellStyle name="Note 4 5 13" xfId="4016"/>
    <cellStyle name="Note 4 5 13 2" xfId="9867"/>
    <cellStyle name="Note 4 5 13 2 2" xfId="33694"/>
    <cellStyle name="Note 4 5 13 2 3" xfId="44733"/>
    <cellStyle name="Note 4 5 13 2 4" xfId="21780"/>
    <cellStyle name="Note 4 5 13 3" xfId="27923"/>
    <cellStyle name="Note 4 5 13 4" xfId="38883"/>
    <cellStyle name="Note 4 5 13 5" xfId="15930"/>
    <cellStyle name="Note 4 5 14" xfId="4259"/>
    <cellStyle name="Note 4 5 14 2" xfId="10077"/>
    <cellStyle name="Note 4 5 14 2 2" xfId="33904"/>
    <cellStyle name="Note 4 5 14 2 3" xfId="44943"/>
    <cellStyle name="Note 4 5 14 2 4" xfId="21990"/>
    <cellStyle name="Note 4 5 14 3" xfId="28161"/>
    <cellStyle name="Note 4 5 14 4" xfId="39126"/>
    <cellStyle name="Note 4 5 14 5" xfId="16173"/>
    <cellStyle name="Note 4 5 15" xfId="845"/>
    <cellStyle name="Note 4 5 15 2" xfId="7151"/>
    <cellStyle name="Note 4 5 15 2 2" xfId="30978"/>
    <cellStyle name="Note 4 5 15 2 3" xfId="42017"/>
    <cellStyle name="Note 4 5 15 2 4" xfId="19064"/>
    <cellStyle name="Note 4 5 15 3" xfId="24836"/>
    <cellStyle name="Note 4 5 15 4" xfId="30262"/>
    <cellStyle name="Note 4 5 15 5" xfId="12759"/>
    <cellStyle name="Note 4 5 16" xfId="3016"/>
    <cellStyle name="Note 4 5 16 2" xfId="9004"/>
    <cellStyle name="Note 4 5 16 2 2" xfId="32831"/>
    <cellStyle name="Note 4 5 16 2 3" xfId="43870"/>
    <cellStyle name="Note 4 5 16 2 4" xfId="20917"/>
    <cellStyle name="Note 4 5 16 3" xfId="26940"/>
    <cellStyle name="Note 4 5 16 4" xfId="37883"/>
    <cellStyle name="Note 4 5 16 5" xfId="14930"/>
    <cellStyle name="Note 4 5 17" xfId="1011"/>
    <cellStyle name="Note 4 5 17 2" xfId="7280"/>
    <cellStyle name="Note 4 5 17 2 2" xfId="31107"/>
    <cellStyle name="Note 4 5 17 2 3" xfId="42146"/>
    <cellStyle name="Note 4 5 17 2 4" xfId="19193"/>
    <cellStyle name="Note 4 5 17 3" xfId="24994"/>
    <cellStyle name="Note 4 5 17 4" xfId="25810"/>
    <cellStyle name="Note 4 5 17 5" xfId="12925"/>
    <cellStyle name="Note 4 5 18" xfId="5621"/>
    <cellStyle name="Note 4 5 18 2" xfId="11252"/>
    <cellStyle name="Note 4 5 18 2 2" xfId="35079"/>
    <cellStyle name="Note 4 5 18 2 3" xfId="46118"/>
    <cellStyle name="Note 4 5 18 2 4" xfId="23165"/>
    <cellStyle name="Note 4 5 18 3" xfId="29486"/>
    <cellStyle name="Note 4 5 18 4" xfId="40488"/>
    <cellStyle name="Note 4 5 18 5" xfId="17535"/>
    <cellStyle name="Note 4 5 19" xfId="970"/>
    <cellStyle name="Note 4 5 19 2" xfId="7250"/>
    <cellStyle name="Note 4 5 19 2 2" xfId="31077"/>
    <cellStyle name="Note 4 5 19 2 3" xfId="42116"/>
    <cellStyle name="Note 4 5 19 2 4" xfId="19163"/>
    <cellStyle name="Note 4 5 19 3" xfId="24955"/>
    <cellStyle name="Note 4 5 19 4" xfId="30625"/>
    <cellStyle name="Note 4 5 19 5" xfId="12884"/>
    <cellStyle name="Note 4 5 2" xfId="415"/>
    <cellStyle name="Note 4 5 2 10" xfId="2171"/>
    <cellStyle name="Note 4 5 2 10 2" xfId="8274"/>
    <cellStyle name="Note 4 5 2 10 2 2" xfId="32101"/>
    <cellStyle name="Note 4 5 2 10 2 3" xfId="43140"/>
    <cellStyle name="Note 4 5 2 10 2 4" xfId="20187"/>
    <cellStyle name="Note 4 5 2 10 3" xfId="26117"/>
    <cellStyle name="Note 4 5 2 10 4" xfId="37038"/>
    <cellStyle name="Note 4 5 2 10 5" xfId="14085"/>
    <cellStyle name="Note 4 5 2 11" xfId="2385"/>
    <cellStyle name="Note 4 5 2 11 2" xfId="8460"/>
    <cellStyle name="Note 4 5 2 11 2 2" xfId="32287"/>
    <cellStyle name="Note 4 5 2 11 2 3" xfId="43326"/>
    <cellStyle name="Note 4 5 2 11 2 4" xfId="20373"/>
    <cellStyle name="Note 4 5 2 11 3" xfId="26325"/>
    <cellStyle name="Note 4 5 2 11 4" xfId="37252"/>
    <cellStyle name="Note 4 5 2 11 5" xfId="14299"/>
    <cellStyle name="Note 4 5 2 12" xfId="2608"/>
    <cellStyle name="Note 4 5 2 12 2" xfId="8650"/>
    <cellStyle name="Note 4 5 2 12 2 2" xfId="32477"/>
    <cellStyle name="Note 4 5 2 12 2 3" xfId="43516"/>
    <cellStyle name="Note 4 5 2 12 2 4" xfId="20563"/>
    <cellStyle name="Note 4 5 2 12 3" xfId="26543"/>
    <cellStyle name="Note 4 5 2 12 4" xfId="37475"/>
    <cellStyle name="Note 4 5 2 12 5" xfId="14522"/>
    <cellStyle name="Note 4 5 2 13" xfId="2809"/>
    <cellStyle name="Note 4 5 2 13 2" xfId="8824"/>
    <cellStyle name="Note 4 5 2 13 2 2" xfId="32651"/>
    <cellStyle name="Note 4 5 2 13 2 3" xfId="43690"/>
    <cellStyle name="Note 4 5 2 13 2 4" xfId="20737"/>
    <cellStyle name="Note 4 5 2 13 3" xfId="26738"/>
    <cellStyle name="Note 4 5 2 13 4" xfId="37676"/>
    <cellStyle name="Note 4 5 2 13 5" xfId="14723"/>
    <cellStyle name="Note 4 5 2 14" xfId="3077"/>
    <cellStyle name="Note 4 5 2 14 2" xfId="9053"/>
    <cellStyle name="Note 4 5 2 14 2 2" xfId="32880"/>
    <cellStyle name="Note 4 5 2 14 2 3" xfId="43919"/>
    <cellStyle name="Note 4 5 2 14 2 4" xfId="20966"/>
    <cellStyle name="Note 4 5 2 14 3" xfId="27001"/>
    <cellStyle name="Note 4 5 2 14 4" xfId="37944"/>
    <cellStyle name="Note 4 5 2 14 5" xfId="14991"/>
    <cellStyle name="Note 4 5 2 15" xfId="3321"/>
    <cellStyle name="Note 4 5 2 15 2" xfId="9265"/>
    <cellStyle name="Note 4 5 2 15 2 2" xfId="33092"/>
    <cellStyle name="Note 4 5 2 15 2 3" xfId="44131"/>
    <cellStyle name="Note 4 5 2 15 2 4" xfId="21178"/>
    <cellStyle name="Note 4 5 2 15 3" xfId="27242"/>
    <cellStyle name="Note 4 5 2 15 4" xfId="38188"/>
    <cellStyle name="Note 4 5 2 15 5" xfId="15235"/>
    <cellStyle name="Note 4 5 2 16" xfId="3566"/>
    <cellStyle name="Note 4 5 2 16 2" xfId="9478"/>
    <cellStyle name="Note 4 5 2 16 2 2" xfId="33305"/>
    <cellStyle name="Note 4 5 2 16 2 3" xfId="44344"/>
    <cellStyle name="Note 4 5 2 16 2 4" xfId="21391"/>
    <cellStyle name="Note 4 5 2 16 3" xfId="27482"/>
    <cellStyle name="Note 4 5 2 16 4" xfId="38433"/>
    <cellStyle name="Note 4 5 2 16 5" xfId="15480"/>
    <cellStyle name="Note 4 5 2 17" xfId="3814"/>
    <cellStyle name="Note 4 5 2 17 2" xfId="9692"/>
    <cellStyle name="Note 4 5 2 17 2 2" xfId="33519"/>
    <cellStyle name="Note 4 5 2 17 2 3" xfId="44558"/>
    <cellStyle name="Note 4 5 2 17 2 4" xfId="21605"/>
    <cellStyle name="Note 4 5 2 17 3" xfId="27726"/>
    <cellStyle name="Note 4 5 2 17 4" xfId="38681"/>
    <cellStyle name="Note 4 5 2 17 5" xfId="15728"/>
    <cellStyle name="Note 4 5 2 18" xfId="4058"/>
    <cellStyle name="Note 4 5 2 18 2" xfId="9903"/>
    <cellStyle name="Note 4 5 2 18 2 2" xfId="33730"/>
    <cellStyle name="Note 4 5 2 18 2 3" xfId="44769"/>
    <cellStyle name="Note 4 5 2 18 2 4" xfId="21816"/>
    <cellStyle name="Note 4 5 2 18 3" xfId="27965"/>
    <cellStyle name="Note 4 5 2 18 4" xfId="38925"/>
    <cellStyle name="Note 4 5 2 18 5" xfId="15972"/>
    <cellStyle name="Note 4 5 2 19" xfId="4300"/>
    <cellStyle name="Note 4 5 2 19 2" xfId="10113"/>
    <cellStyle name="Note 4 5 2 19 2 2" xfId="33940"/>
    <cellStyle name="Note 4 5 2 19 2 3" xfId="44979"/>
    <cellStyle name="Note 4 5 2 19 2 4" xfId="22026"/>
    <cellStyle name="Note 4 5 2 19 3" xfId="28202"/>
    <cellStyle name="Note 4 5 2 19 4" xfId="39167"/>
    <cellStyle name="Note 4 5 2 19 5" xfId="16214"/>
    <cellStyle name="Note 4 5 2 2" xfId="536"/>
    <cellStyle name="Note 4 5 2 2 10" xfId="2930"/>
    <cellStyle name="Note 4 5 2 2 10 2" xfId="8928"/>
    <cellStyle name="Note 4 5 2 2 10 2 2" xfId="32755"/>
    <cellStyle name="Note 4 5 2 2 10 2 3" xfId="43794"/>
    <cellStyle name="Note 4 5 2 2 10 2 4" xfId="20841"/>
    <cellStyle name="Note 4 5 2 2 10 3" xfId="26855"/>
    <cellStyle name="Note 4 5 2 2 10 4" xfId="37797"/>
    <cellStyle name="Note 4 5 2 2 10 5" xfId="14844"/>
    <cellStyle name="Note 4 5 2 2 11" xfId="3198"/>
    <cellStyle name="Note 4 5 2 2 11 2" xfId="9157"/>
    <cellStyle name="Note 4 5 2 2 11 2 2" xfId="32984"/>
    <cellStyle name="Note 4 5 2 2 11 2 3" xfId="44023"/>
    <cellStyle name="Note 4 5 2 2 11 2 4" xfId="21070"/>
    <cellStyle name="Note 4 5 2 2 11 3" xfId="27120"/>
    <cellStyle name="Note 4 5 2 2 11 4" xfId="38065"/>
    <cellStyle name="Note 4 5 2 2 11 5" xfId="15112"/>
    <cellStyle name="Note 4 5 2 2 12" xfId="3442"/>
    <cellStyle name="Note 4 5 2 2 12 2" xfId="9369"/>
    <cellStyle name="Note 4 5 2 2 12 2 2" xfId="33196"/>
    <cellStyle name="Note 4 5 2 2 12 2 3" xfId="44235"/>
    <cellStyle name="Note 4 5 2 2 12 2 4" xfId="21282"/>
    <cellStyle name="Note 4 5 2 2 12 3" xfId="27359"/>
    <cellStyle name="Note 4 5 2 2 12 4" xfId="38309"/>
    <cellStyle name="Note 4 5 2 2 12 5" xfId="15356"/>
    <cellStyle name="Note 4 5 2 2 13" xfId="3687"/>
    <cellStyle name="Note 4 5 2 2 13 2" xfId="9582"/>
    <cellStyle name="Note 4 5 2 2 13 2 2" xfId="33409"/>
    <cellStyle name="Note 4 5 2 2 13 2 3" xfId="44448"/>
    <cellStyle name="Note 4 5 2 2 13 2 4" xfId="21495"/>
    <cellStyle name="Note 4 5 2 2 13 3" xfId="27600"/>
    <cellStyle name="Note 4 5 2 2 13 4" xfId="38554"/>
    <cellStyle name="Note 4 5 2 2 13 5" xfId="15601"/>
    <cellStyle name="Note 4 5 2 2 14" xfId="3935"/>
    <cellStyle name="Note 4 5 2 2 14 2" xfId="9796"/>
    <cellStyle name="Note 4 5 2 2 14 2 2" xfId="33623"/>
    <cellStyle name="Note 4 5 2 2 14 2 3" xfId="44662"/>
    <cellStyle name="Note 4 5 2 2 14 2 4" xfId="21709"/>
    <cellStyle name="Note 4 5 2 2 14 3" xfId="27843"/>
    <cellStyle name="Note 4 5 2 2 14 4" xfId="38802"/>
    <cellStyle name="Note 4 5 2 2 14 5" xfId="15849"/>
    <cellStyle name="Note 4 5 2 2 15" xfId="4179"/>
    <cellStyle name="Note 4 5 2 2 15 2" xfId="10007"/>
    <cellStyle name="Note 4 5 2 2 15 2 2" xfId="33834"/>
    <cellStyle name="Note 4 5 2 2 15 2 3" xfId="44873"/>
    <cellStyle name="Note 4 5 2 2 15 2 4" xfId="21920"/>
    <cellStyle name="Note 4 5 2 2 15 3" xfId="28082"/>
    <cellStyle name="Note 4 5 2 2 15 4" xfId="39046"/>
    <cellStyle name="Note 4 5 2 2 15 5" xfId="16093"/>
    <cellStyle name="Note 4 5 2 2 16" xfId="4421"/>
    <cellStyle name="Note 4 5 2 2 16 2" xfId="10217"/>
    <cellStyle name="Note 4 5 2 2 16 2 2" xfId="34044"/>
    <cellStyle name="Note 4 5 2 2 16 2 3" xfId="45083"/>
    <cellStyle name="Note 4 5 2 2 16 2 4" xfId="22130"/>
    <cellStyle name="Note 4 5 2 2 16 3" xfId="28319"/>
    <cellStyle name="Note 4 5 2 2 16 4" xfId="39288"/>
    <cellStyle name="Note 4 5 2 2 16 5" xfId="16335"/>
    <cellStyle name="Note 4 5 2 2 17" xfId="4642"/>
    <cellStyle name="Note 4 5 2 2 17 2" xfId="10404"/>
    <cellStyle name="Note 4 5 2 2 17 2 2" xfId="34231"/>
    <cellStyle name="Note 4 5 2 2 17 2 3" xfId="45270"/>
    <cellStyle name="Note 4 5 2 2 17 2 4" xfId="22317"/>
    <cellStyle name="Note 4 5 2 2 17 3" xfId="28534"/>
    <cellStyle name="Note 4 5 2 2 17 4" xfId="39509"/>
    <cellStyle name="Note 4 5 2 2 17 5" xfId="16556"/>
    <cellStyle name="Note 4 5 2 2 18" xfId="4852"/>
    <cellStyle name="Note 4 5 2 2 18 2" xfId="10587"/>
    <cellStyle name="Note 4 5 2 2 18 2 2" xfId="34414"/>
    <cellStyle name="Note 4 5 2 2 18 2 3" xfId="45453"/>
    <cellStyle name="Note 4 5 2 2 18 2 4" xfId="22500"/>
    <cellStyle name="Note 4 5 2 2 18 3" xfId="28738"/>
    <cellStyle name="Note 4 5 2 2 18 4" xfId="39719"/>
    <cellStyle name="Note 4 5 2 2 18 5" xfId="16766"/>
    <cellStyle name="Note 4 5 2 2 19" xfId="5087"/>
    <cellStyle name="Note 4 5 2 2 19 2" xfId="10792"/>
    <cellStyle name="Note 4 5 2 2 19 2 2" xfId="34619"/>
    <cellStyle name="Note 4 5 2 2 19 2 3" xfId="45658"/>
    <cellStyle name="Note 4 5 2 2 19 2 4" xfId="22705"/>
    <cellStyle name="Note 4 5 2 2 19 3" xfId="28968"/>
    <cellStyle name="Note 4 5 2 2 19 4" xfId="39954"/>
    <cellStyle name="Note 4 5 2 2 19 5" xfId="17001"/>
    <cellStyle name="Note 4 5 2 2 2" xfId="1180"/>
    <cellStyle name="Note 4 5 2 2 2 2" xfId="7419"/>
    <cellStyle name="Note 4 5 2 2 2 2 2" xfId="31246"/>
    <cellStyle name="Note 4 5 2 2 2 2 3" xfId="42285"/>
    <cellStyle name="Note 4 5 2 2 2 2 4" xfId="19332"/>
    <cellStyle name="Note 4 5 2 2 2 3" xfId="25157"/>
    <cellStyle name="Note 4 5 2 2 2 4" xfId="24338"/>
    <cellStyle name="Note 4 5 2 2 2 5" xfId="13094"/>
    <cellStyle name="Note 4 5 2 2 20" xfId="5308"/>
    <cellStyle name="Note 4 5 2 2 20 2" xfId="10979"/>
    <cellStyle name="Note 4 5 2 2 20 2 2" xfId="34806"/>
    <cellStyle name="Note 4 5 2 2 20 2 3" xfId="45845"/>
    <cellStyle name="Note 4 5 2 2 20 2 4" xfId="22892"/>
    <cellStyle name="Note 4 5 2 2 20 3" xfId="29181"/>
    <cellStyle name="Note 4 5 2 2 20 4" xfId="40175"/>
    <cellStyle name="Note 4 5 2 2 20 5" xfId="17222"/>
    <cellStyle name="Note 4 5 2 2 21" xfId="5541"/>
    <cellStyle name="Note 4 5 2 2 21 2" xfId="11182"/>
    <cellStyle name="Note 4 5 2 2 21 2 2" xfId="35009"/>
    <cellStyle name="Note 4 5 2 2 21 2 3" xfId="46048"/>
    <cellStyle name="Note 4 5 2 2 21 2 4" xfId="23095"/>
    <cellStyle name="Note 4 5 2 2 21 3" xfId="29408"/>
    <cellStyle name="Note 4 5 2 2 21 4" xfId="40408"/>
    <cellStyle name="Note 4 5 2 2 21 5" xfId="17455"/>
    <cellStyle name="Note 4 5 2 2 22" xfId="5774"/>
    <cellStyle name="Note 4 5 2 2 22 2" xfId="11383"/>
    <cellStyle name="Note 4 5 2 2 22 2 2" xfId="35210"/>
    <cellStyle name="Note 4 5 2 2 22 2 3" xfId="46249"/>
    <cellStyle name="Note 4 5 2 2 22 2 4" xfId="23296"/>
    <cellStyle name="Note 4 5 2 2 22 3" xfId="29634"/>
    <cellStyle name="Note 4 5 2 2 22 4" xfId="40641"/>
    <cellStyle name="Note 4 5 2 2 22 5" xfId="17688"/>
    <cellStyle name="Note 4 5 2 2 23" xfId="5991"/>
    <cellStyle name="Note 4 5 2 2 23 2" xfId="11567"/>
    <cellStyle name="Note 4 5 2 2 23 2 2" xfId="35394"/>
    <cellStyle name="Note 4 5 2 2 23 2 3" xfId="46433"/>
    <cellStyle name="Note 4 5 2 2 23 2 4" xfId="23480"/>
    <cellStyle name="Note 4 5 2 2 23 3" xfId="29844"/>
    <cellStyle name="Note 4 5 2 2 23 4" xfId="40858"/>
    <cellStyle name="Note 4 5 2 2 23 5" xfId="17905"/>
    <cellStyle name="Note 4 5 2 2 24" xfId="6199"/>
    <cellStyle name="Note 4 5 2 2 24 2" xfId="11748"/>
    <cellStyle name="Note 4 5 2 2 24 2 2" xfId="35575"/>
    <cellStyle name="Note 4 5 2 2 24 2 3" xfId="46614"/>
    <cellStyle name="Note 4 5 2 2 24 2 4" xfId="23661"/>
    <cellStyle name="Note 4 5 2 2 24 3" xfId="30045"/>
    <cellStyle name="Note 4 5 2 2 24 4" xfId="41066"/>
    <cellStyle name="Note 4 5 2 2 24 5" xfId="18113"/>
    <cellStyle name="Note 4 5 2 2 25" xfId="6419"/>
    <cellStyle name="Note 4 5 2 2 25 2" xfId="11940"/>
    <cellStyle name="Note 4 5 2 2 25 2 2" xfId="35767"/>
    <cellStyle name="Note 4 5 2 2 25 2 3" xfId="46806"/>
    <cellStyle name="Note 4 5 2 2 25 2 4" xfId="23853"/>
    <cellStyle name="Note 4 5 2 2 25 3" xfId="30258"/>
    <cellStyle name="Note 4 5 2 2 25 4" xfId="41286"/>
    <cellStyle name="Note 4 5 2 2 25 5" xfId="18333"/>
    <cellStyle name="Note 4 5 2 2 26" xfId="6645"/>
    <cellStyle name="Note 4 5 2 2 26 2" xfId="12133"/>
    <cellStyle name="Note 4 5 2 2 26 2 2" xfId="35960"/>
    <cellStyle name="Note 4 5 2 2 26 2 3" xfId="46999"/>
    <cellStyle name="Note 4 5 2 2 26 2 4" xfId="24046"/>
    <cellStyle name="Note 4 5 2 2 26 3" xfId="30475"/>
    <cellStyle name="Note 4 5 2 2 26 4" xfId="41512"/>
    <cellStyle name="Note 4 5 2 2 26 5" xfId="18559"/>
    <cellStyle name="Note 4 5 2 2 27" xfId="761"/>
    <cellStyle name="Note 4 5 2 2 27 2" xfId="7068"/>
    <cellStyle name="Note 4 5 2 2 27 2 2" xfId="30895"/>
    <cellStyle name="Note 4 5 2 2 27 2 3" xfId="41934"/>
    <cellStyle name="Note 4 5 2 2 27 2 4" xfId="18981"/>
    <cellStyle name="Note 4 5 2 2 27 3" xfId="24752"/>
    <cellStyle name="Note 4 5 2 2 27 4" xfId="26004"/>
    <cellStyle name="Note 4 5 2 2 27 5" xfId="12675"/>
    <cellStyle name="Note 4 5 2 2 28" xfId="6851"/>
    <cellStyle name="Note 4 5 2 2 28 2" xfId="30678"/>
    <cellStyle name="Note 4 5 2 2 28 3" xfId="41717"/>
    <cellStyle name="Note 4 5 2 2 28 4" xfId="18764"/>
    <cellStyle name="Note 4 5 2 2 29" xfId="24528"/>
    <cellStyle name="Note 4 5 2 2 3" xfId="1393"/>
    <cellStyle name="Note 4 5 2 2 3 2" xfId="7604"/>
    <cellStyle name="Note 4 5 2 2 3 2 2" xfId="31431"/>
    <cellStyle name="Note 4 5 2 2 3 2 3" xfId="42470"/>
    <cellStyle name="Note 4 5 2 2 3 2 4" xfId="19517"/>
    <cellStyle name="Note 4 5 2 2 3 3" xfId="25363"/>
    <cellStyle name="Note 4 5 2 2 3 4" xfId="36260"/>
    <cellStyle name="Note 4 5 2 2 3 5" xfId="13307"/>
    <cellStyle name="Note 4 5 2 2 30" xfId="30244"/>
    <cellStyle name="Note 4 5 2 2 31" xfId="12450"/>
    <cellStyle name="Note 4 5 2 2 4" xfId="1625"/>
    <cellStyle name="Note 4 5 2 2 4 2" xfId="7802"/>
    <cellStyle name="Note 4 5 2 2 4 2 2" xfId="31629"/>
    <cellStyle name="Note 4 5 2 2 4 2 3" xfId="42668"/>
    <cellStyle name="Note 4 5 2 2 4 2 4" xfId="19715"/>
    <cellStyle name="Note 4 5 2 2 4 3" xfId="25587"/>
    <cellStyle name="Note 4 5 2 2 4 4" xfId="36492"/>
    <cellStyle name="Note 4 5 2 2 4 5" xfId="13539"/>
    <cellStyle name="Note 4 5 2 2 5" xfId="1836"/>
    <cellStyle name="Note 4 5 2 2 5 2" xfId="7986"/>
    <cellStyle name="Note 4 5 2 2 5 2 2" xfId="31813"/>
    <cellStyle name="Note 4 5 2 2 5 2 3" xfId="42852"/>
    <cellStyle name="Note 4 5 2 2 5 2 4" xfId="19899"/>
    <cellStyle name="Note 4 5 2 2 5 3" xfId="25791"/>
    <cellStyle name="Note 4 5 2 2 5 4" xfId="36703"/>
    <cellStyle name="Note 4 5 2 2 5 5" xfId="13750"/>
    <cellStyle name="Note 4 5 2 2 6" xfId="2067"/>
    <cellStyle name="Note 4 5 2 2 6 2" xfId="8187"/>
    <cellStyle name="Note 4 5 2 2 6 2 2" xfId="32014"/>
    <cellStyle name="Note 4 5 2 2 6 2 3" xfId="43053"/>
    <cellStyle name="Note 4 5 2 2 6 2 4" xfId="20100"/>
    <cellStyle name="Note 4 5 2 2 6 3" xfId="26016"/>
    <cellStyle name="Note 4 5 2 2 6 4" xfId="36934"/>
    <cellStyle name="Note 4 5 2 2 6 5" xfId="13981"/>
    <cellStyle name="Note 4 5 2 2 7" xfId="2292"/>
    <cellStyle name="Note 4 5 2 2 7 2" xfId="8378"/>
    <cellStyle name="Note 4 5 2 2 7 2 2" xfId="32205"/>
    <cellStyle name="Note 4 5 2 2 7 2 3" xfId="43244"/>
    <cellStyle name="Note 4 5 2 2 7 2 4" xfId="20291"/>
    <cellStyle name="Note 4 5 2 2 7 3" xfId="26233"/>
    <cellStyle name="Note 4 5 2 2 7 4" xfId="37159"/>
    <cellStyle name="Note 4 5 2 2 7 5" xfId="14206"/>
    <cellStyle name="Note 4 5 2 2 8" xfId="2506"/>
    <cellStyle name="Note 4 5 2 2 8 2" xfId="8564"/>
    <cellStyle name="Note 4 5 2 2 8 2 2" xfId="32391"/>
    <cellStyle name="Note 4 5 2 2 8 2 3" xfId="43430"/>
    <cellStyle name="Note 4 5 2 2 8 2 4" xfId="20477"/>
    <cellStyle name="Note 4 5 2 2 8 3" xfId="26442"/>
    <cellStyle name="Note 4 5 2 2 8 4" xfId="37373"/>
    <cellStyle name="Note 4 5 2 2 8 5" xfId="14420"/>
    <cellStyle name="Note 4 5 2 2 9" xfId="2724"/>
    <cellStyle name="Note 4 5 2 2 9 2" xfId="8748"/>
    <cellStyle name="Note 4 5 2 2 9 2 2" xfId="32575"/>
    <cellStyle name="Note 4 5 2 2 9 2 3" xfId="43614"/>
    <cellStyle name="Note 4 5 2 2 9 2 4" xfId="20661"/>
    <cellStyle name="Note 4 5 2 2 9 3" xfId="26654"/>
    <cellStyle name="Note 4 5 2 2 9 4" xfId="37591"/>
    <cellStyle name="Note 4 5 2 2 9 5" xfId="14638"/>
    <cellStyle name="Note 4 5 2 20" xfId="4521"/>
    <cellStyle name="Note 4 5 2 20 2" xfId="10300"/>
    <cellStyle name="Note 4 5 2 20 2 2" xfId="34127"/>
    <cellStyle name="Note 4 5 2 20 2 3" xfId="45166"/>
    <cellStyle name="Note 4 5 2 20 2 4" xfId="22213"/>
    <cellStyle name="Note 4 5 2 20 3" xfId="28417"/>
    <cellStyle name="Note 4 5 2 20 4" xfId="39388"/>
    <cellStyle name="Note 4 5 2 20 5" xfId="16435"/>
    <cellStyle name="Note 4 5 2 21" xfId="4731"/>
    <cellStyle name="Note 4 5 2 21 2" xfId="10483"/>
    <cellStyle name="Note 4 5 2 21 2 2" xfId="34310"/>
    <cellStyle name="Note 4 5 2 21 2 3" xfId="45349"/>
    <cellStyle name="Note 4 5 2 21 2 4" xfId="22396"/>
    <cellStyle name="Note 4 5 2 21 3" xfId="28621"/>
    <cellStyle name="Note 4 5 2 21 4" xfId="39598"/>
    <cellStyle name="Note 4 5 2 21 5" xfId="16645"/>
    <cellStyle name="Note 4 5 2 22" xfId="4966"/>
    <cellStyle name="Note 4 5 2 22 2" xfId="10688"/>
    <cellStyle name="Note 4 5 2 22 2 2" xfId="34515"/>
    <cellStyle name="Note 4 5 2 22 2 3" xfId="45554"/>
    <cellStyle name="Note 4 5 2 22 2 4" xfId="22601"/>
    <cellStyle name="Note 4 5 2 22 3" xfId="28850"/>
    <cellStyle name="Note 4 5 2 22 4" xfId="39833"/>
    <cellStyle name="Note 4 5 2 22 5" xfId="16880"/>
    <cellStyle name="Note 4 5 2 23" xfId="5187"/>
    <cellStyle name="Note 4 5 2 23 2" xfId="10875"/>
    <cellStyle name="Note 4 5 2 23 2 2" xfId="34702"/>
    <cellStyle name="Note 4 5 2 23 2 3" xfId="45741"/>
    <cellStyle name="Note 4 5 2 23 2 4" xfId="22788"/>
    <cellStyle name="Note 4 5 2 23 3" xfId="29064"/>
    <cellStyle name="Note 4 5 2 23 4" xfId="40054"/>
    <cellStyle name="Note 4 5 2 23 5" xfId="17101"/>
    <cellStyle name="Note 4 5 2 24" xfId="5420"/>
    <cellStyle name="Note 4 5 2 24 2" xfId="11078"/>
    <cellStyle name="Note 4 5 2 24 2 2" xfId="34905"/>
    <cellStyle name="Note 4 5 2 24 2 3" xfId="45944"/>
    <cellStyle name="Note 4 5 2 24 2 4" xfId="22991"/>
    <cellStyle name="Note 4 5 2 24 3" xfId="29291"/>
    <cellStyle name="Note 4 5 2 24 4" xfId="40287"/>
    <cellStyle name="Note 4 5 2 24 5" xfId="17334"/>
    <cellStyle name="Note 4 5 2 25" xfId="5653"/>
    <cellStyle name="Note 4 5 2 25 2" xfId="11279"/>
    <cellStyle name="Note 4 5 2 25 2 2" xfId="35106"/>
    <cellStyle name="Note 4 5 2 25 2 3" xfId="46145"/>
    <cellStyle name="Note 4 5 2 25 2 4" xfId="23192"/>
    <cellStyle name="Note 4 5 2 25 3" xfId="29517"/>
    <cellStyle name="Note 4 5 2 25 4" xfId="40520"/>
    <cellStyle name="Note 4 5 2 25 5" xfId="17567"/>
    <cellStyle name="Note 4 5 2 26" xfId="5870"/>
    <cellStyle name="Note 4 5 2 26 2" xfId="11463"/>
    <cellStyle name="Note 4 5 2 26 2 2" xfId="35290"/>
    <cellStyle name="Note 4 5 2 26 2 3" xfId="46329"/>
    <cellStyle name="Note 4 5 2 26 2 4" xfId="23376"/>
    <cellStyle name="Note 4 5 2 26 3" xfId="29728"/>
    <cellStyle name="Note 4 5 2 26 4" xfId="40737"/>
    <cellStyle name="Note 4 5 2 26 5" xfId="17784"/>
    <cellStyle name="Note 4 5 2 27" xfId="6078"/>
    <cellStyle name="Note 4 5 2 27 2" xfId="11644"/>
    <cellStyle name="Note 4 5 2 27 2 2" xfId="35471"/>
    <cellStyle name="Note 4 5 2 27 2 3" xfId="46510"/>
    <cellStyle name="Note 4 5 2 27 2 4" xfId="23557"/>
    <cellStyle name="Note 4 5 2 27 3" xfId="29929"/>
    <cellStyle name="Note 4 5 2 27 4" xfId="40945"/>
    <cellStyle name="Note 4 5 2 27 5" xfId="17992"/>
    <cellStyle name="Note 4 5 2 28" xfId="6298"/>
    <cellStyle name="Note 4 5 2 28 2" xfId="11836"/>
    <cellStyle name="Note 4 5 2 28 2 2" xfId="35663"/>
    <cellStyle name="Note 4 5 2 28 2 3" xfId="46702"/>
    <cellStyle name="Note 4 5 2 28 2 4" xfId="23749"/>
    <cellStyle name="Note 4 5 2 28 3" xfId="30142"/>
    <cellStyle name="Note 4 5 2 28 4" xfId="41165"/>
    <cellStyle name="Note 4 5 2 28 5" xfId="18212"/>
    <cellStyle name="Note 4 5 2 29" xfId="6533"/>
    <cellStyle name="Note 4 5 2 29 2" xfId="12038"/>
    <cellStyle name="Note 4 5 2 29 2 2" xfId="35865"/>
    <cellStyle name="Note 4 5 2 29 2 3" xfId="46904"/>
    <cellStyle name="Note 4 5 2 29 2 4" xfId="23951"/>
    <cellStyle name="Note 4 5 2 29 3" xfId="30368"/>
    <cellStyle name="Note 4 5 2 29 4" xfId="41400"/>
    <cellStyle name="Note 4 5 2 29 5" xfId="18447"/>
    <cellStyle name="Note 4 5 2 3" xfId="581"/>
    <cellStyle name="Note 4 5 2 3 10" xfId="2975"/>
    <cellStyle name="Note 4 5 2 3 10 2" xfId="8968"/>
    <cellStyle name="Note 4 5 2 3 10 2 2" xfId="32795"/>
    <cellStyle name="Note 4 5 2 3 10 2 3" xfId="43834"/>
    <cellStyle name="Note 4 5 2 3 10 2 4" xfId="20881"/>
    <cellStyle name="Note 4 5 2 3 10 3" xfId="26899"/>
    <cellStyle name="Note 4 5 2 3 10 4" xfId="37842"/>
    <cellStyle name="Note 4 5 2 3 10 5" xfId="14889"/>
    <cellStyle name="Note 4 5 2 3 11" xfId="3243"/>
    <cellStyle name="Note 4 5 2 3 11 2" xfId="9197"/>
    <cellStyle name="Note 4 5 2 3 11 2 2" xfId="33024"/>
    <cellStyle name="Note 4 5 2 3 11 2 3" xfId="44063"/>
    <cellStyle name="Note 4 5 2 3 11 2 4" xfId="21110"/>
    <cellStyle name="Note 4 5 2 3 11 3" xfId="27164"/>
    <cellStyle name="Note 4 5 2 3 11 4" xfId="38110"/>
    <cellStyle name="Note 4 5 2 3 11 5" xfId="15157"/>
    <cellStyle name="Note 4 5 2 3 12" xfId="3487"/>
    <cellStyle name="Note 4 5 2 3 12 2" xfId="9409"/>
    <cellStyle name="Note 4 5 2 3 12 2 2" xfId="33236"/>
    <cellStyle name="Note 4 5 2 3 12 2 3" xfId="44275"/>
    <cellStyle name="Note 4 5 2 3 12 2 4" xfId="21322"/>
    <cellStyle name="Note 4 5 2 3 12 3" xfId="27403"/>
    <cellStyle name="Note 4 5 2 3 12 4" xfId="38354"/>
    <cellStyle name="Note 4 5 2 3 12 5" xfId="15401"/>
    <cellStyle name="Note 4 5 2 3 13" xfId="3732"/>
    <cellStyle name="Note 4 5 2 3 13 2" xfId="9622"/>
    <cellStyle name="Note 4 5 2 3 13 2 2" xfId="33449"/>
    <cellStyle name="Note 4 5 2 3 13 2 3" xfId="44488"/>
    <cellStyle name="Note 4 5 2 3 13 2 4" xfId="21535"/>
    <cellStyle name="Note 4 5 2 3 13 3" xfId="27644"/>
    <cellStyle name="Note 4 5 2 3 13 4" xfId="38599"/>
    <cellStyle name="Note 4 5 2 3 13 5" xfId="15646"/>
    <cellStyle name="Note 4 5 2 3 14" xfId="3980"/>
    <cellStyle name="Note 4 5 2 3 14 2" xfId="9836"/>
    <cellStyle name="Note 4 5 2 3 14 2 2" xfId="33663"/>
    <cellStyle name="Note 4 5 2 3 14 2 3" xfId="44702"/>
    <cellStyle name="Note 4 5 2 3 14 2 4" xfId="21749"/>
    <cellStyle name="Note 4 5 2 3 14 3" xfId="27887"/>
    <cellStyle name="Note 4 5 2 3 14 4" xfId="38847"/>
    <cellStyle name="Note 4 5 2 3 14 5" xfId="15894"/>
    <cellStyle name="Note 4 5 2 3 15" xfId="4224"/>
    <cellStyle name="Note 4 5 2 3 15 2" xfId="10047"/>
    <cellStyle name="Note 4 5 2 3 15 2 2" xfId="33874"/>
    <cellStyle name="Note 4 5 2 3 15 2 3" xfId="44913"/>
    <cellStyle name="Note 4 5 2 3 15 2 4" xfId="21960"/>
    <cellStyle name="Note 4 5 2 3 15 3" xfId="28126"/>
    <cellStyle name="Note 4 5 2 3 15 4" xfId="39091"/>
    <cellStyle name="Note 4 5 2 3 15 5" xfId="16138"/>
    <cellStyle name="Note 4 5 2 3 16" xfId="4466"/>
    <cellStyle name="Note 4 5 2 3 16 2" xfId="10257"/>
    <cellStyle name="Note 4 5 2 3 16 2 2" xfId="34084"/>
    <cellStyle name="Note 4 5 2 3 16 2 3" xfId="45123"/>
    <cellStyle name="Note 4 5 2 3 16 2 4" xfId="22170"/>
    <cellStyle name="Note 4 5 2 3 16 3" xfId="28363"/>
    <cellStyle name="Note 4 5 2 3 16 4" xfId="39333"/>
    <cellStyle name="Note 4 5 2 3 16 5" xfId="16380"/>
    <cellStyle name="Note 4 5 2 3 17" xfId="4687"/>
    <cellStyle name="Note 4 5 2 3 17 2" xfId="10444"/>
    <cellStyle name="Note 4 5 2 3 17 2 2" xfId="34271"/>
    <cellStyle name="Note 4 5 2 3 17 2 3" xfId="45310"/>
    <cellStyle name="Note 4 5 2 3 17 2 4" xfId="22357"/>
    <cellStyle name="Note 4 5 2 3 17 3" xfId="28578"/>
    <cellStyle name="Note 4 5 2 3 17 4" xfId="39554"/>
    <cellStyle name="Note 4 5 2 3 17 5" xfId="16601"/>
    <cellStyle name="Note 4 5 2 3 18" xfId="4897"/>
    <cellStyle name="Note 4 5 2 3 18 2" xfId="10627"/>
    <cellStyle name="Note 4 5 2 3 18 2 2" xfId="34454"/>
    <cellStyle name="Note 4 5 2 3 18 2 3" xfId="45493"/>
    <cellStyle name="Note 4 5 2 3 18 2 4" xfId="22540"/>
    <cellStyle name="Note 4 5 2 3 18 3" xfId="28782"/>
    <cellStyle name="Note 4 5 2 3 18 4" xfId="39764"/>
    <cellStyle name="Note 4 5 2 3 18 5" xfId="16811"/>
    <cellStyle name="Note 4 5 2 3 19" xfId="5132"/>
    <cellStyle name="Note 4 5 2 3 19 2" xfId="10832"/>
    <cellStyle name="Note 4 5 2 3 19 2 2" xfId="34659"/>
    <cellStyle name="Note 4 5 2 3 19 2 3" xfId="45698"/>
    <cellStyle name="Note 4 5 2 3 19 2 4" xfId="22745"/>
    <cellStyle name="Note 4 5 2 3 19 3" xfId="29012"/>
    <cellStyle name="Note 4 5 2 3 19 4" xfId="39999"/>
    <cellStyle name="Note 4 5 2 3 19 5" xfId="17046"/>
    <cellStyle name="Note 4 5 2 3 2" xfId="1225"/>
    <cellStyle name="Note 4 5 2 3 2 2" xfId="7459"/>
    <cellStyle name="Note 4 5 2 3 2 2 2" xfId="31286"/>
    <cellStyle name="Note 4 5 2 3 2 2 3" xfId="42325"/>
    <cellStyle name="Note 4 5 2 3 2 2 4" xfId="19372"/>
    <cellStyle name="Note 4 5 2 3 2 3" xfId="25201"/>
    <cellStyle name="Note 4 5 2 3 2 4" xfId="24318"/>
    <cellStyle name="Note 4 5 2 3 2 5" xfId="13139"/>
    <cellStyle name="Note 4 5 2 3 20" xfId="5353"/>
    <cellStyle name="Note 4 5 2 3 20 2" xfId="11019"/>
    <cellStyle name="Note 4 5 2 3 20 2 2" xfId="34846"/>
    <cellStyle name="Note 4 5 2 3 20 2 3" xfId="45885"/>
    <cellStyle name="Note 4 5 2 3 20 2 4" xfId="22932"/>
    <cellStyle name="Note 4 5 2 3 20 3" xfId="29225"/>
    <cellStyle name="Note 4 5 2 3 20 4" xfId="40220"/>
    <cellStyle name="Note 4 5 2 3 20 5" xfId="17267"/>
    <cellStyle name="Note 4 5 2 3 21" xfId="5586"/>
    <cellStyle name="Note 4 5 2 3 21 2" xfId="11222"/>
    <cellStyle name="Note 4 5 2 3 21 2 2" xfId="35049"/>
    <cellStyle name="Note 4 5 2 3 21 2 3" xfId="46088"/>
    <cellStyle name="Note 4 5 2 3 21 2 4" xfId="23135"/>
    <cellStyle name="Note 4 5 2 3 21 3" xfId="29452"/>
    <cellStyle name="Note 4 5 2 3 21 4" xfId="40453"/>
    <cellStyle name="Note 4 5 2 3 21 5" xfId="17500"/>
    <cellStyle name="Note 4 5 2 3 22" xfId="5819"/>
    <cellStyle name="Note 4 5 2 3 22 2" xfId="11423"/>
    <cellStyle name="Note 4 5 2 3 22 2 2" xfId="35250"/>
    <cellStyle name="Note 4 5 2 3 22 2 3" xfId="46289"/>
    <cellStyle name="Note 4 5 2 3 22 2 4" xfId="23336"/>
    <cellStyle name="Note 4 5 2 3 22 3" xfId="29678"/>
    <cellStyle name="Note 4 5 2 3 22 4" xfId="40686"/>
    <cellStyle name="Note 4 5 2 3 22 5" xfId="17733"/>
    <cellStyle name="Note 4 5 2 3 23" xfId="6036"/>
    <cellStyle name="Note 4 5 2 3 23 2" xfId="11607"/>
    <cellStyle name="Note 4 5 2 3 23 2 2" xfId="35434"/>
    <cellStyle name="Note 4 5 2 3 23 2 3" xfId="46473"/>
    <cellStyle name="Note 4 5 2 3 23 2 4" xfId="23520"/>
    <cellStyle name="Note 4 5 2 3 23 3" xfId="29888"/>
    <cellStyle name="Note 4 5 2 3 23 4" xfId="40903"/>
    <cellStyle name="Note 4 5 2 3 23 5" xfId="17950"/>
    <cellStyle name="Note 4 5 2 3 24" xfId="6244"/>
    <cellStyle name="Note 4 5 2 3 24 2" xfId="11788"/>
    <cellStyle name="Note 4 5 2 3 24 2 2" xfId="35615"/>
    <cellStyle name="Note 4 5 2 3 24 2 3" xfId="46654"/>
    <cellStyle name="Note 4 5 2 3 24 2 4" xfId="23701"/>
    <cellStyle name="Note 4 5 2 3 24 3" xfId="30089"/>
    <cellStyle name="Note 4 5 2 3 24 4" xfId="41111"/>
    <cellStyle name="Note 4 5 2 3 24 5" xfId="18158"/>
    <cellStyle name="Note 4 5 2 3 25" xfId="6464"/>
    <cellStyle name="Note 4 5 2 3 25 2" xfId="11980"/>
    <cellStyle name="Note 4 5 2 3 25 2 2" xfId="35807"/>
    <cellStyle name="Note 4 5 2 3 25 2 3" xfId="46846"/>
    <cellStyle name="Note 4 5 2 3 25 2 4" xfId="23893"/>
    <cellStyle name="Note 4 5 2 3 25 3" xfId="30302"/>
    <cellStyle name="Note 4 5 2 3 25 4" xfId="41331"/>
    <cellStyle name="Note 4 5 2 3 25 5" xfId="18378"/>
    <cellStyle name="Note 4 5 2 3 26" xfId="6690"/>
    <cellStyle name="Note 4 5 2 3 26 2" xfId="12173"/>
    <cellStyle name="Note 4 5 2 3 26 2 2" xfId="36000"/>
    <cellStyle name="Note 4 5 2 3 26 2 3" xfId="47039"/>
    <cellStyle name="Note 4 5 2 3 26 2 4" xfId="24086"/>
    <cellStyle name="Note 4 5 2 3 26 3" xfId="30519"/>
    <cellStyle name="Note 4 5 2 3 26 4" xfId="41557"/>
    <cellStyle name="Note 4 5 2 3 26 5" xfId="18604"/>
    <cellStyle name="Note 4 5 2 3 27" xfId="801"/>
    <cellStyle name="Note 4 5 2 3 27 2" xfId="7108"/>
    <cellStyle name="Note 4 5 2 3 27 2 2" xfId="30935"/>
    <cellStyle name="Note 4 5 2 3 27 2 3" xfId="41974"/>
    <cellStyle name="Note 4 5 2 3 27 2 4" xfId="19021"/>
    <cellStyle name="Note 4 5 2 3 27 3" xfId="24792"/>
    <cellStyle name="Note 4 5 2 3 27 4" xfId="26702"/>
    <cellStyle name="Note 4 5 2 3 27 5" xfId="12715"/>
    <cellStyle name="Note 4 5 2 3 28" xfId="6891"/>
    <cellStyle name="Note 4 5 2 3 28 2" xfId="30718"/>
    <cellStyle name="Note 4 5 2 3 28 3" xfId="41757"/>
    <cellStyle name="Note 4 5 2 3 28 4" xfId="18804"/>
    <cellStyle name="Note 4 5 2 3 29" xfId="24572"/>
    <cellStyle name="Note 4 5 2 3 3" xfId="1438"/>
    <cellStyle name="Note 4 5 2 3 3 2" xfId="7644"/>
    <cellStyle name="Note 4 5 2 3 3 2 2" xfId="31471"/>
    <cellStyle name="Note 4 5 2 3 3 2 3" xfId="42510"/>
    <cellStyle name="Note 4 5 2 3 3 2 4" xfId="19557"/>
    <cellStyle name="Note 4 5 2 3 3 3" xfId="25407"/>
    <cellStyle name="Note 4 5 2 3 3 4" xfId="36305"/>
    <cellStyle name="Note 4 5 2 3 3 5" xfId="13352"/>
    <cellStyle name="Note 4 5 2 3 30" xfId="29668"/>
    <cellStyle name="Note 4 5 2 3 31" xfId="12495"/>
    <cellStyle name="Note 4 5 2 3 4" xfId="1670"/>
    <cellStyle name="Note 4 5 2 3 4 2" xfId="7842"/>
    <cellStyle name="Note 4 5 2 3 4 2 2" xfId="31669"/>
    <cellStyle name="Note 4 5 2 3 4 2 3" xfId="42708"/>
    <cellStyle name="Note 4 5 2 3 4 2 4" xfId="19755"/>
    <cellStyle name="Note 4 5 2 3 4 3" xfId="25631"/>
    <cellStyle name="Note 4 5 2 3 4 4" xfId="36537"/>
    <cellStyle name="Note 4 5 2 3 4 5" xfId="13584"/>
    <cellStyle name="Note 4 5 2 3 5" xfId="1881"/>
    <cellStyle name="Note 4 5 2 3 5 2" xfId="8026"/>
    <cellStyle name="Note 4 5 2 3 5 2 2" xfId="31853"/>
    <cellStyle name="Note 4 5 2 3 5 2 3" xfId="42892"/>
    <cellStyle name="Note 4 5 2 3 5 2 4" xfId="19939"/>
    <cellStyle name="Note 4 5 2 3 5 3" xfId="25835"/>
    <cellStyle name="Note 4 5 2 3 5 4" xfId="36748"/>
    <cellStyle name="Note 4 5 2 3 5 5" xfId="13795"/>
    <cellStyle name="Note 4 5 2 3 6" xfId="2112"/>
    <cellStyle name="Note 4 5 2 3 6 2" xfId="8227"/>
    <cellStyle name="Note 4 5 2 3 6 2 2" xfId="32054"/>
    <cellStyle name="Note 4 5 2 3 6 2 3" xfId="43093"/>
    <cellStyle name="Note 4 5 2 3 6 2 4" xfId="20140"/>
    <cellStyle name="Note 4 5 2 3 6 3" xfId="26060"/>
    <cellStyle name="Note 4 5 2 3 6 4" xfId="36979"/>
    <cellStyle name="Note 4 5 2 3 6 5" xfId="14026"/>
    <cellStyle name="Note 4 5 2 3 7" xfId="2337"/>
    <cellStyle name="Note 4 5 2 3 7 2" xfId="8418"/>
    <cellStyle name="Note 4 5 2 3 7 2 2" xfId="32245"/>
    <cellStyle name="Note 4 5 2 3 7 2 3" xfId="43284"/>
    <cellStyle name="Note 4 5 2 3 7 2 4" xfId="20331"/>
    <cellStyle name="Note 4 5 2 3 7 3" xfId="26277"/>
    <cellStyle name="Note 4 5 2 3 7 4" xfId="37204"/>
    <cellStyle name="Note 4 5 2 3 7 5" xfId="14251"/>
    <cellStyle name="Note 4 5 2 3 8" xfId="2551"/>
    <cellStyle name="Note 4 5 2 3 8 2" xfId="8604"/>
    <cellStyle name="Note 4 5 2 3 8 2 2" xfId="32431"/>
    <cellStyle name="Note 4 5 2 3 8 2 3" xfId="43470"/>
    <cellStyle name="Note 4 5 2 3 8 2 4" xfId="20517"/>
    <cellStyle name="Note 4 5 2 3 8 3" xfId="26486"/>
    <cellStyle name="Note 4 5 2 3 8 4" xfId="37418"/>
    <cellStyle name="Note 4 5 2 3 8 5" xfId="14465"/>
    <cellStyle name="Note 4 5 2 3 9" xfId="2769"/>
    <cellStyle name="Note 4 5 2 3 9 2" xfId="8788"/>
    <cellStyle name="Note 4 5 2 3 9 2 2" xfId="32615"/>
    <cellStyle name="Note 4 5 2 3 9 2 3" xfId="43654"/>
    <cellStyle name="Note 4 5 2 3 9 2 4" xfId="20701"/>
    <cellStyle name="Note 4 5 2 3 9 3" xfId="26698"/>
    <cellStyle name="Note 4 5 2 3 9 4" xfId="37636"/>
    <cellStyle name="Note 4 5 2 3 9 5" xfId="14683"/>
    <cellStyle name="Note 4 5 2 30" xfId="6734"/>
    <cellStyle name="Note 4 5 2 30 2" xfId="12209"/>
    <cellStyle name="Note 4 5 2 30 2 2" xfId="36036"/>
    <cellStyle name="Note 4 5 2 30 2 3" xfId="47075"/>
    <cellStyle name="Note 4 5 2 30 2 4" xfId="24122"/>
    <cellStyle name="Note 4 5 2 30 3" xfId="30562"/>
    <cellStyle name="Note 4 5 2 30 4" xfId="41601"/>
    <cellStyle name="Note 4 5 2 30 5" xfId="18648"/>
    <cellStyle name="Note 4 5 2 31" xfId="6779"/>
    <cellStyle name="Note 4 5 2 31 2" xfId="12249"/>
    <cellStyle name="Note 4 5 2 31 2 2" xfId="36076"/>
    <cellStyle name="Note 4 5 2 31 2 3" xfId="47115"/>
    <cellStyle name="Note 4 5 2 31 2 4" xfId="24162"/>
    <cellStyle name="Note 4 5 2 31 3" xfId="30606"/>
    <cellStyle name="Note 4 5 2 31 4" xfId="41646"/>
    <cellStyle name="Note 4 5 2 31 5" xfId="18693"/>
    <cellStyle name="Note 4 5 2 32" xfId="657"/>
    <cellStyle name="Note 4 5 2 32 2" xfId="6964"/>
    <cellStyle name="Note 4 5 2 32 2 2" xfId="30791"/>
    <cellStyle name="Note 4 5 2 32 2 3" xfId="41830"/>
    <cellStyle name="Note 4 5 2 32 2 4" xfId="18877"/>
    <cellStyle name="Note 4 5 2 32 3" xfId="24648"/>
    <cellStyle name="Note 4 5 2 32 4" xfId="28811"/>
    <cellStyle name="Note 4 5 2 32 5" xfId="12571"/>
    <cellStyle name="Note 4 5 2 33" xfId="24411"/>
    <cellStyle name="Note 4 5 2 34" xfId="25995"/>
    <cellStyle name="Note 4 5 2 35" xfId="12329"/>
    <cellStyle name="Note 4 5 2 4" xfId="455"/>
    <cellStyle name="Note 4 5 2 4 10" xfId="2849"/>
    <cellStyle name="Note 4 5 2 4 10 2" xfId="8861"/>
    <cellStyle name="Note 4 5 2 4 10 2 2" xfId="32688"/>
    <cellStyle name="Note 4 5 2 4 10 2 3" xfId="43727"/>
    <cellStyle name="Note 4 5 2 4 10 2 4" xfId="20774"/>
    <cellStyle name="Note 4 5 2 4 10 3" xfId="26778"/>
    <cellStyle name="Note 4 5 2 4 10 4" xfId="37716"/>
    <cellStyle name="Note 4 5 2 4 10 5" xfId="14763"/>
    <cellStyle name="Note 4 5 2 4 11" xfId="3117"/>
    <cellStyle name="Note 4 5 2 4 11 2" xfId="9090"/>
    <cellStyle name="Note 4 5 2 4 11 2 2" xfId="32917"/>
    <cellStyle name="Note 4 5 2 4 11 2 3" xfId="43956"/>
    <cellStyle name="Note 4 5 2 4 11 2 4" xfId="21003"/>
    <cellStyle name="Note 4 5 2 4 11 3" xfId="27041"/>
    <cellStyle name="Note 4 5 2 4 11 4" xfId="37984"/>
    <cellStyle name="Note 4 5 2 4 11 5" xfId="15031"/>
    <cellStyle name="Note 4 5 2 4 12" xfId="3361"/>
    <cellStyle name="Note 4 5 2 4 12 2" xfId="9302"/>
    <cellStyle name="Note 4 5 2 4 12 2 2" xfId="33129"/>
    <cellStyle name="Note 4 5 2 4 12 2 3" xfId="44168"/>
    <cellStyle name="Note 4 5 2 4 12 2 4" xfId="21215"/>
    <cellStyle name="Note 4 5 2 4 12 3" xfId="27282"/>
    <cellStyle name="Note 4 5 2 4 12 4" xfId="38228"/>
    <cellStyle name="Note 4 5 2 4 12 5" xfId="15275"/>
    <cellStyle name="Note 4 5 2 4 13" xfId="3606"/>
    <cellStyle name="Note 4 5 2 4 13 2" xfId="9515"/>
    <cellStyle name="Note 4 5 2 4 13 2 2" xfId="33342"/>
    <cellStyle name="Note 4 5 2 4 13 2 3" xfId="44381"/>
    <cellStyle name="Note 4 5 2 4 13 2 4" xfId="21428"/>
    <cellStyle name="Note 4 5 2 4 13 3" xfId="27522"/>
    <cellStyle name="Note 4 5 2 4 13 4" xfId="38473"/>
    <cellStyle name="Note 4 5 2 4 13 5" xfId="15520"/>
    <cellStyle name="Note 4 5 2 4 14" xfId="3854"/>
    <cellStyle name="Note 4 5 2 4 14 2" xfId="9729"/>
    <cellStyle name="Note 4 5 2 4 14 2 2" xfId="33556"/>
    <cellStyle name="Note 4 5 2 4 14 2 3" xfId="44595"/>
    <cellStyle name="Note 4 5 2 4 14 2 4" xfId="21642"/>
    <cellStyle name="Note 4 5 2 4 14 3" xfId="27766"/>
    <cellStyle name="Note 4 5 2 4 14 4" xfId="38721"/>
    <cellStyle name="Note 4 5 2 4 14 5" xfId="15768"/>
    <cellStyle name="Note 4 5 2 4 15" xfId="4098"/>
    <cellStyle name="Note 4 5 2 4 15 2" xfId="9940"/>
    <cellStyle name="Note 4 5 2 4 15 2 2" xfId="33767"/>
    <cellStyle name="Note 4 5 2 4 15 2 3" xfId="44806"/>
    <cellStyle name="Note 4 5 2 4 15 2 4" xfId="21853"/>
    <cellStyle name="Note 4 5 2 4 15 3" xfId="28005"/>
    <cellStyle name="Note 4 5 2 4 15 4" xfId="38965"/>
    <cellStyle name="Note 4 5 2 4 15 5" xfId="16012"/>
    <cellStyle name="Note 4 5 2 4 16" xfId="4340"/>
    <cellStyle name="Note 4 5 2 4 16 2" xfId="10150"/>
    <cellStyle name="Note 4 5 2 4 16 2 2" xfId="33977"/>
    <cellStyle name="Note 4 5 2 4 16 2 3" xfId="45016"/>
    <cellStyle name="Note 4 5 2 4 16 2 4" xfId="22063"/>
    <cellStyle name="Note 4 5 2 4 16 3" xfId="28242"/>
    <cellStyle name="Note 4 5 2 4 16 4" xfId="39207"/>
    <cellStyle name="Note 4 5 2 4 16 5" xfId="16254"/>
    <cellStyle name="Note 4 5 2 4 17" xfId="4561"/>
    <cellStyle name="Note 4 5 2 4 17 2" xfId="10337"/>
    <cellStyle name="Note 4 5 2 4 17 2 2" xfId="34164"/>
    <cellStyle name="Note 4 5 2 4 17 2 3" xfId="45203"/>
    <cellStyle name="Note 4 5 2 4 17 2 4" xfId="22250"/>
    <cellStyle name="Note 4 5 2 4 17 3" xfId="28457"/>
    <cellStyle name="Note 4 5 2 4 17 4" xfId="39428"/>
    <cellStyle name="Note 4 5 2 4 17 5" xfId="16475"/>
    <cellStyle name="Note 4 5 2 4 18" xfId="4771"/>
    <cellStyle name="Note 4 5 2 4 18 2" xfId="10520"/>
    <cellStyle name="Note 4 5 2 4 18 2 2" xfId="34347"/>
    <cellStyle name="Note 4 5 2 4 18 2 3" xfId="45386"/>
    <cellStyle name="Note 4 5 2 4 18 2 4" xfId="22433"/>
    <cellStyle name="Note 4 5 2 4 18 3" xfId="28661"/>
    <cellStyle name="Note 4 5 2 4 18 4" xfId="39638"/>
    <cellStyle name="Note 4 5 2 4 18 5" xfId="16685"/>
    <cellStyle name="Note 4 5 2 4 19" xfId="5006"/>
    <cellStyle name="Note 4 5 2 4 19 2" xfId="10725"/>
    <cellStyle name="Note 4 5 2 4 19 2 2" xfId="34552"/>
    <cellStyle name="Note 4 5 2 4 19 2 3" xfId="45591"/>
    <cellStyle name="Note 4 5 2 4 19 2 4" xfId="22638"/>
    <cellStyle name="Note 4 5 2 4 19 3" xfId="28890"/>
    <cellStyle name="Note 4 5 2 4 19 4" xfId="39873"/>
    <cellStyle name="Note 4 5 2 4 19 5" xfId="16920"/>
    <cellStyle name="Note 4 5 2 4 2" xfId="1099"/>
    <cellStyle name="Note 4 5 2 4 2 2" xfId="7352"/>
    <cellStyle name="Note 4 5 2 4 2 2 2" xfId="31179"/>
    <cellStyle name="Note 4 5 2 4 2 2 3" xfId="42218"/>
    <cellStyle name="Note 4 5 2 4 2 2 4" xfId="19265"/>
    <cellStyle name="Note 4 5 2 4 2 3" xfId="25080"/>
    <cellStyle name="Note 4 5 2 4 2 4" xfId="24269"/>
    <cellStyle name="Note 4 5 2 4 2 5" xfId="13013"/>
    <cellStyle name="Note 4 5 2 4 20" xfId="5227"/>
    <cellStyle name="Note 4 5 2 4 20 2" xfId="10912"/>
    <cellStyle name="Note 4 5 2 4 20 2 2" xfId="34739"/>
    <cellStyle name="Note 4 5 2 4 20 2 3" xfId="45778"/>
    <cellStyle name="Note 4 5 2 4 20 2 4" xfId="22825"/>
    <cellStyle name="Note 4 5 2 4 20 3" xfId="29104"/>
    <cellStyle name="Note 4 5 2 4 20 4" xfId="40094"/>
    <cellStyle name="Note 4 5 2 4 20 5" xfId="17141"/>
    <cellStyle name="Note 4 5 2 4 21" xfId="5460"/>
    <cellStyle name="Note 4 5 2 4 21 2" xfId="11115"/>
    <cellStyle name="Note 4 5 2 4 21 2 2" xfId="34942"/>
    <cellStyle name="Note 4 5 2 4 21 2 3" xfId="45981"/>
    <cellStyle name="Note 4 5 2 4 21 2 4" xfId="23028"/>
    <cellStyle name="Note 4 5 2 4 21 3" xfId="29331"/>
    <cellStyle name="Note 4 5 2 4 21 4" xfId="40327"/>
    <cellStyle name="Note 4 5 2 4 21 5" xfId="17374"/>
    <cellStyle name="Note 4 5 2 4 22" xfId="5693"/>
    <cellStyle name="Note 4 5 2 4 22 2" xfId="11316"/>
    <cellStyle name="Note 4 5 2 4 22 2 2" xfId="35143"/>
    <cellStyle name="Note 4 5 2 4 22 2 3" xfId="46182"/>
    <cellStyle name="Note 4 5 2 4 22 2 4" xfId="23229"/>
    <cellStyle name="Note 4 5 2 4 22 3" xfId="29557"/>
    <cellStyle name="Note 4 5 2 4 22 4" xfId="40560"/>
    <cellStyle name="Note 4 5 2 4 22 5" xfId="17607"/>
    <cellStyle name="Note 4 5 2 4 23" xfId="5910"/>
    <cellStyle name="Note 4 5 2 4 23 2" xfId="11500"/>
    <cellStyle name="Note 4 5 2 4 23 2 2" xfId="35327"/>
    <cellStyle name="Note 4 5 2 4 23 2 3" xfId="46366"/>
    <cellStyle name="Note 4 5 2 4 23 2 4" xfId="23413"/>
    <cellStyle name="Note 4 5 2 4 23 3" xfId="29768"/>
    <cellStyle name="Note 4 5 2 4 23 4" xfId="40777"/>
    <cellStyle name="Note 4 5 2 4 23 5" xfId="17824"/>
    <cellStyle name="Note 4 5 2 4 24" xfId="6118"/>
    <cellStyle name="Note 4 5 2 4 24 2" xfId="11681"/>
    <cellStyle name="Note 4 5 2 4 24 2 2" xfId="35508"/>
    <cellStyle name="Note 4 5 2 4 24 2 3" xfId="46547"/>
    <cellStyle name="Note 4 5 2 4 24 2 4" xfId="23594"/>
    <cellStyle name="Note 4 5 2 4 24 3" xfId="29969"/>
    <cellStyle name="Note 4 5 2 4 24 4" xfId="40985"/>
    <cellStyle name="Note 4 5 2 4 24 5" xfId="18032"/>
    <cellStyle name="Note 4 5 2 4 25" xfId="6338"/>
    <cellStyle name="Note 4 5 2 4 25 2" xfId="11873"/>
    <cellStyle name="Note 4 5 2 4 25 2 2" xfId="35700"/>
    <cellStyle name="Note 4 5 2 4 25 2 3" xfId="46739"/>
    <cellStyle name="Note 4 5 2 4 25 2 4" xfId="23786"/>
    <cellStyle name="Note 4 5 2 4 25 3" xfId="30182"/>
    <cellStyle name="Note 4 5 2 4 25 4" xfId="41205"/>
    <cellStyle name="Note 4 5 2 4 25 5" xfId="18252"/>
    <cellStyle name="Note 4 5 2 4 26" xfId="6572"/>
    <cellStyle name="Note 4 5 2 4 26 2" xfId="12074"/>
    <cellStyle name="Note 4 5 2 4 26 2 2" xfId="35901"/>
    <cellStyle name="Note 4 5 2 4 26 2 3" xfId="46940"/>
    <cellStyle name="Note 4 5 2 4 26 2 4" xfId="23987"/>
    <cellStyle name="Note 4 5 2 4 26 3" xfId="30407"/>
    <cellStyle name="Note 4 5 2 4 26 4" xfId="41439"/>
    <cellStyle name="Note 4 5 2 4 26 5" xfId="18486"/>
    <cellStyle name="Note 4 5 2 4 27" xfId="694"/>
    <cellStyle name="Note 4 5 2 4 27 2" xfId="7001"/>
    <cellStyle name="Note 4 5 2 4 27 2 2" xfId="30828"/>
    <cellStyle name="Note 4 5 2 4 27 2 3" xfId="41867"/>
    <cellStyle name="Note 4 5 2 4 27 2 4" xfId="18914"/>
    <cellStyle name="Note 4 5 2 4 27 3" xfId="24685"/>
    <cellStyle name="Note 4 5 2 4 27 4" xfId="28563"/>
    <cellStyle name="Note 4 5 2 4 27 5" xfId="12608"/>
    <cellStyle name="Note 4 5 2 4 28" xfId="24451"/>
    <cellStyle name="Note 4 5 2 4 29" xfId="30464"/>
    <cellStyle name="Note 4 5 2 4 3" xfId="1312"/>
    <cellStyle name="Note 4 5 2 4 3 2" xfId="7537"/>
    <cellStyle name="Note 4 5 2 4 3 2 2" xfId="31364"/>
    <cellStyle name="Note 4 5 2 4 3 2 3" xfId="42403"/>
    <cellStyle name="Note 4 5 2 4 3 2 4" xfId="19450"/>
    <cellStyle name="Note 4 5 2 4 3 3" xfId="25287"/>
    <cellStyle name="Note 4 5 2 4 3 4" xfId="36179"/>
    <cellStyle name="Note 4 5 2 4 3 5" xfId="13226"/>
    <cellStyle name="Note 4 5 2 4 30" xfId="12369"/>
    <cellStyle name="Note 4 5 2 4 4" xfId="1544"/>
    <cellStyle name="Note 4 5 2 4 4 2" xfId="7735"/>
    <cellStyle name="Note 4 5 2 4 4 2 2" xfId="31562"/>
    <cellStyle name="Note 4 5 2 4 4 2 3" xfId="42601"/>
    <cellStyle name="Note 4 5 2 4 4 2 4" xfId="19648"/>
    <cellStyle name="Note 4 5 2 4 4 3" xfId="25511"/>
    <cellStyle name="Note 4 5 2 4 4 4" xfId="36411"/>
    <cellStyle name="Note 4 5 2 4 4 5" xfId="13458"/>
    <cellStyle name="Note 4 5 2 4 5" xfId="1755"/>
    <cellStyle name="Note 4 5 2 4 5 2" xfId="7919"/>
    <cellStyle name="Note 4 5 2 4 5 2 2" xfId="31746"/>
    <cellStyle name="Note 4 5 2 4 5 2 3" xfId="42785"/>
    <cellStyle name="Note 4 5 2 4 5 2 4" xfId="19832"/>
    <cellStyle name="Note 4 5 2 4 5 3" xfId="25715"/>
    <cellStyle name="Note 4 5 2 4 5 4" xfId="36622"/>
    <cellStyle name="Note 4 5 2 4 5 5" xfId="13669"/>
    <cellStyle name="Note 4 5 2 4 6" xfId="1986"/>
    <cellStyle name="Note 4 5 2 4 6 2" xfId="8120"/>
    <cellStyle name="Note 4 5 2 4 6 2 2" xfId="31947"/>
    <cellStyle name="Note 4 5 2 4 6 2 3" xfId="42986"/>
    <cellStyle name="Note 4 5 2 4 6 2 4" xfId="20033"/>
    <cellStyle name="Note 4 5 2 4 6 3" xfId="25939"/>
    <cellStyle name="Note 4 5 2 4 6 4" xfId="36853"/>
    <cellStyle name="Note 4 5 2 4 6 5" xfId="13900"/>
    <cellStyle name="Note 4 5 2 4 7" xfId="2211"/>
    <cellStyle name="Note 4 5 2 4 7 2" xfId="8311"/>
    <cellStyle name="Note 4 5 2 4 7 2 2" xfId="32138"/>
    <cellStyle name="Note 4 5 2 4 7 2 3" xfId="43177"/>
    <cellStyle name="Note 4 5 2 4 7 2 4" xfId="20224"/>
    <cellStyle name="Note 4 5 2 4 7 3" xfId="26157"/>
    <cellStyle name="Note 4 5 2 4 7 4" xfId="37078"/>
    <cellStyle name="Note 4 5 2 4 7 5" xfId="14125"/>
    <cellStyle name="Note 4 5 2 4 8" xfId="2425"/>
    <cellStyle name="Note 4 5 2 4 8 2" xfId="8497"/>
    <cellStyle name="Note 4 5 2 4 8 2 2" xfId="32324"/>
    <cellStyle name="Note 4 5 2 4 8 2 3" xfId="43363"/>
    <cellStyle name="Note 4 5 2 4 8 2 4" xfId="20410"/>
    <cellStyle name="Note 4 5 2 4 8 3" xfId="26365"/>
    <cellStyle name="Note 4 5 2 4 8 4" xfId="37292"/>
    <cellStyle name="Note 4 5 2 4 8 5" xfId="14339"/>
    <cellStyle name="Note 4 5 2 4 9" xfId="2647"/>
    <cellStyle name="Note 4 5 2 4 9 2" xfId="8686"/>
    <cellStyle name="Note 4 5 2 4 9 2 2" xfId="32513"/>
    <cellStyle name="Note 4 5 2 4 9 2 3" xfId="43552"/>
    <cellStyle name="Note 4 5 2 4 9 2 4" xfId="20599"/>
    <cellStyle name="Note 4 5 2 4 9 3" xfId="26582"/>
    <cellStyle name="Note 4 5 2 4 9 4" xfId="37514"/>
    <cellStyle name="Note 4 5 2 4 9 5" xfId="14561"/>
    <cellStyle name="Note 4 5 2 5" xfId="1059"/>
    <cellStyle name="Note 4 5 2 5 2" xfId="7315"/>
    <cellStyle name="Note 4 5 2 5 2 2" xfId="31142"/>
    <cellStyle name="Note 4 5 2 5 2 3" xfId="42181"/>
    <cellStyle name="Note 4 5 2 5 2 4" xfId="19228"/>
    <cellStyle name="Note 4 5 2 5 3" xfId="25040"/>
    <cellStyle name="Note 4 5 2 5 4" xfId="24928"/>
    <cellStyle name="Note 4 5 2 5 5" xfId="12973"/>
    <cellStyle name="Note 4 5 2 6" xfId="1272"/>
    <cellStyle name="Note 4 5 2 6 2" xfId="7500"/>
    <cellStyle name="Note 4 5 2 6 2 2" xfId="31327"/>
    <cellStyle name="Note 4 5 2 6 2 3" xfId="42366"/>
    <cellStyle name="Note 4 5 2 6 2 4" xfId="19413"/>
    <cellStyle name="Note 4 5 2 6 3" xfId="25247"/>
    <cellStyle name="Note 4 5 2 6 4" xfId="36139"/>
    <cellStyle name="Note 4 5 2 6 5" xfId="13186"/>
    <cellStyle name="Note 4 5 2 7" xfId="1504"/>
    <cellStyle name="Note 4 5 2 7 2" xfId="7698"/>
    <cellStyle name="Note 4 5 2 7 2 2" xfId="31525"/>
    <cellStyle name="Note 4 5 2 7 2 3" xfId="42564"/>
    <cellStyle name="Note 4 5 2 7 2 4" xfId="19611"/>
    <cellStyle name="Note 4 5 2 7 3" xfId="25471"/>
    <cellStyle name="Note 4 5 2 7 4" xfId="36371"/>
    <cellStyle name="Note 4 5 2 7 5" xfId="13418"/>
    <cellStyle name="Note 4 5 2 8" xfId="1715"/>
    <cellStyle name="Note 4 5 2 8 2" xfId="7882"/>
    <cellStyle name="Note 4 5 2 8 2 2" xfId="31709"/>
    <cellStyle name="Note 4 5 2 8 2 3" xfId="42748"/>
    <cellStyle name="Note 4 5 2 8 2 4" xfId="19795"/>
    <cellStyle name="Note 4 5 2 8 3" xfId="25675"/>
    <cellStyle name="Note 4 5 2 8 4" xfId="36582"/>
    <cellStyle name="Note 4 5 2 8 5" xfId="13629"/>
    <cellStyle name="Note 4 5 2 9" xfId="1946"/>
    <cellStyle name="Note 4 5 2 9 2" xfId="8083"/>
    <cellStyle name="Note 4 5 2 9 2 2" xfId="31910"/>
    <cellStyle name="Note 4 5 2 9 2 3" xfId="42949"/>
    <cellStyle name="Note 4 5 2 9 2 4" xfId="19996"/>
    <cellStyle name="Note 4 5 2 9 3" xfId="25899"/>
    <cellStyle name="Note 4 5 2 9 4" xfId="36813"/>
    <cellStyle name="Note 4 5 2 9 5" xfId="13860"/>
    <cellStyle name="Note 4 5 20" xfId="6499"/>
    <cellStyle name="Note 4 5 20 2" xfId="12010"/>
    <cellStyle name="Note 4 5 20 2 2" xfId="35837"/>
    <cellStyle name="Note 4 5 20 2 3" xfId="46876"/>
    <cellStyle name="Note 4 5 20 2 4" xfId="23923"/>
    <cellStyle name="Note 4 5 20 3" xfId="30336"/>
    <cellStyle name="Note 4 5 20 4" xfId="41366"/>
    <cellStyle name="Note 4 5 20 5" xfId="18413"/>
    <cellStyle name="Note 4 5 21" xfId="5163"/>
    <cellStyle name="Note 4 5 21 2" xfId="10860"/>
    <cellStyle name="Note 4 5 21 2 2" xfId="34687"/>
    <cellStyle name="Note 4 5 21 2 3" xfId="45726"/>
    <cellStyle name="Note 4 5 21 2 4" xfId="22773"/>
    <cellStyle name="Note 4 5 21 3" xfId="29043"/>
    <cellStyle name="Note 4 5 21 4" xfId="40030"/>
    <cellStyle name="Note 4 5 21 5" xfId="17077"/>
    <cellStyle name="Note 4 5 22" xfId="621"/>
    <cellStyle name="Note 4 5 22 2" xfId="6928"/>
    <cellStyle name="Note 4 5 22 2 2" xfId="30755"/>
    <cellStyle name="Note 4 5 22 2 3" xfId="41794"/>
    <cellStyle name="Note 4 5 22 2 4" xfId="18841"/>
    <cellStyle name="Note 4 5 22 3" xfId="24612"/>
    <cellStyle name="Note 4 5 22 4" xfId="27110"/>
    <cellStyle name="Note 4 5 22 5" xfId="12535"/>
    <cellStyle name="Note 4 5 23" xfId="24369"/>
    <cellStyle name="Note 4 5 24" xfId="28965"/>
    <cellStyle name="Note 4 5 25" xfId="12288"/>
    <cellStyle name="Note 4 5 3" xfId="517"/>
    <cellStyle name="Note 4 5 3 10" xfId="2911"/>
    <cellStyle name="Note 4 5 3 10 2" xfId="8918"/>
    <cellStyle name="Note 4 5 3 10 2 2" xfId="32745"/>
    <cellStyle name="Note 4 5 3 10 2 3" xfId="43784"/>
    <cellStyle name="Note 4 5 3 10 2 4" xfId="20831"/>
    <cellStyle name="Note 4 5 3 10 3" xfId="26838"/>
    <cellStyle name="Note 4 5 3 10 4" xfId="37778"/>
    <cellStyle name="Note 4 5 3 10 5" xfId="14825"/>
    <cellStyle name="Note 4 5 3 11" xfId="3179"/>
    <cellStyle name="Note 4 5 3 11 2" xfId="9147"/>
    <cellStyle name="Note 4 5 3 11 2 2" xfId="32974"/>
    <cellStyle name="Note 4 5 3 11 2 3" xfId="44013"/>
    <cellStyle name="Note 4 5 3 11 2 4" xfId="21060"/>
    <cellStyle name="Note 4 5 3 11 3" xfId="27102"/>
    <cellStyle name="Note 4 5 3 11 4" xfId="38046"/>
    <cellStyle name="Note 4 5 3 11 5" xfId="15093"/>
    <cellStyle name="Note 4 5 3 12" xfId="3423"/>
    <cellStyle name="Note 4 5 3 12 2" xfId="9359"/>
    <cellStyle name="Note 4 5 3 12 2 2" xfId="33186"/>
    <cellStyle name="Note 4 5 3 12 2 3" xfId="44225"/>
    <cellStyle name="Note 4 5 3 12 2 4" xfId="21272"/>
    <cellStyle name="Note 4 5 3 12 3" xfId="27342"/>
    <cellStyle name="Note 4 5 3 12 4" xfId="38290"/>
    <cellStyle name="Note 4 5 3 12 5" xfId="15337"/>
    <cellStyle name="Note 4 5 3 13" xfId="3668"/>
    <cellStyle name="Note 4 5 3 13 2" xfId="9572"/>
    <cellStyle name="Note 4 5 3 13 2 2" xfId="33399"/>
    <cellStyle name="Note 4 5 3 13 2 3" xfId="44438"/>
    <cellStyle name="Note 4 5 3 13 2 4" xfId="21485"/>
    <cellStyle name="Note 4 5 3 13 3" xfId="27582"/>
    <cellStyle name="Note 4 5 3 13 4" xfId="38535"/>
    <cellStyle name="Note 4 5 3 13 5" xfId="15582"/>
    <cellStyle name="Note 4 5 3 14" xfId="3916"/>
    <cellStyle name="Note 4 5 3 14 2" xfId="9786"/>
    <cellStyle name="Note 4 5 3 14 2 2" xfId="33613"/>
    <cellStyle name="Note 4 5 3 14 2 3" xfId="44652"/>
    <cellStyle name="Note 4 5 3 14 2 4" xfId="21699"/>
    <cellStyle name="Note 4 5 3 14 3" xfId="27826"/>
    <cellStyle name="Note 4 5 3 14 4" xfId="38783"/>
    <cellStyle name="Note 4 5 3 14 5" xfId="15830"/>
    <cellStyle name="Note 4 5 3 15" xfId="4160"/>
    <cellStyle name="Note 4 5 3 15 2" xfId="9997"/>
    <cellStyle name="Note 4 5 3 15 2 2" xfId="33824"/>
    <cellStyle name="Note 4 5 3 15 2 3" xfId="44863"/>
    <cellStyle name="Note 4 5 3 15 2 4" xfId="21910"/>
    <cellStyle name="Note 4 5 3 15 3" xfId="28065"/>
    <cellStyle name="Note 4 5 3 15 4" xfId="39027"/>
    <cellStyle name="Note 4 5 3 15 5" xfId="16074"/>
    <cellStyle name="Note 4 5 3 16" xfId="4402"/>
    <cellStyle name="Note 4 5 3 16 2" xfId="10207"/>
    <cellStyle name="Note 4 5 3 16 2 2" xfId="34034"/>
    <cellStyle name="Note 4 5 3 16 2 3" xfId="45073"/>
    <cellStyle name="Note 4 5 3 16 2 4" xfId="22120"/>
    <cellStyle name="Note 4 5 3 16 3" xfId="28302"/>
    <cellStyle name="Note 4 5 3 16 4" xfId="39269"/>
    <cellStyle name="Note 4 5 3 16 5" xfId="16316"/>
    <cellStyle name="Note 4 5 3 17" xfId="4623"/>
    <cellStyle name="Note 4 5 3 17 2" xfId="10394"/>
    <cellStyle name="Note 4 5 3 17 2 2" xfId="34221"/>
    <cellStyle name="Note 4 5 3 17 2 3" xfId="45260"/>
    <cellStyle name="Note 4 5 3 17 2 4" xfId="22307"/>
    <cellStyle name="Note 4 5 3 17 3" xfId="28517"/>
    <cellStyle name="Note 4 5 3 17 4" xfId="39490"/>
    <cellStyle name="Note 4 5 3 17 5" xfId="16537"/>
    <cellStyle name="Note 4 5 3 18" xfId="4833"/>
    <cellStyle name="Note 4 5 3 18 2" xfId="10577"/>
    <cellStyle name="Note 4 5 3 18 2 2" xfId="34404"/>
    <cellStyle name="Note 4 5 3 18 2 3" xfId="45443"/>
    <cellStyle name="Note 4 5 3 18 2 4" xfId="22490"/>
    <cellStyle name="Note 4 5 3 18 3" xfId="28721"/>
    <cellStyle name="Note 4 5 3 18 4" xfId="39700"/>
    <cellStyle name="Note 4 5 3 18 5" xfId="16747"/>
    <cellStyle name="Note 4 5 3 19" xfId="5068"/>
    <cellStyle name="Note 4 5 3 19 2" xfId="10782"/>
    <cellStyle name="Note 4 5 3 19 2 2" xfId="34609"/>
    <cellStyle name="Note 4 5 3 19 2 3" xfId="45648"/>
    <cellStyle name="Note 4 5 3 19 2 4" xfId="22695"/>
    <cellStyle name="Note 4 5 3 19 3" xfId="28950"/>
    <cellStyle name="Note 4 5 3 19 4" xfId="39935"/>
    <cellStyle name="Note 4 5 3 19 5" xfId="16982"/>
    <cellStyle name="Note 4 5 3 2" xfId="1161"/>
    <cellStyle name="Note 4 5 3 2 2" xfId="7409"/>
    <cellStyle name="Note 4 5 3 2 2 2" xfId="31236"/>
    <cellStyle name="Note 4 5 3 2 2 3" xfId="42275"/>
    <cellStyle name="Note 4 5 3 2 2 4" xfId="19322"/>
    <cellStyle name="Note 4 5 3 2 3" xfId="25140"/>
    <cellStyle name="Note 4 5 3 2 4" xfId="24252"/>
    <cellStyle name="Note 4 5 3 2 5" xfId="13075"/>
    <cellStyle name="Note 4 5 3 20" xfId="5289"/>
    <cellStyle name="Note 4 5 3 20 2" xfId="10969"/>
    <cellStyle name="Note 4 5 3 20 2 2" xfId="34796"/>
    <cellStyle name="Note 4 5 3 20 2 3" xfId="45835"/>
    <cellStyle name="Note 4 5 3 20 2 4" xfId="22882"/>
    <cellStyle name="Note 4 5 3 20 3" xfId="29164"/>
    <cellStyle name="Note 4 5 3 20 4" xfId="40156"/>
    <cellStyle name="Note 4 5 3 20 5" xfId="17203"/>
    <cellStyle name="Note 4 5 3 21" xfId="5522"/>
    <cellStyle name="Note 4 5 3 21 2" xfId="11172"/>
    <cellStyle name="Note 4 5 3 21 2 2" xfId="34999"/>
    <cellStyle name="Note 4 5 3 21 2 3" xfId="46038"/>
    <cellStyle name="Note 4 5 3 21 2 4" xfId="23085"/>
    <cellStyle name="Note 4 5 3 21 3" xfId="29391"/>
    <cellStyle name="Note 4 5 3 21 4" xfId="40389"/>
    <cellStyle name="Note 4 5 3 21 5" xfId="17436"/>
    <cellStyle name="Note 4 5 3 22" xfId="5755"/>
    <cellStyle name="Note 4 5 3 22 2" xfId="11373"/>
    <cellStyle name="Note 4 5 3 22 2 2" xfId="35200"/>
    <cellStyle name="Note 4 5 3 22 2 3" xfId="46239"/>
    <cellStyle name="Note 4 5 3 22 2 4" xfId="23286"/>
    <cellStyle name="Note 4 5 3 22 3" xfId="29617"/>
    <cellStyle name="Note 4 5 3 22 4" xfId="40622"/>
    <cellStyle name="Note 4 5 3 22 5" xfId="17669"/>
    <cellStyle name="Note 4 5 3 23" xfId="5972"/>
    <cellStyle name="Note 4 5 3 23 2" xfId="11557"/>
    <cellStyle name="Note 4 5 3 23 2 2" xfId="35384"/>
    <cellStyle name="Note 4 5 3 23 2 3" xfId="46423"/>
    <cellStyle name="Note 4 5 3 23 2 4" xfId="23470"/>
    <cellStyle name="Note 4 5 3 23 3" xfId="29828"/>
    <cellStyle name="Note 4 5 3 23 4" xfId="40839"/>
    <cellStyle name="Note 4 5 3 23 5" xfId="17886"/>
    <cellStyle name="Note 4 5 3 24" xfId="6180"/>
    <cellStyle name="Note 4 5 3 24 2" xfId="11738"/>
    <cellStyle name="Note 4 5 3 24 2 2" xfId="35565"/>
    <cellStyle name="Note 4 5 3 24 2 3" xfId="46604"/>
    <cellStyle name="Note 4 5 3 24 2 4" xfId="23651"/>
    <cellStyle name="Note 4 5 3 24 3" xfId="30029"/>
    <cellStyle name="Note 4 5 3 24 4" xfId="41047"/>
    <cellStyle name="Note 4 5 3 24 5" xfId="18094"/>
    <cellStyle name="Note 4 5 3 25" xfId="6400"/>
    <cellStyle name="Note 4 5 3 25 2" xfId="11930"/>
    <cellStyle name="Note 4 5 3 25 2 2" xfId="35757"/>
    <cellStyle name="Note 4 5 3 25 2 3" xfId="46796"/>
    <cellStyle name="Note 4 5 3 25 2 4" xfId="23843"/>
    <cellStyle name="Note 4 5 3 25 3" xfId="30242"/>
    <cellStyle name="Note 4 5 3 25 4" xfId="41267"/>
    <cellStyle name="Note 4 5 3 25 5" xfId="18314"/>
    <cellStyle name="Note 4 5 3 26" xfId="6626"/>
    <cellStyle name="Note 4 5 3 26 2" xfId="12123"/>
    <cellStyle name="Note 4 5 3 26 2 2" xfId="35950"/>
    <cellStyle name="Note 4 5 3 26 2 3" xfId="46989"/>
    <cellStyle name="Note 4 5 3 26 2 4" xfId="24036"/>
    <cellStyle name="Note 4 5 3 26 3" xfId="30459"/>
    <cellStyle name="Note 4 5 3 26 4" xfId="41493"/>
    <cellStyle name="Note 4 5 3 26 5" xfId="18540"/>
    <cellStyle name="Note 4 5 3 27" xfId="751"/>
    <cellStyle name="Note 4 5 3 27 2" xfId="7058"/>
    <cellStyle name="Note 4 5 3 27 2 2" xfId="30885"/>
    <cellStyle name="Note 4 5 3 27 2 3" xfId="41924"/>
    <cellStyle name="Note 4 5 3 27 2 4" xfId="18971"/>
    <cellStyle name="Note 4 5 3 27 3" xfId="24742"/>
    <cellStyle name="Note 4 5 3 27 4" xfId="27556"/>
    <cellStyle name="Note 4 5 3 27 5" xfId="12665"/>
    <cellStyle name="Note 4 5 3 28" xfId="6841"/>
    <cellStyle name="Note 4 5 3 28 2" xfId="30668"/>
    <cellStyle name="Note 4 5 3 28 3" xfId="41707"/>
    <cellStyle name="Note 4 5 3 28 4" xfId="18754"/>
    <cellStyle name="Note 4 5 3 29" xfId="24511"/>
    <cellStyle name="Note 4 5 3 3" xfId="1374"/>
    <cellStyle name="Note 4 5 3 3 2" xfId="7594"/>
    <cellStyle name="Note 4 5 3 3 2 2" xfId="31421"/>
    <cellStyle name="Note 4 5 3 3 2 3" xfId="42460"/>
    <cellStyle name="Note 4 5 3 3 2 4" xfId="19507"/>
    <cellStyle name="Note 4 5 3 3 3" xfId="25347"/>
    <cellStyle name="Note 4 5 3 3 4" xfId="36241"/>
    <cellStyle name="Note 4 5 3 3 5" xfId="13288"/>
    <cellStyle name="Note 4 5 3 30" xfId="24512"/>
    <cellStyle name="Note 4 5 3 31" xfId="12431"/>
    <cellStyle name="Note 4 5 3 4" xfId="1606"/>
    <cellStyle name="Note 4 5 3 4 2" xfId="7792"/>
    <cellStyle name="Note 4 5 3 4 2 2" xfId="31619"/>
    <cellStyle name="Note 4 5 3 4 2 3" xfId="42658"/>
    <cellStyle name="Note 4 5 3 4 2 4" xfId="19705"/>
    <cellStyle name="Note 4 5 3 4 3" xfId="25571"/>
    <cellStyle name="Note 4 5 3 4 4" xfId="36473"/>
    <cellStyle name="Note 4 5 3 4 5" xfId="13520"/>
    <cellStyle name="Note 4 5 3 5" xfId="1817"/>
    <cellStyle name="Note 4 5 3 5 2" xfId="7976"/>
    <cellStyle name="Note 4 5 3 5 2 2" xfId="31803"/>
    <cellStyle name="Note 4 5 3 5 2 3" xfId="42842"/>
    <cellStyle name="Note 4 5 3 5 2 4" xfId="19889"/>
    <cellStyle name="Note 4 5 3 5 3" xfId="25775"/>
    <cellStyle name="Note 4 5 3 5 4" xfId="36684"/>
    <cellStyle name="Note 4 5 3 5 5" xfId="13731"/>
    <cellStyle name="Note 4 5 3 6" xfId="2048"/>
    <cellStyle name="Note 4 5 3 6 2" xfId="8177"/>
    <cellStyle name="Note 4 5 3 6 2 2" xfId="32004"/>
    <cellStyle name="Note 4 5 3 6 2 3" xfId="43043"/>
    <cellStyle name="Note 4 5 3 6 2 4" xfId="20090"/>
    <cellStyle name="Note 4 5 3 6 3" xfId="26000"/>
    <cellStyle name="Note 4 5 3 6 4" xfId="36915"/>
    <cellStyle name="Note 4 5 3 6 5" xfId="13962"/>
    <cellStyle name="Note 4 5 3 7" xfId="2273"/>
    <cellStyle name="Note 4 5 3 7 2" xfId="8368"/>
    <cellStyle name="Note 4 5 3 7 2 2" xfId="32195"/>
    <cellStyle name="Note 4 5 3 7 2 3" xfId="43234"/>
    <cellStyle name="Note 4 5 3 7 2 4" xfId="20281"/>
    <cellStyle name="Note 4 5 3 7 3" xfId="26217"/>
    <cellStyle name="Note 4 5 3 7 4" xfId="37140"/>
    <cellStyle name="Note 4 5 3 7 5" xfId="14187"/>
    <cellStyle name="Note 4 5 3 8" xfId="2487"/>
    <cellStyle name="Note 4 5 3 8 2" xfId="8554"/>
    <cellStyle name="Note 4 5 3 8 2 2" xfId="32381"/>
    <cellStyle name="Note 4 5 3 8 2 3" xfId="43420"/>
    <cellStyle name="Note 4 5 3 8 2 4" xfId="20467"/>
    <cellStyle name="Note 4 5 3 8 3" xfId="26426"/>
    <cellStyle name="Note 4 5 3 8 4" xfId="37354"/>
    <cellStyle name="Note 4 5 3 8 5" xfId="14401"/>
    <cellStyle name="Note 4 5 3 9" xfId="2705"/>
    <cellStyle name="Note 4 5 3 9 2" xfId="8738"/>
    <cellStyle name="Note 4 5 3 9 2 2" xfId="32565"/>
    <cellStyle name="Note 4 5 3 9 2 3" xfId="43604"/>
    <cellStyle name="Note 4 5 3 9 2 4" xfId="20651"/>
    <cellStyle name="Note 4 5 3 9 3" xfId="26638"/>
    <cellStyle name="Note 4 5 3 9 4" xfId="37572"/>
    <cellStyle name="Note 4 5 3 9 5" xfId="14619"/>
    <cellStyle name="Note 4 5 4" xfId="986"/>
    <cellStyle name="Note 4 5 4 2" xfId="7264"/>
    <cellStyle name="Note 4 5 4 2 2" xfId="31091"/>
    <cellStyle name="Note 4 5 4 2 3" xfId="42130"/>
    <cellStyle name="Note 4 5 4 2 4" xfId="19177"/>
    <cellStyle name="Note 4 5 4 3" xfId="24971"/>
    <cellStyle name="Note 4 5 4 4" xfId="29031"/>
    <cellStyle name="Note 4 5 4 5" xfId="12900"/>
    <cellStyle name="Note 4 5 5" xfId="1001"/>
    <cellStyle name="Note 4 5 5 2" xfId="7274"/>
    <cellStyle name="Note 4 5 5 2 2" xfId="31101"/>
    <cellStyle name="Note 4 5 5 2 3" xfId="42140"/>
    <cellStyle name="Note 4 5 5 2 4" xfId="19187"/>
    <cellStyle name="Note 4 5 5 3" xfId="24985"/>
    <cellStyle name="Note 4 5 5 4" xfId="29747"/>
    <cellStyle name="Note 4 5 5 5" xfId="12915"/>
    <cellStyle name="Note 4 5 6" xfId="1012"/>
    <cellStyle name="Note 4 5 6 2" xfId="7281"/>
    <cellStyle name="Note 4 5 6 2 2" xfId="31108"/>
    <cellStyle name="Note 4 5 6 2 3" xfId="42147"/>
    <cellStyle name="Note 4 5 6 2 4" xfId="19194"/>
    <cellStyle name="Note 4 5 6 3" xfId="24995"/>
    <cellStyle name="Note 4 5 6 4" xfId="25606"/>
    <cellStyle name="Note 4 5 6 5" xfId="12926"/>
    <cellStyle name="Note 4 5 7" xfId="833"/>
    <cellStyle name="Note 4 5 7 2" xfId="7140"/>
    <cellStyle name="Note 4 5 7 2 2" xfId="30967"/>
    <cellStyle name="Note 4 5 7 2 3" xfId="42006"/>
    <cellStyle name="Note 4 5 7 2 4" xfId="19053"/>
    <cellStyle name="Note 4 5 7 3" xfId="24824"/>
    <cellStyle name="Note 4 5 7 4" xfId="29295"/>
    <cellStyle name="Note 4 5 7 5" xfId="12747"/>
    <cellStyle name="Note 4 5 8" xfId="1004"/>
    <cellStyle name="Note 4 5 8 2" xfId="7276"/>
    <cellStyle name="Note 4 5 8 2 2" xfId="31103"/>
    <cellStyle name="Note 4 5 8 2 3" xfId="42142"/>
    <cellStyle name="Note 4 5 8 2 4" xfId="19189"/>
    <cellStyle name="Note 4 5 8 3" xfId="24988"/>
    <cellStyle name="Note 4 5 8 4" xfId="29083"/>
    <cellStyle name="Note 4 5 8 5" xfId="12918"/>
    <cellStyle name="Note 4 5 9" xfId="3035"/>
    <cellStyle name="Note 4 5 9 2" xfId="9017"/>
    <cellStyle name="Note 4 5 9 2 2" xfId="32844"/>
    <cellStyle name="Note 4 5 9 2 3" xfId="43883"/>
    <cellStyle name="Note 4 5 9 2 4" xfId="20930"/>
    <cellStyle name="Note 4 5 9 3" xfId="26959"/>
    <cellStyle name="Note 4 5 9 4" xfId="37902"/>
    <cellStyle name="Note 4 5 9 5" xfId="14949"/>
    <cellStyle name="Note 4 6" xfId="378"/>
    <cellStyle name="Note 4 6 10" xfId="3284"/>
    <cellStyle name="Note 4 6 10 2" xfId="9232"/>
    <cellStyle name="Note 4 6 10 2 2" xfId="33059"/>
    <cellStyle name="Note 4 6 10 2 3" xfId="44098"/>
    <cellStyle name="Note 4 6 10 2 4" xfId="21145"/>
    <cellStyle name="Note 4 6 10 3" xfId="27205"/>
    <cellStyle name="Note 4 6 10 4" xfId="38151"/>
    <cellStyle name="Note 4 6 10 5" xfId="15198"/>
    <cellStyle name="Note 4 6 11" xfId="3531"/>
    <cellStyle name="Note 4 6 11 2" xfId="9447"/>
    <cellStyle name="Note 4 6 11 2 2" xfId="33274"/>
    <cellStyle name="Note 4 6 11 2 3" xfId="44313"/>
    <cellStyle name="Note 4 6 11 2 4" xfId="21360"/>
    <cellStyle name="Note 4 6 11 3" xfId="27447"/>
    <cellStyle name="Note 4 6 11 4" xfId="38398"/>
    <cellStyle name="Note 4 6 11 5" xfId="15445"/>
    <cellStyle name="Note 4 6 12" xfId="3778"/>
    <cellStyle name="Note 4 6 12 2" xfId="9661"/>
    <cellStyle name="Note 4 6 12 2 2" xfId="33488"/>
    <cellStyle name="Note 4 6 12 2 3" xfId="44527"/>
    <cellStyle name="Note 4 6 12 2 4" xfId="21574"/>
    <cellStyle name="Note 4 6 12 3" xfId="27690"/>
    <cellStyle name="Note 4 6 12 4" xfId="38645"/>
    <cellStyle name="Note 4 6 12 5" xfId="15692"/>
    <cellStyle name="Note 4 6 13" xfId="4022"/>
    <cellStyle name="Note 4 6 13 2" xfId="9872"/>
    <cellStyle name="Note 4 6 13 2 2" xfId="33699"/>
    <cellStyle name="Note 4 6 13 2 3" xfId="44738"/>
    <cellStyle name="Note 4 6 13 2 4" xfId="21785"/>
    <cellStyle name="Note 4 6 13 3" xfId="27929"/>
    <cellStyle name="Note 4 6 13 4" xfId="38889"/>
    <cellStyle name="Note 4 6 13 5" xfId="15936"/>
    <cellStyle name="Note 4 6 14" xfId="4265"/>
    <cellStyle name="Note 4 6 14 2" xfId="10082"/>
    <cellStyle name="Note 4 6 14 2 2" xfId="33909"/>
    <cellStyle name="Note 4 6 14 2 3" xfId="44948"/>
    <cellStyle name="Note 4 6 14 2 4" xfId="21995"/>
    <cellStyle name="Note 4 6 14 3" xfId="28167"/>
    <cellStyle name="Note 4 6 14 4" xfId="39132"/>
    <cellStyle name="Note 4 6 14 5" xfId="16179"/>
    <cellStyle name="Note 4 6 15" xfId="885"/>
    <cellStyle name="Note 4 6 15 2" xfId="7183"/>
    <cellStyle name="Note 4 6 15 2 2" xfId="31010"/>
    <cellStyle name="Note 4 6 15 2 3" xfId="42049"/>
    <cellStyle name="Note 4 6 15 2 4" xfId="19096"/>
    <cellStyle name="Note 4 6 15 3" xfId="24875"/>
    <cellStyle name="Note 4 6 15 4" xfId="30550"/>
    <cellStyle name="Note 4 6 15 5" xfId="12799"/>
    <cellStyle name="Note 4 6 16" xfId="4930"/>
    <cellStyle name="Note 4 6 16 2" xfId="10656"/>
    <cellStyle name="Note 4 6 16 2 2" xfId="34483"/>
    <cellStyle name="Note 4 6 16 2 3" xfId="45522"/>
    <cellStyle name="Note 4 6 16 2 4" xfId="22569"/>
    <cellStyle name="Note 4 6 16 3" xfId="28815"/>
    <cellStyle name="Note 4 6 16 4" xfId="39797"/>
    <cellStyle name="Note 4 6 16 5" xfId="16844"/>
    <cellStyle name="Note 4 6 17" xfId="841"/>
    <cellStyle name="Note 4 6 17 2" xfId="7148"/>
    <cellStyle name="Note 4 6 17 2 2" xfId="30975"/>
    <cellStyle name="Note 4 6 17 2 3" xfId="42014"/>
    <cellStyle name="Note 4 6 17 2 4" xfId="19061"/>
    <cellStyle name="Note 4 6 17 3" xfId="24832"/>
    <cellStyle name="Note 4 6 17 4" xfId="25795"/>
    <cellStyle name="Note 4 6 17 5" xfId="12755"/>
    <cellStyle name="Note 4 6 18" xfId="5625"/>
    <cellStyle name="Note 4 6 18 2" xfId="11255"/>
    <cellStyle name="Note 4 6 18 2 2" xfId="35082"/>
    <cellStyle name="Note 4 6 18 2 3" xfId="46121"/>
    <cellStyle name="Note 4 6 18 2 4" xfId="23168"/>
    <cellStyle name="Note 4 6 18 3" xfId="29490"/>
    <cellStyle name="Note 4 6 18 4" xfId="40492"/>
    <cellStyle name="Note 4 6 18 5" xfId="17539"/>
    <cellStyle name="Note 4 6 19" xfId="1489"/>
    <cellStyle name="Note 4 6 19 2" xfId="7685"/>
    <cellStyle name="Note 4 6 19 2 2" xfId="31512"/>
    <cellStyle name="Note 4 6 19 2 3" xfId="42551"/>
    <cellStyle name="Note 4 6 19 2 4" xfId="19598"/>
    <cellStyle name="Note 4 6 19 3" xfId="25457"/>
    <cellStyle name="Note 4 6 19 4" xfId="36356"/>
    <cellStyle name="Note 4 6 19 5" xfId="13403"/>
    <cellStyle name="Note 4 6 2" xfId="421"/>
    <cellStyle name="Note 4 6 2 10" xfId="2177"/>
    <cellStyle name="Note 4 6 2 10 2" xfId="8279"/>
    <cellStyle name="Note 4 6 2 10 2 2" xfId="32106"/>
    <cellStyle name="Note 4 6 2 10 2 3" xfId="43145"/>
    <cellStyle name="Note 4 6 2 10 2 4" xfId="20192"/>
    <cellStyle name="Note 4 6 2 10 3" xfId="26123"/>
    <cellStyle name="Note 4 6 2 10 4" xfId="37044"/>
    <cellStyle name="Note 4 6 2 10 5" xfId="14091"/>
    <cellStyle name="Note 4 6 2 11" xfId="2391"/>
    <cellStyle name="Note 4 6 2 11 2" xfId="8465"/>
    <cellStyle name="Note 4 6 2 11 2 2" xfId="32292"/>
    <cellStyle name="Note 4 6 2 11 2 3" xfId="43331"/>
    <cellStyle name="Note 4 6 2 11 2 4" xfId="20378"/>
    <cellStyle name="Note 4 6 2 11 3" xfId="26331"/>
    <cellStyle name="Note 4 6 2 11 4" xfId="37258"/>
    <cellStyle name="Note 4 6 2 11 5" xfId="14305"/>
    <cellStyle name="Note 4 6 2 12" xfId="2614"/>
    <cellStyle name="Note 4 6 2 12 2" xfId="8655"/>
    <cellStyle name="Note 4 6 2 12 2 2" xfId="32482"/>
    <cellStyle name="Note 4 6 2 12 2 3" xfId="43521"/>
    <cellStyle name="Note 4 6 2 12 2 4" xfId="20568"/>
    <cellStyle name="Note 4 6 2 12 3" xfId="26549"/>
    <cellStyle name="Note 4 6 2 12 4" xfId="37481"/>
    <cellStyle name="Note 4 6 2 12 5" xfId="14528"/>
    <cellStyle name="Note 4 6 2 13" xfId="2815"/>
    <cellStyle name="Note 4 6 2 13 2" xfId="8829"/>
    <cellStyle name="Note 4 6 2 13 2 2" xfId="32656"/>
    <cellStyle name="Note 4 6 2 13 2 3" xfId="43695"/>
    <cellStyle name="Note 4 6 2 13 2 4" xfId="20742"/>
    <cellStyle name="Note 4 6 2 13 3" xfId="26744"/>
    <cellStyle name="Note 4 6 2 13 4" xfId="37682"/>
    <cellStyle name="Note 4 6 2 13 5" xfId="14729"/>
    <cellStyle name="Note 4 6 2 14" xfId="3083"/>
    <cellStyle name="Note 4 6 2 14 2" xfId="9058"/>
    <cellStyle name="Note 4 6 2 14 2 2" xfId="32885"/>
    <cellStyle name="Note 4 6 2 14 2 3" xfId="43924"/>
    <cellStyle name="Note 4 6 2 14 2 4" xfId="20971"/>
    <cellStyle name="Note 4 6 2 14 3" xfId="27007"/>
    <cellStyle name="Note 4 6 2 14 4" xfId="37950"/>
    <cellStyle name="Note 4 6 2 14 5" xfId="14997"/>
    <cellStyle name="Note 4 6 2 15" xfId="3327"/>
    <cellStyle name="Note 4 6 2 15 2" xfId="9270"/>
    <cellStyle name="Note 4 6 2 15 2 2" xfId="33097"/>
    <cellStyle name="Note 4 6 2 15 2 3" xfId="44136"/>
    <cellStyle name="Note 4 6 2 15 2 4" xfId="21183"/>
    <cellStyle name="Note 4 6 2 15 3" xfId="27248"/>
    <cellStyle name="Note 4 6 2 15 4" xfId="38194"/>
    <cellStyle name="Note 4 6 2 15 5" xfId="15241"/>
    <cellStyle name="Note 4 6 2 16" xfId="3572"/>
    <cellStyle name="Note 4 6 2 16 2" xfId="9483"/>
    <cellStyle name="Note 4 6 2 16 2 2" xfId="33310"/>
    <cellStyle name="Note 4 6 2 16 2 3" xfId="44349"/>
    <cellStyle name="Note 4 6 2 16 2 4" xfId="21396"/>
    <cellStyle name="Note 4 6 2 16 3" xfId="27488"/>
    <cellStyle name="Note 4 6 2 16 4" xfId="38439"/>
    <cellStyle name="Note 4 6 2 16 5" xfId="15486"/>
    <cellStyle name="Note 4 6 2 17" xfId="3820"/>
    <cellStyle name="Note 4 6 2 17 2" xfId="9697"/>
    <cellStyle name="Note 4 6 2 17 2 2" xfId="33524"/>
    <cellStyle name="Note 4 6 2 17 2 3" xfId="44563"/>
    <cellStyle name="Note 4 6 2 17 2 4" xfId="21610"/>
    <cellStyle name="Note 4 6 2 17 3" xfId="27732"/>
    <cellStyle name="Note 4 6 2 17 4" xfId="38687"/>
    <cellStyle name="Note 4 6 2 17 5" xfId="15734"/>
    <cellStyle name="Note 4 6 2 18" xfId="4064"/>
    <cellStyle name="Note 4 6 2 18 2" xfId="9908"/>
    <cellStyle name="Note 4 6 2 18 2 2" xfId="33735"/>
    <cellStyle name="Note 4 6 2 18 2 3" xfId="44774"/>
    <cellStyle name="Note 4 6 2 18 2 4" xfId="21821"/>
    <cellStyle name="Note 4 6 2 18 3" xfId="27971"/>
    <cellStyle name="Note 4 6 2 18 4" xfId="38931"/>
    <cellStyle name="Note 4 6 2 18 5" xfId="15978"/>
    <cellStyle name="Note 4 6 2 19" xfId="4306"/>
    <cellStyle name="Note 4 6 2 19 2" xfId="10118"/>
    <cellStyle name="Note 4 6 2 19 2 2" xfId="33945"/>
    <cellStyle name="Note 4 6 2 19 2 3" xfId="44984"/>
    <cellStyle name="Note 4 6 2 19 2 4" xfId="22031"/>
    <cellStyle name="Note 4 6 2 19 3" xfId="28208"/>
    <cellStyle name="Note 4 6 2 19 4" xfId="39173"/>
    <cellStyle name="Note 4 6 2 19 5" xfId="16220"/>
    <cellStyle name="Note 4 6 2 2" xfId="542"/>
    <cellStyle name="Note 4 6 2 2 10" xfId="2936"/>
    <cellStyle name="Note 4 6 2 2 10 2" xfId="8933"/>
    <cellStyle name="Note 4 6 2 2 10 2 2" xfId="32760"/>
    <cellStyle name="Note 4 6 2 2 10 2 3" xfId="43799"/>
    <cellStyle name="Note 4 6 2 2 10 2 4" xfId="20846"/>
    <cellStyle name="Note 4 6 2 2 10 3" xfId="26861"/>
    <cellStyle name="Note 4 6 2 2 10 4" xfId="37803"/>
    <cellStyle name="Note 4 6 2 2 10 5" xfId="14850"/>
    <cellStyle name="Note 4 6 2 2 11" xfId="3204"/>
    <cellStyle name="Note 4 6 2 2 11 2" xfId="9162"/>
    <cellStyle name="Note 4 6 2 2 11 2 2" xfId="32989"/>
    <cellStyle name="Note 4 6 2 2 11 2 3" xfId="44028"/>
    <cellStyle name="Note 4 6 2 2 11 2 4" xfId="21075"/>
    <cellStyle name="Note 4 6 2 2 11 3" xfId="27126"/>
    <cellStyle name="Note 4 6 2 2 11 4" xfId="38071"/>
    <cellStyle name="Note 4 6 2 2 11 5" xfId="15118"/>
    <cellStyle name="Note 4 6 2 2 12" xfId="3448"/>
    <cellStyle name="Note 4 6 2 2 12 2" xfId="9374"/>
    <cellStyle name="Note 4 6 2 2 12 2 2" xfId="33201"/>
    <cellStyle name="Note 4 6 2 2 12 2 3" xfId="44240"/>
    <cellStyle name="Note 4 6 2 2 12 2 4" xfId="21287"/>
    <cellStyle name="Note 4 6 2 2 12 3" xfId="27365"/>
    <cellStyle name="Note 4 6 2 2 12 4" xfId="38315"/>
    <cellStyle name="Note 4 6 2 2 12 5" xfId="15362"/>
    <cellStyle name="Note 4 6 2 2 13" xfId="3693"/>
    <cellStyle name="Note 4 6 2 2 13 2" xfId="9587"/>
    <cellStyle name="Note 4 6 2 2 13 2 2" xfId="33414"/>
    <cellStyle name="Note 4 6 2 2 13 2 3" xfId="44453"/>
    <cellStyle name="Note 4 6 2 2 13 2 4" xfId="21500"/>
    <cellStyle name="Note 4 6 2 2 13 3" xfId="27606"/>
    <cellStyle name="Note 4 6 2 2 13 4" xfId="38560"/>
    <cellStyle name="Note 4 6 2 2 13 5" xfId="15607"/>
    <cellStyle name="Note 4 6 2 2 14" xfId="3941"/>
    <cellStyle name="Note 4 6 2 2 14 2" xfId="9801"/>
    <cellStyle name="Note 4 6 2 2 14 2 2" xfId="33628"/>
    <cellStyle name="Note 4 6 2 2 14 2 3" xfId="44667"/>
    <cellStyle name="Note 4 6 2 2 14 2 4" xfId="21714"/>
    <cellStyle name="Note 4 6 2 2 14 3" xfId="27849"/>
    <cellStyle name="Note 4 6 2 2 14 4" xfId="38808"/>
    <cellStyle name="Note 4 6 2 2 14 5" xfId="15855"/>
    <cellStyle name="Note 4 6 2 2 15" xfId="4185"/>
    <cellStyle name="Note 4 6 2 2 15 2" xfId="10012"/>
    <cellStyle name="Note 4 6 2 2 15 2 2" xfId="33839"/>
    <cellStyle name="Note 4 6 2 2 15 2 3" xfId="44878"/>
    <cellStyle name="Note 4 6 2 2 15 2 4" xfId="21925"/>
    <cellStyle name="Note 4 6 2 2 15 3" xfId="28088"/>
    <cellStyle name="Note 4 6 2 2 15 4" xfId="39052"/>
    <cellStyle name="Note 4 6 2 2 15 5" xfId="16099"/>
    <cellStyle name="Note 4 6 2 2 16" xfId="4427"/>
    <cellStyle name="Note 4 6 2 2 16 2" xfId="10222"/>
    <cellStyle name="Note 4 6 2 2 16 2 2" xfId="34049"/>
    <cellStyle name="Note 4 6 2 2 16 2 3" xfId="45088"/>
    <cellStyle name="Note 4 6 2 2 16 2 4" xfId="22135"/>
    <cellStyle name="Note 4 6 2 2 16 3" xfId="28325"/>
    <cellStyle name="Note 4 6 2 2 16 4" xfId="39294"/>
    <cellStyle name="Note 4 6 2 2 16 5" xfId="16341"/>
    <cellStyle name="Note 4 6 2 2 17" xfId="4648"/>
    <cellStyle name="Note 4 6 2 2 17 2" xfId="10409"/>
    <cellStyle name="Note 4 6 2 2 17 2 2" xfId="34236"/>
    <cellStyle name="Note 4 6 2 2 17 2 3" xfId="45275"/>
    <cellStyle name="Note 4 6 2 2 17 2 4" xfId="22322"/>
    <cellStyle name="Note 4 6 2 2 17 3" xfId="28540"/>
    <cellStyle name="Note 4 6 2 2 17 4" xfId="39515"/>
    <cellStyle name="Note 4 6 2 2 17 5" xfId="16562"/>
    <cellStyle name="Note 4 6 2 2 18" xfId="4858"/>
    <cellStyle name="Note 4 6 2 2 18 2" xfId="10592"/>
    <cellStyle name="Note 4 6 2 2 18 2 2" xfId="34419"/>
    <cellStyle name="Note 4 6 2 2 18 2 3" xfId="45458"/>
    <cellStyle name="Note 4 6 2 2 18 2 4" xfId="22505"/>
    <cellStyle name="Note 4 6 2 2 18 3" xfId="28744"/>
    <cellStyle name="Note 4 6 2 2 18 4" xfId="39725"/>
    <cellStyle name="Note 4 6 2 2 18 5" xfId="16772"/>
    <cellStyle name="Note 4 6 2 2 19" xfId="5093"/>
    <cellStyle name="Note 4 6 2 2 19 2" xfId="10797"/>
    <cellStyle name="Note 4 6 2 2 19 2 2" xfId="34624"/>
    <cellStyle name="Note 4 6 2 2 19 2 3" xfId="45663"/>
    <cellStyle name="Note 4 6 2 2 19 2 4" xfId="22710"/>
    <cellStyle name="Note 4 6 2 2 19 3" xfId="28974"/>
    <cellStyle name="Note 4 6 2 2 19 4" xfId="39960"/>
    <cellStyle name="Note 4 6 2 2 19 5" xfId="17007"/>
    <cellStyle name="Note 4 6 2 2 2" xfId="1186"/>
    <cellStyle name="Note 4 6 2 2 2 2" xfId="7424"/>
    <cellStyle name="Note 4 6 2 2 2 2 2" xfId="31251"/>
    <cellStyle name="Note 4 6 2 2 2 2 3" xfId="42290"/>
    <cellStyle name="Note 4 6 2 2 2 2 4" xfId="19337"/>
    <cellStyle name="Note 4 6 2 2 2 3" xfId="25163"/>
    <cellStyle name="Note 4 6 2 2 2 4" xfId="24286"/>
    <cellStyle name="Note 4 6 2 2 2 5" xfId="13100"/>
    <cellStyle name="Note 4 6 2 2 20" xfId="5314"/>
    <cellStyle name="Note 4 6 2 2 20 2" xfId="10984"/>
    <cellStyle name="Note 4 6 2 2 20 2 2" xfId="34811"/>
    <cellStyle name="Note 4 6 2 2 20 2 3" xfId="45850"/>
    <cellStyle name="Note 4 6 2 2 20 2 4" xfId="22897"/>
    <cellStyle name="Note 4 6 2 2 20 3" xfId="29187"/>
    <cellStyle name="Note 4 6 2 2 20 4" xfId="40181"/>
    <cellStyle name="Note 4 6 2 2 20 5" xfId="17228"/>
    <cellStyle name="Note 4 6 2 2 21" xfId="5547"/>
    <cellStyle name="Note 4 6 2 2 21 2" xfId="11187"/>
    <cellStyle name="Note 4 6 2 2 21 2 2" xfId="35014"/>
    <cellStyle name="Note 4 6 2 2 21 2 3" xfId="46053"/>
    <cellStyle name="Note 4 6 2 2 21 2 4" xfId="23100"/>
    <cellStyle name="Note 4 6 2 2 21 3" xfId="29414"/>
    <cellStyle name="Note 4 6 2 2 21 4" xfId="40414"/>
    <cellStyle name="Note 4 6 2 2 21 5" xfId="17461"/>
    <cellStyle name="Note 4 6 2 2 22" xfId="5780"/>
    <cellStyle name="Note 4 6 2 2 22 2" xfId="11388"/>
    <cellStyle name="Note 4 6 2 2 22 2 2" xfId="35215"/>
    <cellStyle name="Note 4 6 2 2 22 2 3" xfId="46254"/>
    <cellStyle name="Note 4 6 2 2 22 2 4" xfId="23301"/>
    <cellStyle name="Note 4 6 2 2 22 3" xfId="29640"/>
    <cellStyle name="Note 4 6 2 2 22 4" xfId="40647"/>
    <cellStyle name="Note 4 6 2 2 22 5" xfId="17694"/>
    <cellStyle name="Note 4 6 2 2 23" xfId="5997"/>
    <cellStyle name="Note 4 6 2 2 23 2" xfId="11572"/>
    <cellStyle name="Note 4 6 2 2 23 2 2" xfId="35399"/>
    <cellStyle name="Note 4 6 2 2 23 2 3" xfId="46438"/>
    <cellStyle name="Note 4 6 2 2 23 2 4" xfId="23485"/>
    <cellStyle name="Note 4 6 2 2 23 3" xfId="29850"/>
    <cellStyle name="Note 4 6 2 2 23 4" xfId="40864"/>
    <cellStyle name="Note 4 6 2 2 23 5" xfId="17911"/>
    <cellStyle name="Note 4 6 2 2 24" xfId="6205"/>
    <cellStyle name="Note 4 6 2 2 24 2" xfId="11753"/>
    <cellStyle name="Note 4 6 2 2 24 2 2" xfId="35580"/>
    <cellStyle name="Note 4 6 2 2 24 2 3" xfId="46619"/>
    <cellStyle name="Note 4 6 2 2 24 2 4" xfId="23666"/>
    <cellStyle name="Note 4 6 2 2 24 3" xfId="30051"/>
    <cellStyle name="Note 4 6 2 2 24 4" xfId="41072"/>
    <cellStyle name="Note 4 6 2 2 24 5" xfId="18119"/>
    <cellStyle name="Note 4 6 2 2 25" xfId="6425"/>
    <cellStyle name="Note 4 6 2 2 25 2" xfId="11945"/>
    <cellStyle name="Note 4 6 2 2 25 2 2" xfId="35772"/>
    <cellStyle name="Note 4 6 2 2 25 2 3" xfId="46811"/>
    <cellStyle name="Note 4 6 2 2 25 2 4" xfId="23858"/>
    <cellStyle name="Note 4 6 2 2 25 3" xfId="30264"/>
    <cellStyle name="Note 4 6 2 2 25 4" xfId="41292"/>
    <cellStyle name="Note 4 6 2 2 25 5" xfId="18339"/>
    <cellStyle name="Note 4 6 2 2 26" xfId="6651"/>
    <cellStyle name="Note 4 6 2 2 26 2" xfId="12138"/>
    <cellStyle name="Note 4 6 2 2 26 2 2" xfId="35965"/>
    <cellStyle name="Note 4 6 2 2 26 2 3" xfId="47004"/>
    <cellStyle name="Note 4 6 2 2 26 2 4" xfId="24051"/>
    <cellStyle name="Note 4 6 2 2 26 3" xfId="30481"/>
    <cellStyle name="Note 4 6 2 2 26 4" xfId="41518"/>
    <cellStyle name="Note 4 6 2 2 26 5" xfId="18565"/>
    <cellStyle name="Note 4 6 2 2 27" xfId="766"/>
    <cellStyle name="Note 4 6 2 2 27 2" xfId="7073"/>
    <cellStyle name="Note 4 6 2 2 27 2 2" xfId="30900"/>
    <cellStyle name="Note 4 6 2 2 27 2 3" xfId="41939"/>
    <cellStyle name="Note 4 6 2 2 27 2 4" xfId="18986"/>
    <cellStyle name="Note 4 6 2 2 27 3" xfId="24757"/>
    <cellStyle name="Note 4 6 2 2 27 4" xfId="30246"/>
    <cellStyle name="Note 4 6 2 2 27 5" xfId="12680"/>
    <cellStyle name="Note 4 6 2 2 28" xfId="6856"/>
    <cellStyle name="Note 4 6 2 2 28 2" xfId="30683"/>
    <cellStyle name="Note 4 6 2 2 28 3" xfId="41722"/>
    <cellStyle name="Note 4 6 2 2 28 4" xfId="18769"/>
    <cellStyle name="Note 4 6 2 2 29" xfId="24534"/>
    <cellStyle name="Note 4 6 2 2 3" xfId="1399"/>
    <cellStyle name="Note 4 6 2 2 3 2" xfId="7609"/>
    <cellStyle name="Note 4 6 2 2 3 2 2" xfId="31436"/>
    <cellStyle name="Note 4 6 2 2 3 2 3" xfId="42475"/>
    <cellStyle name="Note 4 6 2 2 3 2 4" xfId="19522"/>
    <cellStyle name="Note 4 6 2 2 3 3" xfId="25369"/>
    <cellStyle name="Note 4 6 2 2 3 4" xfId="36266"/>
    <cellStyle name="Note 4 6 2 2 3 5" xfId="13313"/>
    <cellStyle name="Note 4 6 2 2 30" xfId="25142"/>
    <cellStyle name="Note 4 6 2 2 31" xfId="12456"/>
    <cellStyle name="Note 4 6 2 2 4" xfId="1631"/>
    <cellStyle name="Note 4 6 2 2 4 2" xfId="7807"/>
    <cellStyle name="Note 4 6 2 2 4 2 2" xfId="31634"/>
    <cellStyle name="Note 4 6 2 2 4 2 3" xfId="42673"/>
    <cellStyle name="Note 4 6 2 2 4 2 4" xfId="19720"/>
    <cellStyle name="Note 4 6 2 2 4 3" xfId="25593"/>
    <cellStyle name="Note 4 6 2 2 4 4" xfId="36498"/>
    <cellStyle name="Note 4 6 2 2 4 5" xfId="13545"/>
    <cellStyle name="Note 4 6 2 2 5" xfId="1842"/>
    <cellStyle name="Note 4 6 2 2 5 2" xfId="7991"/>
    <cellStyle name="Note 4 6 2 2 5 2 2" xfId="31818"/>
    <cellStyle name="Note 4 6 2 2 5 2 3" xfId="42857"/>
    <cellStyle name="Note 4 6 2 2 5 2 4" xfId="19904"/>
    <cellStyle name="Note 4 6 2 2 5 3" xfId="25797"/>
    <cellStyle name="Note 4 6 2 2 5 4" xfId="36709"/>
    <cellStyle name="Note 4 6 2 2 5 5" xfId="13756"/>
    <cellStyle name="Note 4 6 2 2 6" xfId="2073"/>
    <cellStyle name="Note 4 6 2 2 6 2" xfId="8192"/>
    <cellStyle name="Note 4 6 2 2 6 2 2" xfId="32019"/>
    <cellStyle name="Note 4 6 2 2 6 2 3" xfId="43058"/>
    <cellStyle name="Note 4 6 2 2 6 2 4" xfId="20105"/>
    <cellStyle name="Note 4 6 2 2 6 3" xfId="26022"/>
    <cellStyle name="Note 4 6 2 2 6 4" xfId="36940"/>
    <cellStyle name="Note 4 6 2 2 6 5" xfId="13987"/>
    <cellStyle name="Note 4 6 2 2 7" xfId="2298"/>
    <cellStyle name="Note 4 6 2 2 7 2" xfId="8383"/>
    <cellStyle name="Note 4 6 2 2 7 2 2" xfId="32210"/>
    <cellStyle name="Note 4 6 2 2 7 2 3" xfId="43249"/>
    <cellStyle name="Note 4 6 2 2 7 2 4" xfId="20296"/>
    <cellStyle name="Note 4 6 2 2 7 3" xfId="26239"/>
    <cellStyle name="Note 4 6 2 2 7 4" xfId="37165"/>
    <cellStyle name="Note 4 6 2 2 7 5" xfId="14212"/>
    <cellStyle name="Note 4 6 2 2 8" xfId="2512"/>
    <cellStyle name="Note 4 6 2 2 8 2" xfId="8569"/>
    <cellStyle name="Note 4 6 2 2 8 2 2" xfId="32396"/>
    <cellStyle name="Note 4 6 2 2 8 2 3" xfId="43435"/>
    <cellStyle name="Note 4 6 2 2 8 2 4" xfId="20482"/>
    <cellStyle name="Note 4 6 2 2 8 3" xfId="26448"/>
    <cellStyle name="Note 4 6 2 2 8 4" xfId="37379"/>
    <cellStyle name="Note 4 6 2 2 8 5" xfId="14426"/>
    <cellStyle name="Note 4 6 2 2 9" xfId="2730"/>
    <cellStyle name="Note 4 6 2 2 9 2" xfId="8753"/>
    <cellStyle name="Note 4 6 2 2 9 2 2" xfId="32580"/>
    <cellStyle name="Note 4 6 2 2 9 2 3" xfId="43619"/>
    <cellStyle name="Note 4 6 2 2 9 2 4" xfId="20666"/>
    <cellStyle name="Note 4 6 2 2 9 3" xfId="26660"/>
    <cellStyle name="Note 4 6 2 2 9 4" xfId="37597"/>
    <cellStyle name="Note 4 6 2 2 9 5" xfId="14644"/>
    <cellStyle name="Note 4 6 2 20" xfId="4527"/>
    <cellStyle name="Note 4 6 2 20 2" xfId="10305"/>
    <cellStyle name="Note 4 6 2 20 2 2" xfId="34132"/>
    <cellStyle name="Note 4 6 2 20 2 3" xfId="45171"/>
    <cellStyle name="Note 4 6 2 20 2 4" xfId="22218"/>
    <cellStyle name="Note 4 6 2 20 3" xfId="28423"/>
    <cellStyle name="Note 4 6 2 20 4" xfId="39394"/>
    <cellStyle name="Note 4 6 2 20 5" xfId="16441"/>
    <cellStyle name="Note 4 6 2 21" xfId="4737"/>
    <cellStyle name="Note 4 6 2 21 2" xfId="10488"/>
    <cellStyle name="Note 4 6 2 21 2 2" xfId="34315"/>
    <cellStyle name="Note 4 6 2 21 2 3" xfId="45354"/>
    <cellStyle name="Note 4 6 2 21 2 4" xfId="22401"/>
    <cellStyle name="Note 4 6 2 21 3" xfId="28627"/>
    <cellStyle name="Note 4 6 2 21 4" xfId="39604"/>
    <cellStyle name="Note 4 6 2 21 5" xfId="16651"/>
    <cellStyle name="Note 4 6 2 22" xfId="4972"/>
    <cellStyle name="Note 4 6 2 22 2" xfId="10693"/>
    <cellStyle name="Note 4 6 2 22 2 2" xfId="34520"/>
    <cellStyle name="Note 4 6 2 22 2 3" xfId="45559"/>
    <cellStyle name="Note 4 6 2 22 2 4" xfId="22606"/>
    <cellStyle name="Note 4 6 2 22 3" xfId="28856"/>
    <cellStyle name="Note 4 6 2 22 4" xfId="39839"/>
    <cellStyle name="Note 4 6 2 22 5" xfId="16886"/>
    <cellStyle name="Note 4 6 2 23" xfId="5193"/>
    <cellStyle name="Note 4 6 2 23 2" xfId="10880"/>
    <cellStyle name="Note 4 6 2 23 2 2" xfId="34707"/>
    <cellStyle name="Note 4 6 2 23 2 3" xfId="45746"/>
    <cellStyle name="Note 4 6 2 23 2 4" xfId="22793"/>
    <cellStyle name="Note 4 6 2 23 3" xfId="29070"/>
    <cellStyle name="Note 4 6 2 23 4" xfId="40060"/>
    <cellStyle name="Note 4 6 2 23 5" xfId="17107"/>
    <cellStyle name="Note 4 6 2 24" xfId="5426"/>
    <cellStyle name="Note 4 6 2 24 2" xfId="11083"/>
    <cellStyle name="Note 4 6 2 24 2 2" xfId="34910"/>
    <cellStyle name="Note 4 6 2 24 2 3" xfId="45949"/>
    <cellStyle name="Note 4 6 2 24 2 4" xfId="22996"/>
    <cellStyle name="Note 4 6 2 24 3" xfId="29297"/>
    <cellStyle name="Note 4 6 2 24 4" xfId="40293"/>
    <cellStyle name="Note 4 6 2 24 5" xfId="17340"/>
    <cellStyle name="Note 4 6 2 25" xfId="5659"/>
    <cellStyle name="Note 4 6 2 25 2" xfId="11284"/>
    <cellStyle name="Note 4 6 2 25 2 2" xfId="35111"/>
    <cellStyle name="Note 4 6 2 25 2 3" xfId="46150"/>
    <cellStyle name="Note 4 6 2 25 2 4" xfId="23197"/>
    <cellStyle name="Note 4 6 2 25 3" xfId="29523"/>
    <cellStyle name="Note 4 6 2 25 4" xfId="40526"/>
    <cellStyle name="Note 4 6 2 25 5" xfId="17573"/>
    <cellStyle name="Note 4 6 2 26" xfId="5876"/>
    <cellStyle name="Note 4 6 2 26 2" xfId="11468"/>
    <cellStyle name="Note 4 6 2 26 2 2" xfId="35295"/>
    <cellStyle name="Note 4 6 2 26 2 3" xfId="46334"/>
    <cellStyle name="Note 4 6 2 26 2 4" xfId="23381"/>
    <cellStyle name="Note 4 6 2 26 3" xfId="29734"/>
    <cellStyle name="Note 4 6 2 26 4" xfId="40743"/>
    <cellStyle name="Note 4 6 2 26 5" xfId="17790"/>
    <cellStyle name="Note 4 6 2 27" xfId="6084"/>
    <cellStyle name="Note 4 6 2 27 2" xfId="11649"/>
    <cellStyle name="Note 4 6 2 27 2 2" xfId="35476"/>
    <cellStyle name="Note 4 6 2 27 2 3" xfId="46515"/>
    <cellStyle name="Note 4 6 2 27 2 4" xfId="23562"/>
    <cellStyle name="Note 4 6 2 27 3" xfId="29935"/>
    <cellStyle name="Note 4 6 2 27 4" xfId="40951"/>
    <cellStyle name="Note 4 6 2 27 5" xfId="17998"/>
    <cellStyle name="Note 4 6 2 28" xfId="6304"/>
    <cellStyle name="Note 4 6 2 28 2" xfId="11841"/>
    <cellStyle name="Note 4 6 2 28 2 2" xfId="35668"/>
    <cellStyle name="Note 4 6 2 28 2 3" xfId="46707"/>
    <cellStyle name="Note 4 6 2 28 2 4" xfId="23754"/>
    <cellStyle name="Note 4 6 2 28 3" xfId="30148"/>
    <cellStyle name="Note 4 6 2 28 4" xfId="41171"/>
    <cellStyle name="Note 4 6 2 28 5" xfId="18218"/>
    <cellStyle name="Note 4 6 2 29" xfId="6539"/>
    <cellStyle name="Note 4 6 2 29 2" xfId="12043"/>
    <cellStyle name="Note 4 6 2 29 2 2" xfId="35870"/>
    <cellStyle name="Note 4 6 2 29 2 3" xfId="46909"/>
    <cellStyle name="Note 4 6 2 29 2 4" xfId="23956"/>
    <cellStyle name="Note 4 6 2 29 3" xfId="30374"/>
    <cellStyle name="Note 4 6 2 29 4" xfId="41406"/>
    <cellStyle name="Note 4 6 2 29 5" xfId="18453"/>
    <cellStyle name="Note 4 6 2 3" xfId="587"/>
    <cellStyle name="Note 4 6 2 3 10" xfId="2981"/>
    <cellStyle name="Note 4 6 2 3 10 2" xfId="8973"/>
    <cellStyle name="Note 4 6 2 3 10 2 2" xfId="32800"/>
    <cellStyle name="Note 4 6 2 3 10 2 3" xfId="43839"/>
    <cellStyle name="Note 4 6 2 3 10 2 4" xfId="20886"/>
    <cellStyle name="Note 4 6 2 3 10 3" xfId="26905"/>
    <cellStyle name="Note 4 6 2 3 10 4" xfId="37848"/>
    <cellStyle name="Note 4 6 2 3 10 5" xfId="14895"/>
    <cellStyle name="Note 4 6 2 3 11" xfId="3249"/>
    <cellStyle name="Note 4 6 2 3 11 2" xfId="9202"/>
    <cellStyle name="Note 4 6 2 3 11 2 2" xfId="33029"/>
    <cellStyle name="Note 4 6 2 3 11 2 3" xfId="44068"/>
    <cellStyle name="Note 4 6 2 3 11 2 4" xfId="21115"/>
    <cellStyle name="Note 4 6 2 3 11 3" xfId="27170"/>
    <cellStyle name="Note 4 6 2 3 11 4" xfId="38116"/>
    <cellStyle name="Note 4 6 2 3 11 5" xfId="15163"/>
    <cellStyle name="Note 4 6 2 3 12" xfId="3493"/>
    <cellStyle name="Note 4 6 2 3 12 2" xfId="9414"/>
    <cellStyle name="Note 4 6 2 3 12 2 2" xfId="33241"/>
    <cellStyle name="Note 4 6 2 3 12 2 3" xfId="44280"/>
    <cellStyle name="Note 4 6 2 3 12 2 4" xfId="21327"/>
    <cellStyle name="Note 4 6 2 3 12 3" xfId="27409"/>
    <cellStyle name="Note 4 6 2 3 12 4" xfId="38360"/>
    <cellStyle name="Note 4 6 2 3 12 5" xfId="15407"/>
    <cellStyle name="Note 4 6 2 3 13" xfId="3738"/>
    <cellStyle name="Note 4 6 2 3 13 2" xfId="9627"/>
    <cellStyle name="Note 4 6 2 3 13 2 2" xfId="33454"/>
    <cellStyle name="Note 4 6 2 3 13 2 3" xfId="44493"/>
    <cellStyle name="Note 4 6 2 3 13 2 4" xfId="21540"/>
    <cellStyle name="Note 4 6 2 3 13 3" xfId="27650"/>
    <cellStyle name="Note 4 6 2 3 13 4" xfId="38605"/>
    <cellStyle name="Note 4 6 2 3 13 5" xfId="15652"/>
    <cellStyle name="Note 4 6 2 3 14" xfId="3986"/>
    <cellStyle name="Note 4 6 2 3 14 2" xfId="9841"/>
    <cellStyle name="Note 4 6 2 3 14 2 2" xfId="33668"/>
    <cellStyle name="Note 4 6 2 3 14 2 3" xfId="44707"/>
    <cellStyle name="Note 4 6 2 3 14 2 4" xfId="21754"/>
    <cellStyle name="Note 4 6 2 3 14 3" xfId="27893"/>
    <cellStyle name="Note 4 6 2 3 14 4" xfId="38853"/>
    <cellStyle name="Note 4 6 2 3 14 5" xfId="15900"/>
    <cellStyle name="Note 4 6 2 3 15" xfId="4230"/>
    <cellStyle name="Note 4 6 2 3 15 2" xfId="10052"/>
    <cellStyle name="Note 4 6 2 3 15 2 2" xfId="33879"/>
    <cellStyle name="Note 4 6 2 3 15 2 3" xfId="44918"/>
    <cellStyle name="Note 4 6 2 3 15 2 4" xfId="21965"/>
    <cellStyle name="Note 4 6 2 3 15 3" xfId="28132"/>
    <cellStyle name="Note 4 6 2 3 15 4" xfId="39097"/>
    <cellStyle name="Note 4 6 2 3 15 5" xfId="16144"/>
    <cellStyle name="Note 4 6 2 3 16" xfId="4472"/>
    <cellStyle name="Note 4 6 2 3 16 2" xfId="10262"/>
    <cellStyle name="Note 4 6 2 3 16 2 2" xfId="34089"/>
    <cellStyle name="Note 4 6 2 3 16 2 3" xfId="45128"/>
    <cellStyle name="Note 4 6 2 3 16 2 4" xfId="22175"/>
    <cellStyle name="Note 4 6 2 3 16 3" xfId="28369"/>
    <cellStyle name="Note 4 6 2 3 16 4" xfId="39339"/>
    <cellStyle name="Note 4 6 2 3 16 5" xfId="16386"/>
    <cellStyle name="Note 4 6 2 3 17" xfId="4693"/>
    <cellStyle name="Note 4 6 2 3 17 2" xfId="10449"/>
    <cellStyle name="Note 4 6 2 3 17 2 2" xfId="34276"/>
    <cellStyle name="Note 4 6 2 3 17 2 3" xfId="45315"/>
    <cellStyle name="Note 4 6 2 3 17 2 4" xfId="22362"/>
    <cellStyle name="Note 4 6 2 3 17 3" xfId="28584"/>
    <cellStyle name="Note 4 6 2 3 17 4" xfId="39560"/>
    <cellStyle name="Note 4 6 2 3 17 5" xfId="16607"/>
    <cellStyle name="Note 4 6 2 3 18" xfId="4903"/>
    <cellStyle name="Note 4 6 2 3 18 2" xfId="10632"/>
    <cellStyle name="Note 4 6 2 3 18 2 2" xfId="34459"/>
    <cellStyle name="Note 4 6 2 3 18 2 3" xfId="45498"/>
    <cellStyle name="Note 4 6 2 3 18 2 4" xfId="22545"/>
    <cellStyle name="Note 4 6 2 3 18 3" xfId="28788"/>
    <cellStyle name="Note 4 6 2 3 18 4" xfId="39770"/>
    <cellStyle name="Note 4 6 2 3 18 5" xfId="16817"/>
    <cellStyle name="Note 4 6 2 3 19" xfId="5138"/>
    <cellStyle name="Note 4 6 2 3 19 2" xfId="10837"/>
    <cellStyle name="Note 4 6 2 3 19 2 2" xfId="34664"/>
    <cellStyle name="Note 4 6 2 3 19 2 3" xfId="45703"/>
    <cellStyle name="Note 4 6 2 3 19 2 4" xfId="22750"/>
    <cellStyle name="Note 4 6 2 3 19 3" xfId="29018"/>
    <cellStyle name="Note 4 6 2 3 19 4" xfId="40005"/>
    <cellStyle name="Note 4 6 2 3 19 5" xfId="17052"/>
    <cellStyle name="Note 4 6 2 3 2" xfId="1231"/>
    <cellStyle name="Note 4 6 2 3 2 2" xfId="7464"/>
    <cellStyle name="Note 4 6 2 3 2 2 2" xfId="31291"/>
    <cellStyle name="Note 4 6 2 3 2 2 3" xfId="42330"/>
    <cellStyle name="Note 4 6 2 3 2 2 4" xfId="19377"/>
    <cellStyle name="Note 4 6 2 3 2 3" xfId="25207"/>
    <cellStyle name="Note 4 6 2 3 2 4" xfId="24281"/>
    <cellStyle name="Note 4 6 2 3 2 5" xfId="13145"/>
    <cellStyle name="Note 4 6 2 3 20" xfId="5359"/>
    <cellStyle name="Note 4 6 2 3 20 2" xfId="11024"/>
    <cellStyle name="Note 4 6 2 3 20 2 2" xfId="34851"/>
    <cellStyle name="Note 4 6 2 3 20 2 3" xfId="45890"/>
    <cellStyle name="Note 4 6 2 3 20 2 4" xfId="22937"/>
    <cellStyle name="Note 4 6 2 3 20 3" xfId="29231"/>
    <cellStyle name="Note 4 6 2 3 20 4" xfId="40226"/>
    <cellStyle name="Note 4 6 2 3 20 5" xfId="17273"/>
    <cellStyle name="Note 4 6 2 3 21" xfId="5592"/>
    <cellStyle name="Note 4 6 2 3 21 2" xfId="11227"/>
    <cellStyle name="Note 4 6 2 3 21 2 2" xfId="35054"/>
    <cellStyle name="Note 4 6 2 3 21 2 3" xfId="46093"/>
    <cellStyle name="Note 4 6 2 3 21 2 4" xfId="23140"/>
    <cellStyle name="Note 4 6 2 3 21 3" xfId="29458"/>
    <cellStyle name="Note 4 6 2 3 21 4" xfId="40459"/>
    <cellStyle name="Note 4 6 2 3 21 5" xfId="17506"/>
    <cellStyle name="Note 4 6 2 3 22" xfId="5825"/>
    <cellStyle name="Note 4 6 2 3 22 2" xfId="11428"/>
    <cellStyle name="Note 4 6 2 3 22 2 2" xfId="35255"/>
    <cellStyle name="Note 4 6 2 3 22 2 3" xfId="46294"/>
    <cellStyle name="Note 4 6 2 3 22 2 4" xfId="23341"/>
    <cellStyle name="Note 4 6 2 3 22 3" xfId="29684"/>
    <cellStyle name="Note 4 6 2 3 22 4" xfId="40692"/>
    <cellStyle name="Note 4 6 2 3 22 5" xfId="17739"/>
    <cellStyle name="Note 4 6 2 3 23" xfId="6042"/>
    <cellStyle name="Note 4 6 2 3 23 2" xfId="11612"/>
    <cellStyle name="Note 4 6 2 3 23 2 2" xfId="35439"/>
    <cellStyle name="Note 4 6 2 3 23 2 3" xfId="46478"/>
    <cellStyle name="Note 4 6 2 3 23 2 4" xfId="23525"/>
    <cellStyle name="Note 4 6 2 3 23 3" xfId="29894"/>
    <cellStyle name="Note 4 6 2 3 23 4" xfId="40909"/>
    <cellStyle name="Note 4 6 2 3 23 5" xfId="17956"/>
    <cellStyle name="Note 4 6 2 3 24" xfId="6250"/>
    <cellStyle name="Note 4 6 2 3 24 2" xfId="11793"/>
    <cellStyle name="Note 4 6 2 3 24 2 2" xfId="35620"/>
    <cellStyle name="Note 4 6 2 3 24 2 3" xfId="46659"/>
    <cellStyle name="Note 4 6 2 3 24 2 4" xfId="23706"/>
    <cellStyle name="Note 4 6 2 3 24 3" xfId="30095"/>
    <cellStyle name="Note 4 6 2 3 24 4" xfId="41117"/>
    <cellStyle name="Note 4 6 2 3 24 5" xfId="18164"/>
    <cellStyle name="Note 4 6 2 3 25" xfId="6470"/>
    <cellStyle name="Note 4 6 2 3 25 2" xfId="11985"/>
    <cellStyle name="Note 4 6 2 3 25 2 2" xfId="35812"/>
    <cellStyle name="Note 4 6 2 3 25 2 3" xfId="46851"/>
    <cellStyle name="Note 4 6 2 3 25 2 4" xfId="23898"/>
    <cellStyle name="Note 4 6 2 3 25 3" xfId="30308"/>
    <cellStyle name="Note 4 6 2 3 25 4" xfId="41337"/>
    <cellStyle name="Note 4 6 2 3 25 5" xfId="18384"/>
    <cellStyle name="Note 4 6 2 3 26" xfId="6696"/>
    <cellStyle name="Note 4 6 2 3 26 2" xfId="12178"/>
    <cellStyle name="Note 4 6 2 3 26 2 2" xfId="36005"/>
    <cellStyle name="Note 4 6 2 3 26 2 3" xfId="47044"/>
    <cellStyle name="Note 4 6 2 3 26 2 4" xfId="24091"/>
    <cellStyle name="Note 4 6 2 3 26 3" xfId="30525"/>
    <cellStyle name="Note 4 6 2 3 26 4" xfId="41563"/>
    <cellStyle name="Note 4 6 2 3 26 5" xfId="18610"/>
    <cellStyle name="Note 4 6 2 3 27" xfId="806"/>
    <cellStyle name="Note 4 6 2 3 27 2" xfId="7113"/>
    <cellStyle name="Note 4 6 2 3 27 2 2" xfId="30940"/>
    <cellStyle name="Note 4 6 2 3 27 2 3" xfId="41979"/>
    <cellStyle name="Note 4 6 2 3 27 2 4" xfId="19026"/>
    <cellStyle name="Note 4 6 2 3 27 3" xfId="24797"/>
    <cellStyle name="Note 4 6 2 3 27 4" xfId="25635"/>
    <cellStyle name="Note 4 6 2 3 27 5" xfId="12720"/>
    <cellStyle name="Note 4 6 2 3 28" xfId="6896"/>
    <cellStyle name="Note 4 6 2 3 28 2" xfId="30723"/>
    <cellStyle name="Note 4 6 2 3 28 3" xfId="41762"/>
    <cellStyle name="Note 4 6 2 3 28 4" xfId="18809"/>
    <cellStyle name="Note 4 6 2 3 29" xfId="24578"/>
    <cellStyle name="Note 4 6 2 3 3" xfId="1444"/>
    <cellStyle name="Note 4 6 2 3 3 2" xfId="7649"/>
    <cellStyle name="Note 4 6 2 3 3 2 2" xfId="31476"/>
    <cellStyle name="Note 4 6 2 3 3 2 3" xfId="42515"/>
    <cellStyle name="Note 4 6 2 3 3 2 4" xfId="19562"/>
    <cellStyle name="Note 4 6 2 3 3 3" xfId="25413"/>
    <cellStyle name="Note 4 6 2 3 3 4" xfId="36311"/>
    <cellStyle name="Note 4 6 2 3 3 5" xfId="13358"/>
    <cellStyle name="Note 4 6 2 3 30" xfId="28568"/>
    <cellStyle name="Note 4 6 2 3 31" xfId="12501"/>
    <cellStyle name="Note 4 6 2 3 4" xfId="1676"/>
    <cellStyle name="Note 4 6 2 3 4 2" xfId="7847"/>
    <cellStyle name="Note 4 6 2 3 4 2 2" xfId="31674"/>
    <cellStyle name="Note 4 6 2 3 4 2 3" xfId="42713"/>
    <cellStyle name="Note 4 6 2 3 4 2 4" xfId="19760"/>
    <cellStyle name="Note 4 6 2 3 4 3" xfId="25637"/>
    <cellStyle name="Note 4 6 2 3 4 4" xfId="36543"/>
    <cellStyle name="Note 4 6 2 3 4 5" xfId="13590"/>
    <cellStyle name="Note 4 6 2 3 5" xfId="1887"/>
    <cellStyle name="Note 4 6 2 3 5 2" xfId="8031"/>
    <cellStyle name="Note 4 6 2 3 5 2 2" xfId="31858"/>
    <cellStyle name="Note 4 6 2 3 5 2 3" xfId="42897"/>
    <cellStyle name="Note 4 6 2 3 5 2 4" xfId="19944"/>
    <cellStyle name="Note 4 6 2 3 5 3" xfId="25841"/>
    <cellStyle name="Note 4 6 2 3 5 4" xfId="36754"/>
    <cellStyle name="Note 4 6 2 3 5 5" xfId="13801"/>
    <cellStyle name="Note 4 6 2 3 6" xfId="2118"/>
    <cellStyle name="Note 4 6 2 3 6 2" xfId="8232"/>
    <cellStyle name="Note 4 6 2 3 6 2 2" xfId="32059"/>
    <cellStyle name="Note 4 6 2 3 6 2 3" xfId="43098"/>
    <cellStyle name="Note 4 6 2 3 6 2 4" xfId="20145"/>
    <cellStyle name="Note 4 6 2 3 6 3" xfId="26066"/>
    <cellStyle name="Note 4 6 2 3 6 4" xfId="36985"/>
    <cellStyle name="Note 4 6 2 3 6 5" xfId="14032"/>
    <cellStyle name="Note 4 6 2 3 7" xfId="2343"/>
    <cellStyle name="Note 4 6 2 3 7 2" xfId="8423"/>
    <cellStyle name="Note 4 6 2 3 7 2 2" xfId="32250"/>
    <cellStyle name="Note 4 6 2 3 7 2 3" xfId="43289"/>
    <cellStyle name="Note 4 6 2 3 7 2 4" xfId="20336"/>
    <cellStyle name="Note 4 6 2 3 7 3" xfId="26283"/>
    <cellStyle name="Note 4 6 2 3 7 4" xfId="37210"/>
    <cellStyle name="Note 4 6 2 3 7 5" xfId="14257"/>
    <cellStyle name="Note 4 6 2 3 8" xfId="2557"/>
    <cellStyle name="Note 4 6 2 3 8 2" xfId="8609"/>
    <cellStyle name="Note 4 6 2 3 8 2 2" xfId="32436"/>
    <cellStyle name="Note 4 6 2 3 8 2 3" xfId="43475"/>
    <cellStyle name="Note 4 6 2 3 8 2 4" xfId="20522"/>
    <cellStyle name="Note 4 6 2 3 8 3" xfId="26492"/>
    <cellStyle name="Note 4 6 2 3 8 4" xfId="37424"/>
    <cellStyle name="Note 4 6 2 3 8 5" xfId="14471"/>
    <cellStyle name="Note 4 6 2 3 9" xfId="2775"/>
    <cellStyle name="Note 4 6 2 3 9 2" xfId="8793"/>
    <cellStyle name="Note 4 6 2 3 9 2 2" xfId="32620"/>
    <cellStyle name="Note 4 6 2 3 9 2 3" xfId="43659"/>
    <cellStyle name="Note 4 6 2 3 9 2 4" xfId="20706"/>
    <cellStyle name="Note 4 6 2 3 9 3" xfId="26704"/>
    <cellStyle name="Note 4 6 2 3 9 4" xfId="37642"/>
    <cellStyle name="Note 4 6 2 3 9 5" xfId="14689"/>
    <cellStyle name="Note 4 6 2 30" xfId="6740"/>
    <cellStyle name="Note 4 6 2 30 2" xfId="12214"/>
    <cellStyle name="Note 4 6 2 30 2 2" xfId="36041"/>
    <cellStyle name="Note 4 6 2 30 2 3" xfId="47080"/>
    <cellStyle name="Note 4 6 2 30 2 4" xfId="24127"/>
    <cellStyle name="Note 4 6 2 30 3" xfId="30568"/>
    <cellStyle name="Note 4 6 2 30 4" xfId="41607"/>
    <cellStyle name="Note 4 6 2 30 5" xfId="18654"/>
    <cellStyle name="Note 4 6 2 31" xfId="6785"/>
    <cellStyle name="Note 4 6 2 31 2" xfId="12254"/>
    <cellStyle name="Note 4 6 2 31 2 2" xfId="36081"/>
    <cellStyle name="Note 4 6 2 31 2 3" xfId="47120"/>
    <cellStyle name="Note 4 6 2 31 2 4" xfId="24167"/>
    <cellStyle name="Note 4 6 2 31 3" xfId="30612"/>
    <cellStyle name="Note 4 6 2 31 4" xfId="41652"/>
    <cellStyle name="Note 4 6 2 31 5" xfId="18699"/>
    <cellStyle name="Note 4 6 2 32" xfId="662"/>
    <cellStyle name="Note 4 6 2 32 2" xfId="6969"/>
    <cellStyle name="Note 4 6 2 32 2 2" xfId="30796"/>
    <cellStyle name="Note 4 6 2 32 2 3" xfId="41835"/>
    <cellStyle name="Note 4 6 2 32 2 4" xfId="18882"/>
    <cellStyle name="Note 4 6 2 32 3" xfId="24653"/>
    <cellStyle name="Note 4 6 2 32 4" xfId="27673"/>
    <cellStyle name="Note 4 6 2 32 5" xfId="12576"/>
    <cellStyle name="Note 4 6 2 33" xfId="24417"/>
    <cellStyle name="Note 4 6 2 34" xfId="30024"/>
    <cellStyle name="Note 4 6 2 35" xfId="12335"/>
    <cellStyle name="Note 4 6 2 4" xfId="460"/>
    <cellStyle name="Note 4 6 2 4 10" xfId="2854"/>
    <cellStyle name="Note 4 6 2 4 10 2" xfId="8866"/>
    <cellStyle name="Note 4 6 2 4 10 2 2" xfId="32693"/>
    <cellStyle name="Note 4 6 2 4 10 2 3" xfId="43732"/>
    <cellStyle name="Note 4 6 2 4 10 2 4" xfId="20779"/>
    <cellStyle name="Note 4 6 2 4 10 3" xfId="26783"/>
    <cellStyle name="Note 4 6 2 4 10 4" xfId="37721"/>
    <cellStyle name="Note 4 6 2 4 10 5" xfId="14768"/>
    <cellStyle name="Note 4 6 2 4 11" xfId="3122"/>
    <cellStyle name="Note 4 6 2 4 11 2" xfId="9095"/>
    <cellStyle name="Note 4 6 2 4 11 2 2" xfId="32922"/>
    <cellStyle name="Note 4 6 2 4 11 2 3" xfId="43961"/>
    <cellStyle name="Note 4 6 2 4 11 2 4" xfId="21008"/>
    <cellStyle name="Note 4 6 2 4 11 3" xfId="27046"/>
    <cellStyle name="Note 4 6 2 4 11 4" xfId="37989"/>
    <cellStyle name="Note 4 6 2 4 11 5" xfId="15036"/>
    <cellStyle name="Note 4 6 2 4 12" xfId="3366"/>
    <cellStyle name="Note 4 6 2 4 12 2" xfId="9307"/>
    <cellStyle name="Note 4 6 2 4 12 2 2" xfId="33134"/>
    <cellStyle name="Note 4 6 2 4 12 2 3" xfId="44173"/>
    <cellStyle name="Note 4 6 2 4 12 2 4" xfId="21220"/>
    <cellStyle name="Note 4 6 2 4 12 3" xfId="27287"/>
    <cellStyle name="Note 4 6 2 4 12 4" xfId="38233"/>
    <cellStyle name="Note 4 6 2 4 12 5" xfId="15280"/>
    <cellStyle name="Note 4 6 2 4 13" xfId="3611"/>
    <cellStyle name="Note 4 6 2 4 13 2" xfId="9520"/>
    <cellStyle name="Note 4 6 2 4 13 2 2" xfId="33347"/>
    <cellStyle name="Note 4 6 2 4 13 2 3" xfId="44386"/>
    <cellStyle name="Note 4 6 2 4 13 2 4" xfId="21433"/>
    <cellStyle name="Note 4 6 2 4 13 3" xfId="27527"/>
    <cellStyle name="Note 4 6 2 4 13 4" xfId="38478"/>
    <cellStyle name="Note 4 6 2 4 13 5" xfId="15525"/>
    <cellStyle name="Note 4 6 2 4 14" xfId="3859"/>
    <cellStyle name="Note 4 6 2 4 14 2" xfId="9734"/>
    <cellStyle name="Note 4 6 2 4 14 2 2" xfId="33561"/>
    <cellStyle name="Note 4 6 2 4 14 2 3" xfId="44600"/>
    <cellStyle name="Note 4 6 2 4 14 2 4" xfId="21647"/>
    <cellStyle name="Note 4 6 2 4 14 3" xfId="27771"/>
    <cellStyle name="Note 4 6 2 4 14 4" xfId="38726"/>
    <cellStyle name="Note 4 6 2 4 14 5" xfId="15773"/>
    <cellStyle name="Note 4 6 2 4 15" xfId="4103"/>
    <cellStyle name="Note 4 6 2 4 15 2" xfId="9945"/>
    <cellStyle name="Note 4 6 2 4 15 2 2" xfId="33772"/>
    <cellStyle name="Note 4 6 2 4 15 2 3" xfId="44811"/>
    <cellStyle name="Note 4 6 2 4 15 2 4" xfId="21858"/>
    <cellStyle name="Note 4 6 2 4 15 3" xfId="28010"/>
    <cellStyle name="Note 4 6 2 4 15 4" xfId="38970"/>
    <cellStyle name="Note 4 6 2 4 15 5" xfId="16017"/>
    <cellStyle name="Note 4 6 2 4 16" xfId="4345"/>
    <cellStyle name="Note 4 6 2 4 16 2" xfId="10155"/>
    <cellStyle name="Note 4 6 2 4 16 2 2" xfId="33982"/>
    <cellStyle name="Note 4 6 2 4 16 2 3" xfId="45021"/>
    <cellStyle name="Note 4 6 2 4 16 2 4" xfId="22068"/>
    <cellStyle name="Note 4 6 2 4 16 3" xfId="28247"/>
    <cellStyle name="Note 4 6 2 4 16 4" xfId="39212"/>
    <cellStyle name="Note 4 6 2 4 16 5" xfId="16259"/>
    <cellStyle name="Note 4 6 2 4 17" xfId="4566"/>
    <cellStyle name="Note 4 6 2 4 17 2" xfId="10342"/>
    <cellStyle name="Note 4 6 2 4 17 2 2" xfId="34169"/>
    <cellStyle name="Note 4 6 2 4 17 2 3" xfId="45208"/>
    <cellStyle name="Note 4 6 2 4 17 2 4" xfId="22255"/>
    <cellStyle name="Note 4 6 2 4 17 3" xfId="28462"/>
    <cellStyle name="Note 4 6 2 4 17 4" xfId="39433"/>
    <cellStyle name="Note 4 6 2 4 17 5" xfId="16480"/>
    <cellStyle name="Note 4 6 2 4 18" xfId="4776"/>
    <cellStyle name="Note 4 6 2 4 18 2" xfId="10525"/>
    <cellStyle name="Note 4 6 2 4 18 2 2" xfId="34352"/>
    <cellStyle name="Note 4 6 2 4 18 2 3" xfId="45391"/>
    <cellStyle name="Note 4 6 2 4 18 2 4" xfId="22438"/>
    <cellStyle name="Note 4 6 2 4 18 3" xfId="28666"/>
    <cellStyle name="Note 4 6 2 4 18 4" xfId="39643"/>
    <cellStyle name="Note 4 6 2 4 18 5" xfId="16690"/>
    <cellStyle name="Note 4 6 2 4 19" xfId="5011"/>
    <cellStyle name="Note 4 6 2 4 19 2" xfId="10730"/>
    <cellStyle name="Note 4 6 2 4 19 2 2" xfId="34557"/>
    <cellStyle name="Note 4 6 2 4 19 2 3" xfId="45596"/>
    <cellStyle name="Note 4 6 2 4 19 2 4" xfId="22643"/>
    <cellStyle name="Note 4 6 2 4 19 3" xfId="28895"/>
    <cellStyle name="Note 4 6 2 4 19 4" xfId="39878"/>
    <cellStyle name="Note 4 6 2 4 19 5" xfId="16925"/>
    <cellStyle name="Note 4 6 2 4 2" xfId="1104"/>
    <cellStyle name="Note 4 6 2 4 2 2" xfId="7357"/>
    <cellStyle name="Note 4 6 2 4 2 2 2" xfId="31184"/>
    <cellStyle name="Note 4 6 2 4 2 2 3" xfId="42223"/>
    <cellStyle name="Note 4 6 2 4 2 2 4" xfId="19270"/>
    <cellStyle name="Note 4 6 2 4 2 3" xfId="25085"/>
    <cellStyle name="Note 4 6 2 4 2 4" xfId="24232"/>
    <cellStyle name="Note 4 6 2 4 2 5" xfId="13018"/>
    <cellStyle name="Note 4 6 2 4 20" xfId="5232"/>
    <cellStyle name="Note 4 6 2 4 20 2" xfId="10917"/>
    <cellStyle name="Note 4 6 2 4 20 2 2" xfId="34744"/>
    <cellStyle name="Note 4 6 2 4 20 2 3" xfId="45783"/>
    <cellStyle name="Note 4 6 2 4 20 2 4" xfId="22830"/>
    <cellStyle name="Note 4 6 2 4 20 3" xfId="29109"/>
    <cellStyle name="Note 4 6 2 4 20 4" xfId="40099"/>
    <cellStyle name="Note 4 6 2 4 20 5" xfId="17146"/>
    <cellStyle name="Note 4 6 2 4 21" xfId="5465"/>
    <cellStyle name="Note 4 6 2 4 21 2" xfId="11120"/>
    <cellStyle name="Note 4 6 2 4 21 2 2" xfId="34947"/>
    <cellStyle name="Note 4 6 2 4 21 2 3" xfId="45986"/>
    <cellStyle name="Note 4 6 2 4 21 2 4" xfId="23033"/>
    <cellStyle name="Note 4 6 2 4 21 3" xfId="29336"/>
    <cellStyle name="Note 4 6 2 4 21 4" xfId="40332"/>
    <cellStyle name="Note 4 6 2 4 21 5" xfId="17379"/>
    <cellStyle name="Note 4 6 2 4 22" xfId="5698"/>
    <cellStyle name="Note 4 6 2 4 22 2" xfId="11321"/>
    <cellStyle name="Note 4 6 2 4 22 2 2" xfId="35148"/>
    <cellStyle name="Note 4 6 2 4 22 2 3" xfId="46187"/>
    <cellStyle name="Note 4 6 2 4 22 2 4" xfId="23234"/>
    <cellStyle name="Note 4 6 2 4 22 3" xfId="29562"/>
    <cellStyle name="Note 4 6 2 4 22 4" xfId="40565"/>
    <cellStyle name="Note 4 6 2 4 22 5" xfId="17612"/>
    <cellStyle name="Note 4 6 2 4 23" xfId="5915"/>
    <cellStyle name="Note 4 6 2 4 23 2" xfId="11505"/>
    <cellStyle name="Note 4 6 2 4 23 2 2" xfId="35332"/>
    <cellStyle name="Note 4 6 2 4 23 2 3" xfId="46371"/>
    <cellStyle name="Note 4 6 2 4 23 2 4" xfId="23418"/>
    <cellStyle name="Note 4 6 2 4 23 3" xfId="29773"/>
    <cellStyle name="Note 4 6 2 4 23 4" xfId="40782"/>
    <cellStyle name="Note 4 6 2 4 23 5" xfId="17829"/>
    <cellStyle name="Note 4 6 2 4 24" xfId="6123"/>
    <cellStyle name="Note 4 6 2 4 24 2" xfId="11686"/>
    <cellStyle name="Note 4 6 2 4 24 2 2" xfId="35513"/>
    <cellStyle name="Note 4 6 2 4 24 2 3" xfId="46552"/>
    <cellStyle name="Note 4 6 2 4 24 2 4" xfId="23599"/>
    <cellStyle name="Note 4 6 2 4 24 3" xfId="29974"/>
    <cellStyle name="Note 4 6 2 4 24 4" xfId="40990"/>
    <cellStyle name="Note 4 6 2 4 24 5" xfId="18037"/>
    <cellStyle name="Note 4 6 2 4 25" xfId="6343"/>
    <cellStyle name="Note 4 6 2 4 25 2" xfId="11878"/>
    <cellStyle name="Note 4 6 2 4 25 2 2" xfId="35705"/>
    <cellStyle name="Note 4 6 2 4 25 2 3" xfId="46744"/>
    <cellStyle name="Note 4 6 2 4 25 2 4" xfId="23791"/>
    <cellStyle name="Note 4 6 2 4 25 3" xfId="30187"/>
    <cellStyle name="Note 4 6 2 4 25 4" xfId="41210"/>
    <cellStyle name="Note 4 6 2 4 25 5" xfId="18257"/>
    <cellStyle name="Note 4 6 2 4 26" xfId="6575"/>
    <cellStyle name="Note 4 6 2 4 26 2" xfId="12077"/>
    <cellStyle name="Note 4 6 2 4 26 2 2" xfId="35904"/>
    <cellStyle name="Note 4 6 2 4 26 2 3" xfId="46943"/>
    <cellStyle name="Note 4 6 2 4 26 2 4" xfId="23990"/>
    <cellStyle name="Note 4 6 2 4 26 3" xfId="30410"/>
    <cellStyle name="Note 4 6 2 4 26 4" xfId="41442"/>
    <cellStyle name="Note 4 6 2 4 26 5" xfId="18489"/>
    <cellStyle name="Note 4 6 2 4 27" xfId="699"/>
    <cellStyle name="Note 4 6 2 4 27 2" xfId="7006"/>
    <cellStyle name="Note 4 6 2 4 27 2 2" xfId="30833"/>
    <cellStyle name="Note 4 6 2 4 27 2 3" xfId="41872"/>
    <cellStyle name="Note 4 6 2 4 27 2 4" xfId="18919"/>
    <cellStyle name="Note 4 6 2 4 27 3" xfId="24690"/>
    <cellStyle name="Note 4 6 2 4 27 4" xfId="27388"/>
    <cellStyle name="Note 4 6 2 4 27 5" xfId="12613"/>
    <cellStyle name="Note 4 6 2 4 28" xfId="24456"/>
    <cellStyle name="Note 4 6 2 4 29" xfId="29396"/>
    <cellStyle name="Note 4 6 2 4 3" xfId="1317"/>
    <cellStyle name="Note 4 6 2 4 3 2" xfId="7542"/>
    <cellStyle name="Note 4 6 2 4 3 2 2" xfId="31369"/>
    <cellStyle name="Note 4 6 2 4 3 2 3" xfId="42408"/>
    <cellStyle name="Note 4 6 2 4 3 2 4" xfId="19455"/>
    <cellStyle name="Note 4 6 2 4 3 3" xfId="25292"/>
    <cellStyle name="Note 4 6 2 4 3 4" xfId="36184"/>
    <cellStyle name="Note 4 6 2 4 3 5" xfId="13231"/>
    <cellStyle name="Note 4 6 2 4 30" xfId="12374"/>
    <cellStyle name="Note 4 6 2 4 4" xfId="1549"/>
    <cellStyle name="Note 4 6 2 4 4 2" xfId="7740"/>
    <cellStyle name="Note 4 6 2 4 4 2 2" xfId="31567"/>
    <cellStyle name="Note 4 6 2 4 4 2 3" xfId="42606"/>
    <cellStyle name="Note 4 6 2 4 4 2 4" xfId="19653"/>
    <cellStyle name="Note 4 6 2 4 4 3" xfId="25516"/>
    <cellStyle name="Note 4 6 2 4 4 4" xfId="36416"/>
    <cellStyle name="Note 4 6 2 4 4 5" xfId="13463"/>
    <cellStyle name="Note 4 6 2 4 5" xfId="1760"/>
    <cellStyle name="Note 4 6 2 4 5 2" xfId="7924"/>
    <cellStyle name="Note 4 6 2 4 5 2 2" xfId="31751"/>
    <cellStyle name="Note 4 6 2 4 5 2 3" xfId="42790"/>
    <cellStyle name="Note 4 6 2 4 5 2 4" xfId="19837"/>
    <cellStyle name="Note 4 6 2 4 5 3" xfId="25720"/>
    <cellStyle name="Note 4 6 2 4 5 4" xfId="36627"/>
    <cellStyle name="Note 4 6 2 4 5 5" xfId="13674"/>
    <cellStyle name="Note 4 6 2 4 6" xfId="1991"/>
    <cellStyle name="Note 4 6 2 4 6 2" xfId="8125"/>
    <cellStyle name="Note 4 6 2 4 6 2 2" xfId="31952"/>
    <cellStyle name="Note 4 6 2 4 6 2 3" xfId="42991"/>
    <cellStyle name="Note 4 6 2 4 6 2 4" xfId="20038"/>
    <cellStyle name="Note 4 6 2 4 6 3" xfId="25944"/>
    <cellStyle name="Note 4 6 2 4 6 4" xfId="36858"/>
    <cellStyle name="Note 4 6 2 4 6 5" xfId="13905"/>
    <cellStyle name="Note 4 6 2 4 7" xfId="2216"/>
    <cellStyle name="Note 4 6 2 4 7 2" xfId="8316"/>
    <cellStyle name="Note 4 6 2 4 7 2 2" xfId="32143"/>
    <cellStyle name="Note 4 6 2 4 7 2 3" xfId="43182"/>
    <cellStyle name="Note 4 6 2 4 7 2 4" xfId="20229"/>
    <cellStyle name="Note 4 6 2 4 7 3" xfId="26162"/>
    <cellStyle name="Note 4 6 2 4 7 4" xfId="37083"/>
    <cellStyle name="Note 4 6 2 4 7 5" xfId="14130"/>
    <cellStyle name="Note 4 6 2 4 8" xfId="2430"/>
    <cellStyle name="Note 4 6 2 4 8 2" xfId="8502"/>
    <cellStyle name="Note 4 6 2 4 8 2 2" xfId="32329"/>
    <cellStyle name="Note 4 6 2 4 8 2 3" xfId="43368"/>
    <cellStyle name="Note 4 6 2 4 8 2 4" xfId="20415"/>
    <cellStyle name="Note 4 6 2 4 8 3" xfId="26370"/>
    <cellStyle name="Note 4 6 2 4 8 4" xfId="37297"/>
    <cellStyle name="Note 4 6 2 4 8 5" xfId="14344"/>
    <cellStyle name="Note 4 6 2 4 9" xfId="2652"/>
    <cellStyle name="Note 4 6 2 4 9 2" xfId="8690"/>
    <cellStyle name="Note 4 6 2 4 9 2 2" xfId="32517"/>
    <cellStyle name="Note 4 6 2 4 9 2 3" xfId="43556"/>
    <cellStyle name="Note 4 6 2 4 9 2 4" xfId="20603"/>
    <cellStyle name="Note 4 6 2 4 9 3" xfId="26586"/>
    <cellStyle name="Note 4 6 2 4 9 4" xfId="37519"/>
    <cellStyle name="Note 4 6 2 4 9 5" xfId="14566"/>
    <cellStyle name="Note 4 6 2 5" xfId="1065"/>
    <cellStyle name="Note 4 6 2 5 2" xfId="7320"/>
    <cellStyle name="Note 4 6 2 5 2 2" xfId="31147"/>
    <cellStyle name="Note 4 6 2 5 2 3" xfId="42186"/>
    <cellStyle name="Note 4 6 2 5 2 4" xfId="19233"/>
    <cellStyle name="Note 4 6 2 5 3" xfId="25046"/>
    <cellStyle name="Note 4 6 2 5 4" xfId="24276"/>
    <cellStyle name="Note 4 6 2 5 5" xfId="12979"/>
    <cellStyle name="Note 4 6 2 6" xfId="1278"/>
    <cellStyle name="Note 4 6 2 6 2" xfId="7505"/>
    <cellStyle name="Note 4 6 2 6 2 2" xfId="31332"/>
    <cellStyle name="Note 4 6 2 6 2 3" xfId="42371"/>
    <cellStyle name="Note 4 6 2 6 2 4" xfId="19418"/>
    <cellStyle name="Note 4 6 2 6 3" xfId="25253"/>
    <cellStyle name="Note 4 6 2 6 4" xfId="36145"/>
    <cellStyle name="Note 4 6 2 6 5" xfId="13192"/>
    <cellStyle name="Note 4 6 2 7" xfId="1510"/>
    <cellStyle name="Note 4 6 2 7 2" xfId="7703"/>
    <cellStyle name="Note 4 6 2 7 2 2" xfId="31530"/>
    <cellStyle name="Note 4 6 2 7 2 3" xfId="42569"/>
    <cellStyle name="Note 4 6 2 7 2 4" xfId="19616"/>
    <cellStyle name="Note 4 6 2 7 3" xfId="25477"/>
    <cellStyle name="Note 4 6 2 7 4" xfId="36377"/>
    <cellStyle name="Note 4 6 2 7 5" xfId="13424"/>
    <cellStyle name="Note 4 6 2 8" xfId="1721"/>
    <cellStyle name="Note 4 6 2 8 2" xfId="7887"/>
    <cellStyle name="Note 4 6 2 8 2 2" xfId="31714"/>
    <cellStyle name="Note 4 6 2 8 2 3" xfId="42753"/>
    <cellStyle name="Note 4 6 2 8 2 4" xfId="19800"/>
    <cellStyle name="Note 4 6 2 8 3" xfId="25681"/>
    <cellStyle name="Note 4 6 2 8 4" xfId="36588"/>
    <cellStyle name="Note 4 6 2 8 5" xfId="13635"/>
    <cellStyle name="Note 4 6 2 9" xfId="1952"/>
    <cellStyle name="Note 4 6 2 9 2" xfId="8088"/>
    <cellStyle name="Note 4 6 2 9 2 2" xfId="31915"/>
    <cellStyle name="Note 4 6 2 9 2 3" xfId="42954"/>
    <cellStyle name="Note 4 6 2 9 2 4" xfId="20001"/>
    <cellStyle name="Note 4 6 2 9 3" xfId="25905"/>
    <cellStyle name="Note 4 6 2 9 4" xfId="36819"/>
    <cellStyle name="Note 4 6 2 9 5" xfId="13866"/>
    <cellStyle name="Note 4 6 20" xfId="6503"/>
    <cellStyle name="Note 4 6 20 2" xfId="12013"/>
    <cellStyle name="Note 4 6 20 2 2" xfId="35840"/>
    <cellStyle name="Note 4 6 20 2 3" xfId="46879"/>
    <cellStyle name="Note 4 6 20 2 4" xfId="23926"/>
    <cellStyle name="Note 4 6 20 3" xfId="30340"/>
    <cellStyle name="Note 4 6 20 4" xfId="41370"/>
    <cellStyle name="Note 4 6 20 5" xfId="18417"/>
    <cellStyle name="Note 4 6 21" xfId="2157"/>
    <cellStyle name="Note 4 6 21 2" xfId="8263"/>
    <cellStyle name="Note 4 6 21 2 2" xfId="32090"/>
    <cellStyle name="Note 4 6 21 2 3" xfId="43129"/>
    <cellStyle name="Note 4 6 21 2 4" xfId="20176"/>
    <cellStyle name="Note 4 6 21 3" xfId="26104"/>
    <cellStyle name="Note 4 6 21 4" xfId="37024"/>
    <cellStyle name="Note 4 6 21 5" xfId="14071"/>
    <cellStyle name="Note 4 6 22" xfId="626"/>
    <cellStyle name="Note 4 6 22 2" xfId="6933"/>
    <cellStyle name="Note 4 6 22 2 2" xfId="30760"/>
    <cellStyle name="Note 4 6 22 2 3" xfId="41799"/>
    <cellStyle name="Note 4 6 22 2 4" xfId="18846"/>
    <cellStyle name="Note 4 6 22 3" xfId="24617"/>
    <cellStyle name="Note 4 6 22 4" xfId="29920"/>
    <cellStyle name="Note 4 6 22 5" xfId="12540"/>
    <cellStyle name="Note 4 6 23" xfId="24375"/>
    <cellStyle name="Note 4 6 24" xfId="27597"/>
    <cellStyle name="Note 4 6 25" xfId="12294"/>
    <cellStyle name="Note 4 6 3" xfId="511"/>
    <cellStyle name="Note 4 6 3 10" xfId="2905"/>
    <cellStyle name="Note 4 6 3 10 2" xfId="8913"/>
    <cellStyle name="Note 4 6 3 10 2 2" xfId="32740"/>
    <cellStyle name="Note 4 6 3 10 2 3" xfId="43779"/>
    <cellStyle name="Note 4 6 3 10 2 4" xfId="20826"/>
    <cellStyle name="Note 4 6 3 10 3" xfId="26832"/>
    <cellStyle name="Note 4 6 3 10 4" xfId="37772"/>
    <cellStyle name="Note 4 6 3 10 5" xfId="14819"/>
    <cellStyle name="Note 4 6 3 11" xfId="3173"/>
    <cellStyle name="Note 4 6 3 11 2" xfId="9142"/>
    <cellStyle name="Note 4 6 3 11 2 2" xfId="32969"/>
    <cellStyle name="Note 4 6 3 11 2 3" xfId="44008"/>
    <cellStyle name="Note 4 6 3 11 2 4" xfId="21055"/>
    <cellStyle name="Note 4 6 3 11 3" xfId="27096"/>
    <cellStyle name="Note 4 6 3 11 4" xfId="38040"/>
    <cellStyle name="Note 4 6 3 11 5" xfId="15087"/>
    <cellStyle name="Note 4 6 3 12" xfId="3417"/>
    <cellStyle name="Note 4 6 3 12 2" xfId="9354"/>
    <cellStyle name="Note 4 6 3 12 2 2" xfId="33181"/>
    <cellStyle name="Note 4 6 3 12 2 3" xfId="44220"/>
    <cellStyle name="Note 4 6 3 12 2 4" xfId="21267"/>
    <cellStyle name="Note 4 6 3 12 3" xfId="27336"/>
    <cellStyle name="Note 4 6 3 12 4" xfId="38284"/>
    <cellStyle name="Note 4 6 3 12 5" xfId="15331"/>
    <cellStyle name="Note 4 6 3 13" xfId="3662"/>
    <cellStyle name="Note 4 6 3 13 2" xfId="9567"/>
    <cellStyle name="Note 4 6 3 13 2 2" xfId="33394"/>
    <cellStyle name="Note 4 6 3 13 2 3" xfId="44433"/>
    <cellStyle name="Note 4 6 3 13 2 4" xfId="21480"/>
    <cellStyle name="Note 4 6 3 13 3" xfId="27576"/>
    <cellStyle name="Note 4 6 3 13 4" xfId="38529"/>
    <cellStyle name="Note 4 6 3 13 5" xfId="15576"/>
    <cellStyle name="Note 4 6 3 14" xfId="3910"/>
    <cellStyle name="Note 4 6 3 14 2" xfId="9781"/>
    <cellStyle name="Note 4 6 3 14 2 2" xfId="33608"/>
    <cellStyle name="Note 4 6 3 14 2 3" xfId="44647"/>
    <cellStyle name="Note 4 6 3 14 2 4" xfId="21694"/>
    <cellStyle name="Note 4 6 3 14 3" xfId="27820"/>
    <cellStyle name="Note 4 6 3 14 4" xfId="38777"/>
    <cellStyle name="Note 4 6 3 14 5" xfId="15824"/>
    <cellStyle name="Note 4 6 3 15" xfId="4154"/>
    <cellStyle name="Note 4 6 3 15 2" xfId="9992"/>
    <cellStyle name="Note 4 6 3 15 2 2" xfId="33819"/>
    <cellStyle name="Note 4 6 3 15 2 3" xfId="44858"/>
    <cellStyle name="Note 4 6 3 15 2 4" xfId="21905"/>
    <cellStyle name="Note 4 6 3 15 3" xfId="28059"/>
    <cellStyle name="Note 4 6 3 15 4" xfId="39021"/>
    <cellStyle name="Note 4 6 3 15 5" xfId="16068"/>
    <cellStyle name="Note 4 6 3 16" xfId="4396"/>
    <cellStyle name="Note 4 6 3 16 2" xfId="10202"/>
    <cellStyle name="Note 4 6 3 16 2 2" xfId="34029"/>
    <cellStyle name="Note 4 6 3 16 2 3" xfId="45068"/>
    <cellStyle name="Note 4 6 3 16 2 4" xfId="22115"/>
    <cellStyle name="Note 4 6 3 16 3" xfId="28296"/>
    <cellStyle name="Note 4 6 3 16 4" xfId="39263"/>
    <cellStyle name="Note 4 6 3 16 5" xfId="16310"/>
    <cellStyle name="Note 4 6 3 17" xfId="4617"/>
    <cellStyle name="Note 4 6 3 17 2" xfId="10389"/>
    <cellStyle name="Note 4 6 3 17 2 2" xfId="34216"/>
    <cellStyle name="Note 4 6 3 17 2 3" xfId="45255"/>
    <cellStyle name="Note 4 6 3 17 2 4" xfId="22302"/>
    <cellStyle name="Note 4 6 3 17 3" xfId="28511"/>
    <cellStyle name="Note 4 6 3 17 4" xfId="39484"/>
    <cellStyle name="Note 4 6 3 17 5" xfId="16531"/>
    <cellStyle name="Note 4 6 3 18" xfId="4827"/>
    <cellStyle name="Note 4 6 3 18 2" xfId="10572"/>
    <cellStyle name="Note 4 6 3 18 2 2" xfId="34399"/>
    <cellStyle name="Note 4 6 3 18 2 3" xfId="45438"/>
    <cellStyle name="Note 4 6 3 18 2 4" xfId="22485"/>
    <cellStyle name="Note 4 6 3 18 3" xfId="28715"/>
    <cellStyle name="Note 4 6 3 18 4" xfId="39694"/>
    <cellStyle name="Note 4 6 3 18 5" xfId="16741"/>
    <cellStyle name="Note 4 6 3 19" xfId="5062"/>
    <cellStyle name="Note 4 6 3 19 2" xfId="10777"/>
    <cellStyle name="Note 4 6 3 19 2 2" xfId="34604"/>
    <cellStyle name="Note 4 6 3 19 2 3" xfId="45643"/>
    <cellStyle name="Note 4 6 3 19 2 4" xfId="22690"/>
    <cellStyle name="Note 4 6 3 19 3" xfId="28944"/>
    <cellStyle name="Note 4 6 3 19 4" xfId="39929"/>
    <cellStyle name="Note 4 6 3 19 5" xfId="16976"/>
    <cellStyle name="Note 4 6 3 2" xfId="1155"/>
    <cellStyle name="Note 4 6 3 2 2" xfId="7404"/>
    <cellStyle name="Note 4 6 3 2 2 2" xfId="31231"/>
    <cellStyle name="Note 4 6 3 2 2 3" xfId="42270"/>
    <cellStyle name="Note 4 6 3 2 2 4" xfId="19317"/>
    <cellStyle name="Note 4 6 3 2 3" xfId="25134"/>
    <cellStyle name="Note 4 6 3 2 4" xfId="24313"/>
    <cellStyle name="Note 4 6 3 2 5" xfId="13069"/>
    <cellStyle name="Note 4 6 3 20" xfId="5283"/>
    <cellStyle name="Note 4 6 3 20 2" xfId="10964"/>
    <cellStyle name="Note 4 6 3 20 2 2" xfId="34791"/>
    <cellStyle name="Note 4 6 3 20 2 3" xfId="45830"/>
    <cellStyle name="Note 4 6 3 20 2 4" xfId="22877"/>
    <cellStyle name="Note 4 6 3 20 3" xfId="29158"/>
    <cellStyle name="Note 4 6 3 20 4" xfId="40150"/>
    <cellStyle name="Note 4 6 3 20 5" xfId="17197"/>
    <cellStyle name="Note 4 6 3 21" xfId="5516"/>
    <cellStyle name="Note 4 6 3 21 2" xfId="11167"/>
    <cellStyle name="Note 4 6 3 21 2 2" xfId="34994"/>
    <cellStyle name="Note 4 6 3 21 2 3" xfId="46033"/>
    <cellStyle name="Note 4 6 3 21 2 4" xfId="23080"/>
    <cellStyle name="Note 4 6 3 21 3" xfId="29385"/>
    <cellStyle name="Note 4 6 3 21 4" xfId="40383"/>
    <cellStyle name="Note 4 6 3 21 5" xfId="17430"/>
    <cellStyle name="Note 4 6 3 22" xfId="5749"/>
    <cellStyle name="Note 4 6 3 22 2" xfId="11368"/>
    <cellStyle name="Note 4 6 3 22 2 2" xfId="35195"/>
    <cellStyle name="Note 4 6 3 22 2 3" xfId="46234"/>
    <cellStyle name="Note 4 6 3 22 2 4" xfId="23281"/>
    <cellStyle name="Note 4 6 3 22 3" xfId="29611"/>
    <cellStyle name="Note 4 6 3 22 4" xfId="40616"/>
    <cellStyle name="Note 4 6 3 22 5" xfId="17663"/>
    <cellStyle name="Note 4 6 3 23" xfId="5966"/>
    <cellStyle name="Note 4 6 3 23 2" xfId="11552"/>
    <cellStyle name="Note 4 6 3 23 2 2" xfId="35379"/>
    <cellStyle name="Note 4 6 3 23 2 3" xfId="46418"/>
    <cellStyle name="Note 4 6 3 23 2 4" xfId="23465"/>
    <cellStyle name="Note 4 6 3 23 3" xfId="29822"/>
    <cellStyle name="Note 4 6 3 23 4" xfId="40833"/>
    <cellStyle name="Note 4 6 3 23 5" xfId="17880"/>
    <cellStyle name="Note 4 6 3 24" xfId="6174"/>
    <cellStyle name="Note 4 6 3 24 2" xfId="11733"/>
    <cellStyle name="Note 4 6 3 24 2 2" xfId="35560"/>
    <cellStyle name="Note 4 6 3 24 2 3" xfId="46599"/>
    <cellStyle name="Note 4 6 3 24 2 4" xfId="23646"/>
    <cellStyle name="Note 4 6 3 24 3" xfId="30023"/>
    <cellStyle name="Note 4 6 3 24 4" xfId="41041"/>
    <cellStyle name="Note 4 6 3 24 5" xfId="18088"/>
    <cellStyle name="Note 4 6 3 25" xfId="6394"/>
    <cellStyle name="Note 4 6 3 25 2" xfId="11925"/>
    <cellStyle name="Note 4 6 3 25 2 2" xfId="35752"/>
    <cellStyle name="Note 4 6 3 25 2 3" xfId="46791"/>
    <cellStyle name="Note 4 6 3 25 2 4" xfId="23838"/>
    <cellStyle name="Note 4 6 3 25 3" xfId="30236"/>
    <cellStyle name="Note 4 6 3 25 4" xfId="41261"/>
    <cellStyle name="Note 4 6 3 25 5" xfId="18308"/>
    <cellStyle name="Note 4 6 3 26" xfId="6620"/>
    <cellStyle name="Note 4 6 3 26 2" xfId="12118"/>
    <cellStyle name="Note 4 6 3 26 2 2" xfId="35945"/>
    <cellStyle name="Note 4 6 3 26 2 3" xfId="46984"/>
    <cellStyle name="Note 4 6 3 26 2 4" xfId="24031"/>
    <cellStyle name="Note 4 6 3 26 3" xfId="30453"/>
    <cellStyle name="Note 4 6 3 26 4" xfId="41487"/>
    <cellStyle name="Note 4 6 3 26 5" xfId="18534"/>
    <cellStyle name="Note 4 6 3 27" xfId="746"/>
    <cellStyle name="Note 4 6 3 27 2" xfId="7053"/>
    <cellStyle name="Note 4 6 3 27 2 2" xfId="30880"/>
    <cellStyle name="Note 4 6 3 27 2 3" xfId="41919"/>
    <cellStyle name="Note 4 6 3 27 2 4" xfId="18966"/>
    <cellStyle name="Note 4 6 3 27 3" xfId="24737"/>
    <cellStyle name="Note 4 6 3 27 4" xfId="28695"/>
    <cellStyle name="Note 4 6 3 27 5" xfId="12660"/>
    <cellStyle name="Note 4 6 3 28" xfId="6836"/>
    <cellStyle name="Note 4 6 3 28 2" xfId="30663"/>
    <cellStyle name="Note 4 6 3 28 3" xfId="41702"/>
    <cellStyle name="Note 4 6 3 28 4" xfId="18749"/>
    <cellStyle name="Note 4 6 3 29" xfId="24505"/>
    <cellStyle name="Note 4 6 3 3" xfId="1368"/>
    <cellStyle name="Note 4 6 3 3 2" xfId="7589"/>
    <cellStyle name="Note 4 6 3 3 2 2" xfId="31416"/>
    <cellStyle name="Note 4 6 3 3 2 3" xfId="42455"/>
    <cellStyle name="Note 4 6 3 3 2 4" xfId="19502"/>
    <cellStyle name="Note 4 6 3 3 3" xfId="25341"/>
    <cellStyle name="Note 4 6 3 3 4" xfId="36235"/>
    <cellStyle name="Note 4 6 3 3 5" xfId="13282"/>
    <cellStyle name="Note 4 6 3 30" xfId="28066"/>
    <cellStyle name="Note 4 6 3 31" xfId="12425"/>
    <cellStyle name="Note 4 6 3 4" xfId="1600"/>
    <cellStyle name="Note 4 6 3 4 2" xfId="7787"/>
    <cellStyle name="Note 4 6 3 4 2 2" xfId="31614"/>
    <cellStyle name="Note 4 6 3 4 2 3" xfId="42653"/>
    <cellStyle name="Note 4 6 3 4 2 4" xfId="19700"/>
    <cellStyle name="Note 4 6 3 4 3" xfId="25565"/>
    <cellStyle name="Note 4 6 3 4 4" xfId="36467"/>
    <cellStyle name="Note 4 6 3 4 5" xfId="13514"/>
    <cellStyle name="Note 4 6 3 5" xfId="1811"/>
    <cellStyle name="Note 4 6 3 5 2" xfId="7971"/>
    <cellStyle name="Note 4 6 3 5 2 2" xfId="31798"/>
    <cellStyle name="Note 4 6 3 5 2 3" xfId="42837"/>
    <cellStyle name="Note 4 6 3 5 2 4" xfId="19884"/>
    <cellStyle name="Note 4 6 3 5 3" xfId="25769"/>
    <cellStyle name="Note 4 6 3 5 4" xfId="36678"/>
    <cellStyle name="Note 4 6 3 5 5" xfId="13725"/>
    <cellStyle name="Note 4 6 3 6" xfId="2042"/>
    <cellStyle name="Note 4 6 3 6 2" xfId="8172"/>
    <cellStyle name="Note 4 6 3 6 2 2" xfId="31999"/>
    <cellStyle name="Note 4 6 3 6 2 3" xfId="43038"/>
    <cellStyle name="Note 4 6 3 6 2 4" xfId="20085"/>
    <cellStyle name="Note 4 6 3 6 3" xfId="25994"/>
    <cellStyle name="Note 4 6 3 6 4" xfId="36909"/>
    <cellStyle name="Note 4 6 3 6 5" xfId="13956"/>
    <cellStyle name="Note 4 6 3 7" xfId="2267"/>
    <cellStyle name="Note 4 6 3 7 2" xfId="8363"/>
    <cellStyle name="Note 4 6 3 7 2 2" xfId="32190"/>
    <cellStyle name="Note 4 6 3 7 2 3" xfId="43229"/>
    <cellStyle name="Note 4 6 3 7 2 4" xfId="20276"/>
    <cellStyle name="Note 4 6 3 7 3" xfId="26211"/>
    <cellStyle name="Note 4 6 3 7 4" xfId="37134"/>
    <cellStyle name="Note 4 6 3 7 5" xfId="14181"/>
    <cellStyle name="Note 4 6 3 8" xfId="2481"/>
    <cellStyle name="Note 4 6 3 8 2" xfId="8549"/>
    <cellStyle name="Note 4 6 3 8 2 2" xfId="32376"/>
    <cellStyle name="Note 4 6 3 8 2 3" xfId="43415"/>
    <cellStyle name="Note 4 6 3 8 2 4" xfId="20462"/>
    <cellStyle name="Note 4 6 3 8 3" xfId="26420"/>
    <cellStyle name="Note 4 6 3 8 4" xfId="37348"/>
    <cellStyle name="Note 4 6 3 8 5" xfId="14395"/>
    <cellStyle name="Note 4 6 3 9" xfId="2699"/>
    <cellStyle name="Note 4 6 3 9 2" xfId="8733"/>
    <cellStyle name="Note 4 6 3 9 2 2" xfId="32560"/>
    <cellStyle name="Note 4 6 3 9 2 3" xfId="43599"/>
    <cellStyle name="Note 4 6 3 9 2 4" xfId="20646"/>
    <cellStyle name="Note 4 6 3 9 3" xfId="26632"/>
    <cellStyle name="Note 4 6 3 9 4" xfId="37566"/>
    <cellStyle name="Note 4 6 3 9 5" xfId="14613"/>
    <cellStyle name="Note 4 6 4" xfId="980"/>
    <cellStyle name="Note 4 6 4 2" xfId="7259"/>
    <cellStyle name="Note 4 6 4 2 2" xfId="31086"/>
    <cellStyle name="Note 4 6 4 2 3" xfId="42125"/>
    <cellStyle name="Note 4 6 4 2 4" xfId="19172"/>
    <cellStyle name="Note 4 6 4 3" xfId="24965"/>
    <cellStyle name="Note 4 6 4 4" xfId="30108"/>
    <cellStyle name="Note 4 6 4 5" xfId="12894"/>
    <cellStyle name="Note 4 6 5" xfId="842"/>
    <cellStyle name="Note 4 6 5 2" xfId="7149"/>
    <cellStyle name="Note 4 6 5 2 2" xfId="30976"/>
    <cellStyle name="Note 4 6 5 2 3" xfId="42015"/>
    <cellStyle name="Note 4 6 5 2 4" xfId="19062"/>
    <cellStyle name="Note 4 6 5 3" xfId="24833"/>
    <cellStyle name="Note 4 6 5 4" xfId="25591"/>
    <cellStyle name="Note 4 6 5 5" xfId="12756"/>
    <cellStyle name="Note 4 6 6" xfId="1914"/>
    <cellStyle name="Note 4 6 6 2" xfId="8055"/>
    <cellStyle name="Note 4 6 6 2 2" xfId="31882"/>
    <cellStyle name="Note 4 6 6 2 3" xfId="42921"/>
    <cellStyle name="Note 4 6 6 2 4" xfId="19968"/>
    <cellStyle name="Note 4 6 6 3" xfId="25868"/>
    <cellStyle name="Note 4 6 6 4" xfId="36781"/>
    <cellStyle name="Note 4 6 6 5" xfId="13828"/>
    <cellStyle name="Note 4 6 7" xfId="1014"/>
    <cellStyle name="Note 4 6 7 2" xfId="7283"/>
    <cellStyle name="Note 4 6 7 2 2" xfId="31110"/>
    <cellStyle name="Note 4 6 7 2 3" xfId="42149"/>
    <cellStyle name="Note 4 6 7 2 4" xfId="19196"/>
    <cellStyle name="Note 4 6 7 3" xfId="24997"/>
    <cellStyle name="Note 4 6 7 4" xfId="30494"/>
    <cellStyle name="Note 4 6 7 5" xfId="12928"/>
    <cellStyle name="Note 4 6 8" xfId="905"/>
    <cellStyle name="Note 4 6 8 2" xfId="7201"/>
    <cellStyle name="Note 4 6 8 2 2" xfId="31028"/>
    <cellStyle name="Note 4 6 8 2 3" xfId="42067"/>
    <cellStyle name="Note 4 6 8 2 4" xfId="19114"/>
    <cellStyle name="Note 4 6 8 3" xfId="24894"/>
    <cellStyle name="Note 4 6 8 4" xfId="25562"/>
    <cellStyle name="Note 4 6 8 5" xfId="12819"/>
    <cellStyle name="Note 4 6 9" xfId="3041"/>
    <cellStyle name="Note 4 6 9 2" xfId="9022"/>
    <cellStyle name="Note 4 6 9 2 2" xfId="32849"/>
    <cellStyle name="Note 4 6 9 2 3" xfId="43888"/>
    <cellStyle name="Note 4 6 9 2 4" xfId="20935"/>
    <cellStyle name="Note 4 6 9 3" xfId="26965"/>
    <cellStyle name="Note 4 6 9 4" xfId="37908"/>
    <cellStyle name="Note 4 6 9 5" xfId="14955"/>
    <cellStyle name="Note 4 7" xfId="408"/>
    <cellStyle name="Note 4 7 10" xfId="2164"/>
    <cellStyle name="Note 4 7 10 2" xfId="8268"/>
    <cellStyle name="Note 4 7 10 2 2" xfId="32095"/>
    <cellStyle name="Note 4 7 10 2 3" xfId="43134"/>
    <cellStyle name="Note 4 7 10 2 4" xfId="20181"/>
    <cellStyle name="Note 4 7 10 3" xfId="26111"/>
    <cellStyle name="Note 4 7 10 4" xfId="37031"/>
    <cellStyle name="Note 4 7 10 5" xfId="14078"/>
    <cellStyle name="Note 4 7 11" xfId="2378"/>
    <cellStyle name="Note 4 7 11 2" xfId="8454"/>
    <cellStyle name="Note 4 7 11 2 2" xfId="32281"/>
    <cellStyle name="Note 4 7 11 2 3" xfId="43320"/>
    <cellStyle name="Note 4 7 11 2 4" xfId="20367"/>
    <cellStyle name="Note 4 7 11 3" xfId="26318"/>
    <cellStyle name="Note 4 7 11 4" xfId="37245"/>
    <cellStyle name="Note 4 7 11 5" xfId="14292"/>
    <cellStyle name="Note 4 7 12" xfId="2601"/>
    <cellStyle name="Note 4 7 12 2" xfId="8644"/>
    <cellStyle name="Note 4 7 12 2 2" xfId="32471"/>
    <cellStyle name="Note 4 7 12 2 3" xfId="43510"/>
    <cellStyle name="Note 4 7 12 2 4" xfId="20557"/>
    <cellStyle name="Note 4 7 12 3" xfId="26536"/>
    <cellStyle name="Note 4 7 12 4" xfId="37468"/>
    <cellStyle name="Note 4 7 12 5" xfId="14515"/>
    <cellStyle name="Note 4 7 13" xfId="2802"/>
    <cellStyle name="Note 4 7 13 2" xfId="8818"/>
    <cellStyle name="Note 4 7 13 2 2" xfId="32645"/>
    <cellStyle name="Note 4 7 13 2 3" xfId="43684"/>
    <cellStyle name="Note 4 7 13 2 4" xfId="20731"/>
    <cellStyle name="Note 4 7 13 3" xfId="26731"/>
    <cellStyle name="Note 4 7 13 4" xfId="37669"/>
    <cellStyle name="Note 4 7 13 5" xfId="14716"/>
    <cellStyle name="Note 4 7 14" xfId="3070"/>
    <cellStyle name="Note 4 7 14 2" xfId="9047"/>
    <cellStyle name="Note 4 7 14 2 2" xfId="32874"/>
    <cellStyle name="Note 4 7 14 2 3" xfId="43913"/>
    <cellStyle name="Note 4 7 14 2 4" xfId="20960"/>
    <cellStyle name="Note 4 7 14 3" xfId="26994"/>
    <cellStyle name="Note 4 7 14 4" xfId="37937"/>
    <cellStyle name="Note 4 7 14 5" xfId="14984"/>
    <cellStyle name="Note 4 7 15" xfId="3314"/>
    <cellStyle name="Note 4 7 15 2" xfId="9259"/>
    <cellStyle name="Note 4 7 15 2 2" xfId="33086"/>
    <cellStyle name="Note 4 7 15 2 3" xfId="44125"/>
    <cellStyle name="Note 4 7 15 2 4" xfId="21172"/>
    <cellStyle name="Note 4 7 15 3" xfId="27235"/>
    <cellStyle name="Note 4 7 15 4" xfId="38181"/>
    <cellStyle name="Note 4 7 15 5" xfId="15228"/>
    <cellStyle name="Note 4 7 16" xfId="3559"/>
    <cellStyle name="Note 4 7 16 2" xfId="9472"/>
    <cellStyle name="Note 4 7 16 2 2" xfId="33299"/>
    <cellStyle name="Note 4 7 16 2 3" xfId="44338"/>
    <cellStyle name="Note 4 7 16 2 4" xfId="21385"/>
    <cellStyle name="Note 4 7 16 3" xfId="27475"/>
    <cellStyle name="Note 4 7 16 4" xfId="38426"/>
    <cellStyle name="Note 4 7 16 5" xfId="15473"/>
    <cellStyle name="Note 4 7 17" xfId="3807"/>
    <cellStyle name="Note 4 7 17 2" xfId="9686"/>
    <cellStyle name="Note 4 7 17 2 2" xfId="33513"/>
    <cellStyle name="Note 4 7 17 2 3" xfId="44552"/>
    <cellStyle name="Note 4 7 17 2 4" xfId="21599"/>
    <cellStyle name="Note 4 7 17 3" xfId="27719"/>
    <cellStyle name="Note 4 7 17 4" xfId="38674"/>
    <cellStyle name="Note 4 7 17 5" xfId="15721"/>
    <cellStyle name="Note 4 7 18" xfId="4051"/>
    <cellStyle name="Note 4 7 18 2" xfId="9897"/>
    <cellStyle name="Note 4 7 18 2 2" xfId="33724"/>
    <cellStyle name="Note 4 7 18 2 3" xfId="44763"/>
    <cellStyle name="Note 4 7 18 2 4" xfId="21810"/>
    <cellStyle name="Note 4 7 18 3" xfId="27958"/>
    <cellStyle name="Note 4 7 18 4" xfId="38918"/>
    <cellStyle name="Note 4 7 18 5" xfId="15965"/>
    <cellStyle name="Note 4 7 19" xfId="4293"/>
    <cellStyle name="Note 4 7 19 2" xfId="10107"/>
    <cellStyle name="Note 4 7 19 2 2" xfId="33934"/>
    <cellStyle name="Note 4 7 19 2 3" xfId="44973"/>
    <cellStyle name="Note 4 7 19 2 4" xfId="22020"/>
    <cellStyle name="Note 4 7 19 3" xfId="28195"/>
    <cellStyle name="Note 4 7 19 4" xfId="39160"/>
    <cellStyle name="Note 4 7 19 5" xfId="16207"/>
    <cellStyle name="Note 4 7 2" xfId="529"/>
    <cellStyle name="Note 4 7 2 10" xfId="2923"/>
    <cellStyle name="Note 4 7 2 10 2" xfId="8922"/>
    <cellStyle name="Note 4 7 2 10 2 2" xfId="32749"/>
    <cellStyle name="Note 4 7 2 10 2 3" xfId="43788"/>
    <cellStyle name="Note 4 7 2 10 2 4" xfId="20835"/>
    <cellStyle name="Note 4 7 2 10 3" xfId="26848"/>
    <cellStyle name="Note 4 7 2 10 4" xfId="37790"/>
    <cellStyle name="Note 4 7 2 10 5" xfId="14837"/>
    <cellStyle name="Note 4 7 2 11" xfId="3191"/>
    <cellStyle name="Note 4 7 2 11 2" xfId="9151"/>
    <cellStyle name="Note 4 7 2 11 2 2" xfId="32978"/>
    <cellStyle name="Note 4 7 2 11 2 3" xfId="44017"/>
    <cellStyle name="Note 4 7 2 11 2 4" xfId="21064"/>
    <cellStyle name="Note 4 7 2 11 3" xfId="27113"/>
    <cellStyle name="Note 4 7 2 11 4" xfId="38058"/>
    <cellStyle name="Note 4 7 2 11 5" xfId="15105"/>
    <cellStyle name="Note 4 7 2 12" xfId="3435"/>
    <cellStyle name="Note 4 7 2 12 2" xfId="9363"/>
    <cellStyle name="Note 4 7 2 12 2 2" xfId="33190"/>
    <cellStyle name="Note 4 7 2 12 2 3" xfId="44229"/>
    <cellStyle name="Note 4 7 2 12 2 4" xfId="21276"/>
    <cellStyle name="Note 4 7 2 12 3" xfId="27352"/>
    <cellStyle name="Note 4 7 2 12 4" xfId="38302"/>
    <cellStyle name="Note 4 7 2 12 5" xfId="15349"/>
    <cellStyle name="Note 4 7 2 13" xfId="3680"/>
    <cellStyle name="Note 4 7 2 13 2" xfId="9576"/>
    <cellStyle name="Note 4 7 2 13 2 2" xfId="33403"/>
    <cellStyle name="Note 4 7 2 13 2 3" xfId="44442"/>
    <cellStyle name="Note 4 7 2 13 2 4" xfId="21489"/>
    <cellStyle name="Note 4 7 2 13 3" xfId="27593"/>
    <cellStyle name="Note 4 7 2 13 4" xfId="38547"/>
    <cellStyle name="Note 4 7 2 13 5" xfId="15594"/>
    <cellStyle name="Note 4 7 2 14" xfId="3928"/>
    <cellStyle name="Note 4 7 2 14 2" xfId="9790"/>
    <cellStyle name="Note 4 7 2 14 2 2" xfId="33617"/>
    <cellStyle name="Note 4 7 2 14 2 3" xfId="44656"/>
    <cellStyle name="Note 4 7 2 14 2 4" xfId="21703"/>
    <cellStyle name="Note 4 7 2 14 3" xfId="27836"/>
    <cellStyle name="Note 4 7 2 14 4" xfId="38795"/>
    <cellStyle name="Note 4 7 2 14 5" xfId="15842"/>
    <cellStyle name="Note 4 7 2 15" xfId="4172"/>
    <cellStyle name="Note 4 7 2 15 2" xfId="10001"/>
    <cellStyle name="Note 4 7 2 15 2 2" xfId="33828"/>
    <cellStyle name="Note 4 7 2 15 2 3" xfId="44867"/>
    <cellStyle name="Note 4 7 2 15 2 4" xfId="21914"/>
    <cellStyle name="Note 4 7 2 15 3" xfId="28075"/>
    <cellStyle name="Note 4 7 2 15 4" xfId="39039"/>
    <cellStyle name="Note 4 7 2 15 5" xfId="16086"/>
    <cellStyle name="Note 4 7 2 16" xfId="4414"/>
    <cellStyle name="Note 4 7 2 16 2" xfId="10211"/>
    <cellStyle name="Note 4 7 2 16 2 2" xfId="34038"/>
    <cellStyle name="Note 4 7 2 16 2 3" xfId="45077"/>
    <cellStyle name="Note 4 7 2 16 2 4" xfId="22124"/>
    <cellStyle name="Note 4 7 2 16 3" xfId="28312"/>
    <cellStyle name="Note 4 7 2 16 4" xfId="39281"/>
    <cellStyle name="Note 4 7 2 16 5" xfId="16328"/>
    <cellStyle name="Note 4 7 2 17" xfId="4635"/>
    <cellStyle name="Note 4 7 2 17 2" xfId="10398"/>
    <cellStyle name="Note 4 7 2 17 2 2" xfId="34225"/>
    <cellStyle name="Note 4 7 2 17 2 3" xfId="45264"/>
    <cellStyle name="Note 4 7 2 17 2 4" xfId="22311"/>
    <cellStyle name="Note 4 7 2 17 3" xfId="28527"/>
    <cellStyle name="Note 4 7 2 17 4" xfId="39502"/>
    <cellStyle name="Note 4 7 2 17 5" xfId="16549"/>
    <cellStyle name="Note 4 7 2 18" xfId="4845"/>
    <cellStyle name="Note 4 7 2 18 2" xfId="10581"/>
    <cellStyle name="Note 4 7 2 18 2 2" xfId="34408"/>
    <cellStyle name="Note 4 7 2 18 2 3" xfId="45447"/>
    <cellStyle name="Note 4 7 2 18 2 4" xfId="22494"/>
    <cellStyle name="Note 4 7 2 18 3" xfId="28731"/>
    <cellStyle name="Note 4 7 2 18 4" xfId="39712"/>
    <cellStyle name="Note 4 7 2 18 5" xfId="16759"/>
    <cellStyle name="Note 4 7 2 19" xfId="5080"/>
    <cellStyle name="Note 4 7 2 19 2" xfId="10786"/>
    <cellStyle name="Note 4 7 2 19 2 2" xfId="34613"/>
    <cellStyle name="Note 4 7 2 19 2 3" xfId="45652"/>
    <cellStyle name="Note 4 7 2 19 2 4" xfId="22699"/>
    <cellStyle name="Note 4 7 2 19 3" xfId="28961"/>
    <cellStyle name="Note 4 7 2 19 4" xfId="39947"/>
    <cellStyle name="Note 4 7 2 19 5" xfId="16994"/>
    <cellStyle name="Note 4 7 2 2" xfId="1173"/>
    <cellStyle name="Note 4 7 2 2 2" xfId="7413"/>
    <cellStyle name="Note 4 7 2 2 2 2" xfId="31240"/>
    <cellStyle name="Note 4 7 2 2 2 3" xfId="42279"/>
    <cellStyle name="Note 4 7 2 2 2 4" xfId="19326"/>
    <cellStyle name="Note 4 7 2 2 3" xfId="25150"/>
    <cellStyle name="Note 4 7 2 2 4" xfId="24311"/>
    <cellStyle name="Note 4 7 2 2 5" xfId="13087"/>
    <cellStyle name="Note 4 7 2 20" xfId="5301"/>
    <cellStyle name="Note 4 7 2 20 2" xfId="10973"/>
    <cellStyle name="Note 4 7 2 20 2 2" xfId="34800"/>
    <cellStyle name="Note 4 7 2 20 2 3" xfId="45839"/>
    <cellStyle name="Note 4 7 2 20 2 4" xfId="22886"/>
    <cellStyle name="Note 4 7 2 20 3" xfId="29174"/>
    <cellStyle name="Note 4 7 2 20 4" xfId="40168"/>
    <cellStyle name="Note 4 7 2 20 5" xfId="17215"/>
    <cellStyle name="Note 4 7 2 21" xfId="5534"/>
    <cellStyle name="Note 4 7 2 21 2" xfId="11176"/>
    <cellStyle name="Note 4 7 2 21 2 2" xfId="35003"/>
    <cellStyle name="Note 4 7 2 21 2 3" xfId="46042"/>
    <cellStyle name="Note 4 7 2 21 2 4" xfId="23089"/>
    <cellStyle name="Note 4 7 2 21 3" xfId="29401"/>
    <cellStyle name="Note 4 7 2 21 4" xfId="40401"/>
    <cellStyle name="Note 4 7 2 21 5" xfId="17448"/>
    <cellStyle name="Note 4 7 2 22" xfId="5767"/>
    <cellStyle name="Note 4 7 2 22 2" xfId="11377"/>
    <cellStyle name="Note 4 7 2 22 2 2" xfId="35204"/>
    <cellStyle name="Note 4 7 2 22 2 3" xfId="46243"/>
    <cellStyle name="Note 4 7 2 22 2 4" xfId="23290"/>
    <cellStyle name="Note 4 7 2 22 3" xfId="29627"/>
    <cellStyle name="Note 4 7 2 22 4" xfId="40634"/>
    <cellStyle name="Note 4 7 2 22 5" xfId="17681"/>
    <cellStyle name="Note 4 7 2 23" xfId="5984"/>
    <cellStyle name="Note 4 7 2 23 2" xfId="11561"/>
    <cellStyle name="Note 4 7 2 23 2 2" xfId="35388"/>
    <cellStyle name="Note 4 7 2 23 2 3" xfId="46427"/>
    <cellStyle name="Note 4 7 2 23 2 4" xfId="23474"/>
    <cellStyle name="Note 4 7 2 23 3" xfId="29838"/>
    <cellStyle name="Note 4 7 2 23 4" xfId="40851"/>
    <cellStyle name="Note 4 7 2 23 5" xfId="17898"/>
    <cellStyle name="Note 4 7 2 24" xfId="6192"/>
    <cellStyle name="Note 4 7 2 24 2" xfId="11742"/>
    <cellStyle name="Note 4 7 2 24 2 2" xfId="35569"/>
    <cellStyle name="Note 4 7 2 24 2 3" xfId="46608"/>
    <cellStyle name="Note 4 7 2 24 2 4" xfId="23655"/>
    <cellStyle name="Note 4 7 2 24 3" xfId="30039"/>
    <cellStyle name="Note 4 7 2 24 4" xfId="41059"/>
    <cellStyle name="Note 4 7 2 24 5" xfId="18106"/>
    <cellStyle name="Note 4 7 2 25" xfId="6412"/>
    <cellStyle name="Note 4 7 2 25 2" xfId="11934"/>
    <cellStyle name="Note 4 7 2 25 2 2" xfId="35761"/>
    <cellStyle name="Note 4 7 2 25 2 3" xfId="46800"/>
    <cellStyle name="Note 4 7 2 25 2 4" xfId="23847"/>
    <cellStyle name="Note 4 7 2 25 3" xfId="30252"/>
    <cellStyle name="Note 4 7 2 25 4" xfId="41279"/>
    <cellStyle name="Note 4 7 2 25 5" xfId="18326"/>
    <cellStyle name="Note 4 7 2 26" xfId="6638"/>
    <cellStyle name="Note 4 7 2 26 2" xfId="12127"/>
    <cellStyle name="Note 4 7 2 26 2 2" xfId="35954"/>
    <cellStyle name="Note 4 7 2 26 2 3" xfId="46993"/>
    <cellStyle name="Note 4 7 2 26 2 4" xfId="24040"/>
    <cellStyle name="Note 4 7 2 26 3" xfId="30469"/>
    <cellStyle name="Note 4 7 2 26 4" xfId="41505"/>
    <cellStyle name="Note 4 7 2 26 5" xfId="18552"/>
    <cellStyle name="Note 4 7 2 27" xfId="755"/>
    <cellStyle name="Note 4 7 2 27 2" xfId="7062"/>
    <cellStyle name="Note 4 7 2 27 2 2" xfId="30889"/>
    <cellStyle name="Note 4 7 2 27 2 3" xfId="41928"/>
    <cellStyle name="Note 4 7 2 27 2 4" xfId="18975"/>
    <cellStyle name="Note 4 7 2 27 3" xfId="24746"/>
    <cellStyle name="Note 4 7 2 27 4" xfId="24485"/>
    <cellStyle name="Note 4 7 2 27 5" xfId="12669"/>
    <cellStyle name="Note 4 7 2 28" xfId="6845"/>
    <cellStyle name="Note 4 7 2 28 2" xfId="30672"/>
    <cellStyle name="Note 4 7 2 28 3" xfId="41711"/>
    <cellStyle name="Note 4 7 2 28 4" xfId="18758"/>
    <cellStyle name="Note 4 7 2 29" xfId="24521"/>
    <cellStyle name="Note 4 7 2 3" xfId="1386"/>
    <cellStyle name="Note 4 7 2 3 2" xfId="7598"/>
    <cellStyle name="Note 4 7 2 3 2 2" xfId="31425"/>
    <cellStyle name="Note 4 7 2 3 2 3" xfId="42464"/>
    <cellStyle name="Note 4 7 2 3 2 4" xfId="19511"/>
    <cellStyle name="Note 4 7 2 3 3" xfId="25357"/>
    <cellStyle name="Note 4 7 2 3 4" xfId="36253"/>
    <cellStyle name="Note 4 7 2 3 5" xfId="13300"/>
    <cellStyle name="Note 4 7 2 30" xfId="26428"/>
    <cellStyle name="Note 4 7 2 31" xfId="12443"/>
    <cellStyle name="Note 4 7 2 4" xfId="1618"/>
    <cellStyle name="Note 4 7 2 4 2" xfId="7796"/>
    <cellStyle name="Note 4 7 2 4 2 2" xfId="31623"/>
    <cellStyle name="Note 4 7 2 4 2 3" xfId="42662"/>
    <cellStyle name="Note 4 7 2 4 2 4" xfId="19709"/>
    <cellStyle name="Note 4 7 2 4 3" xfId="25581"/>
    <cellStyle name="Note 4 7 2 4 4" xfId="36485"/>
    <cellStyle name="Note 4 7 2 4 5" xfId="13532"/>
    <cellStyle name="Note 4 7 2 5" xfId="1829"/>
    <cellStyle name="Note 4 7 2 5 2" xfId="7980"/>
    <cellStyle name="Note 4 7 2 5 2 2" xfId="31807"/>
    <cellStyle name="Note 4 7 2 5 2 3" xfId="42846"/>
    <cellStyle name="Note 4 7 2 5 2 4" xfId="19893"/>
    <cellStyle name="Note 4 7 2 5 3" xfId="25785"/>
    <cellStyle name="Note 4 7 2 5 4" xfId="36696"/>
    <cellStyle name="Note 4 7 2 5 5" xfId="13743"/>
    <cellStyle name="Note 4 7 2 6" xfId="2060"/>
    <cellStyle name="Note 4 7 2 6 2" xfId="8181"/>
    <cellStyle name="Note 4 7 2 6 2 2" xfId="32008"/>
    <cellStyle name="Note 4 7 2 6 2 3" xfId="43047"/>
    <cellStyle name="Note 4 7 2 6 2 4" xfId="20094"/>
    <cellStyle name="Note 4 7 2 6 3" xfId="26010"/>
    <cellStyle name="Note 4 7 2 6 4" xfId="36927"/>
    <cellStyle name="Note 4 7 2 6 5" xfId="13974"/>
    <cellStyle name="Note 4 7 2 7" xfId="2285"/>
    <cellStyle name="Note 4 7 2 7 2" xfId="8372"/>
    <cellStyle name="Note 4 7 2 7 2 2" xfId="32199"/>
    <cellStyle name="Note 4 7 2 7 2 3" xfId="43238"/>
    <cellStyle name="Note 4 7 2 7 2 4" xfId="20285"/>
    <cellStyle name="Note 4 7 2 7 3" xfId="26227"/>
    <cellStyle name="Note 4 7 2 7 4" xfId="37152"/>
    <cellStyle name="Note 4 7 2 7 5" xfId="14199"/>
    <cellStyle name="Note 4 7 2 8" xfId="2499"/>
    <cellStyle name="Note 4 7 2 8 2" xfId="8558"/>
    <cellStyle name="Note 4 7 2 8 2 2" xfId="32385"/>
    <cellStyle name="Note 4 7 2 8 2 3" xfId="43424"/>
    <cellStyle name="Note 4 7 2 8 2 4" xfId="20471"/>
    <cellStyle name="Note 4 7 2 8 3" xfId="26436"/>
    <cellStyle name="Note 4 7 2 8 4" xfId="37366"/>
    <cellStyle name="Note 4 7 2 8 5" xfId="14413"/>
    <cellStyle name="Note 4 7 2 9" xfId="2717"/>
    <cellStyle name="Note 4 7 2 9 2" xfId="8742"/>
    <cellStyle name="Note 4 7 2 9 2 2" xfId="32569"/>
    <cellStyle name="Note 4 7 2 9 2 3" xfId="43608"/>
    <cellStyle name="Note 4 7 2 9 2 4" xfId="20655"/>
    <cellStyle name="Note 4 7 2 9 3" xfId="26648"/>
    <cellStyle name="Note 4 7 2 9 4" xfId="37584"/>
    <cellStyle name="Note 4 7 2 9 5" xfId="14631"/>
    <cellStyle name="Note 4 7 20" xfId="4514"/>
    <cellStyle name="Note 4 7 20 2" xfId="10294"/>
    <cellStyle name="Note 4 7 20 2 2" xfId="34121"/>
    <cellStyle name="Note 4 7 20 2 3" xfId="45160"/>
    <cellStyle name="Note 4 7 20 2 4" xfId="22207"/>
    <cellStyle name="Note 4 7 20 3" xfId="28410"/>
    <cellStyle name="Note 4 7 20 4" xfId="39381"/>
    <cellStyle name="Note 4 7 20 5" xfId="16428"/>
    <cellStyle name="Note 4 7 21" xfId="4724"/>
    <cellStyle name="Note 4 7 21 2" xfId="10477"/>
    <cellStyle name="Note 4 7 21 2 2" xfId="34304"/>
    <cellStyle name="Note 4 7 21 2 3" xfId="45343"/>
    <cellStyle name="Note 4 7 21 2 4" xfId="22390"/>
    <cellStyle name="Note 4 7 21 3" xfId="28615"/>
    <cellStyle name="Note 4 7 21 4" xfId="39591"/>
    <cellStyle name="Note 4 7 21 5" xfId="16638"/>
    <cellStyle name="Note 4 7 22" xfId="4959"/>
    <cellStyle name="Note 4 7 22 2" xfId="10682"/>
    <cellStyle name="Note 4 7 22 2 2" xfId="34509"/>
    <cellStyle name="Note 4 7 22 2 3" xfId="45548"/>
    <cellStyle name="Note 4 7 22 2 4" xfId="22595"/>
    <cellStyle name="Note 4 7 22 3" xfId="28844"/>
    <cellStyle name="Note 4 7 22 4" xfId="39826"/>
    <cellStyle name="Note 4 7 22 5" xfId="16873"/>
    <cellStyle name="Note 4 7 23" xfId="5180"/>
    <cellStyle name="Note 4 7 23 2" xfId="10869"/>
    <cellStyle name="Note 4 7 23 2 2" xfId="34696"/>
    <cellStyle name="Note 4 7 23 2 3" xfId="45735"/>
    <cellStyle name="Note 4 7 23 2 4" xfId="22782"/>
    <cellStyle name="Note 4 7 23 3" xfId="29058"/>
    <cellStyle name="Note 4 7 23 4" xfId="40047"/>
    <cellStyle name="Note 4 7 23 5" xfId="17094"/>
    <cellStyle name="Note 4 7 24" xfId="5413"/>
    <cellStyle name="Note 4 7 24 2" xfId="11072"/>
    <cellStyle name="Note 4 7 24 2 2" xfId="34899"/>
    <cellStyle name="Note 4 7 24 2 3" xfId="45938"/>
    <cellStyle name="Note 4 7 24 2 4" xfId="22985"/>
    <cellStyle name="Note 4 7 24 3" xfId="29285"/>
    <cellStyle name="Note 4 7 24 4" xfId="40280"/>
    <cellStyle name="Note 4 7 24 5" xfId="17327"/>
    <cellStyle name="Note 4 7 25" xfId="5646"/>
    <cellStyle name="Note 4 7 25 2" xfId="11273"/>
    <cellStyle name="Note 4 7 25 2 2" xfId="35100"/>
    <cellStyle name="Note 4 7 25 2 3" xfId="46139"/>
    <cellStyle name="Note 4 7 25 2 4" xfId="23186"/>
    <cellStyle name="Note 4 7 25 3" xfId="29511"/>
    <cellStyle name="Note 4 7 25 4" xfId="40513"/>
    <cellStyle name="Note 4 7 25 5" xfId="17560"/>
    <cellStyle name="Note 4 7 26" xfId="5863"/>
    <cellStyle name="Note 4 7 26 2" xfId="11457"/>
    <cellStyle name="Note 4 7 26 2 2" xfId="35284"/>
    <cellStyle name="Note 4 7 26 2 3" xfId="46323"/>
    <cellStyle name="Note 4 7 26 2 4" xfId="23370"/>
    <cellStyle name="Note 4 7 26 3" xfId="29722"/>
    <cellStyle name="Note 4 7 26 4" xfId="40730"/>
    <cellStyle name="Note 4 7 26 5" xfId="17777"/>
    <cellStyle name="Note 4 7 27" xfId="6071"/>
    <cellStyle name="Note 4 7 27 2" xfId="11638"/>
    <cellStyle name="Note 4 7 27 2 2" xfId="35465"/>
    <cellStyle name="Note 4 7 27 2 3" xfId="46504"/>
    <cellStyle name="Note 4 7 27 2 4" xfId="23551"/>
    <cellStyle name="Note 4 7 27 3" xfId="29923"/>
    <cellStyle name="Note 4 7 27 4" xfId="40938"/>
    <cellStyle name="Note 4 7 27 5" xfId="17985"/>
    <cellStyle name="Note 4 7 28" xfId="6291"/>
    <cellStyle name="Note 4 7 28 2" xfId="11830"/>
    <cellStyle name="Note 4 7 28 2 2" xfId="35657"/>
    <cellStyle name="Note 4 7 28 2 3" xfId="46696"/>
    <cellStyle name="Note 4 7 28 2 4" xfId="23743"/>
    <cellStyle name="Note 4 7 28 3" xfId="30136"/>
    <cellStyle name="Note 4 7 28 4" xfId="41158"/>
    <cellStyle name="Note 4 7 28 5" xfId="18205"/>
    <cellStyle name="Note 4 7 29" xfId="6526"/>
    <cellStyle name="Note 4 7 29 2" xfId="12032"/>
    <cellStyle name="Note 4 7 29 2 2" xfId="35859"/>
    <cellStyle name="Note 4 7 29 2 3" xfId="46898"/>
    <cellStyle name="Note 4 7 29 2 4" xfId="23945"/>
    <cellStyle name="Note 4 7 29 3" xfId="30362"/>
    <cellStyle name="Note 4 7 29 4" xfId="41393"/>
    <cellStyle name="Note 4 7 29 5" xfId="18440"/>
    <cellStyle name="Note 4 7 3" xfId="574"/>
    <cellStyle name="Note 4 7 3 10" xfId="2968"/>
    <cellStyle name="Note 4 7 3 10 2" xfId="8962"/>
    <cellStyle name="Note 4 7 3 10 2 2" xfId="32789"/>
    <cellStyle name="Note 4 7 3 10 2 3" xfId="43828"/>
    <cellStyle name="Note 4 7 3 10 2 4" xfId="20875"/>
    <cellStyle name="Note 4 7 3 10 3" xfId="26893"/>
    <cellStyle name="Note 4 7 3 10 4" xfId="37835"/>
    <cellStyle name="Note 4 7 3 10 5" xfId="14882"/>
    <cellStyle name="Note 4 7 3 11" xfId="3236"/>
    <cellStyle name="Note 4 7 3 11 2" xfId="9191"/>
    <cellStyle name="Note 4 7 3 11 2 2" xfId="33018"/>
    <cellStyle name="Note 4 7 3 11 2 3" xfId="44057"/>
    <cellStyle name="Note 4 7 3 11 2 4" xfId="21104"/>
    <cellStyle name="Note 4 7 3 11 3" xfId="27158"/>
    <cellStyle name="Note 4 7 3 11 4" xfId="38103"/>
    <cellStyle name="Note 4 7 3 11 5" xfId="15150"/>
    <cellStyle name="Note 4 7 3 12" xfId="3480"/>
    <cellStyle name="Note 4 7 3 12 2" xfId="9403"/>
    <cellStyle name="Note 4 7 3 12 2 2" xfId="33230"/>
    <cellStyle name="Note 4 7 3 12 2 3" xfId="44269"/>
    <cellStyle name="Note 4 7 3 12 2 4" xfId="21316"/>
    <cellStyle name="Note 4 7 3 12 3" xfId="27397"/>
    <cellStyle name="Note 4 7 3 12 4" xfId="38347"/>
    <cellStyle name="Note 4 7 3 12 5" xfId="15394"/>
    <cellStyle name="Note 4 7 3 13" xfId="3725"/>
    <cellStyle name="Note 4 7 3 13 2" xfId="9616"/>
    <cellStyle name="Note 4 7 3 13 2 2" xfId="33443"/>
    <cellStyle name="Note 4 7 3 13 2 3" xfId="44482"/>
    <cellStyle name="Note 4 7 3 13 2 4" xfId="21529"/>
    <cellStyle name="Note 4 7 3 13 3" xfId="27638"/>
    <cellStyle name="Note 4 7 3 13 4" xfId="38592"/>
    <cellStyle name="Note 4 7 3 13 5" xfId="15639"/>
    <cellStyle name="Note 4 7 3 14" xfId="3973"/>
    <cellStyle name="Note 4 7 3 14 2" xfId="9830"/>
    <cellStyle name="Note 4 7 3 14 2 2" xfId="33657"/>
    <cellStyle name="Note 4 7 3 14 2 3" xfId="44696"/>
    <cellStyle name="Note 4 7 3 14 2 4" xfId="21743"/>
    <cellStyle name="Note 4 7 3 14 3" xfId="27881"/>
    <cellStyle name="Note 4 7 3 14 4" xfId="38840"/>
    <cellStyle name="Note 4 7 3 14 5" xfId="15887"/>
    <cellStyle name="Note 4 7 3 15" xfId="4217"/>
    <cellStyle name="Note 4 7 3 15 2" xfId="10041"/>
    <cellStyle name="Note 4 7 3 15 2 2" xfId="33868"/>
    <cellStyle name="Note 4 7 3 15 2 3" xfId="44907"/>
    <cellStyle name="Note 4 7 3 15 2 4" xfId="21954"/>
    <cellStyle name="Note 4 7 3 15 3" xfId="28120"/>
    <cellStyle name="Note 4 7 3 15 4" xfId="39084"/>
    <cellStyle name="Note 4 7 3 15 5" xfId="16131"/>
    <cellStyle name="Note 4 7 3 16" xfId="4459"/>
    <cellStyle name="Note 4 7 3 16 2" xfId="10251"/>
    <cellStyle name="Note 4 7 3 16 2 2" xfId="34078"/>
    <cellStyle name="Note 4 7 3 16 2 3" xfId="45117"/>
    <cellStyle name="Note 4 7 3 16 2 4" xfId="22164"/>
    <cellStyle name="Note 4 7 3 16 3" xfId="28357"/>
    <cellStyle name="Note 4 7 3 16 4" xfId="39326"/>
    <cellStyle name="Note 4 7 3 16 5" xfId="16373"/>
    <cellStyle name="Note 4 7 3 17" xfId="4680"/>
    <cellStyle name="Note 4 7 3 17 2" xfId="10438"/>
    <cellStyle name="Note 4 7 3 17 2 2" xfId="34265"/>
    <cellStyle name="Note 4 7 3 17 2 3" xfId="45304"/>
    <cellStyle name="Note 4 7 3 17 2 4" xfId="22351"/>
    <cellStyle name="Note 4 7 3 17 3" xfId="28572"/>
    <cellStyle name="Note 4 7 3 17 4" xfId="39547"/>
    <cellStyle name="Note 4 7 3 17 5" xfId="16594"/>
    <cellStyle name="Note 4 7 3 18" xfId="4890"/>
    <cellStyle name="Note 4 7 3 18 2" xfId="10621"/>
    <cellStyle name="Note 4 7 3 18 2 2" xfId="34448"/>
    <cellStyle name="Note 4 7 3 18 2 3" xfId="45487"/>
    <cellStyle name="Note 4 7 3 18 2 4" xfId="22534"/>
    <cellStyle name="Note 4 7 3 18 3" xfId="28776"/>
    <cellStyle name="Note 4 7 3 18 4" xfId="39757"/>
    <cellStyle name="Note 4 7 3 18 5" xfId="16804"/>
    <cellStyle name="Note 4 7 3 19" xfId="5125"/>
    <cellStyle name="Note 4 7 3 19 2" xfId="10826"/>
    <cellStyle name="Note 4 7 3 19 2 2" xfId="34653"/>
    <cellStyle name="Note 4 7 3 19 2 3" xfId="45692"/>
    <cellStyle name="Note 4 7 3 19 2 4" xfId="22739"/>
    <cellStyle name="Note 4 7 3 19 3" xfId="29006"/>
    <cellStyle name="Note 4 7 3 19 4" xfId="39992"/>
    <cellStyle name="Note 4 7 3 19 5" xfId="17039"/>
    <cellStyle name="Note 4 7 3 2" xfId="1218"/>
    <cellStyle name="Note 4 7 3 2 2" xfId="7453"/>
    <cellStyle name="Note 4 7 3 2 2 2" xfId="31280"/>
    <cellStyle name="Note 4 7 3 2 2 3" xfId="42319"/>
    <cellStyle name="Note 4 7 3 2 2 4" xfId="19366"/>
    <cellStyle name="Note 4 7 3 2 3" xfId="25195"/>
    <cellStyle name="Note 4 7 3 2 4" xfId="24306"/>
    <cellStyle name="Note 4 7 3 2 5" xfId="13132"/>
    <cellStyle name="Note 4 7 3 20" xfId="5346"/>
    <cellStyle name="Note 4 7 3 20 2" xfId="11013"/>
    <cellStyle name="Note 4 7 3 20 2 2" xfId="34840"/>
    <cellStyle name="Note 4 7 3 20 2 3" xfId="45879"/>
    <cellStyle name="Note 4 7 3 20 2 4" xfId="22926"/>
    <cellStyle name="Note 4 7 3 20 3" xfId="29219"/>
    <cellStyle name="Note 4 7 3 20 4" xfId="40213"/>
    <cellStyle name="Note 4 7 3 20 5" xfId="17260"/>
    <cellStyle name="Note 4 7 3 21" xfId="5579"/>
    <cellStyle name="Note 4 7 3 21 2" xfId="11216"/>
    <cellStyle name="Note 4 7 3 21 2 2" xfId="35043"/>
    <cellStyle name="Note 4 7 3 21 2 3" xfId="46082"/>
    <cellStyle name="Note 4 7 3 21 2 4" xfId="23129"/>
    <cellStyle name="Note 4 7 3 21 3" xfId="29446"/>
    <cellStyle name="Note 4 7 3 21 4" xfId="40446"/>
    <cellStyle name="Note 4 7 3 21 5" xfId="17493"/>
    <cellStyle name="Note 4 7 3 22" xfId="5812"/>
    <cellStyle name="Note 4 7 3 22 2" xfId="11417"/>
    <cellStyle name="Note 4 7 3 22 2 2" xfId="35244"/>
    <cellStyle name="Note 4 7 3 22 2 3" xfId="46283"/>
    <cellStyle name="Note 4 7 3 22 2 4" xfId="23330"/>
    <cellStyle name="Note 4 7 3 22 3" xfId="29672"/>
    <cellStyle name="Note 4 7 3 22 4" xfId="40679"/>
    <cellStyle name="Note 4 7 3 22 5" xfId="17726"/>
    <cellStyle name="Note 4 7 3 23" xfId="6029"/>
    <cellStyle name="Note 4 7 3 23 2" xfId="11601"/>
    <cellStyle name="Note 4 7 3 23 2 2" xfId="35428"/>
    <cellStyle name="Note 4 7 3 23 2 3" xfId="46467"/>
    <cellStyle name="Note 4 7 3 23 2 4" xfId="23514"/>
    <cellStyle name="Note 4 7 3 23 3" xfId="29882"/>
    <cellStyle name="Note 4 7 3 23 4" xfId="40896"/>
    <cellStyle name="Note 4 7 3 23 5" xfId="17943"/>
    <cellStyle name="Note 4 7 3 24" xfId="6237"/>
    <cellStyle name="Note 4 7 3 24 2" xfId="11782"/>
    <cellStyle name="Note 4 7 3 24 2 2" xfId="35609"/>
    <cellStyle name="Note 4 7 3 24 2 3" xfId="46648"/>
    <cellStyle name="Note 4 7 3 24 2 4" xfId="23695"/>
    <cellStyle name="Note 4 7 3 24 3" xfId="30083"/>
    <cellStyle name="Note 4 7 3 24 4" xfId="41104"/>
    <cellStyle name="Note 4 7 3 24 5" xfId="18151"/>
    <cellStyle name="Note 4 7 3 25" xfId="6457"/>
    <cellStyle name="Note 4 7 3 25 2" xfId="11974"/>
    <cellStyle name="Note 4 7 3 25 2 2" xfId="35801"/>
    <cellStyle name="Note 4 7 3 25 2 3" xfId="46840"/>
    <cellStyle name="Note 4 7 3 25 2 4" xfId="23887"/>
    <cellStyle name="Note 4 7 3 25 3" xfId="30296"/>
    <cellStyle name="Note 4 7 3 25 4" xfId="41324"/>
    <cellStyle name="Note 4 7 3 25 5" xfId="18371"/>
    <cellStyle name="Note 4 7 3 26" xfId="6683"/>
    <cellStyle name="Note 4 7 3 26 2" xfId="12167"/>
    <cellStyle name="Note 4 7 3 26 2 2" xfId="35994"/>
    <cellStyle name="Note 4 7 3 26 2 3" xfId="47033"/>
    <cellStyle name="Note 4 7 3 26 2 4" xfId="24080"/>
    <cellStyle name="Note 4 7 3 26 3" xfId="30513"/>
    <cellStyle name="Note 4 7 3 26 4" xfId="41550"/>
    <cellStyle name="Note 4 7 3 26 5" xfId="18597"/>
    <cellStyle name="Note 4 7 3 27" xfId="795"/>
    <cellStyle name="Note 4 7 3 27 2" xfId="7102"/>
    <cellStyle name="Note 4 7 3 27 2 2" xfId="30929"/>
    <cellStyle name="Note 4 7 3 27 2 3" xfId="41968"/>
    <cellStyle name="Note 4 7 3 27 2 4" xfId="19015"/>
    <cellStyle name="Note 4 7 3 27 3" xfId="24786"/>
    <cellStyle name="Note 4 7 3 27 4" xfId="25903"/>
    <cellStyle name="Note 4 7 3 27 5" xfId="12709"/>
    <cellStyle name="Note 4 7 3 28" xfId="6885"/>
    <cellStyle name="Note 4 7 3 28 2" xfId="30712"/>
    <cellStyle name="Note 4 7 3 28 3" xfId="41751"/>
    <cellStyle name="Note 4 7 3 28 4" xfId="18798"/>
    <cellStyle name="Note 4 7 3 29" xfId="24566"/>
    <cellStyle name="Note 4 7 3 3" xfId="1431"/>
    <cellStyle name="Note 4 7 3 3 2" xfId="7638"/>
    <cellStyle name="Note 4 7 3 3 2 2" xfId="31465"/>
    <cellStyle name="Note 4 7 3 3 2 3" xfId="42504"/>
    <cellStyle name="Note 4 7 3 3 2 4" xfId="19551"/>
    <cellStyle name="Note 4 7 3 3 3" xfId="25401"/>
    <cellStyle name="Note 4 7 3 3 4" xfId="36298"/>
    <cellStyle name="Note 4 7 3 3 5" xfId="13345"/>
    <cellStyle name="Note 4 7 3 30" xfId="25825"/>
    <cellStyle name="Note 4 7 3 31" xfId="12488"/>
    <cellStyle name="Note 4 7 3 4" xfId="1663"/>
    <cellStyle name="Note 4 7 3 4 2" xfId="7836"/>
    <cellStyle name="Note 4 7 3 4 2 2" xfId="31663"/>
    <cellStyle name="Note 4 7 3 4 2 3" xfId="42702"/>
    <cellStyle name="Note 4 7 3 4 2 4" xfId="19749"/>
    <cellStyle name="Note 4 7 3 4 3" xfId="25625"/>
    <cellStyle name="Note 4 7 3 4 4" xfId="36530"/>
    <cellStyle name="Note 4 7 3 4 5" xfId="13577"/>
    <cellStyle name="Note 4 7 3 5" xfId="1874"/>
    <cellStyle name="Note 4 7 3 5 2" xfId="8020"/>
    <cellStyle name="Note 4 7 3 5 2 2" xfId="31847"/>
    <cellStyle name="Note 4 7 3 5 2 3" xfId="42886"/>
    <cellStyle name="Note 4 7 3 5 2 4" xfId="19933"/>
    <cellStyle name="Note 4 7 3 5 3" xfId="25829"/>
    <cellStyle name="Note 4 7 3 5 4" xfId="36741"/>
    <cellStyle name="Note 4 7 3 5 5" xfId="13788"/>
    <cellStyle name="Note 4 7 3 6" xfId="2105"/>
    <cellStyle name="Note 4 7 3 6 2" xfId="8221"/>
    <cellStyle name="Note 4 7 3 6 2 2" xfId="32048"/>
    <cellStyle name="Note 4 7 3 6 2 3" xfId="43087"/>
    <cellStyle name="Note 4 7 3 6 2 4" xfId="20134"/>
    <cellStyle name="Note 4 7 3 6 3" xfId="26054"/>
    <cellStyle name="Note 4 7 3 6 4" xfId="36972"/>
    <cellStyle name="Note 4 7 3 6 5" xfId="14019"/>
    <cellStyle name="Note 4 7 3 7" xfId="2330"/>
    <cellStyle name="Note 4 7 3 7 2" xfId="8412"/>
    <cellStyle name="Note 4 7 3 7 2 2" xfId="32239"/>
    <cellStyle name="Note 4 7 3 7 2 3" xfId="43278"/>
    <cellStyle name="Note 4 7 3 7 2 4" xfId="20325"/>
    <cellStyle name="Note 4 7 3 7 3" xfId="26271"/>
    <cellStyle name="Note 4 7 3 7 4" xfId="37197"/>
    <cellStyle name="Note 4 7 3 7 5" xfId="14244"/>
    <cellStyle name="Note 4 7 3 8" xfId="2544"/>
    <cellStyle name="Note 4 7 3 8 2" xfId="8598"/>
    <cellStyle name="Note 4 7 3 8 2 2" xfId="32425"/>
    <cellStyle name="Note 4 7 3 8 2 3" xfId="43464"/>
    <cellStyle name="Note 4 7 3 8 2 4" xfId="20511"/>
    <cellStyle name="Note 4 7 3 8 3" xfId="26480"/>
    <cellStyle name="Note 4 7 3 8 4" xfId="37411"/>
    <cellStyle name="Note 4 7 3 8 5" xfId="14458"/>
    <cellStyle name="Note 4 7 3 9" xfId="2762"/>
    <cellStyle name="Note 4 7 3 9 2" xfId="8782"/>
    <cellStyle name="Note 4 7 3 9 2 2" xfId="32609"/>
    <cellStyle name="Note 4 7 3 9 2 3" xfId="43648"/>
    <cellStyle name="Note 4 7 3 9 2 4" xfId="20695"/>
    <cellStyle name="Note 4 7 3 9 3" xfId="26692"/>
    <cellStyle name="Note 4 7 3 9 4" xfId="37629"/>
    <cellStyle name="Note 4 7 3 9 5" xfId="14676"/>
    <cellStyle name="Note 4 7 30" xfId="6727"/>
    <cellStyle name="Note 4 7 30 2" xfId="12203"/>
    <cellStyle name="Note 4 7 30 2 2" xfId="36030"/>
    <cellStyle name="Note 4 7 30 2 3" xfId="47069"/>
    <cellStyle name="Note 4 7 30 2 4" xfId="24116"/>
    <cellStyle name="Note 4 7 30 3" xfId="30556"/>
    <cellStyle name="Note 4 7 30 4" xfId="41594"/>
    <cellStyle name="Note 4 7 30 5" xfId="18641"/>
    <cellStyle name="Note 4 7 31" xfId="6772"/>
    <cellStyle name="Note 4 7 31 2" xfId="12243"/>
    <cellStyle name="Note 4 7 31 2 2" xfId="36070"/>
    <cellStyle name="Note 4 7 31 2 3" xfId="47109"/>
    <cellStyle name="Note 4 7 31 2 4" xfId="24156"/>
    <cellStyle name="Note 4 7 31 3" xfId="30600"/>
    <cellStyle name="Note 4 7 31 4" xfId="41639"/>
    <cellStyle name="Note 4 7 31 5" xfId="18686"/>
    <cellStyle name="Note 4 7 32" xfId="651"/>
    <cellStyle name="Note 4 7 32 2" xfId="6958"/>
    <cellStyle name="Note 4 7 32 2 2" xfId="30785"/>
    <cellStyle name="Note 4 7 32 2 3" xfId="41824"/>
    <cellStyle name="Note 4 7 32 2 4" xfId="18871"/>
    <cellStyle name="Note 4 7 32 3" xfId="24642"/>
    <cellStyle name="Note 4 7 32 4" xfId="29917"/>
    <cellStyle name="Note 4 7 32 5" xfId="12565"/>
    <cellStyle name="Note 4 7 33" xfId="24404"/>
    <cellStyle name="Note 4 7 34" xfId="25448"/>
    <cellStyle name="Note 4 7 35" xfId="12322"/>
    <cellStyle name="Note 4 7 4" xfId="449"/>
    <cellStyle name="Note 4 7 4 10" xfId="2843"/>
    <cellStyle name="Note 4 7 4 10 2" xfId="8855"/>
    <cellStyle name="Note 4 7 4 10 2 2" xfId="32682"/>
    <cellStyle name="Note 4 7 4 10 2 3" xfId="43721"/>
    <cellStyle name="Note 4 7 4 10 2 4" xfId="20768"/>
    <cellStyle name="Note 4 7 4 10 3" xfId="26772"/>
    <cellStyle name="Note 4 7 4 10 4" xfId="37710"/>
    <cellStyle name="Note 4 7 4 10 5" xfId="14757"/>
    <cellStyle name="Note 4 7 4 11" xfId="3111"/>
    <cellStyle name="Note 4 7 4 11 2" xfId="9084"/>
    <cellStyle name="Note 4 7 4 11 2 2" xfId="32911"/>
    <cellStyle name="Note 4 7 4 11 2 3" xfId="43950"/>
    <cellStyle name="Note 4 7 4 11 2 4" xfId="20997"/>
    <cellStyle name="Note 4 7 4 11 3" xfId="27035"/>
    <cellStyle name="Note 4 7 4 11 4" xfId="37978"/>
    <cellStyle name="Note 4 7 4 11 5" xfId="15025"/>
    <cellStyle name="Note 4 7 4 12" xfId="3355"/>
    <cellStyle name="Note 4 7 4 12 2" xfId="9296"/>
    <cellStyle name="Note 4 7 4 12 2 2" xfId="33123"/>
    <cellStyle name="Note 4 7 4 12 2 3" xfId="44162"/>
    <cellStyle name="Note 4 7 4 12 2 4" xfId="21209"/>
    <cellStyle name="Note 4 7 4 12 3" xfId="27276"/>
    <cellStyle name="Note 4 7 4 12 4" xfId="38222"/>
    <cellStyle name="Note 4 7 4 12 5" xfId="15269"/>
    <cellStyle name="Note 4 7 4 13" xfId="3600"/>
    <cellStyle name="Note 4 7 4 13 2" xfId="9509"/>
    <cellStyle name="Note 4 7 4 13 2 2" xfId="33336"/>
    <cellStyle name="Note 4 7 4 13 2 3" xfId="44375"/>
    <cellStyle name="Note 4 7 4 13 2 4" xfId="21422"/>
    <cellStyle name="Note 4 7 4 13 3" xfId="27516"/>
    <cellStyle name="Note 4 7 4 13 4" xfId="38467"/>
    <cellStyle name="Note 4 7 4 13 5" xfId="15514"/>
    <cellStyle name="Note 4 7 4 14" xfId="3848"/>
    <cellStyle name="Note 4 7 4 14 2" xfId="9723"/>
    <cellStyle name="Note 4 7 4 14 2 2" xfId="33550"/>
    <cellStyle name="Note 4 7 4 14 2 3" xfId="44589"/>
    <cellStyle name="Note 4 7 4 14 2 4" xfId="21636"/>
    <cellStyle name="Note 4 7 4 14 3" xfId="27760"/>
    <cellStyle name="Note 4 7 4 14 4" xfId="38715"/>
    <cellStyle name="Note 4 7 4 14 5" xfId="15762"/>
    <cellStyle name="Note 4 7 4 15" xfId="4092"/>
    <cellStyle name="Note 4 7 4 15 2" xfId="9934"/>
    <cellStyle name="Note 4 7 4 15 2 2" xfId="33761"/>
    <cellStyle name="Note 4 7 4 15 2 3" xfId="44800"/>
    <cellStyle name="Note 4 7 4 15 2 4" xfId="21847"/>
    <cellStyle name="Note 4 7 4 15 3" xfId="27999"/>
    <cellStyle name="Note 4 7 4 15 4" xfId="38959"/>
    <cellStyle name="Note 4 7 4 15 5" xfId="16006"/>
    <cellStyle name="Note 4 7 4 16" xfId="4334"/>
    <cellStyle name="Note 4 7 4 16 2" xfId="10144"/>
    <cellStyle name="Note 4 7 4 16 2 2" xfId="33971"/>
    <cellStyle name="Note 4 7 4 16 2 3" xfId="45010"/>
    <cellStyle name="Note 4 7 4 16 2 4" xfId="22057"/>
    <cellStyle name="Note 4 7 4 16 3" xfId="28236"/>
    <cellStyle name="Note 4 7 4 16 4" xfId="39201"/>
    <cellStyle name="Note 4 7 4 16 5" xfId="16248"/>
    <cellStyle name="Note 4 7 4 17" xfId="4555"/>
    <cellStyle name="Note 4 7 4 17 2" xfId="10331"/>
    <cellStyle name="Note 4 7 4 17 2 2" xfId="34158"/>
    <cellStyle name="Note 4 7 4 17 2 3" xfId="45197"/>
    <cellStyle name="Note 4 7 4 17 2 4" xfId="22244"/>
    <cellStyle name="Note 4 7 4 17 3" xfId="28451"/>
    <cellStyle name="Note 4 7 4 17 4" xfId="39422"/>
    <cellStyle name="Note 4 7 4 17 5" xfId="16469"/>
    <cellStyle name="Note 4 7 4 18" xfId="4765"/>
    <cellStyle name="Note 4 7 4 18 2" xfId="10514"/>
    <cellStyle name="Note 4 7 4 18 2 2" xfId="34341"/>
    <cellStyle name="Note 4 7 4 18 2 3" xfId="45380"/>
    <cellStyle name="Note 4 7 4 18 2 4" xfId="22427"/>
    <cellStyle name="Note 4 7 4 18 3" xfId="28655"/>
    <cellStyle name="Note 4 7 4 18 4" xfId="39632"/>
    <cellStyle name="Note 4 7 4 18 5" xfId="16679"/>
    <cellStyle name="Note 4 7 4 19" xfId="5000"/>
    <cellStyle name="Note 4 7 4 19 2" xfId="10719"/>
    <cellStyle name="Note 4 7 4 19 2 2" xfId="34546"/>
    <cellStyle name="Note 4 7 4 19 2 3" xfId="45585"/>
    <cellStyle name="Note 4 7 4 19 2 4" xfId="22632"/>
    <cellStyle name="Note 4 7 4 19 3" xfId="28884"/>
    <cellStyle name="Note 4 7 4 19 4" xfId="39867"/>
    <cellStyle name="Note 4 7 4 19 5" xfId="16914"/>
    <cellStyle name="Note 4 7 4 2" xfId="1093"/>
    <cellStyle name="Note 4 7 4 2 2" xfId="7346"/>
    <cellStyle name="Note 4 7 4 2 2 2" xfId="31173"/>
    <cellStyle name="Note 4 7 4 2 2 3" xfId="42212"/>
    <cellStyle name="Note 4 7 4 2 2 4" xfId="19259"/>
    <cellStyle name="Note 4 7 4 2 3" xfId="25074"/>
    <cellStyle name="Note 4 7 4 2 4" xfId="24194"/>
    <cellStyle name="Note 4 7 4 2 5" xfId="13007"/>
    <cellStyle name="Note 4 7 4 20" xfId="5221"/>
    <cellStyle name="Note 4 7 4 20 2" xfId="10906"/>
    <cellStyle name="Note 4 7 4 20 2 2" xfId="34733"/>
    <cellStyle name="Note 4 7 4 20 2 3" xfId="45772"/>
    <cellStyle name="Note 4 7 4 20 2 4" xfId="22819"/>
    <cellStyle name="Note 4 7 4 20 3" xfId="29098"/>
    <cellStyle name="Note 4 7 4 20 4" xfId="40088"/>
    <cellStyle name="Note 4 7 4 20 5" xfId="17135"/>
    <cellStyle name="Note 4 7 4 21" xfId="5454"/>
    <cellStyle name="Note 4 7 4 21 2" xfId="11109"/>
    <cellStyle name="Note 4 7 4 21 2 2" xfId="34936"/>
    <cellStyle name="Note 4 7 4 21 2 3" xfId="45975"/>
    <cellStyle name="Note 4 7 4 21 2 4" xfId="23022"/>
    <cellStyle name="Note 4 7 4 21 3" xfId="29325"/>
    <cellStyle name="Note 4 7 4 21 4" xfId="40321"/>
    <cellStyle name="Note 4 7 4 21 5" xfId="17368"/>
    <cellStyle name="Note 4 7 4 22" xfId="5687"/>
    <cellStyle name="Note 4 7 4 22 2" xfId="11310"/>
    <cellStyle name="Note 4 7 4 22 2 2" xfId="35137"/>
    <cellStyle name="Note 4 7 4 22 2 3" xfId="46176"/>
    <cellStyle name="Note 4 7 4 22 2 4" xfId="23223"/>
    <cellStyle name="Note 4 7 4 22 3" xfId="29551"/>
    <cellStyle name="Note 4 7 4 22 4" xfId="40554"/>
    <cellStyle name="Note 4 7 4 22 5" xfId="17601"/>
    <cellStyle name="Note 4 7 4 23" xfId="5904"/>
    <cellStyle name="Note 4 7 4 23 2" xfId="11494"/>
    <cellStyle name="Note 4 7 4 23 2 2" xfId="35321"/>
    <cellStyle name="Note 4 7 4 23 2 3" xfId="46360"/>
    <cellStyle name="Note 4 7 4 23 2 4" xfId="23407"/>
    <cellStyle name="Note 4 7 4 23 3" xfId="29762"/>
    <cellStyle name="Note 4 7 4 23 4" xfId="40771"/>
    <cellStyle name="Note 4 7 4 23 5" xfId="17818"/>
    <cellStyle name="Note 4 7 4 24" xfId="6112"/>
    <cellStyle name="Note 4 7 4 24 2" xfId="11675"/>
    <cellStyle name="Note 4 7 4 24 2 2" xfId="35502"/>
    <cellStyle name="Note 4 7 4 24 2 3" xfId="46541"/>
    <cellStyle name="Note 4 7 4 24 2 4" xfId="23588"/>
    <cellStyle name="Note 4 7 4 24 3" xfId="29963"/>
    <cellStyle name="Note 4 7 4 24 4" xfId="40979"/>
    <cellStyle name="Note 4 7 4 24 5" xfId="18026"/>
    <cellStyle name="Note 4 7 4 25" xfId="6332"/>
    <cellStyle name="Note 4 7 4 25 2" xfId="11867"/>
    <cellStyle name="Note 4 7 4 25 2 2" xfId="35694"/>
    <cellStyle name="Note 4 7 4 25 2 3" xfId="46733"/>
    <cellStyle name="Note 4 7 4 25 2 4" xfId="23780"/>
    <cellStyle name="Note 4 7 4 25 3" xfId="30176"/>
    <cellStyle name="Note 4 7 4 25 4" xfId="41199"/>
    <cellStyle name="Note 4 7 4 25 5" xfId="18246"/>
    <cellStyle name="Note 4 7 4 26" xfId="6566"/>
    <cellStyle name="Note 4 7 4 26 2" xfId="12068"/>
    <cellStyle name="Note 4 7 4 26 2 2" xfId="35895"/>
    <cellStyle name="Note 4 7 4 26 2 3" xfId="46934"/>
    <cellStyle name="Note 4 7 4 26 2 4" xfId="23981"/>
    <cellStyle name="Note 4 7 4 26 3" xfId="30401"/>
    <cellStyle name="Note 4 7 4 26 4" xfId="41433"/>
    <cellStyle name="Note 4 7 4 26 5" xfId="18480"/>
    <cellStyle name="Note 4 7 4 27" xfId="688"/>
    <cellStyle name="Note 4 7 4 27 2" xfId="6995"/>
    <cellStyle name="Note 4 7 4 27 2 2" xfId="30822"/>
    <cellStyle name="Note 4 7 4 27 2 3" xfId="41861"/>
    <cellStyle name="Note 4 7 4 27 2 4" xfId="18908"/>
    <cellStyle name="Note 4 7 4 27 3" xfId="24679"/>
    <cellStyle name="Note 4 7 4 27 4" xfId="29663"/>
    <cellStyle name="Note 4 7 4 27 5" xfId="12602"/>
    <cellStyle name="Note 4 7 4 28" xfId="24445"/>
    <cellStyle name="Note 4 7 4 29" xfId="26431"/>
    <cellStyle name="Note 4 7 4 3" xfId="1306"/>
    <cellStyle name="Note 4 7 4 3 2" xfId="7531"/>
    <cellStyle name="Note 4 7 4 3 2 2" xfId="31358"/>
    <cellStyle name="Note 4 7 4 3 2 3" xfId="42397"/>
    <cellStyle name="Note 4 7 4 3 2 4" xfId="19444"/>
    <cellStyle name="Note 4 7 4 3 3" xfId="25281"/>
    <cellStyle name="Note 4 7 4 3 4" xfId="36173"/>
    <cellStyle name="Note 4 7 4 3 5" xfId="13220"/>
    <cellStyle name="Note 4 7 4 30" xfId="12363"/>
    <cellStyle name="Note 4 7 4 4" xfId="1538"/>
    <cellStyle name="Note 4 7 4 4 2" xfId="7729"/>
    <cellStyle name="Note 4 7 4 4 2 2" xfId="31556"/>
    <cellStyle name="Note 4 7 4 4 2 3" xfId="42595"/>
    <cellStyle name="Note 4 7 4 4 2 4" xfId="19642"/>
    <cellStyle name="Note 4 7 4 4 3" xfId="25505"/>
    <cellStyle name="Note 4 7 4 4 4" xfId="36405"/>
    <cellStyle name="Note 4 7 4 4 5" xfId="13452"/>
    <cellStyle name="Note 4 7 4 5" xfId="1749"/>
    <cellStyle name="Note 4 7 4 5 2" xfId="7913"/>
    <cellStyle name="Note 4 7 4 5 2 2" xfId="31740"/>
    <cellStyle name="Note 4 7 4 5 2 3" xfId="42779"/>
    <cellStyle name="Note 4 7 4 5 2 4" xfId="19826"/>
    <cellStyle name="Note 4 7 4 5 3" xfId="25709"/>
    <cellStyle name="Note 4 7 4 5 4" xfId="36616"/>
    <cellStyle name="Note 4 7 4 5 5" xfId="13663"/>
    <cellStyle name="Note 4 7 4 6" xfId="1980"/>
    <cellStyle name="Note 4 7 4 6 2" xfId="8114"/>
    <cellStyle name="Note 4 7 4 6 2 2" xfId="31941"/>
    <cellStyle name="Note 4 7 4 6 2 3" xfId="42980"/>
    <cellStyle name="Note 4 7 4 6 2 4" xfId="20027"/>
    <cellStyle name="Note 4 7 4 6 3" xfId="25933"/>
    <cellStyle name="Note 4 7 4 6 4" xfId="36847"/>
    <cellStyle name="Note 4 7 4 6 5" xfId="13894"/>
    <cellStyle name="Note 4 7 4 7" xfId="2205"/>
    <cellStyle name="Note 4 7 4 7 2" xfId="8305"/>
    <cellStyle name="Note 4 7 4 7 2 2" xfId="32132"/>
    <cellStyle name="Note 4 7 4 7 2 3" xfId="43171"/>
    <cellStyle name="Note 4 7 4 7 2 4" xfId="20218"/>
    <cellStyle name="Note 4 7 4 7 3" xfId="26151"/>
    <cellStyle name="Note 4 7 4 7 4" xfId="37072"/>
    <cellStyle name="Note 4 7 4 7 5" xfId="14119"/>
    <cellStyle name="Note 4 7 4 8" xfId="2419"/>
    <cellStyle name="Note 4 7 4 8 2" xfId="8491"/>
    <cellStyle name="Note 4 7 4 8 2 2" xfId="32318"/>
    <cellStyle name="Note 4 7 4 8 2 3" xfId="43357"/>
    <cellStyle name="Note 4 7 4 8 2 4" xfId="20404"/>
    <cellStyle name="Note 4 7 4 8 3" xfId="26359"/>
    <cellStyle name="Note 4 7 4 8 4" xfId="37286"/>
    <cellStyle name="Note 4 7 4 8 5" xfId="14333"/>
    <cellStyle name="Note 4 7 4 9" xfId="2642"/>
    <cellStyle name="Note 4 7 4 9 2" xfId="8681"/>
    <cellStyle name="Note 4 7 4 9 2 2" xfId="32508"/>
    <cellStyle name="Note 4 7 4 9 2 3" xfId="43547"/>
    <cellStyle name="Note 4 7 4 9 2 4" xfId="20594"/>
    <cellStyle name="Note 4 7 4 9 3" xfId="26577"/>
    <cellStyle name="Note 4 7 4 9 4" xfId="37509"/>
    <cellStyle name="Note 4 7 4 9 5" xfId="14556"/>
    <cellStyle name="Note 4 7 5" xfId="1052"/>
    <cellStyle name="Note 4 7 5 2" xfId="7309"/>
    <cellStyle name="Note 4 7 5 2 2" xfId="31136"/>
    <cellStyle name="Note 4 7 5 2 3" xfId="42175"/>
    <cellStyle name="Note 4 7 5 2 4" xfId="19222"/>
    <cellStyle name="Note 4 7 5 3" xfId="25034"/>
    <cellStyle name="Note 4 7 5 4" xfId="24979"/>
    <cellStyle name="Note 4 7 5 5" xfId="12966"/>
    <cellStyle name="Note 4 7 6" xfId="1265"/>
    <cellStyle name="Note 4 7 6 2" xfId="7494"/>
    <cellStyle name="Note 4 7 6 2 2" xfId="31321"/>
    <cellStyle name="Note 4 7 6 2 3" xfId="42360"/>
    <cellStyle name="Note 4 7 6 2 4" xfId="19407"/>
    <cellStyle name="Note 4 7 6 3" xfId="25241"/>
    <cellStyle name="Note 4 7 6 4" xfId="36132"/>
    <cellStyle name="Note 4 7 6 5" xfId="13179"/>
    <cellStyle name="Note 4 7 7" xfId="1497"/>
    <cellStyle name="Note 4 7 7 2" xfId="7692"/>
    <cellStyle name="Note 4 7 7 2 2" xfId="31519"/>
    <cellStyle name="Note 4 7 7 2 3" xfId="42558"/>
    <cellStyle name="Note 4 7 7 2 4" xfId="19605"/>
    <cellStyle name="Note 4 7 7 3" xfId="25465"/>
    <cellStyle name="Note 4 7 7 4" xfId="36364"/>
    <cellStyle name="Note 4 7 7 5" xfId="13411"/>
    <cellStyle name="Note 4 7 8" xfId="1708"/>
    <cellStyle name="Note 4 7 8 2" xfId="7876"/>
    <cellStyle name="Note 4 7 8 2 2" xfId="31703"/>
    <cellStyle name="Note 4 7 8 2 3" xfId="42742"/>
    <cellStyle name="Note 4 7 8 2 4" xfId="19789"/>
    <cellStyle name="Note 4 7 8 3" xfId="25669"/>
    <cellStyle name="Note 4 7 8 4" xfId="36575"/>
    <cellStyle name="Note 4 7 8 5" xfId="13622"/>
    <cellStyle name="Note 4 7 9" xfId="1939"/>
    <cellStyle name="Note 4 7 9 2" xfId="8077"/>
    <cellStyle name="Note 4 7 9 2 2" xfId="31904"/>
    <cellStyle name="Note 4 7 9 2 3" xfId="42943"/>
    <cellStyle name="Note 4 7 9 2 4" xfId="19990"/>
    <cellStyle name="Note 4 7 9 3" xfId="25893"/>
    <cellStyle name="Note 4 7 9 4" xfId="36806"/>
    <cellStyle name="Note 4 7 9 5" xfId="13853"/>
    <cellStyle name="Note 4 8" xfId="491"/>
    <cellStyle name="Note 4 8 10" xfId="2885"/>
    <cellStyle name="Note 4 8 10 2" xfId="8896"/>
    <cellStyle name="Note 4 8 10 2 2" xfId="32723"/>
    <cellStyle name="Note 4 8 10 2 3" xfId="43762"/>
    <cellStyle name="Note 4 8 10 2 4" xfId="20809"/>
    <cellStyle name="Note 4 8 10 3" xfId="26814"/>
    <cellStyle name="Note 4 8 10 4" xfId="37752"/>
    <cellStyle name="Note 4 8 10 5" xfId="14799"/>
    <cellStyle name="Note 4 8 11" xfId="3153"/>
    <cellStyle name="Note 4 8 11 2" xfId="9125"/>
    <cellStyle name="Note 4 8 11 2 2" xfId="32952"/>
    <cellStyle name="Note 4 8 11 2 3" xfId="43991"/>
    <cellStyle name="Note 4 8 11 2 4" xfId="21038"/>
    <cellStyle name="Note 4 8 11 3" xfId="27077"/>
    <cellStyle name="Note 4 8 11 4" xfId="38020"/>
    <cellStyle name="Note 4 8 11 5" xfId="15067"/>
    <cellStyle name="Note 4 8 12" xfId="3397"/>
    <cellStyle name="Note 4 8 12 2" xfId="9337"/>
    <cellStyle name="Note 4 8 12 2 2" xfId="33164"/>
    <cellStyle name="Note 4 8 12 2 3" xfId="44203"/>
    <cellStyle name="Note 4 8 12 2 4" xfId="21250"/>
    <cellStyle name="Note 4 8 12 3" xfId="27318"/>
    <cellStyle name="Note 4 8 12 4" xfId="38264"/>
    <cellStyle name="Note 4 8 12 5" xfId="15311"/>
    <cellStyle name="Note 4 8 13" xfId="3642"/>
    <cellStyle name="Note 4 8 13 2" xfId="9550"/>
    <cellStyle name="Note 4 8 13 2 2" xfId="33377"/>
    <cellStyle name="Note 4 8 13 2 3" xfId="44416"/>
    <cellStyle name="Note 4 8 13 2 4" xfId="21463"/>
    <cellStyle name="Note 4 8 13 3" xfId="27558"/>
    <cellStyle name="Note 4 8 13 4" xfId="38509"/>
    <cellStyle name="Note 4 8 13 5" xfId="15556"/>
    <cellStyle name="Note 4 8 14" xfId="3890"/>
    <cellStyle name="Note 4 8 14 2" xfId="9764"/>
    <cellStyle name="Note 4 8 14 2 2" xfId="33591"/>
    <cellStyle name="Note 4 8 14 2 3" xfId="44630"/>
    <cellStyle name="Note 4 8 14 2 4" xfId="21677"/>
    <cellStyle name="Note 4 8 14 3" xfId="27802"/>
    <cellStyle name="Note 4 8 14 4" xfId="38757"/>
    <cellStyle name="Note 4 8 14 5" xfId="15804"/>
    <cellStyle name="Note 4 8 15" xfId="4134"/>
    <cellStyle name="Note 4 8 15 2" xfId="9975"/>
    <cellStyle name="Note 4 8 15 2 2" xfId="33802"/>
    <cellStyle name="Note 4 8 15 2 3" xfId="44841"/>
    <cellStyle name="Note 4 8 15 2 4" xfId="21888"/>
    <cellStyle name="Note 4 8 15 3" xfId="28041"/>
    <cellStyle name="Note 4 8 15 4" xfId="39001"/>
    <cellStyle name="Note 4 8 15 5" xfId="16048"/>
    <cellStyle name="Note 4 8 16" xfId="4376"/>
    <cellStyle name="Note 4 8 16 2" xfId="10185"/>
    <cellStyle name="Note 4 8 16 2 2" xfId="34012"/>
    <cellStyle name="Note 4 8 16 2 3" xfId="45051"/>
    <cellStyle name="Note 4 8 16 2 4" xfId="22098"/>
    <cellStyle name="Note 4 8 16 3" xfId="28278"/>
    <cellStyle name="Note 4 8 16 4" xfId="39243"/>
    <cellStyle name="Note 4 8 16 5" xfId="16290"/>
    <cellStyle name="Note 4 8 17" xfId="4597"/>
    <cellStyle name="Note 4 8 17 2" xfId="10372"/>
    <cellStyle name="Note 4 8 17 2 2" xfId="34199"/>
    <cellStyle name="Note 4 8 17 2 3" xfId="45238"/>
    <cellStyle name="Note 4 8 17 2 4" xfId="22285"/>
    <cellStyle name="Note 4 8 17 3" xfId="28493"/>
    <cellStyle name="Note 4 8 17 4" xfId="39464"/>
    <cellStyle name="Note 4 8 17 5" xfId="16511"/>
    <cellStyle name="Note 4 8 18" xfId="4807"/>
    <cellStyle name="Note 4 8 18 2" xfId="10555"/>
    <cellStyle name="Note 4 8 18 2 2" xfId="34382"/>
    <cellStyle name="Note 4 8 18 2 3" xfId="45421"/>
    <cellStyle name="Note 4 8 18 2 4" xfId="22468"/>
    <cellStyle name="Note 4 8 18 3" xfId="28697"/>
    <cellStyle name="Note 4 8 18 4" xfId="39674"/>
    <cellStyle name="Note 4 8 18 5" xfId="16721"/>
    <cellStyle name="Note 4 8 19" xfId="5042"/>
    <cellStyle name="Note 4 8 19 2" xfId="10760"/>
    <cellStyle name="Note 4 8 19 2 2" xfId="34587"/>
    <cellStyle name="Note 4 8 19 2 3" xfId="45626"/>
    <cellStyle name="Note 4 8 19 2 4" xfId="22673"/>
    <cellStyle name="Note 4 8 19 3" xfId="28926"/>
    <cellStyle name="Note 4 8 19 4" xfId="39909"/>
    <cellStyle name="Note 4 8 19 5" xfId="16956"/>
    <cellStyle name="Note 4 8 2" xfId="1135"/>
    <cellStyle name="Note 4 8 2 2" xfId="7387"/>
    <cellStyle name="Note 4 8 2 2 2" xfId="31214"/>
    <cellStyle name="Note 4 8 2 2 3" xfId="42253"/>
    <cellStyle name="Note 4 8 2 2 4" xfId="19300"/>
    <cellStyle name="Note 4 8 2 3" xfId="25116"/>
    <cellStyle name="Note 4 8 2 4" xfId="24358"/>
    <cellStyle name="Note 4 8 2 5" xfId="13049"/>
    <cellStyle name="Note 4 8 20" xfId="5263"/>
    <cellStyle name="Note 4 8 20 2" xfId="10947"/>
    <cellStyle name="Note 4 8 20 2 2" xfId="34774"/>
    <cellStyle name="Note 4 8 20 2 3" xfId="45813"/>
    <cellStyle name="Note 4 8 20 2 4" xfId="22860"/>
    <cellStyle name="Note 4 8 20 3" xfId="29140"/>
    <cellStyle name="Note 4 8 20 4" xfId="40130"/>
    <cellStyle name="Note 4 8 20 5" xfId="17177"/>
    <cellStyle name="Note 4 8 21" xfId="5496"/>
    <cellStyle name="Note 4 8 21 2" xfId="11150"/>
    <cellStyle name="Note 4 8 21 2 2" xfId="34977"/>
    <cellStyle name="Note 4 8 21 2 3" xfId="46016"/>
    <cellStyle name="Note 4 8 21 2 4" xfId="23063"/>
    <cellStyle name="Note 4 8 21 3" xfId="29367"/>
    <cellStyle name="Note 4 8 21 4" xfId="40363"/>
    <cellStyle name="Note 4 8 21 5" xfId="17410"/>
    <cellStyle name="Note 4 8 22" xfId="5729"/>
    <cellStyle name="Note 4 8 22 2" xfId="11351"/>
    <cellStyle name="Note 4 8 22 2 2" xfId="35178"/>
    <cellStyle name="Note 4 8 22 2 3" xfId="46217"/>
    <cellStyle name="Note 4 8 22 2 4" xfId="23264"/>
    <cellStyle name="Note 4 8 22 3" xfId="29593"/>
    <cellStyle name="Note 4 8 22 4" xfId="40596"/>
    <cellStyle name="Note 4 8 22 5" xfId="17643"/>
    <cellStyle name="Note 4 8 23" xfId="5946"/>
    <cellStyle name="Note 4 8 23 2" xfId="11535"/>
    <cellStyle name="Note 4 8 23 2 2" xfId="35362"/>
    <cellStyle name="Note 4 8 23 2 3" xfId="46401"/>
    <cellStyle name="Note 4 8 23 2 4" xfId="23448"/>
    <cellStyle name="Note 4 8 23 3" xfId="29804"/>
    <cellStyle name="Note 4 8 23 4" xfId="40813"/>
    <cellStyle name="Note 4 8 23 5" xfId="17860"/>
    <cellStyle name="Note 4 8 24" xfId="6154"/>
    <cellStyle name="Note 4 8 24 2" xfId="11716"/>
    <cellStyle name="Note 4 8 24 2 2" xfId="35543"/>
    <cellStyle name="Note 4 8 24 2 3" xfId="46582"/>
    <cellStyle name="Note 4 8 24 2 4" xfId="23629"/>
    <cellStyle name="Note 4 8 24 3" xfId="30005"/>
    <cellStyle name="Note 4 8 24 4" xfId="41021"/>
    <cellStyle name="Note 4 8 24 5" xfId="18068"/>
    <cellStyle name="Note 4 8 25" xfId="6374"/>
    <cellStyle name="Note 4 8 25 2" xfId="11908"/>
    <cellStyle name="Note 4 8 25 2 2" xfId="35735"/>
    <cellStyle name="Note 4 8 25 2 3" xfId="46774"/>
    <cellStyle name="Note 4 8 25 2 4" xfId="23821"/>
    <cellStyle name="Note 4 8 25 3" xfId="30218"/>
    <cellStyle name="Note 4 8 25 4" xfId="41241"/>
    <cellStyle name="Note 4 8 25 5" xfId="18288"/>
    <cellStyle name="Note 4 8 26" xfId="6600"/>
    <cellStyle name="Note 4 8 26 2" xfId="12101"/>
    <cellStyle name="Note 4 8 26 2 2" xfId="35928"/>
    <cellStyle name="Note 4 8 26 2 3" xfId="46967"/>
    <cellStyle name="Note 4 8 26 2 4" xfId="24014"/>
    <cellStyle name="Note 4 8 26 3" xfId="30435"/>
    <cellStyle name="Note 4 8 26 4" xfId="41467"/>
    <cellStyle name="Note 4 8 26 5" xfId="18514"/>
    <cellStyle name="Note 4 8 27" xfId="729"/>
    <cellStyle name="Note 4 8 27 2" xfId="7036"/>
    <cellStyle name="Note 4 8 27 2 2" xfId="30863"/>
    <cellStyle name="Note 4 8 27 2 3" xfId="41902"/>
    <cellStyle name="Note 4 8 27 2 4" xfId="18949"/>
    <cellStyle name="Note 4 8 27 3" xfId="24720"/>
    <cellStyle name="Note 4 8 27 4" xfId="25017"/>
    <cellStyle name="Note 4 8 27 5" xfId="12643"/>
    <cellStyle name="Note 4 8 28" xfId="6819"/>
    <cellStyle name="Note 4 8 28 2" xfId="30646"/>
    <cellStyle name="Note 4 8 28 3" xfId="41685"/>
    <cellStyle name="Note 4 8 28 4" xfId="18732"/>
    <cellStyle name="Note 4 8 29" xfId="24487"/>
    <cellStyle name="Note 4 8 3" xfId="1348"/>
    <cellStyle name="Note 4 8 3 2" xfId="7572"/>
    <cellStyle name="Note 4 8 3 2 2" xfId="31399"/>
    <cellStyle name="Note 4 8 3 2 3" xfId="42438"/>
    <cellStyle name="Note 4 8 3 2 4" xfId="19485"/>
    <cellStyle name="Note 4 8 3 3" xfId="25323"/>
    <cellStyle name="Note 4 8 3 4" xfId="36215"/>
    <cellStyle name="Note 4 8 3 5" xfId="13262"/>
    <cellStyle name="Note 4 8 30" xfId="24839"/>
    <cellStyle name="Note 4 8 31" xfId="12405"/>
    <cellStyle name="Note 4 8 4" xfId="1580"/>
    <cellStyle name="Note 4 8 4 2" xfId="7770"/>
    <cellStyle name="Note 4 8 4 2 2" xfId="31597"/>
    <cellStyle name="Note 4 8 4 2 3" xfId="42636"/>
    <cellStyle name="Note 4 8 4 2 4" xfId="19683"/>
    <cellStyle name="Note 4 8 4 3" xfId="25547"/>
    <cellStyle name="Note 4 8 4 4" xfId="36447"/>
    <cellStyle name="Note 4 8 4 5" xfId="13494"/>
    <cellStyle name="Note 4 8 5" xfId="1791"/>
    <cellStyle name="Note 4 8 5 2" xfId="7954"/>
    <cellStyle name="Note 4 8 5 2 2" xfId="31781"/>
    <cellStyle name="Note 4 8 5 2 3" xfId="42820"/>
    <cellStyle name="Note 4 8 5 2 4" xfId="19867"/>
    <cellStyle name="Note 4 8 5 3" xfId="25751"/>
    <cellStyle name="Note 4 8 5 4" xfId="36658"/>
    <cellStyle name="Note 4 8 5 5" xfId="13705"/>
    <cellStyle name="Note 4 8 6" xfId="2022"/>
    <cellStyle name="Note 4 8 6 2" xfId="8155"/>
    <cellStyle name="Note 4 8 6 2 2" xfId="31982"/>
    <cellStyle name="Note 4 8 6 2 3" xfId="43021"/>
    <cellStyle name="Note 4 8 6 2 4" xfId="20068"/>
    <cellStyle name="Note 4 8 6 3" xfId="25975"/>
    <cellStyle name="Note 4 8 6 4" xfId="36889"/>
    <cellStyle name="Note 4 8 6 5" xfId="13936"/>
    <cellStyle name="Note 4 8 7" xfId="2247"/>
    <cellStyle name="Note 4 8 7 2" xfId="8346"/>
    <cellStyle name="Note 4 8 7 2 2" xfId="32173"/>
    <cellStyle name="Note 4 8 7 2 3" xfId="43212"/>
    <cellStyle name="Note 4 8 7 2 4" xfId="20259"/>
    <cellStyle name="Note 4 8 7 3" xfId="26193"/>
    <cellStyle name="Note 4 8 7 4" xfId="37114"/>
    <cellStyle name="Note 4 8 7 5" xfId="14161"/>
    <cellStyle name="Note 4 8 8" xfId="2461"/>
    <cellStyle name="Note 4 8 8 2" xfId="8532"/>
    <cellStyle name="Note 4 8 8 2 2" xfId="32359"/>
    <cellStyle name="Note 4 8 8 2 3" xfId="43398"/>
    <cellStyle name="Note 4 8 8 2 4" xfId="20445"/>
    <cellStyle name="Note 4 8 8 3" xfId="26401"/>
    <cellStyle name="Note 4 8 8 4" xfId="37328"/>
    <cellStyle name="Note 4 8 8 5" xfId="14375"/>
    <cellStyle name="Note 4 8 9" xfId="2679"/>
    <cellStyle name="Note 4 8 9 2" xfId="8716"/>
    <cellStyle name="Note 4 8 9 2 2" xfId="32543"/>
    <cellStyle name="Note 4 8 9 2 3" xfId="43582"/>
    <cellStyle name="Note 4 8 9 2 4" xfId="20629"/>
    <cellStyle name="Note 4 8 9 3" xfId="26613"/>
    <cellStyle name="Note 4 8 9 4" xfId="37546"/>
    <cellStyle name="Note 4 8 9 5" xfId="14593"/>
    <cellStyle name="Note 4 9" xfId="868"/>
    <cellStyle name="Note 4 9 2" xfId="7169"/>
    <cellStyle name="Note 4 9 2 2" xfId="30996"/>
    <cellStyle name="Note 4 9 2 3" xfId="42035"/>
    <cellStyle name="Note 4 9 2 4" xfId="19082"/>
    <cellStyle name="Note 4 9 3" xfId="24858"/>
    <cellStyle name="Note 4 9 4" xfId="27246"/>
    <cellStyle name="Note 4 9 5" xfId="12782"/>
    <cellStyle name="Note 5" xfId="47146"/>
    <cellStyle name="Note 6" xfId="47157"/>
    <cellStyle name="Output 2" xfId="87"/>
    <cellStyle name="Output 3" xfId="220"/>
    <cellStyle name="Output 3 10" xfId="1019"/>
    <cellStyle name="Output 3 10 2" xfId="7286"/>
    <cellStyle name="Output 3 10 2 2" xfId="31113"/>
    <cellStyle name="Output 3 10 2 3" xfId="42152"/>
    <cellStyle name="Output 3 10 2 4" xfId="19199"/>
    <cellStyle name="Output 3 10 3" xfId="25002"/>
    <cellStyle name="Output 3 10 4" xfId="29427"/>
    <cellStyle name="Output 3 10 5" xfId="12933"/>
    <cellStyle name="Output 3 11" xfId="1705"/>
    <cellStyle name="Output 3 11 2" xfId="7873"/>
    <cellStyle name="Output 3 11 2 2" xfId="31700"/>
    <cellStyle name="Output 3 11 2 3" xfId="42739"/>
    <cellStyle name="Output 3 11 2 4" xfId="19786"/>
    <cellStyle name="Output 3 11 3" xfId="25666"/>
    <cellStyle name="Output 3 11 4" xfId="36572"/>
    <cellStyle name="Output 3 11 5" xfId="13619"/>
    <cellStyle name="Output 3 12" xfId="1041"/>
    <cellStyle name="Output 3 12 2" xfId="7301"/>
    <cellStyle name="Output 3 12 2 2" xfId="31128"/>
    <cellStyle name="Output 3 12 2 3" xfId="42167"/>
    <cellStyle name="Output 3 12 2 4" xfId="19214"/>
    <cellStyle name="Output 3 12 3" xfId="25023"/>
    <cellStyle name="Output 3 12 4" xfId="26562"/>
    <cellStyle name="Output 3 12 5" xfId="12955"/>
    <cellStyle name="Output 3 13" xfId="2591"/>
    <cellStyle name="Output 3 13 2" xfId="8637"/>
    <cellStyle name="Output 3 13 2 2" xfId="32464"/>
    <cellStyle name="Output 3 13 2 3" xfId="43503"/>
    <cellStyle name="Output 3 13 2 4" xfId="20550"/>
    <cellStyle name="Output 3 13 3" xfId="26526"/>
    <cellStyle name="Output 3 13 4" xfId="37458"/>
    <cellStyle name="Output 3 13 5" xfId="14505"/>
    <cellStyle name="Output 3 14" xfId="1000"/>
    <cellStyle name="Output 3 14 2" xfId="7273"/>
    <cellStyle name="Output 3 14 2 2" xfId="31100"/>
    <cellStyle name="Output 3 14 2 3" xfId="42139"/>
    <cellStyle name="Output 3 14 2 4" xfId="19186"/>
    <cellStyle name="Output 3 14 3" xfId="24984"/>
    <cellStyle name="Output 3 14 4" xfId="29948"/>
    <cellStyle name="Output 3 14 5" xfId="12914"/>
    <cellStyle name="Output 3 15" xfId="899"/>
    <cellStyle name="Output 3 15 2" xfId="7196"/>
    <cellStyle name="Output 3 15 2 2" xfId="31023"/>
    <cellStyle name="Output 3 15 2 3" xfId="42062"/>
    <cellStyle name="Output 3 15 2 4" xfId="19109"/>
    <cellStyle name="Output 3 15 3" xfId="24888"/>
    <cellStyle name="Output 3 15 4" xfId="25026"/>
    <cellStyle name="Output 3 15 5" xfId="12813"/>
    <cellStyle name="Output 3 16" xfId="3027"/>
    <cellStyle name="Output 3 16 2" xfId="9011"/>
    <cellStyle name="Output 3 16 2 2" xfId="32838"/>
    <cellStyle name="Output 3 16 2 3" xfId="43877"/>
    <cellStyle name="Output 3 16 2 4" xfId="20924"/>
    <cellStyle name="Output 3 16 3" xfId="26951"/>
    <cellStyle name="Output 3 16 4" xfId="37894"/>
    <cellStyle name="Output 3 16 5" xfId="14941"/>
    <cellStyle name="Output 3 17" xfId="3020"/>
    <cellStyle name="Output 3 17 2" xfId="9007"/>
    <cellStyle name="Output 3 17 2 2" xfId="32834"/>
    <cellStyle name="Output 3 17 2 3" xfId="43873"/>
    <cellStyle name="Output 3 17 2 4" xfId="20920"/>
    <cellStyle name="Output 3 17 3" xfId="26944"/>
    <cellStyle name="Output 3 17 4" xfId="37887"/>
    <cellStyle name="Output 3 17 5" xfId="14934"/>
    <cellStyle name="Output 3 18" xfId="884"/>
    <cellStyle name="Output 3 18 2" xfId="7182"/>
    <cellStyle name="Output 3 18 2 2" xfId="31009"/>
    <cellStyle name="Output 3 18 2 3" xfId="42048"/>
    <cellStyle name="Output 3 18 2 4" xfId="19095"/>
    <cellStyle name="Output 3 18 3" xfId="24874"/>
    <cellStyle name="Output 3 18 4" xfId="24373"/>
    <cellStyle name="Output 3 18 5" xfId="12798"/>
    <cellStyle name="Output 3 19" xfId="847"/>
    <cellStyle name="Output 3 19 2" xfId="7152"/>
    <cellStyle name="Output 3 19 2 2" xfId="30979"/>
    <cellStyle name="Output 3 19 2 3" xfId="42018"/>
    <cellStyle name="Output 3 19 2 4" xfId="19065"/>
    <cellStyle name="Output 3 19 3" xfId="24837"/>
    <cellStyle name="Output 3 19 4" xfId="29848"/>
    <cellStyle name="Output 3 19 5" xfId="12761"/>
    <cellStyle name="Output 3 2" xfId="395"/>
    <cellStyle name="Output 3 2 10" xfId="3301"/>
    <cellStyle name="Output 3 2 10 2" xfId="9247"/>
    <cellStyle name="Output 3 2 10 2 2" xfId="33074"/>
    <cellStyle name="Output 3 2 10 2 3" xfId="44113"/>
    <cellStyle name="Output 3 2 10 2 4" xfId="21160"/>
    <cellStyle name="Output 3 2 10 3" xfId="27222"/>
    <cellStyle name="Output 3 2 10 4" xfId="38168"/>
    <cellStyle name="Output 3 2 10 5" xfId="15215"/>
    <cellStyle name="Output 3 2 11" xfId="3548"/>
    <cellStyle name="Output 3 2 11 2" xfId="9462"/>
    <cellStyle name="Output 3 2 11 2 2" xfId="33289"/>
    <cellStyle name="Output 3 2 11 2 3" xfId="44328"/>
    <cellStyle name="Output 3 2 11 2 4" xfId="21375"/>
    <cellStyle name="Output 3 2 11 3" xfId="27464"/>
    <cellStyle name="Output 3 2 11 4" xfId="38415"/>
    <cellStyle name="Output 3 2 11 5" xfId="15462"/>
    <cellStyle name="Output 3 2 12" xfId="3795"/>
    <cellStyle name="Output 3 2 12 2" xfId="9676"/>
    <cellStyle name="Output 3 2 12 2 2" xfId="33503"/>
    <cellStyle name="Output 3 2 12 2 3" xfId="44542"/>
    <cellStyle name="Output 3 2 12 2 4" xfId="21589"/>
    <cellStyle name="Output 3 2 12 3" xfId="27707"/>
    <cellStyle name="Output 3 2 12 4" xfId="38662"/>
    <cellStyle name="Output 3 2 12 5" xfId="15709"/>
    <cellStyle name="Output 3 2 13" xfId="4039"/>
    <cellStyle name="Output 3 2 13 2" xfId="9887"/>
    <cellStyle name="Output 3 2 13 2 2" xfId="33714"/>
    <cellStyle name="Output 3 2 13 2 3" xfId="44753"/>
    <cellStyle name="Output 3 2 13 2 4" xfId="21800"/>
    <cellStyle name="Output 3 2 13 3" xfId="27946"/>
    <cellStyle name="Output 3 2 13 4" xfId="38906"/>
    <cellStyle name="Output 3 2 13 5" xfId="15953"/>
    <cellStyle name="Output 3 2 14" xfId="4282"/>
    <cellStyle name="Output 3 2 14 2" xfId="10097"/>
    <cellStyle name="Output 3 2 14 2 2" xfId="33924"/>
    <cellStyle name="Output 3 2 14 2 3" xfId="44963"/>
    <cellStyle name="Output 3 2 14 2 4" xfId="22010"/>
    <cellStyle name="Output 3 2 14 3" xfId="28184"/>
    <cellStyle name="Output 3 2 14 4" xfId="39149"/>
    <cellStyle name="Output 3 2 14 5" xfId="16196"/>
    <cellStyle name="Output 3 2 15" xfId="1040"/>
    <cellStyle name="Output 3 2 15 2" xfId="7300"/>
    <cellStyle name="Output 3 2 15 2 2" xfId="31127"/>
    <cellStyle name="Output 3 2 15 2 3" xfId="42166"/>
    <cellStyle name="Output 3 2 15 2 4" xfId="19213"/>
    <cellStyle name="Output 3 2 15 3" xfId="25022"/>
    <cellStyle name="Output 3 2 15 4" xfId="26757"/>
    <cellStyle name="Output 3 2 15 5" xfId="12954"/>
    <cellStyle name="Output 3 2 16" xfId="4947"/>
    <cellStyle name="Output 3 2 16 2" xfId="10671"/>
    <cellStyle name="Output 3 2 16 2 2" xfId="34498"/>
    <cellStyle name="Output 3 2 16 2 3" xfId="45537"/>
    <cellStyle name="Output 3 2 16 2 4" xfId="22584"/>
    <cellStyle name="Output 3 2 16 3" xfId="28832"/>
    <cellStyle name="Output 3 2 16 4" xfId="39814"/>
    <cellStyle name="Output 3 2 16 5" xfId="16861"/>
    <cellStyle name="Output 3 2 17" xfId="5400"/>
    <cellStyle name="Output 3 2 17 2" xfId="11061"/>
    <cellStyle name="Output 3 2 17 2 2" xfId="34888"/>
    <cellStyle name="Output 3 2 17 2 3" xfId="45927"/>
    <cellStyle name="Output 3 2 17 2 4" xfId="22974"/>
    <cellStyle name="Output 3 2 17 3" xfId="29272"/>
    <cellStyle name="Output 3 2 17 4" xfId="40267"/>
    <cellStyle name="Output 3 2 17 5" xfId="17314"/>
    <cellStyle name="Output 3 2 18" xfId="5635"/>
    <cellStyle name="Output 3 2 18 2" xfId="11263"/>
    <cellStyle name="Output 3 2 18 2 2" xfId="35090"/>
    <cellStyle name="Output 3 2 18 2 3" xfId="46129"/>
    <cellStyle name="Output 3 2 18 2 4" xfId="23176"/>
    <cellStyle name="Output 3 2 18 3" xfId="29500"/>
    <cellStyle name="Output 3 2 18 4" xfId="40502"/>
    <cellStyle name="Output 3 2 18 5" xfId="17549"/>
    <cellStyle name="Output 3 2 19" xfId="6280"/>
    <cellStyle name="Output 3 2 19 2" xfId="11820"/>
    <cellStyle name="Output 3 2 19 2 2" xfId="35647"/>
    <cellStyle name="Output 3 2 19 2 3" xfId="46686"/>
    <cellStyle name="Output 3 2 19 2 4" xfId="23733"/>
    <cellStyle name="Output 3 2 19 3" xfId="30125"/>
    <cellStyle name="Output 3 2 19 4" xfId="41147"/>
    <cellStyle name="Output 3 2 19 5" xfId="18194"/>
    <cellStyle name="Output 3 2 2" xfId="437"/>
    <cellStyle name="Output 3 2 2 10" xfId="2193"/>
    <cellStyle name="Output 3 2 2 10 2" xfId="8294"/>
    <cellStyle name="Output 3 2 2 10 2 2" xfId="32121"/>
    <cellStyle name="Output 3 2 2 10 2 3" xfId="43160"/>
    <cellStyle name="Output 3 2 2 10 2 4" xfId="20207"/>
    <cellStyle name="Output 3 2 2 10 3" xfId="26139"/>
    <cellStyle name="Output 3 2 2 10 4" xfId="37060"/>
    <cellStyle name="Output 3 2 2 10 5" xfId="14107"/>
    <cellStyle name="Output 3 2 2 11" xfId="2407"/>
    <cellStyle name="Output 3 2 2 11 2" xfId="8480"/>
    <cellStyle name="Output 3 2 2 11 2 2" xfId="32307"/>
    <cellStyle name="Output 3 2 2 11 2 3" xfId="43346"/>
    <cellStyle name="Output 3 2 2 11 2 4" xfId="20393"/>
    <cellStyle name="Output 3 2 2 11 3" xfId="26347"/>
    <cellStyle name="Output 3 2 2 11 4" xfId="37274"/>
    <cellStyle name="Output 3 2 2 11 5" xfId="14321"/>
    <cellStyle name="Output 3 2 2 12" xfId="2630"/>
    <cellStyle name="Output 3 2 2 12 2" xfId="8670"/>
    <cellStyle name="Output 3 2 2 12 2 2" xfId="32497"/>
    <cellStyle name="Output 3 2 2 12 2 3" xfId="43536"/>
    <cellStyle name="Output 3 2 2 12 2 4" xfId="20583"/>
    <cellStyle name="Output 3 2 2 12 3" xfId="26565"/>
    <cellStyle name="Output 3 2 2 12 4" xfId="37497"/>
    <cellStyle name="Output 3 2 2 12 5" xfId="14544"/>
    <cellStyle name="Output 3 2 2 13" xfId="2831"/>
    <cellStyle name="Output 3 2 2 13 2" xfId="8844"/>
    <cellStyle name="Output 3 2 2 13 2 2" xfId="32671"/>
    <cellStyle name="Output 3 2 2 13 2 3" xfId="43710"/>
    <cellStyle name="Output 3 2 2 13 2 4" xfId="20757"/>
    <cellStyle name="Output 3 2 2 13 3" xfId="26760"/>
    <cellStyle name="Output 3 2 2 13 4" xfId="37698"/>
    <cellStyle name="Output 3 2 2 13 5" xfId="14745"/>
    <cellStyle name="Output 3 2 2 14" xfId="3099"/>
    <cellStyle name="Output 3 2 2 14 2" xfId="9073"/>
    <cellStyle name="Output 3 2 2 14 2 2" xfId="32900"/>
    <cellStyle name="Output 3 2 2 14 2 3" xfId="43939"/>
    <cellStyle name="Output 3 2 2 14 2 4" xfId="20986"/>
    <cellStyle name="Output 3 2 2 14 3" xfId="27023"/>
    <cellStyle name="Output 3 2 2 14 4" xfId="37966"/>
    <cellStyle name="Output 3 2 2 14 5" xfId="15013"/>
    <cellStyle name="Output 3 2 2 15" xfId="3343"/>
    <cellStyle name="Output 3 2 2 15 2" xfId="9285"/>
    <cellStyle name="Output 3 2 2 15 2 2" xfId="33112"/>
    <cellStyle name="Output 3 2 2 15 2 3" xfId="44151"/>
    <cellStyle name="Output 3 2 2 15 2 4" xfId="21198"/>
    <cellStyle name="Output 3 2 2 15 3" xfId="27264"/>
    <cellStyle name="Output 3 2 2 15 4" xfId="38210"/>
    <cellStyle name="Output 3 2 2 15 5" xfId="15257"/>
    <cellStyle name="Output 3 2 2 16" xfId="3588"/>
    <cellStyle name="Output 3 2 2 16 2" xfId="9498"/>
    <cellStyle name="Output 3 2 2 16 2 2" xfId="33325"/>
    <cellStyle name="Output 3 2 2 16 2 3" xfId="44364"/>
    <cellStyle name="Output 3 2 2 16 2 4" xfId="21411"/>
    <cellStyle name="Output 3 2 2 16 3" xfId="27504"/>
    <cellStyle name="Output 3 2 2 16 4" xfId="38455"/>
    <cellStyle name="Output 3 2 2 16 5" xfId="15502"/>
    <cellStyle name="Output 3 2 2 17" xfId="3836"/>
    <cellStyle name="Output 3 2 2 17 2" xfId="9712"/>
    <cellStyle name="Output 3 2 2 17 2 2" xfId="33539"/>
    <cellStyle name="Output 3 2 2 17 2 3" xfId="44578"/>
    <cellStyle name="Output 3 2 2 17 2 4" xfId="21625"/>
    <cellStyle name="Output 3 2 2 17 3" xfId="27748"/>
    <cellStyle name="Output 3 2 2 17 4" xfId="38703"/>
    <cellStyle name="Output 3 2 2 17 5" xfId="15750"/>
    <cellStyle name="Output 3 2 2 18" xfId="4080"/>
    <cellStyle name="Output 3 2 2 18 2" xfId="9923"/>
    <cellStyle name="Output 3 2 2 18 2 2" xfId="33750"/>
    <cellStyle name="Output 3 2 2 18 2 3" xfId="44789"/>
    <cellStyle name="Output 3 2 2 18 2 4" xfId="21836"/>
    <cellStyle name="Output 3 2 2 18 3" xfId="27987"/>
    <cellStyle name="Output 3 2 2 18 4" xfId="38947"/>
    <cellStyle name="Output 3 2 2 18 5" xfId="15994"/>
    <cellStyle name="Output 3 2 2 19" xfId="4322"/>
    <cellStyle name="Output 3 2 2 19 2" xfId="10133"/>
    <cellStyle name="Output 3 2 2 19 2 2" xfId="33960"/>
    <cellStyle name="Output 3 2 2 19 2 3" xfId="44999"/>
    <cellStyle name="Output 3 2 2 19 2 4" xfId="22046"/>
    <cellStyle name="Output 3 2 2 19 3" xfId="28224"/>
    <cellStyle name="Output 3 2 2 19 4" xfId="39189"/>
    <cellStyle name="Output 3 2 2 19 5" xfId="16236"/>
    <cellStyle name="Output 3 2 2 2" xfId="558"/>
    <cellStyle name="Output 3 2 2 2 10" xfId="2952"/>
    <cellStyle name="Output 3 2 2 2 10 2" xfId="8948"/>
    <cellStyle name="Output 3 2 2 2 10 2 2" xfId="32775"/>
    <cellStyle name="Output 3 2 2 2 10 2 3" xfId="43814"/>
    <cellStyle name="Output 3 2 2 2 10 2 4" xfId="20861"/>
    <cellStyle name="Output 3 2 2 2 10 3" xfId="26877"/>
    <cellStyle name="Output 3 2 2 2 10 4" xfId="37819"/>
    <cellStyle name="Output 3 2 2 2 10 5" xfId="14866"/>
    <cellStyle name="Output 3 2 2 2 11" xfId="3220"/>
    <cellStyle name="Output 3 2 2 2 11 2" xfId="9177"/>
    <cellStyle name="Output 3 2 2 2 11 2 2" xfId="33004"/>
    <cellStyle name="Output 3 2 2 2 11 2 3" xfId="44043"/>
    <cellStyle name="Output 3 2 2 2 11 2 4" xfId="21090"/>
    <cellStyle name="Output 3 2 2 2 11 3" xfId="27142"/>
    <cellStyle name="Output 3 2 2 2 11 4" xfId="38087"/>
    <cellStyle name="Output 3 2 2 2 11 5" xfId="15134"/>
    <cellStyle name="Output 3 2 2 2 12" xfId="3464"/>
    <cellStyle name="Output 3 2 2 2 12 2" xfId="9389"/>
    <cellStyle name="Output 3 2 2 2 12 2 2" xfId="33216"/>
    <cellStyle name="Output 3 2 2 2 12 2 3" xfId="44255"/>
    <cellStyle name="Output 3 2 2 2 12 2 4" xfId="21302"/>
    <cellStyle name="Output 3 2 2 2 12 3" xfId="27381"/>
    <cellStyle name="Output 3 2 2 2 12 4" xfId="38331"/>
    <cellStyle name="Output 3 2 2 2 12 5" xfId="15378"/>
    <cellStyle name="Output 3 2 2 2 13" xfId="3709"/>
    <cellStyle name="Output 3 2 2 2 13 2" xfId="9602"/>
    <cellStyle name="Output 3 2 2 2 13 2 2" xfId="33429"/>
    <cellStyle name="Output 3 2 2 2 13 2 3" xfId="44468"/>
    <cellStyle name="Output 3 2 2 2 13 2 4" xfId="21515"/>
    <cellStyle name="Output 3 2 2 2 13 3" xfId="27622"/>
    <cellStyle name="Output 3 2 2 2 13 4" xfId="38576"/>
    <cellStyle name="Output 3 2 2 2 13 5" xfId="15623"/>
    <cellStyle name="Output 3 2 2 2 14" xfId="3957"/>
    <cellStyle name="Output 3 2 2 2 14 2" xfId="9816"/>
    <cellStyle name="Output 3 2 2 2 14 2 2" xfId="33643"/>
    <cellStyle name="Output 3 2 2 2 14 2 3" xfId="44682"/>
    <cellStyle name="Output 3 2 2 2 14 2 4" xfId="21729"/>
    <cellStyle name="Output 3 2 2 2 14 3" xfId="27865"/>
    <cellStyle name="Output 3 2 2 2 14 4" xfId="38824"/>
    <cellStyle name="Output 3 2 2 2 14 5" xfId="15871"/>
    <cellStyle name="Output 3 2 2 2 15" xfId="4201"/>
    <cellStyle name="Output 3 2 2 2 15 2" xfId="10027"/>
    <cellStyle name="Output 3 2 2 2 15 2 2" xfId="33854"/>
    <cellStyle name="Output 3 2 2 2 15 2 3" xfId="44893"/>
    <cellStyle name="Output 3 2 2 2 15 2 4" xfId="21940"/>
    <cellStyle name="Output 3 2 2 2 15 3" xfId="28104"/>
    <cellStyle name="Output 3 2 2 2 15 4" xfId="39068"/>
    <cellStyle name="Output 3 2 2 2 15 5" xfId="16115"/>
    <cellStyle name="Output 3 2 2 2 16" xfId="4443"/>
    <cellStyle name="Output 3 2 2 2 16 2" xfId="10237"/>
    <cellStyle name="Output 3 2 2 2 16 2 2" xfId="34064"/>
    <cellStyle name="Output 3 2 2 2 16 2 3" xfId="45103"/>
    <cellStyle name="Output 3 2 2 2 16 2 4" xfId="22150"/>
    <cellStyle name="Output 3 2 2 2 16 3" xfId="28341"/>
    <cellStyle name="Output 3 2 2 2 16 4" xfId="39310"/>
    <cellStyle name="Output 3 2 2 2 16 5" xfId="16357"/>
    <cellStyle name="Output 3 2 2 2 17" xfId="4664"/>
    <cellStyle name="Output 3 2 2 2 17 2" xfId="10424"/>
    <cellStyle name="Output 3 2 2 2 17 2 2" xfId="34251"/>
    <cellStyle name="Output 3 2 2 2 17 2 3" xfId="45290"/>
    <cellStyle name="Output 3 2 2 2 17 2 4" xfId="22337"/>
    <cellStyle name="Output 3 2 2 2 17 3" xfId="28556"/>
    <cellStyle name="Output 3 2 2 2 17 4" xfId="39531"/>
    <cellStyle name="Output 3 2 2 2 17 5" xfId="16578"/>
    <cellStyle name="Output 3 2 2 2 18" xfId="4874"/>
    <cellStyle name="Output 3 2 2 2 18 2" xfId="10607"/>
    <cellStyle name="Output 3 2 2 2 18 2 2" xfId="34434"/>
    <cellStyle name="Output 3 2 2 2 18 2 3" xfId="45473"/>
    <cellStyle name="Output 3 2 2 2 18 2 4" xfId="22520"/>
    <cellStyle name="Output 3 2 2 2 18 3" xfId="28760"/>
    <cellStyle name="Output 3 2 2 2 18 4" xfId="39741"/>
    <cellStyle name="Output 3 2 2 2 18 5" xfId="16788"/>
    <cellStyle name="Output 3 2 2 2 19" xfId="5109"/>
    <cellStyle name="Output 3 2 2 2 19 2" xfId="10812"/>
    <cellStyle name="Output 3 2 2 2 19 2 2" xfId="34639"/>
    <cellStyle name="Output 3 2 2 2 19 2 3" xfId="45678"/>
    <cellStyle name="Output 3 2 2 2 19 2 4" xfId="22725"/>
    <cellStyle name="Output 3 2 2 2 19 3" xfId="28990"/>
    <cellStyle name="Output 3 2 2 2 19 4" xfId="39976"/>
    <cellStyle name="Output 3 2 2 2 19 5" xfId="17023"/>
    <cellStyle name="Output 3 2 2 2 2" xfId="1202"/>
    <cellStyle name="Output 3 2 2 2 2 2" xfId="7439"/>
    <cellStyle name="Output 3 2 2 2 2 2 2" xfId="31266"/>
    <cellStyle name="Output 3 2 2 2 2 2 3" xfId="42305"/>
    <cellStyle name="Output 3 2 2 2 2 2 4" xfId="19352"/>
    <cellStyle name="Output 3 2 2 2 2 3" xfId="25179"/>
    <cellStyle name="Output 3 2 2 2 2 4" xfId="24296"/>
    <cellStyle name="Output 3 2 2 2 2 5" xfId="13116"/>
    <cellStyle name="Output 3 2 2 2 20" xfId="5330"/>
    <cellStyle name="Output 3 2 2 2 20 2" xfId="10999"/>
    <cellStyle name="Output 3 2 2 2 20 2 2" xfId="34826"/>
    <cellStyle name="Output 3 2 2 2 20 2 3" xfId="45865"/>
    <cellStyle name="Output 3 2 2 2 20 2 4" xfId="22912"/>
    <cellStyle name="Output 3 2 2 2 20 3" xfId="29203"/>
    <cellStyle name="Output 3 2 2 2 20 4" xfId="40197"/>
    <cellStyle name="Output 3 2 2 2 20 5" xfId="17244"/>
    <cellStyle name="Output 3 2 2 2 21" xfId="5563"/>
    <cellStyle name="Output 3 2 2 2 21 2" xfId="11202"/>
    <cellStyle name="Output 3 2 2 2 21 2 2" xfId="35029"/>
    <cellStyle name="Output 3 2 2 2 21 2 3" xfId="46068"/>
    <cellStyle name="Output 3 2 2 2 21 2 4" xfId="23115"/>
    <cellStyle name="Output 3 2 2 2 21 3" xfId="29430"/>
    <cellStyle name="Output 3 2 2 2 21 4" xfId="40430"/>
    <cellStyle name="Output 3 2 2 2 21 5" xfId="17477"/>
    <cellStyle name="Output 3 2 2 2 22" xfId="5796"/>
    <cellStyle name="Output 3 2 2 2 22 2" xfId="11403"/>
    <cellStyle name="Output 3 2 2 2 22 2 2" xfId="35230"/>
    <cellStyle name="Output 3 2 2 2 22 2 3" xfId="46269"/>
    <cellStyle name="Output 3 2 2 2 22 2 4" xfId="23316"/>
    <cellStyle name="Output 3 2 2 2 22 3" xfId="29656"/>
    <cellStyle name="Output 3 2 2 2 22 4" xfId="40663"/>
    <cellStyle name="Output 3 2 2 2 22 5" xfId="17710"/>
    <cellStyle name="Output 3 2 2 2 23" xfId="6013"/>
    <cellStyle name="Output 3 2 2 2 23 2" xfId="11587"/>
    <cellStyle name="Output 3 2 2 2 23 2 2" xfId="35414"/>
    <cellStyle name="Output 3 2 2 2 23 2 3" xfId="46453"/>
    <cellStyle name="Output 3 2 2 2 23 2 4" xfId="23500"/>
    <cellStyle name="Output 3 2 2 2 23 3" xfId="29866"/>
    <cellStyle name="Output 3 2 2 2 23 4" xfId="40880"/>
    <cellStyle name="Output 3 2 2 2 23 5" xfId="17927"/>
    <cellStyle name="Output 3 2 2 2 24" xfId="6221"/>
    <cellStyle name="Output 3 2 2 2 24 2" xfId="11768"/>
    <cellStyle name="Output 3 2 2 2 24 2 2" xfId="35595"/>
    <cellStyle name="Output 3 2 2 2 24 2 3" xfId="46634"/>
    <cellStyle name="Output 3 2 2 2 24 2 4" xfId="23681"/>
    <cellStyle name="Output 3 2 2 2 24 3" xfId="30067"/>
    <cellStyle name="Output 3 2 2 2 24 4" xfId="41088"/>
    <cellStyle name="Output 3 2 2 2 24 5" xfId="18135"/>
    <cellStyle name="Output 3 2 2 2 25" xfId="6441"/>
    <cellStyle name="Output 3 2 2 2 25 2" xfId="11960"/>
    <cellStyle name="Output 3 2 2 2 25 2 2" xfId="35787"/>
    <cellStyle name="Output 3 2 2 2 25 2 3" xfId="46826"/>
    <cellStyle name="Output 3 2 2 2 25 2 4" xfId="23873"/>
    <cellStyle name="Output 3 2 2 2 25 3" xfId="30280"/>
    <cellStyle name="Output 3 2 2 2 25 4" xfId="41308"/>
    <cellStyle name="Output 3 2 2 2 25 5" xfId="18355"/>
    <cellStyle name="Output 3 2 2 2 26" xfId="6667"/>
    <cellStyle name="Output 3 2 2 2 26 2" xfId="12153"/>
    <cellStyle name="Output 3 2 2 2 26 2 2" xfId="35980"/>
    <cellStyle name="Output 3 2 2 2 26 2 3" xfId="47019"/>
    <cellStyle name="Output 3 2 2 2 26 2 4" xfId="24066"/>
    <cellStyle name="Output 3 2 2 2 26 3" xfId="30497"/>
    <cellStyle name="Output 3 2 2 2 26 4" xfId="41534"/>
    <cellStyle name="Output 3 2 2 2 26 5" xfId="18581"/>
    <cellStyle name="Output 3 2 2 2 27" xfId="781"/>
    <cellStyle name="Output 3 2 2 2 27 2" xfId="7088"/>
    <cellStyle name="Output 3 2 2 2 27 2 2" xfId="30915"/>
    <cellStyle name="Output 3 2 2 2 27 2 3" xfId="41954"/>
    <cellStyle name="Output 3 2 2 2 27 2 4" xfId="19001"/>
    <cellStyle name="Output 3 2 2 2 27 3" xfId="24772"/>
    <cellStyle name="Output 3 2 2 2 27 4" xfId="27106"/>
    <cellStyle name="Output 3 2 2 2 27 5" xfId="12695"/>
    <cellStyle name="Output 3 2 2 2 28" xfId="6871"/>
    <cellStyle name="Output 3 2 2 2 28 2" xfId="30698"/>
    <cellStyle name="Output 3 2 2 2 28 3" xfId="41737"/>
    <cellStyle name="Output 3 2 2 2 28 4" xfId="18784"/>
    <cellStyle name="Output 3 2 2 2 29" xfId="24550"/>
    <cellStyle name="Output 3 2 2 2 3" xfId="1415"/>
    <cellStyle name="Output 3 2 2 2 3 2" xfId="7624"/>
    <cellStyle name="Output 3 2 2 2 3 2 2" xfId="31451"/>
    <cellStyle name="Output 3 2 2 2 3 2 3" xfId="42490"/>
    <cellStyle name="Output 3 2 2 2 3 2 4" xfId="19537"/>
    <cellStyle name="Output 3 2 2 2 3 3" xfId="25385"/>
    <cellStyle name="Output 3 2 2 2 3 4" xfId="36282"/>
    <cellStyle name="Output 3 2 2 2 3 5" xfId="13329"/>
    <cellStyle name="Output 3 2 2 2 30" xfId="27439"/>
    <cellStyle name="Output 3 2 2 2 31" xfId="12472"/>
    <cellStyle name="Output 3 2 2 2 4" xfId="1647"/>
    <cellStyle name="Output 3 2 2 2 4 2" xfId="7822"/>
    <cellStyle name="Output 3 2 2 2 4 2 2" xfId="31649"/>
    <cellStyle name="Output 3 2 2 2 4 2 3" xfId="42688"/>
    <cellStyle name="Output 3 2 2 2 4 2 4" xfId="19735"/>
    <cellStyle name="Output 3 2 2 2 4 3" xfId="25609"/>
    <cellStyle name="Output 3 2 2 2 4 4" xfId="36514"/>
    <cellStyle name="Output 3 2 2 2 4 5" xfId="13561"/>
    <cellStyle name="Output 3 2 2 2 5" xfId="1858"/>
    <cellStyle name="Output 3 2 2 2 5 2" xfId="8006"/>
    <cellStyle name="Output 3 2 2 2 5 2 2" xfId="31833"/>
    <cellStyle name="Output 3 2 2 2 5 2 3" xfId="42872"/>
    <cellStyle name="Output 3 2 2 2 5 2 4" xfId="19919"/>
    <cellStyle name="Output 3 2 2 2 5 3" xfId="25813"/>
    <cellStyle name="Output 3 2 2 2 5 4" xfId="36725"/>
    <cellStyle name="Output 3 2 2 2 5 5" xfId="13772"/>
    <cellStyle name="Output 3 2 2 2 6" xfId="2089"/>
    <cellStyle name="Output 3 2 2 2 6 2" xfId="8207"/>
    <cellStyle name="Output 3 2 2 2 6 2 2" xfId="32034"/>
    <cellStyle name="Output 3 2 2 2 6 2 3" xfId="43073"/>
    <cellStyle name="Output 3 2 2 2 6 2 4" xfId="20120"/>
    <cellStyle name="Output 3 2 2 2 6 3" xfId="26038"/>
    <cellStyle name="Output 3 2 2 2 6 4" xfId="36956"/>
    <cellStyle name="Output 3 2 2 2 6 5" xfId="14003"/>
    <cellStyle name="Output 3 2 2 2 7" xfId="2314"/>
    <cellStyle name="Output 3 2 2 2 7 2" xfId="8398"/>
    <cellStyle name="Output 3 2 2 2 7 2 2" xfId="32225"/>
    <cellStyle name="Output 3 2 2 2 7 2 3" xfId="43264"/>
    <cellStyle name="Output 3 2 2 2 7 2 4" xfId="20311"/>
    <cellStyle name="Output 3 2 2 2 7 3" xfId="26255"/>
    <cellStyle name="Output 3 2 2 2 7 4" xfId="37181"/>
    <cellStyle name="Output 3 2 2 2 7 5" xfId="14228"/>
    <cellStyle name="Output 3 2 2 2 8" xfId="2528"/>
    <cellStyle name="Output 3 2 2 2 8 2" xfId="8584"/>
    <cellStyle name="Output 3 2 2 2 8 2 2" xfId="32411"/>
    <cellStyle name="Output 3 2 2 2 8 2 3" xfId="43450"/>
    <cellStyle name="Output 3 2 2 2 8 2 4" xfId="20497"/>
    <cellStyle name="Output 3 2 2 2 8 3" xfId="26464"/>
    <cellStyle name="Output 3 2 2 2 8 4" xfId="37395"/>
    <cellStyle name="Output 3 2 2 2 8 5" xfId="14442"/>
    <cellStyle name="Output 3 2 2 2 9" xfId="2746"/>
    <cellStyle name="Output 3 2 2 2 9 2" xfId="8768"/>
    <cellStyle name="Output 3 2 2 2 9 2 2" xfId="32595"/>
    <cellStyle name="Output 3 2 2 2 9 2 3" xfId="43634"/>
    <cellStyle name="Output 3 2 2 2 9 2 4" xfId="20681"/>
    <cellStyle name="Output 3 2 2 2 9 3" xfId="26676"/>
    <cellStyle name="Output 3 2 2 2 9 4" xfId="37613"/>
    <cellStyle name="Output 3 2 2 2 9 5" xfId="14660"/>
    <cellStyle name="Output 3 2 2 20" xfId="4543"/>
    <cellStyle name="Output 3 2 2 20 2" xfId="10320"/>
    <cellStyle name="Output 3 2 2 20 2 2" xfId="34147"/>
    <cellStyle name="Output 3 2 2 20 2 3" xfId="45186"/>
    <cellStyle name="Output 3 2 2 20 2 4" xfId="22233"/>
    <cellStyle name="Output 3 2 2 20 3" xfId="28439"/>
    <cellStyle name="Output 3 2 2 20 4" xfId="39410"/>
    <cellStyle name="Output 3 2 2 20 5" xfId="16457"/>
    <cellStyle name="Output 3 2 2 21" xfId="4753"/>
    <cellStyle name="Output 3 2 2 21 2" xfId="10503"/>
    <cellStyle name="Output 3 2 2 21 2 2" xfId="34330"/>
    <cellStyle name="Output 3 2 2 21 2 3" xfId="45369"/>
    <cellStyle name="Output 3 2 2 21 2 4" xfId="22416"/>
    <cellStyle name="Output 3 2 2 21 3" xfId="28643"/>
    <cellStyle name="Output 3 2 2 21 4" xfId="39620"/>
    <cellStyle name="Output 3 2 2 21 5" xfId="16667"/>
    <cellStyle name="Output 3 2 2 22" xfId="4988"/>
    <cellStyle name="Output 3 2 2 22 2" xfId="10708"/>
    <cellStyle name="Output 3 2 2 22 2 2" xfId="34535"/>
    <cellStyle name="Output 3 2 2 22 2 3" xfId="45574"/>
    <cellStyle name="Output 3 2 2 22 2 4" xfId="22621"/>
    <cellStyle name="Output 3 2 2 22 3" xfId="28872"/>
    <cellStyle name="Output 3 2 2 22 4" xfId="39855"/>
    <cellStyle name="Output 3 2 2 22 5" xfId="16902"/>
    <cellStyle name="Output 3 2 2 23" xfId="5209"/>
    <cellStyle name="Output 3 2 2 23 2" xfId="10895"/>
    <cellStyle name="Output 3 2 2 23 2 2" xfId="34722"/>
    <cellStyle name="Output 3 2 2 23 2 3" xfId="45761"/>
    <cellStyle name="Output 3 2 2 23 2 4" xfId="22808"/>
    <cellStyle name="Output 3 2 2 23 3" xfId="29086"/>
    <cellStyle name="Output 3 2 2 23 4" xfId="40076"/>
    <cellStyle name="Output 3 2 2 23 5" xfId="17123"/>
    <cellStyle name="Output 3 2 2 24" xfId="5442"/>
    <cellStyle name="Output 3 2 2 24 2" xfId="11098"/>
    <cellStyle name="Output 3 2 2 24 2 2" xfId="34925"/>
    <cellStyle name="Output 3 2 2 24 2 3" xfId="45964"/>
    <cellStyle name="Output 3 2 2 24 2 4" xfId="23011"/>
    <cellStyle name="Output 3 2 2 24 3" xfId="29313"/>
    <cellStyle name="Output 3 2 2 24 4" xfId="40309"/>
    <cellStyle name="Output 3 2 2 24 5" xfId="17356"/>
    <cellStyle name="Output 3 2 2 25" xfId="5675"/>
    <cellStyle name="Output 3 2 2 25 2" xfId="11299"/>
    <cellStyle name="Output 3 2 2 25 2 2" xfId="35126"/>
    <cellStyle name="Output 3 2 2 25 2 3" xfId="46165"/>
    <cellStyle name="Output 3 2 2 25 2 4" xfId="23212"/>
    <cellStyle name="Output 3 2 2 25 3" xfId="29539"/>
    <cellStyle name="Output 3 2 2 25 4" xfId="40542"/>
    <cellStyle name="Output 3 2 2 25 5" xfId="17589"/>
    <cellStyle name="Output 3 2 2 26" xfId="5892"/>
    <cellStyle name="Output 3 2 2 26 2" xfId="11483"/>
    <cellStyle name="Output 3 2 2 26 2 2" xfId="35310"/>
    <cellStyle name="Output 3 2 2 26 2 3" xfId="46349"/>
    <cellStyle name="Output 3 2 2 26 2 4" xfId="23396"/>
    <cellStyle name="Output 3 2 2 26 3" xfId="29750"/>
    <cellStyle name="Output 3 2 2 26 4" xfId="40759"/>
    <cellStyle name="Output 3 2 2 26 5" xfId="17806"/>
    <cellStyle name="Output 3 2 2 27" xfId="6100"/>
    <cellStyle name="Output 3 2 2 27 2" xfId="11664"/>
    <cellStyle name="Output 3 2 2 27 2 2" xfId="35491"/>
    <cellStyle name="Output 3 2 2 27 2 3" xfId="46530"/>
    <cellStyle name="Output 3 2 2 27 2 4" xfId="23577"/>
    <cellStyle name="Output 3 2 2 27 3" xfId="29951"/>
    <cellStyle name="Output 3 2 2 27 4" xfId="40967"/>
    <cellStyle name="Output 3 2 2 27 5" xfId="18014"/>
    <cellStyle name="Output 3 2 2 28" xfId="6320"/>
    <cellStyle name="Output 3 2 2 28 2" xfId="11856"/>
    <cellStyle name="Output 3 2 2 28 2 2" xfId="35683"/>
    <cellStyle name="Output 3 2 2 28 2 3" xfId="46722"/>
    <cellStyle name="Output 3 2 2 28 2 4" xfId="23769"/>
    <cellStyle name="Output 3 2 2 28 3" xfId="30164"/>
    <cellStyle name="Output 3 2 2 28 4" xfId="41187"/>
    <cellStyle name="Output 3 2 2 28 5" xfId="18234"/>
    <cellStyle name="Output 3 2 2 29" xfId="6555"/>
    <cellStyle name="Output 3 2 2 29 2" xfId="12058"/>
    <cellStyle name="Output 3 2 2 29 2 2" xfId="35885"/>
    <cellStyle name="Output 3 2 2 29 2 3" xfId="46924"/>
    <cellStyle name="Output 3 2 2 29 2 4" xfId="23971"/>
    <cellStyle name="Output 3 2 2 29 3" xfId="30390"/>
    <cellStyle name="Output 3 2 2 29 4" xfId="41422"/>
    <cellStyle name="Output 3 2 2 29 5" xfId="18469"/>
    <cellStyle name="Output 3 2 2 3" xfId="603"/>
    <cellStyle name="Output 3 2 2 3 10" xfId="2997"/>
    <cellStyle name="Output 3 2 2 3 10 2" xfId="8988"/>
    <cellStyle name="Output 3 2 2 3 10 2 2" xfId="32815"/>
    <cellStyle name="Output 3 2 2 3 10 2 3" xfId="43854"/>
    <cellStyle name="Output 3 2 2 3 10 2 4" xfId="20901"/>
    <cellStyle name="Output 3 2 2 3 10 3" xfId="26921"/>
    <cellStyle name="Output 3 2 2 3 10 4" xfId="37864"/>
    <cellStyle name="Output 3 2 2 3 10 5" xfId="14911"/>
    <cellStyle name="Output 3 2 2 3 11" xfId="3265"/>
    <cellStyle name="Output 3 2 2 3 11 2" xfId="9217"/>
    <cellStyle name="Output 3 2 2 3 11 2 2" xfId="33044"/>
    <cellStyle name="Output 3 2 2 3 11 2 3" xfId="44083"/>
    <cellStyle name="Output 3 2 2 3 11 2 4" xfId="21130"/>
    <cellStyle name="Output 3 2 2 3 11 3" xfId="27186"/>
    <cellStyle name="Output 3 2 2 3 11 4" xfId="38132"/>
    <cellStyle name="Output 3 2 2 3 11 5" xfId="15179"/>
    <cellStyle name="Output 3 2 2 3 12" xfId="3509"/>
    <cellStyle name="Output 3 2 2 3 12 2" xfId="9429"/>
    <cellStyle name="Output 3 2 2 3 12 2 2" xfId="33256"/>
    <cellStyle name="Output 3 2 2 3 12 2 3" xfId="44295"/>
    <cellStyle name="Output 3 2 2 3 12 2 4" xfId="21342"/>
    <cellStyle name="Output 3 2 2 3 12 3" xfId="27425"/>
    <cellStyle name="Output 3 2 2 3 12 4" xfId="38376"/>
    <cellStyle name="Output 3 2 2 3 12 5" xfId="15423"/>
    <cellStyle name="Output 3 2 2 3 13" xfId="3754"/>
    <cellStyle name="Output 3 2 2 3 13 2" xfId="9642"/>
    <cellStyle name="Output 3 2 2 3 13 2 2" xfId="33469"/>
    <cellStyle name="Output 3 2 2 3 13 2 3" xfId="44508"/>
    <cellStyle name="Output 3 2 2 3 13 2 4" xfId="21555"/>
    <cellStyle name="Output 3 2 2 3 13 3" xfId="27666"/>
    <cellStyle name="Output 3 2 2 3 13 4" xfId="38621"/>
    <cellStyle name="Output 3 2 2 3 13 5" xfId="15668"/>
    <cellStyle name="Output 3 2 2 3 14" xfId="4002"/>
    <cellStyle name="Output 3 2 2 3 14 2" xfId="9856"/>
    <cellStyle name="Output 3 2 2 3 14 2 2" xfId="33683"/>
    <cellStyle name="Output 3 2 2 3 14 2 3" xfId="44722"/>
    <cellStyle name="Output 3 2 2 3 14 2 4" xfId="21769"/>
    <cellStyle name="Output 3 2 2 3 14 3" xfId="27909"/>
    <cellStyle name="Output 3 2 2 3 14 4" xfId="38869"/>
    <cellStyle name="Output 3 2 2 3 14 5" xfId="15916"/>
    <cellStyle name="Output 3 2 2 3 15" xfId="4246"/>
    <cellStyle name="Output 3 2 2 3 15 2" xfId="10067"/>
    <cellStyle name="Output 3 2 2 3 15 2 2" xfId="33894"/>
    <cellStyle name="Output 3 2 2 3 15 2 3" xfId="44933"/>
    <cellStyle name="Output 3 2 2 3 15 2 4" xfId="21980"/>
    <cellStyle name="Output 3 2 2 3 15 3" xfId="28148"/>
    <cellStyle name="Output 3 2 2 3 15 4" xfId="39113"/>
    <cellStyle name="Output 3 2 2 3 15 5" xfId="16160"/>
    <cellStyle name="Output 3 2 2 3 16" xfId="4488"/>
    <cellStyle name="Output 3 2 2 3 16 2" xfId="10277"/>
    <cellStyle name="Output 3 2 2 3 16 2 2" xfId="34104"/>
    <cellStyle name="Output 3 2 2 3 16 2 3" xfId="45143"/>
    <cellStyle name="Output 3 2 2 3 16 2 4" xfId="22190"/>
    <cellStyle name="Output 3 2 2 3 16 3" xfId="28385"/>
    <cellStyle name="Output 3 2 2 3 16 4" xfId="39355"/>
    <cellStyle name="Output 3 2 2 3 16 5" xfId="16402"/>
    <cellStyle name="Output 3 2 2 3 17" xfId="4709"/>
    <cellStyle name="Output 3 2 2 3 17 2" xfId="10464"/>
    <cellStyle name="Output 3 2 2 3 17 2 2" xfId="34291"/>
    <cellStyle name="Output 3 2 2 3 17 2 3" xfId="45330"/>
    <cellStyle name="Output 3 2 2 3 17 2 4" xfId="22377"/>
    <cellStyle name="Output 3 2 2 3 17 3" xfId="28600"/>
    <cellStyle name="Output 3 2 2 3 17 4" xfId="39576"/>
    <cellStyle name="Output 3 2 2 3 17 5" xfId="16623"/>
    <cellStyle name="Output 3 2 2 3 18" xfId="4919"/>
    <cellStyle name="Output 3 2 2 3 18 2" xfId="10647"/>
    <cellStyle name="Output 3 2 2 3 18 2 2" xfId="34474"/>
    <cellStyle name="Output 3 2 2 3 18 2 3" xfId="45513"/>
    <cellStyle name="Output 3 2 2 3 18 2 4" xfId="22560"/>
    <cellStyle name="Output 3 2 2 3 18 3" xfId="28804"/>
    <cellStyle name="Output 3 2 2 3 18 4" xfId="39786"/>
    <cellStyle name="Output 3 2 2 3 18 5" xfId="16833"/>
    <cellStyle name="Output 3 2 2 3 19" xfId="5154"/>
    <cellStyle name="Output 3 2 2 3 19 2" xfId="10852"/>
    <cellStyle name="Output 3 2 2 3 19 2 2" xfId="34679"/>
    <cellStyle name="Output 3 2 2 3 19 2 3" xfId="45718"/>
    <cellStyle name="Output 3 2 2 3 19 2 4" xfId="22765"/>
    <cellStyle name="Output 3 2 2 3 19 3" xfId="29034"/>
    <cellStyle name="Output 3 2 2 3 19 4" xfId="40021"/>
    <cellStyle name="Output 3 2 2 3 19 5" xfId="17068"/>
    <cellStyle name="Output 3 2 2 3 2" xfId="1247"/>
    <cellStyle name="Output 3 2 2 3 2 2" xfId="7479"/>
    <cellStyle name="Output 3 2 2 3 2 2 2" xfId="31306"/>
    <cellStyle name="Output 3 2 2 3 2 2 3" xfId="42345"/>
    <cellStyle name="Output 3 2 2 3 2 2 4" xfId="19392"/>
    <cellStyle name="Output 3 2 2 3 2 3" xfId="25223"/>
    <cellStyle name="Output 3 2 2 3 2 4" xfId="36114"/>
    <cellStyle name="Output 3 2 2 3 2 5" xfId="13161"/>
    <cellStyle name="Output 3 2 2 3 20" xfId="5375"/>
    <cellStyle name="Output 3 2 2 3 20 2" xfId="11039"/>
    <cellStyle name="Output 3 2 2 3 20 2 2" xfId="34866"/>
    <cellStyle name="Output 3 2 2 3 20 2 3" xfId="45905"/>
    <cellStyle name="Output 3 2 2 3 20 2 4" xfId="22952"/>
    <cellStyle name="Output 3 2 2 3 20 3" xfId="29247"/>
    <cellStyle name="Output 3 2 2 3 20 4" xfId="40242"/>
    <cellStyle name="Output 3 2 2 3 20 5" xfId="17289"/>
    <cellStyle name="Output 3 2 2 3 21" xfId="5608"/>
    <cellStyle name="Output 3 2 2 3 21 2" xfId="11242"/>
    <cellStyle name="Output 3 2 2 3 21 2 2" xfId="35069"/>
    <cellStyle name="Output 3 2 2 3 21 2 3" xfId="46108"/>
    <cellStyle name="Output 3 2 2 3 21 2 4" xfId="23155"/>
    <cellStyle name="Output 3 2 2 3 21 3" xfId="29474"/>
    <cellStyle name="Output 3 2 2 3 21 4" xfId="40475"/>
    <cellStyle name="Output 3 2 2 3 21 5" xfId="17522"/>
    <cellStyle name="Output 3 2 2 3 22" xfId="5841"/>
    <cellStyle name="Output 3 2 2 3 22 2" xfId="11443"/>
    <cellStyle name="Output 3 2 2 3 22 2 2" xfId="35270"/>
    <cellStyle name="Output 3 2 2 3 22 2 3" xfId="46309"/>
    <cellStyle name="Output 3 2 2 3 22 2 4" xfId="23356"/>
    <cellStyle name="Output 3 2 2 3 22 3" xfId="29700"/>
    <cellStyle name="Output 3 2 2 3 22 4" xfId="40708"/>
    <cellStyle name="Output 3 2 2 3 22 5" xfId="17755"/>
    <cellStyle name="Output 3 2 2 3 23" xfId="6058"/>
    <cellStyle name="Output 3 2 2 3 23 2" xfId="11627"/>
    <cellStyle name="Output 3 2 2 3 23 2 2" xfId="35454"/>
    <cellStyle name="Output 3 2 2 3 23 2 3" xfId="46493"/>
    <cellStyle name="Output 3 2 2 3 23 2 4" xfId="23540"/>
    <cellStyle name="Output 3 2 2 3 23 3" xfId="29910"/>
    <cellStyle name="Output 3 2 2 3 23 4" xfId="40925"/>
    <cellStyle name="Output 3 2 2 3 23 5" xfId="17972"/>
    <cellStyle name="Output 3 2 2 3 24" xfId="6266"/>
    <cellStyle name="Output 3 2 2 3 24 2" xfId="11808"/>
    <cellStyle name="Output 3 2 2 3 24 2 2" xfId="35635"/>
    <cellStyle name="Output 3 2 2 3 24 2 3" xfId="46674"/>
    <cellStyle name="Output 3 2 2 3 24 2 4" xfId="23721"/>
    <cellStyle name="Output 3 2 2 3 24 3" xfId="30111"/>
    <cellStyle name="Output 3 2 2 3 24 4" xfId="41133"/>
    <cellStyle name="Output 3 2 2 3 24 5" xfId="18180"/>
    <cellStyle name="Output 3 2 2 3 25" xfId="6486"/>
    <cellStyle name="Output 3 2 2 3 25 2" xfId="12000"/>
    <cellStyle name="Output 3 2 2 3 25 2 2" xfId="35827"/>
    <cellStyle name="Output 3 2 2 3 25 2 3" xfId="46866"/>
    <cellStyle name="Output 3 2 2 3 25 2 4" xfId="23913"/>
    <cellStyle name="Output 3 2 2 3 25 3" xfId="30324"/>
    <cellStyle name="Output 3 2 2 3 25 4" xfId="41353"/>
    <cellStyle name="Output 3 2 2 3 25 5" xfId="18400"/>
    <cellStyle name="Output 3 2 2 3 26" xfId="6712"/>
    <cellStyle name="Output 3 2 2 3 26 2" xfId="12193"/>
    <cellStyle name="Output 3 2 2 3 26 2 2" xfId="36020"/>
    <cellStyle name="Output 3 2 2 3 26 2 3" xfId="47059"/>
    <cellStyle name="Output 3 2 2 3 26 2 4" xfId="24106"/>
    <cellStyle name="Output 3 2 2 3 26 3" xfId="30541"/>
    <cellStyle name="Output 3 2 2 3 26 4" xfId="41579"/>
    <cellStyle name="Output 3 2 2 3 26 5" xfId="18626"/>
    <cellStyle name="Output 3 2 2 3 27" xfId="821"/>
    <cellStyle name="Output 3 2 2 3 27 2" xfId="7128"/>
    <cellStyle name="Output 3 2 2 3 27 2 2" xfId="30955"/>
    <cellStyle name="Output 3 2 2 3 27 2 3" xfId="41994"/>
    <cellStyle name="Output 3 2 2 3 27 2 4" xfId="19041"/>
    <cellStyle name="Output 3 2 2 3 27 3" xfId="24812"/>
    <cellStyle name="Output 3 2 2 3 27 4" xfId="27891"/>
    <cellStyle name="Output 3 2 2 3 27 5" xfId="12735"/>
    <cellStyle name="Output 3 2 2 3 28" xfId="6911"/>
    <cellStyle name="Output 3 2 2 3 28 2" xfId="30738"/>
    <cellStyle name="Output 3 2 2 3 28 3" xfId="41777"/>
    <cellStyle name="Output 3 2 2 3 28 4" xfId="18824"/>
    <cellStyle name="Output 3 2 2 3 29" xfId="24594"/>
    <cellStyle name="Output 3 2 2 3 3" xfId="1460"/>
    <cellStyle name="Output 3 2 2 3 3 2" xfId="7664"/>
    <cellStyle name="Output 3 2 2 3 3 2 2" xfId="31491"/>
    <cellStyle name="Output 3 2 2 3 3 2 3" xfId="42530"/>
    <cellStyle name="Output 3 2 2 3 3 2 4" xfId="19577"/>
    <cellStyle name="Output 3 2 2 3 3 3" xfId="25429"/>
    <cellStyle name="Output 3 2 2 3 3 4" xfId="36327"/>
    <cellStyle name="Output 3 2 2 3 3 5" xfId="13374"/>
    <cellStyle name="Output 3 2 2 3 30" xfId="25578"/>
    <cellStyle name="Output 3 2 2 3 31" xfId="12517"/>
    <cellStyle name="Output 3 2 2 3 4" xfId="1692"/>
    <cellStyle name="Output 3 2 2 3 4 2" xfId="7862"/>
    <cellStyle name="Output 3 2 2 3 4 2 2" xfId="31689"/>
    <cellStyle name="Output 3 2 2 3 4 2 3" xfId="42728"/>
    <cellStyle name="Output 3 2 2 3 4 2 4" xfId="19775"/>
    <cellStyle name="Output 3 2 2 3 4 3" xfId="25653"/>
    <cellStyle name="Output 3 2 2 3 4 4" xfId="36559"/>
    <cellStyle name="Output 3 2 2 3 4 5" xfId="13606"/>
    <cellStyle name="Output 3 2 2 3 5" xfId="1903"/>
    <cellStyle name="Output 3 2 2 3 5 2" xfId="8046"/>
    <cellStyle name="Output 3 2 2 3 5 2 2" xfId="31873"/>
    <cellStyle name="Output 3 2 2 3 5 2 3" xfId="42912"/>
    <cellStyle name="Output 3 2 2 3 5 2 4" xfId="19959"/>
    <cellStyle name="Output 3 2 2 3 5 3" xfId="25857"/>
    <cellStyle name="Output 3 2 2 3 5 4" xfId="36770"/>
    <cellStyle name="Output 3 2 2 3 5 5" xfId="13817"/>
    <cellStyle name="Output 3 2 2 3 6" xfId="2134"/>
    <cellStyle name="Output 3 2 2 3 6 2" xfId="8247"/>
    <cellStyle name="Output 3 2 2 3 6 2 2" xfId="32074"/>
    <cellStyle name="Output 3 2 2 3 6 2 3" xfId="43113"/>
    <cellStyle name="Output 3 2 2 3 6 2 4" xfId="20160"/>
    <cellStyle name="Output 3 2 2 3 6 3" xfId="26082"/>
    <cellStyle name="Output 3 2 2 3 6 4" xfId="37001"/>
    <cellStyle name="Output 3 2 2 3 6 5" xfId="14048"/>
    <cellStyle name="Output 3 2 2 3 7" xfId="2359"/>
    <cellStyle name="Output 3 2 2 3 7 2" xfId="8438"/>
    <cellStyle name="Output 3 2 2 3 7 2 2" xfId="32265"/>
    <cellStyle name="Output 3 2 2 3 7 2 3" xfId="43304"/>
    <cellStyle name="Output 3 2 2 3 7 2 4" xfId="20351"/>
    <cellStyle name="Output 3 2 2 3 7 3" xfId="26299"/>
    <cellStyle name="Output 3 2 2 3 7 4" xfId="37226"/>
    <cellStyle name="Output 3 2 2 3 7 5" xfId="14273"/>
    <cellStyle name="Output 3 2 2 3 8" xfId="2573"/>
    <cellStyle name="Output 3 2 2 3 8 2" xfId="8624"/>
    <cellStyle name="Output 3 2 2 3 8 2 2" xfId="32451"/>
    <cellStyle name="Output 3 2 2 3 8 2 3" xfId="43490"/>
    <cellStyle name="Output 3 2 2 3 8 2 4" xfId="20537"/>
    <cellStyle name="Output 3 2 2 3 8 3" xfId="26508"/>
    <cellStyle name="Output 3 2 2 3 8 4" xfId="37440"/>
    <cellStyle name="Output 3 2 2 3 8 5" xfId="14487"/>
    <cellStyle name="Output 3 2 2 3 9" xfId="2791"/>
    <cellStyle name="Output 3 2 2 3 9 2" xfId="8808"/>
    <cellStyle name="Output 3 2 2 3 9 2 2" xfId="32635"/>
    <cellStyle name="Output 3 2 2 3 9 2 3" xfId="43674"/>
    <cellStyle name="Output 3 2 2 3 9 2 4" xfId="20721"/>
    <cellStyle name="Output 3 2 2 3 9 3" xfId="26720"/>
    <cellStyle name="Output 3 2 2 3 9 4" xfId="37658"/>
    <cellStyle name="Output 3 2 2 3 9 5" xfId="14705"/>
    <cellStyle name="Output 3 2 2 30" xfId="6756"/>
    <cellStyle name="Output 3 2 2 30 2" xfId="12229"/>
    <cellStyle name="Output 3 2 2 30 2 2" xfId="36056"/>
    <cellStyle name="Output 3 2 2 30 2 3" xfId="47095"/>
    <cellStyle name="Output 3 2 2 30 2 4" xfId="24142"/>
    <cellStyle name="Output 3 2 2 30 3" xfId="30584"/>
    <cellStyle name="Output 3 2 2 30 4" xfId="41623"/>
    <cellStyle name="Output 3 2 2 30 5" xfId="18670"/>
    <cellStyle name="Output 3 2 2 31" xfId="6801"/>
    <cellStyle name="Output 3 2 2 31 2" xfId="12269"/>
    <cellStyle name="Output 3 2 2 31 2 2" xfId="36096"/>
    <cellStyle name="Output 3 2 2 31 2 3" xfId="47135"/>
    <cellStyle name="Output 3 2 2 31 2 4" xfId="24182"/>
    <cellStyle name="Output 3 2 2 31 3" xfId="30628"/>
    <cellStyle name="Output 3 2 2 31 4" xfId="41668"/>
    <cellStyle name="Output 3 2 2 31 5" xfId="18715"/>
    <cellStyle name="Output 3 2 2 32" xfId="677"/>
    <cellStyle name="Output 3 2 2 32 2" xfId="6984"/>
    <cellStyle name="Output 3 2 2 32 2 2" xfId="30811"/>
    <cellStyle name="Output 3 2 2 32 2 3" xfId="41850"/>
    <cellStyle name="Output 3 2 2 32 2 4" xfId="18897"/>
    <cellStyle name="Output 3 2 2 32 3" xfId="24668"/>
    <cellStyle name="Output 3 2 2 32 4" xfId="26683"/>
    <cellStyle name="Output 3 2 2 32 5" xfId="12591"/>
    <cellStyle name="Output 3 2 2 33" xfId="24433"/>
    <cellStyle name="Output 3 2 2 34" xfId="24506"/>
    <cellStyle name="Output 3 2 2 35" xfId="12351"/>
    <cellStyle name="Output 3 2 2 4" xfId="475"/>
    <cellStyle name="Output 3 2 2 4 10" xfId="3137"/>
    <cellStyle name="Output 3 2 2 4 10 2" xfId="9110"/>
    <cellStyle name="Output 3 2 2 4 10 2 2" xfId="32937"/>
    <cellStyle name="Output 3 2 2 4 10 2 3" xfId="43976"/>
    <cellStyle name="Output 3 2 2 4 10 2 4" xfId="21023"/>
    <cellStyle name="Output 3 2 2 4 10 3" xfId="27061"/>
    <cellStyle name="Output 3 2 2 4 10 4" xfId="38004"/>
    <cellStyle name="Output 3 2 2 4 10 5" xfId="15051"/>
    <cellStyle name="Output 3 2 2 4 11" xfId="3381"/>
    <cellStyle name="Output 3 2 2 4 11 2" xfId="9322"/>
    <cellStyle name="Output 3 2 2 4 11 2 2" xfId="33149"/>
    <cellStyle name="Output 3 2 2 4 11 2 3" xfId="44188"/>
    <cellStyle name="Output 3 2 2 4 11 2 4" xfId="21235"/>
    <cellStyle name="Output 3 2 2 4 11 3" xfId="27302"/>
    <cellStyle name="Output 3 2 2 4 11 4" xfId="38248"/>
    <cellStyle name="Output 3 2 2 4 11 5" xfId="15295"/>
    <cellStyle name="Output 3 2 2 4 12" xfId="3626"/>
    <cellStyle name="Output 3 2 2 4 12 2" xfId="9535"/>
    <cellStyle name="Output 3 2 2 4 12 2 2" xfId="33362"/>
    <cellStyle name="Output 3 2 2 4 12 2 3" xfId="44401"/>
    <cellStyle name="Output 3 2 2 4 12 2 4" xfId="21448"/>
    <cellStyle name="Output 3 2 2 4 12 3" xfId="27542"/>
    <cellStyle name="Output 3 2 2 4 12 4" xfId="38493"/>
    <cellStyle name="Output 3 2 2 4 12 5" xfId="15540"/>
    <cellStyle name="Output 3 2 2 4 13" xfId="3874"/>
    <cellStyle name="Output 3 2 2 4 13 2" xfId="9749"/>
    <cellStyle name="Output 3 2 2 4 13 2 2" xfId="33576"/>
    <cellStyle name="Output 3 2 2 4 13 2 3" xfId="44615"/>
    <cellStyle name="Output 3 2 2 4 13 2 4" xfId="21662"/>
    <cellStyle name="Output 3 2 2 4 13 3" xfId="27786"/>
    <cellStyle name="Output 3 2 2 4 13 4" xfId="38741"/>
    <cellStyle name="Output 3 2 2 4 13 5" xfId="15788"/>
    <cellStyle name="Output 3 2 2 4 14" xfId="4118"/>
    <cellStyle name="Output 3 2 2 4 14 2" xfId="9960"/>
    <cellStyle name="Output 3 2 2 4 14 2 2" xfId="33787"/>
    <cellStyle name="Output 3 2 2 4 14 2 3" xfId="44826"/>
    <cellStyle name="Output 3 2 2 4 14 2 4" xfId="21873"/>
    <cellStyle name="Output 3 2 2 4 14 3" xfId="28025"/>
    <cellStyle name="Output 3 2 2 4 14 4" xfId="38985"/>
    <cellStyle name="Output 3 2 2 4 14 5" xfId="16032"/>
    <cellStyle name="Output 3 2 2 4 15" xfId="4360"/>
    <cellStyle name="Output 3 2 2 4 15 2" xfId="10170"/>
    <cellStyle name="Output 3 2 2 4 15 2 2" xfId="33997"/>
    <cellStyle name="Output 3 2 2 4 15 2 3" xfId="45036"/>
    <cellStyle name="Output 3 2 2 4 15 2 4" xfId="22083"/>
    <cellStyle name="Output 3 2 2 4 15 3" xfId="28262"/>
    <cellStyle name="Output 3 2 2 4 15 4" xfId="39227"/>
    <cellStyle name="Output 3 2 2 4 15 5" xfId="16274"/>
    <cellStyle name="Output 3 2 2 4 16" xfId="4581"/>
    <cellStyle name="Output 3 2 2 4 16 2" xfId="10357"/>
    <cellStyle name="Output 3 2 2 4 16 2 2" xfId="34184"/>
    <cellStyle name="Output 3 2 2 4 16 2 3" xfId="45223"/>
    <cellStyle name="Output 3 2 2 4 16 2 4" xfId="22270"/>
    <cellStyle name="Output 3 2 2 4 16 3" xfId="28477"/>
    <cellStyle name="Output 3 2 2 4 16 4" xfId="39448"/>
    <cellStyle name="Output 3 2 2 4 16 5" xfId="16495"/>
    <cellStyle name="Output 3 2 2 4 17" xfId="4791"/>
    <cellStyle name="Output 3 2 2 4 17 2" xfId="10540"/>
    <cellStyle name="Output 3 2 2 4 17 2 2" xfId="34367"/>
    <cellStyle name="Output 3 2 2 4 17 2 3" xfId="45406"/>
    <cellStyle name="Output 3 2 2 4 17 2 4" xfId="22453"/>
    <cellStyle name="Output 3 2 2 4 17 3" xfId="28681"/>
    <cellStyle name="Output 3 2 2 4 17 4" xfId="39658"/>
    <cellStyle name="Output 3 2 2 4 17 5" xfId="16705"/>
    <cellStyle name="Output 3 2 2 4 18" xfId="5026"/>
    <cellStyle name="Output 3 2 2 4 18 2" xfId="10745"/>
    <cellStyle name="Output 3 2 2 4 18 2 2" xfId="34572"/>
    <cellStyle name="Output 3 2 2 4 18 2 3" xfId="45611"/>
    <cellStyle name="Output 3 2 2 4 18 2 4" xfId="22658"/>
    <cellStyle name="Output 3 2 2 4 18 3" xfId="28910"/>
    <cellStyle name="Output 3 2 2 4 18 4" xfId="39893"/>
    <cellStyle name="Output 3 2 2 4 18 5" xfId="16940"/>
    <cellStyle name="Output 3 2 2 4 19" xfId="5247"/>
    <cellStyle name="Output 3 2 2 4 19 2" xfId="10932"/>
    <cellStyle name="Output 3 2 2 4 19 2 2" xfId="34759"/>
    <cellStyle name="Output 3 2 2 4 19 2 3" xfId="45798"/>
    <cellStyle name="Output 3 2 2 4 19 2 4" xfId="22845"/>
    <cellStyle name="Output 3 2 2 4 19 3" xfId="29124"/>
    <cellStyle name="Output 3 2 2 4 19 4" xfId="40114"/>
    <cellStyle name="Output 3 2 2 4 19 5" xfId="17161"/>
    <cellStyle name="Output 3 2 2 4 2" xfId="1119"/>
    <cellStyle name="Output 3 2 2 4 2 2" xfId="7372"/>
    <cellStyle name="Output 3 2 2 4 2 2 2" xfId="31199"/>
    <cellStyle name="Output 3 2 2 4 2 2 3" xfId="42238"/>
    <cellStyle name="Output 3 2 2 4 2 2 4" xfId="19285"/>
    <cellStyle name="Output 3 2 2 4 2 3" xfId="25100"/>
    <cellStyle name="Output 3 2 2 4 2 4" xfId="24259"/>
    <cellStyle name="Output 3 2 2 4 2 5" xfId="13033"/>
    <cellStyle name="Output 3 2 2 4 20" xfId="5480"/>
    <cellStyle name="Output 3 2 2 4 20 2" xfId="11135"/>
    <cellStyle name="Output 3 2 2 4 20 2 2" xfId="34962"/>
    <cellStyle name="Output 3 2 2 4 20 2 3" xfId="46001"/>
    <cellStyle name="Output 3 2 2 4 20 2 4" xfId="23048"/>
    <cellStyle name="Output 3 2 2 4 20 3" xfId="29351"/>
    <cellStyle name="Output 3 2 2 4 20 4" xfId="40347"/>
    <cellStyle name="Output 3 2 2 4 20 5" xfId="17394"/>
    <cellStyle name="Output 3 2 2 4 21" xfId="5713"/>
    <cellStyle name="Output 3 2 2 4 21 2" xfId="11336"/>
    <cellStyle name="Output 3 2 2 4 21 2 2" xfId="35163"/>
    <cellStyle name="Output 3 2 2 4 21 2 3" xfId="46202"/>
    <cellStyle name="Output 3 2 2 4 21 2 4" xfId="23249"/>
    <cellStyle name="Output 3 2 2 4 21 3" xfId="29577"/>
    <cellStyle name="Output 3 2 2 4 21 4" xfId="40580"/>
    <cellStyle name="Output 3 2 2 4 21 5" xfId="17627"/>
    <cellStyle name="Output 3 2 2 4 22" xfId="5930"/>
    <cellStyle name="Output 3 2 2 4 22 2" xfId="11520"/>
    <cellStyle name="Output 3 2 2 4 22 2 2" xfId="35347"/>
    <cellStyle name="Output 3 2 2 4 22 2 3" xfId="46386"/>
    <cellStyle name="Output 3 2 2 4 22 2 4" xfId="23433"/>
    <cellStyle name="Output 3 2 2 4 22 3" xfId="29788"/>
    <cellStyle name="Output 3 2 2 4 22 4" xfId="40797"/>
    <cellStyle name="Output 3 2 2 4 22 5" xfId="17844"/>
    <cellStyle name="Output 3 2 2 4 23" xfId="6138"/>
    <cellStyle name="Output 3 2 2 4 23 2" xfId="11701"/>
    <cellStyle name="Output 3 2 2 4 23 2 2" xfId="35528"/>
    <cellStyle name="Output 3 2 2 4 23 2 3" xfId="46567"/>
    <cellStyle name="Output 3 2 2 4 23 2 4" xfId="23614"/>
    <cellStyle name="Output 3 2 2 4 23 3" xfId="29989"/>
    <cellStyle name="Output 3 2 2 4 23 4" xfId="41005"/>
    <cellStyle name="Output 3 2 2 4 23 5" xfId="18052"/>
    <cellStyle name="Output 3 2 2 4 24" xfId="6358"/>
    <cellStyle name="Output 3 2 2 4 24 2" xfId="11893"/>
    <cellStyle name="Output 3 2 2 4 24 2 2" xfId="35720"/>
    <cellStyle name="Output 3 2 2 4 24 2 3" xfId="46759"/>
    <cellStyle name="Output 3 2 2 4 24 2 4" xfId="23806"/>
    <cellStyle name="Output 3 2 2 4 24 3" xfId="30202"/>
    <cellStyle name="Output 3 2 2 4 24 4" xfId="41225"/>
    <cellStyle name="Output 3 2 2 4 24 5" xfId="18272"/>
    <cellStyle name="Output 3 2 2 4 25" xfId="6584"/>
    <cellStyle name="Output 3 2 2 4 25 2" xfId="12086"/>
    <cellStyle name="Output 3 2 2 4 25 2 2" xfId="35913"/>
    <cellStyle name="Output 3 2 2 4 25 2 3" xfId="46952"/>
    <cellStyle name="Output 3 2 2 4 25 2 4" xfId="23999"/>
    <cellStyle name="Output 3 2 2 4 25 3" xfId="30419"/>
    <cellStyle name="Output 3 2 2 4 25 4" xfId="41451"/>
    <cellStyle name="Output 3 2 2 4 25 5" xfId="18498"/>
    <cellStyle name="Output 3 2 2 4 26" xfId="714"/>
    <cellStyle name="Output 3 2 2 4 26 2" xfId="7021"/>
    <cellStyle name="Output 3 2 2 4 26 2 2" xfId="30848"/>
    <cellStyle name="Output 3 2 2 4 26 2 3" xfId="41887"/>
    <cellStyle name="Output 3 2 2 4 26 2 4" xfId="18934"/>
    <cellStyle name="Output 3 2 2 4 26 3" xfId="24705"/>
    <cellStyle name="Output 3 2 2 4 26 4" xfId="28191"/>
    <cellStyle name="Output 3 2 2 4 26 5" xfId="12628"/>
    <cellStyle name="Output 3 2 2 4 27" xfId="24471"/>
    <cellStyle name="Output 3 2 2 4 28" xfId="28172"/>
    <cellStyle name="Output 3 2 2 4 29" xfId="12389"/>
    <cellStyle name="Output 3 2 2 4 3" xfId="1332"/>
    <cellStyle name="Output 3 2 2 4 3 2" xfId="7557"/>
    <cellStyle name="Output 3 2 2 4 3 2 2" xfId="31384"/>
    <cellStyle name="Output 3 2 2 4 3 2 3" xfId="42423"/>
    <cellStyle name="Output 3 2 2 4 3 2 4" xfId="19470"/>
    <cellStyle name="Output 3 2 2 4 3 3" xfId="25307"/>
    <cellStyle name="Output 3 2 2 4 3 4" xfId="36199"/>
    <cellStyle name="Output 3 2 2 4 3 5" xfId="13246"/>
    <cellStyle name="Output 3 2 2 4 4" xfId="1564"/>
    <cellStyle name="Output 3 2 2 4 4 2" xfId="7755"/>
    <cellStyle name="Output 3 2 2 4 4 2 2" xfId="31582"/>
    <cellStyle name="Output 3 2 2 4 4 2 3" xfId="42621"/>
    <cellStyle name="Output 3 2 2 4 4 2 4" xfId="19668"/>
    <cellStyle name="Output 3 2 2 4 4 3" xfId="25531"/>
    <cellStyle name="Output 3 2 2 4 4 4" xfId="36431"/>
    <cellStyle name="Output 3 2 2 4 4 5" xfId="13478"/>
    <cellStyle name="Output 3 2 2 4 5" xfId="1775"/>
    <cellStyle name="Output 3 2 2 4 5 2" xfId="7939"/>
    <cellStyle name="Output 3 2 2 4 5 2 2" xfId="31766"/>
    <cellStyle name="Output 3 2 2 4 5 2 3" xfId="42805"/>
    <cellStyle name="Output 3 2 2 4 5 2 4" xfId="19852"/>
    <cellStyle name="Output 3 2 2 4 5 3" xfId="25735"/>
    <cellStyle name="Output 3 2 2 4 5 4" xfId="36642"/>
    <cellStyle name="Output 3 2 2 4 5 5" xfId="13689"/>
    <cellStyle name="Output 3 2 2 4 6" xfId="2006"/>
    <cellStyle name="Output 3 2 2 4 6 2" xfId="8140"/>
    <cellStyle name="Output 3 2 2 4 6 2 2" xfId="31967"/>
    <cellStyle name="Output 3 2 2 4 6 2 3" xfId="43006"/>
    <cellStyle name="Output 3 2 2 4 6 2 4" xfId="20053"/>
    <cellStyle name="Output 3 2 2 4 6 3" xfId="25959"/>
    <cellStyle name="Output 3 2 2 4 6 4" xfId="36873"/>
    <cellStyle name="Output 3 2 2 4 6 5" xfId="13920"/>
    <cellStyle name="Output 3 2 2 4 7" xfId="2231"/>
    <cellStyle name="Output 3 2 2 4 7 2" xfId="8331"/>
    <cellStyle name="Output 3 2 2 4 7 2 2" xfId="32158"/>
    <cellStyle name="Output 3 2 2 4 7 2 3" xfId="43197"/>
    <cellStyle name="Output 3 2 2 4 7 2 4" xfId="20244"/>
    <cellStyle name="Output 3 2 2 4 7 3" xfId="26177"/>
    <cellStyle name="Output 3 2 2 4 7 4" xfId="37098"/>
    <cellStyle name="Output 3 2 2 4 7 5" xfId="14145"/>
    <cellStyle name="Output 3 2 2 4 8" xfId="2445"/>
    <cellStyle name="Output 3 2 2 4 8 2" xfId="8517"/>
    <cellStyle name="Output 3 2 2 4 8 2 2" xfId="32344"/>
    <cellStyle name="Output 3 2 2 4 8 2 3" xfId="43383"/>
    <cellStyle name="Output 3 2 2 4 8 2 4" xfId="20430"/>
    <cellStyle name="Output 3 2 2 4 8 3" xfId="26385"/>
    <cellStyle name="Output 3 2 2 4 8 4" xfId="37312"/>
    <cellStyle name="Output 3 2 2 4 8 5" xfId="14359"/>
    <cellStyle name="Output 3 2 2 4 9" xfId="2869"/>
    <cellStyle name="Output 3 2 2 4 9 2" xfId="8881"/>
    <cellStyle name="Output 3 2 2 4 9 2 2" xfId="32708"/>
    <cellStyle name="Output 3 2 2 4 9 2 3" xfId="43747"/>
    <cellStyle name="Output 3 2 2 4 9 2 4" xfId="20794"/>
    <cellStyle name="Output 3 2 2 4 9 3" xfId="26798"/>
    <cellStyle name="Output 3 2 2 4 9 4" xfId="37736"/>
    <cellStyle name="Output 3 2 2 4 9 5" xfId="14783"/>
    <cellStyle name="Output 3 2 2 5" xfId="1081"/>
    <cellStyle name="Output 3 2 2 5 2" xfId="7335"/>
    <cellStyle name="Output 3 2 2 5 2 2" xfId="31162"/>
    <cellStyle name="Output 3 2 2 5 2 3" xfId="42201"/>
    <cellStyle name="Output 3 2 2 5 2 4" xfId="19248"/>
    <cellStyle name="Output 3 2 2 5 3" xfId="25062"/>
    <cellStyle name="Output 3 2 2 5 4" xfId="24203"/>
    <cellStyle name="Output 3 2 2 5 5" xfId="12995"/>
    <cellStyle name="Output 3 2 2 6" xfId="1294"/>
    <cellStyle name="Output 3 2 2 6 2" xfId="7520"/>
    <cellStyle name="Output 3 2 2 6 2 2" xfId="31347"/>
    <cellStyle name="Output 3 2 2 6 2 3" xfId="42386"/>
    <cellStyle name="Output 3 2 2 6 2 4" xfId="19433"/>
    <cellStyle name="Output 3 2 2 6 3" xfId="25269"/>
    <cellStyle name="Output 3 2 2 6 4" xfId="36161"/>
    <cellStyle name="Output 3 2 2 6 5" xfId="13208"/>
    <cellStyle name="Output 3 2 2 7" xfId="1526"/>
    <cellStyle name="Output 3 2 2 7 2" xfId="7718"/>
    <cellStyle name="Output 3 2 2 7 2 2" xfId="31545"/>
    <cellStyle name="Output 3 2 2 7 2 3" xfId="42584"/>
    <cellStyle name="Output 3 2 2 7 2 4" xfId="19631"/>
    <cellStyle name="Output 3 2 2 7 3" xfId="25493"/>
    <cellStyle name="Output 3 2 2 7 4" xfId="36393"/>
    <cellStyle name="Output 3 2 2 7 5" xfId="13440"/>
    <cellStyle name="Output 3 2 2 8" xfId="1737"/>
    <cellStyle name="Output 3 2 2 8 2" xfId="7902"/>
    <cellStyle name="Output 3 2 2 8 2 2" xfId="31729"/>
    <cellStyle name="Output 3 2 2 8 2 3" xfId="42768"/>
    <cellStyle name="Output 3 2 2 8 2 4" xfId="19815"/>
    <cellStyle name="Output 3 2 2 8 3" xfId="25697"/>
    <cellStyle name="Output 3 2 2 8 4" xfId="36604"/>
    <cellStyle name="Output 3 2 2 8 5" xfId="13651"/>
    <cellStyle name="Output 3 2 2 9" xfId="1968"/>
    <cellStyle name="Output 3 2 2 9 2" xfId="8103"/>
    <cellStyle name="Output 3 2 2 9 2 2" xfId="31930"/>
    <cellStyle name="Output 3 2 2 9 2 3" xfId="42969"/>
    <cellStyle name="Output 3 2 2 9 2 4" xfId="20016"/>
    <cellStyle name="Output 3 2 2 9 3" xfId="25921"/>
    <cellStyle name="Output 3 2 2 9 4" xfId="36835"/>
    <cellStyle name="Output 3 2 2 9 5" xfId="13882"/>
    <cellStyle name="Output 3 2 20" xfId="6515"/>
    <cellStyle name="Output 3 2 20 2" xfId="12022"/>
    <cellStyle name="Output 3 2 20 2 2" xfId="35849"/>
    <cellStyle name="Output 3 2 20 2 3" xfId="46888"/>
    <cellStyle name="Output 3 2 20 2 4" xfId="23935"/>
    <cellStyle name="Output 3 2 20 3" xfId="30351"/>
    <cellStyle name="Output 3 2 20 4" xfId="41382"/>
    <cellStyle name="Output 3 2 20 5" xfId="18429"/>
    <cellStyle name="Output 3 2 21" xfId="862"/>
    <cellStyle name="Output 3 2 21 2" xfId="7163"/>
    <cellStyle name="Output 3 2 21 2 2" xfId="30990"/>
    <cellStyle name="Output 3 2 21 2 3" xfId="42029"/>
    <cellStyle name="Output 3 2 21 2 4" xfId="19076"/>
    <cellStyle name="Output 3 2 21 3" xfId="24852"/>
    <cellStyle name="Output 3 2 21 4" xfId="24532"/>
    <cellStyle name="Output 3 2 21 5" xfId="12776"/>
    <cellStyle name="Output 3 2 22" xfId="641"/>
    <cellStyle name="Output 3 2 22 2" xfId="6948"/>
    <cellStyle name="Output 3 2 22 2 2" xfId="30775"/>
    <cellStyle name="Output 3 2 22 2 3" xfId="41814"/>
    <cellStyle name="Output 3 2 22 2 4" xfId="18861"/>
    <cellStyle name="Output 3 2 22 3" xfId="24632"/>
    <cellStyle name="Output 3 2 22 4" xfId="26727"/>
    <cellStyle name="Output 3 2 22 5" xfId="12555"/>
    <cellStyle name="Output 3 2 23" xfId="24392"/>
    <cellStyle name="Output 3 2 24" xfId="27919"/>
    <cellStyle name="Output 3 2 25" xfId="12311"/>
    <cellStyle name="Output 3 2 3" xfId="485"/>
    <cellStyle name="Output 3 2 3 10" xfId="2879"/>
    <cellStyle name="Output 3 2 3 10 2" xfId="8891"/>
    <cellStyle name="Output 3 2 3 10 2 2" xfId="32718"/>
    <cellStyle name="Output 3 2 3 10 2 3" xfId="43757"/>
    <cellStyle name="Output 3 2 3 10 2 4" xfId="20804"/>
    <cellStyle name="Output 3 2 3 10 3" xfId="26808"/>
    <cellStyle name="Output 3 2 3 10 4" xfId="37746"/>
    <cellStyle name="Output 3 2 3 10 5" xfId="14793"/>
    <cellStyle name="Output 3 2 3 11" xfId="3147"/>
    <cellStyle name="Output 3 2 3 11 2" xfId="9120"/>
    <cellStyle name="Output 3 2 3 11 2 2" xfId="32947"/>
    <cellStyle name="Output 3 2 3 11 2 3" xfId="43986"/>
    <cellStyle name="Output 3 2 3 11 2 4" xfId="21033"/>
    <cellStyle name="Output 3 2 3 11 3" xfId="27071"/>
    <cellStyle name="Output 3 2 3 11 4" xfId="38014"/>
    <cellStyle name="Output 3 2 3 11 5" xfId="15061"/>
    <cellStyle name="Output 3 2 3 12" xfId="3391"/>
    <cellStyle name="Output 3 2 3 12 2" xfId="9332"/>
    <cellStyle name="Output 3 2 3 12 2 2" xfId="33159"/>
    <cellStyle name="Output 3 2 3 12 2 3" xfId="44198"/>
    <cellStyle name="Output 3 2 3 12 2 4" xfId="21245"/>
    <cellStyle name="Output 3 2 3 12 3" xfId="27312"/>
    <cellStyle name="Output 3 2 3 12 4" xfId="38258"/>
    <cellStyle name="Output 3 2 3 12 5" xfId="15305"/>
    <cellStyle name="Output 3 2 3 13" xfId="3636"/>
    <cellStyle name="Output 3 2 3 13 2" xfId="9545"/>
    <cellStyle name="Output 3 2 3 13 2 2" xfId="33372"/>
    <cellStyle name="Output 3 2 3 13 2 3" xfId="44411"/>
    <cellStyle name="Output 3 2 3 13 2 4" xfId="21458"/>
    <cellStyle name="Output 3 2 3 13 3" xfId="27552"/>
    <cellStyle name="Output 3 2 3 13 4" xfId="38503"/>
    <cellStyle name="Output 3 2 3 13 5" xfId="15550"/>
    <cellStyle name="Output 3 2 3 14" xfId="3884"/>
    <cellStyle name="Output 3 2 3 14 2" xfId="9759"/>
    <cellStyle name="Output 3 2 3 14 2 2" xfId="33586"/>
    <cellStyle name="Output 3 2 3 14 2 3" xfId="44625"/>
    <cellStyle name="Output 3 2 3 14 2 4" xfId="21672"/>
    <cellStyle name="Output 3 2 3 14 3" xfId="27796"/>
    <cellStyle name="Output 3 2 3 14 4" xfId="38751"/>
    <cellStyle name="Output 3 2 3 14 5" xfId="15798"/>
    <cellStyle name="Output 3 2 3 15" xfId="4128"/>
    <cellStyle name="Output 3 2 3 15 2" xfId="9970"/>
    <cellStyle name="Output 3 2 3 15 2 2" xfId="33797"/>
    <cellStyle name="Output 3 2 3 15 2 3" xfId="44836"/>
    <cellStyle name="Output 3 2 3 15 2 4" xfId="21883"/>
    <cellStyle name="Output 3 2 3 15 3" xfId="28035"/>
    <cellStyle name="Output 3 2 3 15 4" xfId="38995"/>
    <cellStyle name="Output 3 2 3 15 5" xfId="16042"/>
    <cellStyle name="Output 3 2 3 16" xfId="4370"/>
    <cellStyle name="Output 3 2 3 16 2" xfId="10180"/>
    <cellStyle name="Output 3 2 3 16 2 2" xfId="34007"/>
    <cellStyle name="Output 3 2 3 16 2 3" xfId="45046"/>
    <cellStyle name="Output 3 2 3 16 2 4" xfId="22093"/>
    <cellStyle name="Output 3 2 3 16 3" xfId="28272"/>
    <cellStyle name="Output 3 2 3 16 4" xfId="39237"/>
    <cellStyle name="Output 3 2 3 16 5" xfId="16284"/>
    <cellStyle name="Output 3 2 3 17" xfId="4591"/>
    <cellStyle name="Output 3 2 3 17 2" xfId="10367"/>
    <cellStyle name="Output 3 2 3 17 2 2" xfId="34194"/>
    <cellStyle name="Output 3 2 3 17 2 3" xfId="45233"/>
    <cellStyle name="Output 3 2 3 17 2 4" xfId="22280"/>
    <cellStyle name="Output 3 2 3 17 3" xfId="28487"/>
    <cellStyle name="Output 3 2 3 17 4" xfId="39458"/>
    <cellStyle name="Output 3 2 3 17 5" xfId="16505"/>
    <cellStyle name="Output 3 2 3 18" xfId="4801"/>
    <cellStyle name="Output 3 2 3 18 2" xfId="10550"/>
    <cellStyle name="Output 3 2 3 18 2 2" xfId="34377"/>
    <cellStyle name="Output 3 2 3 18 2 3" xfId="45416"/>
    <cellStyle name="Output 3 2 3 18 2 4" xfId="22463"/>
    <cellStyle name="Output 3 2 3 18 3" xfId="28691"/>
    <cellStyle name="Output 3 2 3 18 4" xfId="39668"/>
    <cellStyle name="Output 3 2 3 18 5" xfId="16715"/>
    <cellStyle name="Output 3 2 3 19" xfId="5036"/>
    <cellStyle name="Output 3 2 3 19 2" xfId="10755"/>
    <cellStyle name="Output 3 2 3 19 2 2" xfId="34582"/>
    <cellStyle name="Output 3 2 3 19 2 3" xfId="45621"/>
    <cellStyle name="Output 3 2 3 19 2 4" xfId="22668"/>
    <cellStyle name="Output 3 2 3 19 3" xfId="28920"/>
    <cellStyle name="Output 3 2 3 19 4" xfId="39903"/>
    <cellStyle name="Output 3 2 3 19 5" xfId="16950"/>
    <cellStyle name="Output 3 2 3 2" xfId="1129"/>
    <cellStyle name="Output 3 2 3 2 2" xfId="7382"/>
    <cellStyle name="Output 3 2 3 2 2 2" xfId="31209"/>
    <cellStyle name="Output 3 2 3 2 2 3" xfId="42248"/>
    <cellStyle name="Output 3 2 3 2 2 4" xfId="19295"/>
    <cellStyle name="Output 3 2 3 2 3" xfId="25110"/>
    <cellStyle name="Output 3 2 3 2 4" xfId="24364"/>
    <cellStyle name="Output 3 2 3 2 5" xfId="13043"/>
    <cellStyle name="Output 3 2 3 20" xfId="5257"/>
    <cellStyle name="Output 3 2 3 20 2" xfId="10942"/>
    <cellStyle name="Output 3 2 3 20 2 2" xfId="34769"/>
    <cellStyle name="Output 3 2 3 20 2 3" xfId="45808"/>
    <cellStyle name="Output 3 2 3 20 2 4" xfId="22855"/>
    <cellStyle name="Output 3 2 3 20 3" xfId="29134"/>
    <cellStyle name="Output 3 2 3 20 4" xfId="40124"/>
    <cellStyle name="Output 3 2 3 20 5" xfId="17171"/>
    <cellStyle name="Output 3 2 3 21" xfId="5490"/>
    <cellStyle name="Output 3 2 3 21 2" xfId="11145"/>
    <cellStyle name="Output 3 2 3 21 2 2" xfId="34972"/>
    <cellStyle name="Output 3 2 3 21 2 3" xfId="46011"/>
    <cellStyle name="Output 3 2 3 21 2 4" xfId="23058"/>
    <cellStyle name="Output 3 2 3 21 3" xfId="29361"/>
    <cellStyle name="Output 3 2 3 21 4" xfId="40357"/>
    <cellStyle name="Output 3 2 3 21 5" xfId="17404"/>
    <cellStyle name="Output 3 2 3 22" xfId="5723"/>
    <cellStyle name="Output 3 2 3 22 2" xfId="11346"/>
    <cellStyle name="Output 3 2 3 22 2 2" xfId="35173"/>
    <cellStyle name="Output 3 2 3 22 2 3" xfId="46212"/>
    <cellStyle name="Output 3 2 3 22 2 4" xfId="23259"/>
    <cellStyle name="Output 3 2 3 22 3" xfId="29587"/>
    <cellStyle name="Output 3 2 3 22 4" xfId="40590"/>
    <cellStyle name="Output 3 2 3 22 5" xfId="17637"/>
    <cellStyle name="Output 3 2 3 23" xfId="5940"/>
    <cellStyle name="Output 3 2 3 23 2" xfId="11530"/>
    <cellStyle name="Output 3 2 3 23 2 2" xfId="35357"/>
    <cellStyle name="Output 3 2 3 23 2 3" xfId="46396"/>
    <cellStyle name="Output 3 2 3 23 2 4" xfId="23443"/>
    <cellStyle name="Output 3 2 3 23 3" xfId="29798"/>
    <cellStyle name="Output 3 2 3 23 4" xfId="40807"/>
    <cellStyle name="Output 3 2 3 23 5" xfId="17854"/>
    <cellStyle name="Output 3 2 3 24" xfId="6148"/>
    <cellStyle name="Output 3 2 3 24 2" xfId="11711"/>
    <cellStyle name="Output 3 2 3 24 2 2" xfId="35538"/>
    <cellStyle name="Output 3 2 3 24 2 3" xfId="46577"/>
    <cellStyle name="Output 3 2 3 24 2 4" xfId="23624"/>
    <cellStyle name="Output 3 2 3 24 3" xfId="29999"/>
    <cellStyle name="Output 3 2 3 24 4" xfId="41015"/>
    <cellStyle name="Output 3 2 3 24 5" xfId="18062"/>
    <cellStyle name="Output 3 2 3 25" xfId="6368"/>
    <cellStyle name="Output 3 2 3 25 2" xfId="11903"/>
    <cellStyle name="Output 3 2 3 25 2 2" xfId="35730"/>
    <cellStyle name="Output 3 2 3 25 2 3" xfId="46769"/>
    <cellStyle name="Output 3 2 3 25 2 4" xfId="23816"/>
    <cellStyle name="Output 3 2 3 25 3" xfId="30212"/>
    <cellStyle name="Output 3 2 3 25 4" xfId="41235"/>
    <cellStyle name="Output 3 2 3 25 5" xfId="18282"/>
    <cellStyle name="Output 3 2 3 26" xfId="6594"/>
    <cellStyle name="Output 3 2 3 26 2" xfId="12096"/>
    <cellStyle name="Output 3 2 3 26 2 2" xfId="35923"/>
    <cellStyle name="Output 3 2 3 26 2 3" xfId="46962"/>
    <cellStyle name="Output 3 2 3 26 2 4" xfId="24009"/>
    <cellStyle name="Output 3 2 3 26 3" xfId="30429"/>
    <cellStyle name="Output 3 2 3 26 4" xfId="41461"/>
    <cellStyle name="Output 3 2 3 26 5" xfId="18508"/>
    <cellStyle name="Output 3 2 3 27" xfId="724"/>
    <cellStyle name="Output 3 2 3 27 2" xfId="7031"/>
    <cellStyle name="Output 3 2 3 27 2 2" xfId="30858"/>
    <cellStyle name="Output 3 2 3 27 2 3" xfId="41897"/>
    <cellStyle name="Output 3 2 3 27 2 4" xfId="18944"/>
    <cellStyle name="Output 3 2 3 27 3" xfId="24715"/>
    <cellStyle name="Output 3 2 3 27 4" xfId="24399"/>
    <cellStyle name="Output 3 2 3 27 5" xfId="12638"/>
    <cellStyle name="Output 3 2 3 28" xfId="6814"/>
    <cellStyle name="Output 3 2 3 28 2" xfId="30641"/>
    <cellStyle name="Output 3 2 3 28 3" xfId="41680"/>
    <cellStyle name="Output 3 2 3 28 4" xfId="18727"/>
    <cellStyle name="Output 3 2 3 29" xfId="24481"/>
    <cellStyle name="Output 3 2 3 3" xfId="1342"/>
    <cellStyle name="Output 3 2 3 3 2" xfId="7567"/>
    <cellStyle name="Output 3 2 3 3 2 2" xfId="31394"/>
    <cellStyle name="Output 3 2 3 3 2 3" xfId="42433"/>
    <cellStyle name="Output 3 2 3 3 2 4" xfId="19480"/>
    <cellStyle name="Output 3 2 3 3 3" xfId="25317"/>
    <cellStyle name="Output 3 2 3 3 4" xfId="36209"/>
    <cellStyle name="Output 3 2 3 3 5" xfId="13256"/>
    <cellStyle name="Output 3 2 3 30" xfId="25028"/>
    <cellStyle name="Output 3 2 3 31" xfId="12399"/>
    <cellStyle name="Output 3 2 3 4" xfId="1574"/>
    <cellStyle name="Output 3 2 3 4 2" xfId="7765"/>
    <cellStyle name="Output 3 2 3 4 2 2" xfId="31592"/>
    <cellStyle name="Output 3 2 3 4 2 3" xfId="42631"/>
    <cellStyle name="Output 3 2 3 4 2 4" xfId="19678"/>
    <cellStyle name="Output 3 2 3 4 3" xfId="25541"/>
    <cellStyle name="Output 3 2 3 4 4" xfId="36441"/>
    <cellStyle name="Output 3 2 3 4 5" xfId="13488"/>
    <cellStyle name="Output 3 2 3 5" xfId="1785"/>
    <cellStyle name="Output 3 2 3 5 2" xfId="7949"/>
    <cellStyle name="Output 3 2 3 5 2 2" xfId="31776"/>
    <cellStyle name="Output 3 2 3 5 2 3" xfId="42815"/>
    <cellStyle name="Output 3 2 3 5 2 4" xfId="19862"/>
    <cellStyle name="Output 3 2 3 5 3" xfId="25745"/>
    <cellStyle name="Output 3 2 3 5 4" xfId="36652"/>
    <cellStyle name="Output 3 2 3 5 5" xfId="13699"/>
    <cellStyle name="Output 3 2 3 6" xfId="2016"/>
    <cellStyle name="Output 3 2 3 6 2" xfId="8150"/>
    <cellStyle name="Output 3 2 3 6 2 2" xfId="31977"/>
    <cellStyle name="Output 3 2 3 6 2 3" xfId="43016"/>
    <cellStyle name="Output 3 2 3 6 2 4" xfId="20063"/>
    <cellStyle name="Output 3 2 3 6 3" xfId="25969"/>
    <cellStyle name="Output 3 2 3 6 4" xfId="36883"/>
    <cellStyle name="Output 3 2 3 6 5" xfId="13930"/>
    <cellStyle name="Output 3 2 3 7" xfId="2241"/>
    <cellStyle name="Output 3 2 3 7 2" xfId="8341"/>
    <cellStyle name="Output 3 2 3 7 2 2" xfId="32168"/>
    <cellStyle name="Output 3 2 3 7 2 3" xfId="43207"/>
    <cellStyle name="Output 3 2 3 7 2 4" xfId="20254"/>
    <cellStyle name="Output 3 2 3 7 3" xfId="26187"/>
    <cellStyle name="Output 3 2 3 7 4" xfId="37108"/>
    <cellStyle name="Output 3 2 3 7 5" xfId="14155"/>
    <cellStyle name="Output 3 2 3 8" xfId="2455"/>
    <cellStyle name="Output 3 2 3 8 2" xfId="8527"/>
    <cellStyle name="Output 3 2 3 8 2 2" xfId="32354"/>
    <cellStyle name="Output 3 2 3 8 2 3" xfId="43393"/>
    <cellStyle name="Output 3 2 3 8 2 4" xfId="20440"/>
    <cellStyle name="Output 3 2 3 8 3" xfId="26395"/>
    <cellStyle name="Output 3 2 3 8 4" xfId="37322"/>
    <cellStyle name="Output 3 2 3 8 5" xfId="14369"/>
    <cellStyle name="Output 3 2 3 9" xfId="2673"/>
    <cellStyle name="Output 3 2 3 9 2" xfId="8711"/>
    <cellStyle name="Output 3 2 3 9 2 2" xfId="32538"/>
    <cellStyle name="Output 3 2 3 9 2 3" xfId="43577"/>
    <cellStyle name="Output 3 2 3 9 2 4" xfId="20624"/>
    <cellStyle name="Output 3 2 3 9 3" xfId="26607"/>
    <cellStyle name="Output 3 2 3 9 4" xfId="37540"/>
    <cellStyle name="Output 3 2 3 9 5" xfId="14587"/>
    <cellStyle name="Output 3 2 4" xfId="831"/>
    <cellStyle name="Output 3 2 4 2" xfId="7138"/>
    <cellStyle name="Output 3 2 4 2 2" xfId="30965"/>
    <cellStyle name="Output 3 2 4 2 3" xfId="42004"/>
    <cellStyle name="Output 3 2 4 2 4" xfId="19051"/>
    <cellStyle name="Output 3 2 4 3" xfId="24822"/>
    <cellStyle name="Output 3 2 4 4" xfId="29732"/>
    <cellStyle name="Output 3 2 4 5" xfId="12745"/>
    <cellStyle name="Output 3 2 5" xfId="952"/>
    <cellStyle name="Output 3 2 5 2" xfId="7235"/>
    <cellStyle name="Output 3 2 5 2 2" xfId="31062"/>
    <cellStyle name="Output 3 2 5 2 3" xfId="42101"/>
    <cellStyle name="Output 3 2 5 2 4" xfId="19148"/>
    <cellStyle name="Output 3 2 5 3" xfId="24938"/>
    <cellStyle name="Output 3 2 5 4" xfId="26844"/>
    <cellStyle name="Output 3 2 5 5" xfId="12866"/>
    <cellStyle name="Output 3 2 6" xfId="1928"/>
    <cellStyle name="Output 3 2 6 2" xfId="8067"/>
    <cellStyle name="Output 3 2 6 2 2" xfId="31894"/>
    <cellStyle name="Output 3 2 6 2 3" xfId="42933"/>
    <cellStyle name="Output 3 2 6 2 4" xfId="19980"/>
    <cellStyle name="Output 3 2 6 3" xfId="25882"/>
    <cellStyle name="Output 3 2 6 4" xfId="36795"/>
    <cellStyle name="Output 3 2 6 5" xfId="13842"/>
    <cellStyle name="Output 3 2 7" xfId="1487"/>
    <cellStyle name="Output 3 2 7 2" xfId="7683"/>
    <cellStyle name="Output 3 2 7 2 2" xfId="31510"/>
    <cellStyle name="Output 3 2 7 2 3" xfId="42549"/>
    <cellStyle name="Output 3 2 7 2 4" xfId="19596"/>
    <cellStyle name="Output 3 2 7 3" xfId="25455"/>
    <cellStyle name="Output 3 2 7 4" xfId="36354"/>
    <cellStyle name="Output 3 2 7 5" xfId="13401"/>
    <cellStyle name="Output 3 2 8" xfId="1037"/>
    <cellStyle name="Output 3 2 8 2" xfId="7299"/>
    <cellStyle name="Output 3 2 8 2 2" xfId="31126"/>
    <cellStyle name="Output 3 2 8 2 3" xfId="42165"/>
    <cellStyle name="Output 3 2 8 2 4" xfId="19212"/>
    <cellStyle name="Output 3 2 8 3" xfId="25019"/>
    <cellStyle name="Output 3 2 8 4" xfId="27501"/>
    <cellStyle name="Output 3 2 8 5" xfId="12951"/>
    <cellStyle name="Output 3 2 9" xfId="3058"/>
    <cellStyle name="Output 3 2 9 2" xfId="9037"/>
    <cellStyle name="Output 3 2 9 2 2" xfId="32864"/>
    <cellStyle name="Output 3 2 9 2 3" xfId="43903"/>
    <cellStyle name="Output 3 2 9 2 4" xfId="20950"/>
    <cellStyle name="Output 3 2 9 3" xfId="26982"/>
    <cellStyle name="Output 3 2 9 4" xfId="37925"/>
    <cellStyle name="Output 3 2 9 5" xfId="14972"/>
    <cellStyle name="Output 3 20" xfId="2583"/>
    <cellStyle name="Output 3 20 2" xfId="8633"/>
    <cellStyle name="Output 3 20 2 2" xfId="32460"/>
    <cellStyle name="Output 3 20 2 3" xfId="43499"/>
    <cellStyle name="Output 3 20 2 4" xfId="20546"/>
    <cellStyle name="Output 3 20 3" xfId="26518"/>
    <cellStyle name="Output 3 20 4" xfId="37450"/>
    <cellStyle name="Output 3 20 5" xfId="14497"/>
    <cellStyle name="Output 3 21" xfId="4501"/>
    <cellStyle name="Output 3 21 2" xfId="10287"/>
    <cellStyle name="Output 3 21 2 2" xfId="34114"/>
    <cellStyle name="Output 3 21 2 3" xfId="45153"/>
    <cellStyle name="Output 3 21 2 4" xfId="22200"/>
    <cellStyle name="Output 3 21 3" xfId="28397"/>
    <cellStyle name="Output 3 21 4" xfId="39368"/>
    <cellStyle name="Output 3 21 5" xfId="16415"/>
    <cellStyle name="Output 3 22" xfId="1478"/>
    <cellStyle name="Output 3 22 2" xfId="7678"/>
    <cellStyle name="Output 3 22 2 2" xfId="31505"/>
    <cellStyle name="Output 3 22 2 3" xfId="42544"/>
    <cellStyle name="Output 3 22 2 4" xfId="19591"/>
    <cellStyle name="Output 3 22 3" xfId="25446"/>
    <cellStyle name="Output 3 22 4" xfId="36345"/>
    <cellStyle name="Output 3 22 5" xfId="13392"/>
    <cellStyle name="Output 3 23" xfId="4504"/>
    <cellStyle name="Output 3 23 2" xfId="10289"/>
    <cellStyle name="Output 3 23 2 2" xfId="34116"/>
    <cellStyle name="Output 3 23 2 3" xfId="45155"/>
    <cellStyle name="Output 3 23 2 4" xfId="22202"/>
    <cellStyle name="Output 3 23 3" xfId="28400"/>
    <cellStyle name="Output 3 23 4" xfId="39371"/>
    <cellStyle name="Output 3 23 5" xfId="16418"/>
    <cellStyle name="Output 3 24" xfId="3764"/>
    <cellStyle name="Output 3 24 2" xfId="9651"/>
    <cellStyle name="Output 3 24 2 2" xfId="33478"/>
    <cellStyle name="Output 3 24 2 3" xfId="44517"/>
    <cellStyle name="Output 3 24 2 4" xfId="21564"/>
    <cellStyle name="Output 3 24 3" xfId="27676"/>
    <cellStyle name="Output 3 24 4" xfId="38631"/>
    <cellStyle name="Output 3 24 5" xfId="15678"/>
    <cellStyle name="Output 3 25" xfId="6275"/>
    <cellStyle name="Output 3 25 2" xfId="11816"/>
    <cellStyle name="Output 3 25 2 2" xfId="35643"/>
    <cellStyle name="Output 3 25 2 3" xfId="46682"/>
    <cellStyle name="Output 3 25 2 4" xfId="23729"/>
    <cellStyle name="Output 3 25 3" xfId="30120"/>
    <cellStyle name="Output 3 25 4" xfId="41142"/>
    <cellStyle name="Output 3 25 5" xfId="18189"/>
    <cellStyle name="Output 3 26" xfId="2143"/>
    <cellStyle name="Output 3 26 2" xfId="8255"/>
    <cellStyle name="Output 3 26 2 2" xfId="32082"/>
    <cellStyle name="Output 3 26 2 3" xfId="43121"/>
    <cellStyle name="Output 3 26 2 4" xfId="20168"/>
    <cellStyle name="Output 3 26 3" xfId="26091"/>
    <cellStyle name="Output 3 26 4" xfId="37010"/>
    <cellStyle name="Output 3 26 5" xfId="14057"/>
    <cellStyle name="Output 3 27" xfId="616"/>
    <cellStyle name="Output 3 27 2" xfId="6923"/>
    <cellStyle name="Output 3 27 2 2" xfId="30750"/>
    <cellStyle name="Output 3 27 2 3" xfId="41789"/>
    <cellStyle name="Output 3 27 2 4" xfId="18836"/>
    <cellStyle name="Output 3 27 3" xfId="24607"/>
    <cellStyle name="Output 3 27 4" xfId="28309"/>
    <cellStyle name="Output 3 27 5" xfId="12530"/>
    <cellStyle name="Output 3 28" xfId="24279"/>
    <cellStyle name="Output 3 29" xfId="26406"/>
    <cellStyle name="Output 3 3" xfId="374"/>
    <cellStyle name="Output 3 3 10" xfId="3280"/>
    <cellStyle name="Output 3 3 10 2" xfId="9229"/>
    <cellStyle name="Output 3 3 10 2 2" xfId="33056"/>
    <cellStyle name="Output 3 3 10 2 3" xfId="44095"/>
    <cellStyle name="Output 3 3 10 2 4" xfId="21142"/>
    <cellStyle name="Output 3 3 10 3" xfId="27201"/>
    <cellStyle name="Output 3 3 10 4" xfId="38147"/>
    <cellStyle name="Output 3 3 10 5" xfId="15194"/>
    <cellStyle name="Output 3 3 11" xfId="3527"/>
    <cellStyle name="Output 3 3 11 2" xfId="9444"/>
    <cellStyle name="Output 3 3 11 2 2" xfId="33271"/>
    <cellStyle name="Output 3 3 11 2 3" xfId="44310"/>
    <cellStyle name="Output 3 3 11 2 4" xfId="21357"/>
    <cellStyle name="Output 3 3 11 3" xfId="27443"/>
    <cellStyle name="Output 3 3 11 4" xfId="38394"/>
    <cellStyle name="Output 3 3 11 5" xfId="15441"/>
    <cellStyle name="Output 3 3 12" xfId="3774"/>
    <cellStyle name="Output 3 3 12 2" xfId="9658"/>
    <cellStyle name="Output 3 3 12 2 2" xfId="33485"/>
    <cellStyle name="Output 3 3 12 2 3" xfId="44524"/>
    <cellStyle name="Output 3 3 12 2 4" xfId="21571"/>
    <cellStyle name="Output 3 3 12 3" xfId="27686"/>
    <cellStyle name="Output 3 3 12 4" xfId="38641"/>
    <cellStyle name="Output 3 3 12 5" xfId="15688"/>
    <cellStyle name="Output 3 3 13" xfId="4018"/>
    <cellStyle name="Output 3 3 13 2" xfId="9869"/>
    <cellStyle name="Output 3 3 13 2 2" xfId="33696"/>
    <cellStyle name="Output 3 3 13 2 3" xfId="44735"/>
    <cellStyle name="Output 3 3 13 2 4" xfId="21782"/>
    <cellStyle name="Output 3 3 13 3" xfId="27925"/>
    <cellStyle name="Output 3 3 13 4" xfId="38885"/>
    <cellStyle name="Output 3 3 13 5" xfId="15932"/>
    <cellStyle name="Output 3 3 14" xfId="4261"/>
    <cellStyle name="Output 3 3 14 2" xfId="10079"/>
    <cellStyle name="Output 3 3 14 2 2" xfId="33906"/>
    <cellStyle name="Output 3 3 14 2 3" xfId="44945"/>
    <cellStyle name="Output 3 3 14 2 4" xfId="21992"/>
    <cellStyle name="Output 3 3 14 3" xfId="28163"/>
    <cellStyle name="Output 3 3 14 4" xfId="39128"/>
    <cellStyle name="Output 3 3 14 5" xfId="16175"/>
    <cellStyle name="Output 3 3 15" xfId="3030"/>
    <cellStyle name="Output 3 3 15 2" xfId="9014"/>
    <cellStyle name="Output 3 3 15 2 2" xfId="32841"/>
    <cellStyle name="Output 3 3 15 2 3" xfId="43880"/>
    <cellStyle name="Output 3 3 15 2 4" xfId="20927"/>
    <cellStyle name="Output 3 3 15 3" xfId="26954"/>
    <cellStyle name="Output 3 3 15 4" xfId="37897"/>
    <cellStyle name="Output 3 3 15 5" xfId="14944"/>
    <cellStyle name="Output 3 3 16" xfId="3026"/>
    <cellStyle name="Output 3 3 16 2" xfId="9010"/>
    <cellStyle name="Output 3 3 16 2 2" xfId="32837"/>
    <cellStyle name="Output 3 3 16 2 3" xfId="43876"/>
    <cellStyle name="Output 3 3 16 2 4" xfId="20923"/>
    <cellStyle name="Output 3 3 16 3" xfId="26950"/>
    <cellStyle name="Output 3 3 16 4" xfId="37893"/>
    <cellStyle name="Output 3 3 16 5" xfId="14940"/>
    <cellStyle name="Output 3 3 17" xfId="2582"/>
    <cellStyle name="Output 3 3 17 2" xfId="8632"/>
    <cellStyle name="Output 3 3 17 2 2" xfId="32459"/>
    <cellStyle name="Output 3 3 17 2 3" xfId="43498"/>
    <cellStyle name="Output 3 3 17 2 4" xfId="20545"/>
    <cellStyle name="Output 3 3 17 3" xfId="26517"/>
    <cellStyle name="Output 3 3 17 4" xfId="37449"/>
    <cellStyle name="Output 3 3 17 5" xfId="14496"/>
    <cellStyle name="Output 3 3 18" xfId="5623"/>
    <cellStyle name="Output 3 3 18 2" xfId="11254"/>
    <cellStyle name="Output 3 3 18 2 2" xfId="35081"/>
    <cellStyle name="Output 3 3 18 2 3" xfId="46120"/>
    <cellStyle name="Output 3 3 18 2 4" xfId="23167"/>
    <cellStyle name="Output 3 3 18 3" xfId="29488"/>
    <cellStyle name="Output 3 3 18 4" xfId="40490"/>
    <cellStyle name="Output 3 3 18 5" xfId="17537"/>
    <cellStyle name="Output 3 3 19" xfId="1025"/>
    <cellStyle name="Output 3 3 19 2" xfId="7292"/>
    <cellStyle name="Output 3 3 19 2 2" xfId="31119"/>
    <cellStyle name="Output 3 3 19 2 3" xfId="42158"/>
    <cellStyle name="Output 3 3 19 2 4" xfId="19205"/>
    <cellStyle name="Output 3 3 19 3" xfId="25008"/>
    <cellStyle name="Output 3 3 19 4" xfId="28338"/>
    <cellStyle name="Output 3 3 19 5" xfId="12939"/>
    <cellStyle name="Output 3 3 2" xfId="417"/>
    <cellStyle name="Output 3 3 2 10" xfId="2173"/>
    <cellStyle name="Output 3 3 2 10 2" xfId="8276"/>
    <cellStyle name="Output 3 3 2 10 2 2" xfId="32103"/>
    <cellStyle name="Output 3 3 2 10 2 3" xfId="43142"/>
    <cellStyle name="Output 3 3 2 10 2 4" xfId="20189"/>
    <cellStyle name="Output 3 3 2 10 3" xfId="26119"/>
    <cellStyle name="Output 3 3 2 10 4" xfId="37040"/>
    <cellStyle name="Output 3 3 2 10 5" xfId="14087"/>
    <cellStyle name="Output 3 3 2 11" xfId="2387"/>
    <cellStyle name="Output 3 3 2 11 2" xfId="8462"/>
    <cellStyle name="Output 3 3 2 11 2 2" xfId="32289"/>
    <cellStyle name="Output 3 3 2 11 2 3" xfId="43328"/>
    <cellStyle name="Output 3 3 2 11 2 4" xfId="20375"/>
    <cellStyle name="Output 3 3 2 11 3" xfId="26327"/>
    <cellStyle name="Output 3 3 2 11 4" xfId="37254"/>
    <cellStyle name="Output 3 3 2 11 5" xfId="14301"/>
    <cellStyle name="Output 3 3 2 12" xfId="2610"/>
    <cellStyle name="Output 3 3 2 12 2" xfId="8652"/>
    <cellStyle name="Output 3 3 2 12 2 2" xfId="32479"/>
    <cellStyle name="Output 3 3 2 12 2 3" xfId="43518"/>
    <cellStyle name="Output 3 3 2 12 2 4" xfId="20565"/>
    <cellStyle name="Output 3 3 2 12 3" xfId="26545"/>
    <cellStyle name="Output 3 3 2 12 4" xfId="37477"/>
    <cellStyle name="Output 3 3 2 12 5" xfId="14524"/>
    <cellStyle name="Output 3 3 2 13" xfId="2811"/>
    <cellStyle name="Output 3 3 2 13 2" xfId="8826"/>
    <cellStyle name="Output 3 3 2 13 2 2" xfId="32653"/>
    <cellStyle name="Output 3 3 2 13 2 3" xfId="43692"/>
    <cellStyle name="Output 3 3 2 13 2 4" xfId="20739"/>
    <cellStyle name="Output 3 3 2 13 3" xfId="26740"/>
    <cellStyle name="Output 3 3 2 13 4" xfId="37678"/>
    <cellStyle name="Output 3 3 2 13 5" xfId="14725"/>
    <cellStyle name="Output 3 3 2 14" xfId="3079"/>
    <cellStyle name="Output 3 3 2 14 2" xfId="9055"/>
    <cellStyle name="Output 3 3 2 14 2 2" xfId="32882"/>
    <cellStyle name="Output 3 3 2 14 2 3" xfId="43921"/>
    <cellStyle name="Output 3 3 2 14 2 4" xfId="20968"/>
    <cellStyle name="Output 3 3 2 14 3" xfId="27003"/>
    <cellStyle name="Output 3 3 2 14 4" xfId="37946"/>
    <cellStyle name="Output 3 3 2 14 5" xfId="14993"/>
    <cellStyle name="Output 3 3 2 15" xfId="3323"/>
    <cellStyle name="Output 3 3 2 15 2" xfId="9267"/>
    <cellStyle name="Output 3 3 2 15 2 2" xfId="33094"/>
    <cellStyle name="Output 3 3 2 15 2 3" xfId="44133"/>
    <cellStyle name="Output 3 3 2 15 2 4" xfId="21180"/>
    <cellStyle name="Output 3 3 2 15 3" xfId="27244"/>
    <cellStyle name="Output 3 3 2 15 4" xfId="38190"/>
    <cellStyle name="Output 3 3 2 15 5" xfId="15237"/>
    <cellStyle name="Output 3 3 2 16" xfId="3568"/>
    <cellStyle name="Output 3 3 2 16 2" xfId="9480"/>
    <cellStyle name="Output 3 3 2 16 2 2" xfId="33307"/>
    <cellStyle name="Output 3 3 2 16 2 3" xfId="44346"/>
    <cellStyle name="Output 3 3 2 16 2 4" xfId="21393"/>
    <cellStyle name="Output 3 3 2 16 3" xfId="27484"/>
    <cellStyle name="Output 3 3 2 16 4" xfId="38435"/>
    <cellStyle name="Output 3 3 2 16 5" xfId="15482"/>
    <cellStyle name="Output 3 3 2 17" xfId="3816"/>
    <cellStyle name="Output 3 3 2 17 2" xfId="9694"/>
    <cellStyle name="Output 3 3 2 17 2 2" xfId="33521"/>
    <cellStyle name="Output 3 3 2 17 2 3" xfId="44560"/>
    <cellStyle name="Output 3 3 2 17 2 4" xfId="21607"/>
    <cellStyle name="Output 3 3 2 17 3" xfId="27728"/>
    <cellStyle name="Output 3 3 2 17 4" xfId="38683"/>
    <cellStyle name="Output 3 3 2 17 5" xfId="15730"/>
    <cellStyle name="Output 3 3 2 18" xfId="4060"/>
    <cellStyle name="Output 3 3 2 18 2" xfId="9905"/>
    <cellStyle name="Output 3 3 2 18 2 2" xfId="33732"/>
    <cellStyle name="Output 3 3 2 18 2 3" xfId="44771"/>
    <cellStyle name="Output 3 3 2 18 2 4" xfId="21818"/>
    <cellStyle name="Output 3 3 2 18 3" xfId="27967"/>
    <cellStyle name="Output 3 3 2 18 4" xfId="38927"/>
    <cellStyle name="Output 3 3 2 18 5" xfId="15974"/>
    <cellStyle name="Output 3 3 2 19" xfId="4302"/>
    <cellStyle name="Output 3 3 2 19 2" xfId="10115"/>
    <cellStyle name="Output 3 3 2 19 2 2" xfId="33942"/>
    <cellStyle name="Output 3 3 2 19 2 3" xfId="44981"/>
    <cellStyle name="Output 3 3 2 19 2 4" xfId="22028"/>
    <cellStyle name="Output 3 3 2 19 3" xfId="28204"/>
    <cellStyle name="Output 3 3 2 19 4" xfId="39169"/>
    <cellStyle name="Output 3 3 2 19 5" xfId="16216"/>
    <cellStyle name="Output 3 3 2 2" xfId="538"/>
    <cellStyle name="Output 3 3 2 2 10" xfId="2932"/>
    <cellStyle name="Output 3 3 2 2 10 2" xfId="8930"/>
    <cellStyle name="Output 3 3 2 2 10 2 2" xfId="32757"/>
    <cellStyle name="Output 3 3 2 2 10 2 3" xfId="43796"/>
    <cellStyle name="Output 3 3 2 2 10 2 4" xfId="20843"/>
    <cellStyle name="Output 3 3 2 2 10 3" xfId="26857"/>
    <cellStyle name="Output 3 3 2 2 10 4" xfId="37799"/>
    <cellStyle name="Output 3 3 2 2 10 5" xfId="14846"/>
    <cellStyle name="Output 3 3 2 2 11" xfId="3200"/>
    <cellStyle name="Output 3 3 2 2 11 2" xfId="9159"/>
    <cellStyle name="Output 3 3 2 2 11 2 2" xfId="32986"/>
    <cellStyle name="Output 3 3 2 2 11 2 3" xfId="44025"/>
    <cellStyle name="Output 3 3 2 2 11 2 4" xfId="21072"/>
    <cellStyle name="Output 3 3 2 2 11 3" xfId="27122"/>
    <cellStyle name="Output 3 3 2 2 11 4" xfId="38067"/>
    <cellStyle name="Output 3 3 2 2 11 5" xfId="15114"/>
    <cellStyle name="Output 3 3 2 2 12" xfId="3444"/>
    <cellStyle name="Output 3 3 2 2 12 2" xfId="9371"/>
    <cellStyle name="Output 3 3 2 2 12 2 2" xfId="33198"/>
    <cellStyle name="Output 3 3 2 2 12 2 3" xfId="44237"/>
    <cellStyle name="Output 3 3 2 2 12 2 4" xfId="21284"/>
    <cellStyle name="Output 3 3 2 2 12 3" xfId="27361"/>
    <cellStyle name="Output 3 3 2 2 12 4" xfId="38311"/>
    <cellStyle name="Output 3 3 2 2 12 5" xfId="15358"/>
    <cellStyle name="Output 3 3 2 2 13" xfId="3689"/>
    <cellStyle name="Output 3 3 2 2 13 2" xfId="9584"/>
    <cellStyle name="Output 3 3 2 2 13 2 2" xfId="33411"/>
    <cellStyle name="Output 3 3 2 2 13 2 3" xfId="44450"/>
    <cellStyle name="Output 3 3 2 2 13 2 4" xfId="21497"/>
    <cellStyle name="Output 3 3 2 2 13 3" xfId="27602"/>
    <cellStyle name="Output 3 3 2 2 13 4" xfId="38556"/>
    <cellStyle name="Output 3 3 2 2 13 5" xfId="15603"/>
    <cellStyle name="Output 3 3 2 2 14" xfId="3937"/>
    <cellStyle name="Output 3 3 2 2 14 2" xfId="9798"/>
    <cellStyle name="Output 3 3 2 2 14 2 2" xfId="33625"/>
    <cellStyle name="Output 3 3 2 2 14 2 3" xfId="44664"/>
    <cellStyle name="Output 3 3 2 2 14 2 4" xfId="21711"/>
    <cellStyle name="Output 3 3 2 2 14 3" xfId="27845"/>
    <cellStyle name="Output 3 3 2 2 14 4" xfId="38804"/>
    <cellStyle name="Output 3 3 2 2 14 5" xfId="15851"/>
    <cellStyle name="Output 3 3 2 2 15" xfId="4181"/>
    <cellStyle name="Output 3 3 2 2 15 2" xfId="10009"/>
    <cellStyle name="Output 3 3 2 2 15 2 2" xfId="33836"/>
    <cellStyle name="Output 3 3 2 2 15 2 3" xfId="44875"/>
    <cellStyle name="Output 3 3 2 2 15 2 4" xfId="21922"/>
    <cellStyle name="Output 3 3 2 2 15 3" xfId="28084"/>
    <cellStyle name="Output 3 3 2 2 15 4" xfId="39048"/>
    <cellStyle name="Output 3 3 2 2 15 5" xfId="16095"/>
    <cellStyle name="Output 3 3 2 2 16" xfId="4423"/>
    <cellStyle name="Output 3 3 2 2 16 2" xfId="10219"/>
    <cellStyle name="Output 3 3 2 2 16 2 2" xfId="34046"/>
    <cellStyle name="Output 3 3 2 2 16 2 3" xfId="45085"/>
    <cellStyle name="Output 3 3 2 2 16 2 4" xfId="22132"/>
    <cellStyle name="Output 3 3 2 2 16 3" xfId="28321"/>
    <cellStyle name="Output 3 3 2 2 16 4" xfId="39290"/>
    <cellStyle name="Output 3 3 2 2 16 5" xfId="16337"/>
    <cellStyle name="Output 3 3 2 2 17" xfId="4644"/>
    <cellStyle name="Output 3 3 2 2 17 2" xfId="10406"/>
    <cellStyle name="Output 3 3 2 2 17 2 2" xfId="34233"/>
    <cellStyle name="Output 3 3 2 2 17 2 3" xfId="45272"/>
    <cellStyle name="Output 3 3 2 2 17 2 4" xfId="22319"/>
    <cellStyle name="Output 3 3 2 2 17 3" xfId="28536"/>
    <cellStyle name="Output 3 3 2 2 17 4" xfId="39511"/>
    <cellStyle name="Output 3 3 2 2 17 5" xfId="16558"/>
    <cellStyle name="Output 3 3 2 2 18" xfId="4854"/>
    <cellStyle name="Output 3 3 2 2 18 2" xfId="10589"/>
    <cellStyle name="Output 3 3 2 2 18 2 2" xfId="34416"/>
    <cellStyle name="Output 3 3 2 2 18 2 3" xfId="45455"/>
    <cellStyle name="Output 3 3 2 2 18 2 4" xfId="22502"/>
    <cellStyle name="Output 3 3 2 2 18 3" xfId="28740"/>
    <cellStyle name="Output 3 3 2 2 18 4" xfId="39721"/>
    <cellStyle name="Output 3 3 2 2 18 5" xfId="16768"/>
    <cellStyle name="Output 3 3 2 2 19" xfId="5089"/>
    <cellStyle name="Output 3 3 2 2 19 2" xfId="10794"/>
    <cellStyle name="Output 3 3 2 2 19 2 2" xfId="34621"/>
    <cellStyle name="Output 3 3 2 2 19 2 3" xfId="45660"/>
    <cellStyle name="Output 3 3 2 2 19 2 4" xfId="22707"/>
    <cellStyle name="Output 3 3 2 2 19 3" xfId="28970"/>
    <cellStyle name="Output 3 3 2 2 19 4" xfId="39956"/>
    <cellStyle name="Output 3 3 2 2 19 5" xfId="17003"/>
    <cellStyle name="Output 3 3 2 2 2" xfId="1182"/>
    <cellStyle name="Output 3 3 2 2 2 2" xfId="7421"/>
    <cellStyle name="Output 3 3 2 2 2 2 2" xfId="31248"/>
    <cellStyle name="Output 3 3 2 2 2 2 3" xfId="42287"/>
    <cellStyle name="Output 3 3 2 2 2 2 4" xfId="19334"/>
    <cellStyle name="Output 3 3 2 2 2 3" xfId="25159"/>
    <cellStyle name="Output 3 3 2 2 2 4" xfId="24310"/>
    <cellStyle name="Output 3 3 2 2 2 5" xfId="13096"/>
    <cellStyle name="Output 3 3 2 2 20" xfId="5310"/>
    <cellStyle name="Output 3 3 2 2 20 2" xfId="10981"/>
    <cellStyle name="Output 3 3 2 2 20 2 2" xfId="34808"/>
    <cellStyle name="Output 3 3 2 2 20 2 3" xfId="45847"/>
    <cellStyle name="Output 3 3 2 2 20 2 4" xfId="22894"/>
    <cellStyle name="Output 3 3 2 2 20 3" xfId="29183"/>
    <cellStyle name="Output 3 3 2 2 20 4" xfId="40177"/>
    <cellStyle name="Output 3 3 2 2 20 5" xfId="17224"/>
    <cellStyle name="Output 3 3 2 2 21" xfId="5543"/>
    <cellStyle name="Output 3 3 2 2 21 2" xfId="11184"/>
    <cellStyle name="Output 3 3 2 2 21 2 2" xfId="35011"/>
    <cellStyle name="Output 3 3 2 2 21 2 3" xfId="46050"/>
    <cellStyle name="Output 3 3 2 2 21 2 4" xfId="23097"/>
    <cellStyle name="Output 3 3 2 2 21 3" xfId="29410"/>
    <cellStyle name="Output 3 3 2 2 21 4" xfId="40410"/>
    <cellStyle name="Output 3 3 2 2 21 5" xfId="17457"/>
    <cellStyle name="Output 3 3 2 2 22" xfId="5776"/>
    <cellStyle name="Output 3 3 2 2 22 2" xfId="11385"/>
    <cellStyle name="Output 3 3 2 2 22 2 2" xfId="35212"/>
    <cellStyle name="Output 3 3 2 2 22 2 3" xfId="46251"/>
    <cellStyle name="Output 3 3 2 2 22 2 4" xfId="23298"/>
    <cellStyle name="Output 3 3 2 2 22 3" xfId="29636"/>
    <cellStyle name="Output 3 3 2 2 22 4" xfId="40643"/>
    <cellStyle name="Output 3 3 2 2 22 5" xfId="17690"/>
    <cellStyle name="Output 3 3 2 2 23" xfId="5993"/>
    <cellStyle name="Output 3 3 2 2 23 2" xfId="11569"/>
    <cellStyle name="Output 3 3 2 2 23 2 2" xfId="35396"/>
    <cellStyle name="Output 3 3 2 2 23 2 3" xfId="46435"/>
    <cellStyle name="Output 3 3 2 2 23 2 4" xfId="23482"/>
    <cellStyle name="Output 3 3 2 2 23 3" xfId="29846"/>
    <cellStyle name="Output 3 3 2 2 23 4" xfId="40860"/>
    <cellStyle name="Output 3 3 2 2 23 5" xfId="17907"/>
    <cellStyle name="Output 3 3 2 2 24" xfId="6201"/>
    <cellStyle name="Output 3 3 2 2 24 2" xfId="11750"/>
    <cellStyle name="Output 3 3 2 2 24 2 2" xfId="35577"/>
    <cellStyle name="Output 3 3 2 2 24 2 3" xfId="46616"/>
    <cellStyle name="Output 3 3 2 2 24 2 4" xfId="23663"/>
    <cellStyle name="Output 3 3 2 2 24 3" xfId="30047"/>
    <cellStyle name="Output 3 3 2 2 24 4" xfId="41068"/>
    <cellStyle name="Output 3 3 2 2 24 5" xfId="18115"/>
    <cellStyle name="Output 3 3 2 2 25" xfId="6421"/>
    <cellStyle name="Output 3 3 2 2 25 2" xfId="11942"/>
    <cellStyle name="Output 3 3 2 2 25 2 2" xfId="35769"/>
    <cellStyle name="Output 3 3 2 2 25 2 3" xfId="46808"/>
    <cellStyle name="Output 3 3 2 2 25 2 4" xfId="23855"/>
    <cellStyle name="Output 3 3 2 2 25 3" xfId="30260"/>
    <cellStyle name="Output 3 3 2 2 25 4" xfId="41288"/>
    <cellStyle name="Output 3 3 2 2 25 5" xfId="18335"/>
    <cellStyle name="Output 3 3 2 2 26" xfId="6647"/>
    <cellStyle name="Output 3 3 2 2 26 2" xfId="12135"/>
    <cellStyle name="Output 3 3 2 2 26 2 2" xfId="35962"/>
    <cellStyle name="Output 3 3 2 2 26 2 3" xfId="47001"/>
    <cellStyle name="Output 3 3 2 2 26 2 4" xfId="24048"/>
    <cellStyle name="Output 3 3 2 2 26 3" xfId="30477"/>
    <cellStyle name="Output 3 3 2 2 26 4" xfId="41514"/>
    <cellStyle name="Output 3 3 2 2 26 5" xfId="18561"/>
    <cellStyle name="Output 3 3 2 2 27" xfId="763"/>
    <cellStyle name="Output 3 3 2 2 27 2" xfId="7070"/>
    <cellStyle name="Output 3 3 2 2 27 2 2" xfId="30897"/>
    <cellStyle name="Output 3 3 2 2 27 2 3" xfId="41936"/>
    <cellStyle name="Output 3 3 2 2 27 2 4" xfId="18983"/>
    <cellStyle name="Output 3 3 2 2 27 3" xfId="24754"/>
    <cellStyle name="Output 3 3 2 2 27 4" xfId="25575"/>
    <cellStyle name="Output 3 3 2 2 27 5" xfId="12677"/>
    <cellStyle name="Output 3 3 2 2 28" xfId="6853"/>
    <cellStyle name="Output 3 3 2 2 28 2" xfId="30680"/>
    <cellStyle name="Output 3 3 2 2 28 3" xfId="41719"/>
    <cellStyle name="Output 3 3 2 2 28 4" xfId="18766"/>
    <cellStyle name="Output 3 3 2 2 29" xfId="24530"/>
    <cellStyle name="Output 3 3 2 2 3" xfId="1395"/>
    <cellStyle name="Output 3 3 2 2 3 2" xfId="7606"/>
    <cellStyle name="Output 3 3 2 2 3 2 2" xfId="31433"/>
    <cellStyle name="Output 3 3 2 2 3 2 3" xfId="42472"/>
    <cellStyle name="Output 3 3 2 2 3 2 4" xfId="19519"/>
    <cellStyle name="Output 3 3 2 2 3 3" xfId="25365"/>
    <cellStyle name="Output 3 3 2 2 3 4" xfId="36262"/>
    <cellStyle name="Output 3 3 2 2 3 5" xfId="13309"/>
    <cellStyle name="Output 3 3 2 2 30" xfId="29830"/>
    <cellStyle name="Output 3 3 2 2 31" xfId="12452"/>
    <cellStyle name="Output 3 3 2 2 4" xfId="1627"/>
    <cellStyle name="Output 3 3 2 2 4 2" xfId="7804"/>
    <cellStyle name="Output 3 3 2 2 4 2 2" xfId="31631"/>
    <cellStyle name="Output 3 3 2 2 4 2 3" xfId="42670"/>
    <cellStyle name="Output 3 3 2 2 4 2 4" xfId="19717"/>
    <cellStyle name="Output 3 3 2 2 4 3" xfId="25589"/>
    <cellStyle name="Output 3 3 2 2 4 4" xfId="36494"/>
    <cellStyle name="Output 3 3 2 2 4 5" xfId="13541"/>
    <cellStyle name="Output 3 3 2 2 5" xfId="1838"/>
    <cellStyle name="Output 3 3 2 2 5 2" xfId="7988"/>
    <cellStyle name="Output 3 3 2 2 5 2 2" xfId="31815"/>
    <cellStyle name="Output 3 3 2 2 5 2 3" xfId="42854"/>
    <cellStyle name="Output 3 3 2 2 5 2 4" xfId="19901"/>
    <cellStyle name="Output 3 3 2 2 5 3" xfId="25793"/>
    <cellStyle name="Output 3 3 2 2 5 4" xfId="36705"/>
    <cellStyle name="Output 3 3 2 2 5 5" xfId="13752"/>
    <cellStyle name="Output 3 3 2 2 6" xfId="2069"/>
    <cellStyle name="Output 3 3 2 2 6 2" xfId="8189"/>
    <cellStyle name="Output 3 3 2 2 6 2 2" xfId="32016"/>
    <cellStyle name="Output 3 3 2 2 6 2 3" xfId="43055"/>
    <cellStyle name="Output 3 3 2 2 6 2 4" xfId="20102"/>
    <cellStyle name="Output 3 3 2 2 6 3" xfId="26018"/>
    <cellStyle name="Output 3 3 2 2 6 4" xfId="36936"/>
    <cellStyle name="Output 3 3 2 2 6 5" xfId="13983"/>
    <cellStyle name="Output 3 3 2 2 7" xfId="2294"/>
    <cellStyle name="Output 3 3 2 2 7 2" xfId="8380"/>
    <cellStyle name="Output 3 3 2 2 7 2 2" xfId="32207"/>
    <cellStyle name="Output 3 3 2 2 7 2 3" xfId="43246"/>
    <cellStyle name="Output 3 3 2 2 7 2 4" xfId="20293"/>
    <cellStyle name="Output 3 3 2 2 7 3" xfId="26235"/>
    <cellStyle name="Output 3 3 2 2 7 4" xfId="37161"/>
    <cellStyle name="Output 3 3 2 2 7 5" xfId="14208"/>
    <cellStyle name="Output 3 3 2 2 8" xfId="2508"/>
    <cellStyle name="Output 3 3 2 2 8 2" xfId="8566"/>
    <cellStyle name="Output 3 3 2 2 8 2 2" xfId="32393"/>
    <cellStyle name="Output 3 3 2 2 8 2 3" xfId="43432"/>
    <cellStyle name="Output 3 3 2 2 8 2 4" xfId="20479"/>
    <cellStyle name="Output 3 3 2 2 8 3" xfId="26444"/>
    <cellStyle name="Output 3 3 2 2 8 4" xfId="37375"/>
    <cellStyle name="Output 3 3 2 2 8 5" xfId="14422"/>
    <cellStyle name="Output 3 3 2 2 9" xfId="2726"/>
    <cellStyle name="Output 3 3 2 2 9 2" xfId="8750"/>
    <cellStyle name="Output 3 3 2 2 9 2 2" xfId="32577"/>
    <cellStyle name="Output 3 3 2 2 9 2 3" xfId="43616"/>
    <cellStyle name="Output 3 3 2 2 9 2 4" xfId="20663"/>
    <cellStyle name="Output 3 3 2 2 9 3" xfId="26656"/>
    <cellStyle name="Output 3 3 2 2 9 4" xfId="37593"/>
    <cellStyle name="Output 3 3 2 2 9 5" xfId="14640"/>
    <cellStyle name="Output 3 3 2 20" xfId="4523"/>
    <cellStyle name="Output 3 3 2 20 2" xfId="10302"/>
    <cellStyle name="Output 3 3 2 20 2 2" xfId="34129"/>
    <cellStyle name="Output 3 3 2 20 2 3" xfId="45168"/>
    <cellStyle name="Output 3 3 2 20 2 4" xfId="22215"/>
    <cellStyle name="Output 3 3 2 20 3" xfId="28419"/>
    <cellStyle name="Output 3 3 2 20 4" xfId="39390"/>
    <cellStyle name="Output 3 3 2 20 5" xfId="16437"/>
    <cellStyle name="Output 3 3 2 21" xfId="4733"/>
    <cellStyle name="Output 3 3 2 21 2" xfId="10485"/>
    <cellStyle name="Output 3 3 2 21 2 2" xfId="34312"/>
    <cellStyle name="Output 3 3 2 21 2 3" xfId="45351"/>
    <cellStyle name="Output 3 3 2 21 2 4" xfId="22398"/>
    <cellStyle name="Output 3 3 2 21 3" xfId="28623"/>
    <cellStyle name="Output 3 3 2 21 4" xfId="39600"/>
    <cellStyle name="Output 3 3 2 21 5" xfId="16647"/>
    <cellStyle name="Output 3 3 2 22" xfId="4968"/>
    <cellStyle name="Output 3 3 2 22 2" xfId="10690"/>
    <cellStyle name="Output 3 3 2 22 2 2" xfId="34517"/>
    <cellStyle name="Output 3 3 2 22 2 3" xfId="45556"/>
    <cellStyle name="Output 3 3 2 22 2 4" xfId="22603"/>
    <cellStyle name="Output 3 3 2 22 3" xfId="28852"/>
    <cellStyle name="Output 3 3 2 22 4" xfId="39835"/>
    <cellStyle name="Output 3 3 2 22 5" xfId="16882"/>
    <cellStyle name="Output 3 3 2 23" xfId="5189"/>
    <cellStyle name="Output 3 3 2 23 2" xfId="10877"/>
    <cellStyle name="Output 3 3 2 23 2 2" xfId="34704"/>
    <cellStyle name="Output 3 3 2 23 2 3" xfId="45743"/>
    <cellStyle name="Output 3 3 2 23 2 4" xfId="22790"/>
    <cellStyle name="Output 3 3 2 23 3" xfId="29066"/>
    <cellStyle name="Output 3 3 2 23 4" xfId="40056"/>
    <cellStyle name="Output 3 3 2 23 5" xfId="17103"/>
    <cellStyle name="Output 3 3 2 24" xfId="5422"/>
    <cellStyle name="Output 3 3 2 24 2" xfId="11080"/>
    <cellStyle name="Output 3 3 2 24 2 2" xfId="34907"/>
    <cellStyle name="Output 3 3 2 24 2 3" xfId="45946"/>
    <cellStyle name="Output 3 3 2 24 2 4" xfId="22993"/>
    <cellStyle name="Output 3 3 2 24 3" xfId="29293"/>
    <cellStyle name="Output 3 3 2 24 4" xfId="40289"/>
    <cellStyle name="Output 3 3 2 24 5" xfId="17336"/>
    <cellStyle name="Output 3 3 2 25" xfId="5655"/>
    <cellStyle name="Output 3 3 2 25 2" xfId="11281"/>
    <cellStyle name="Output 3 3 2 25 2 2" xfId="35108"/>
    <cellStyle name="Output 3 3 2 25 2 3" xfId="46147"/>
    <cellStyle name="Output 3 3 2 25 2 4" xfId="23194"/>
    <cellStyle name="Output 3 3 2 25 3" xfId="29519"/>
    <cellStyle name="Output 3 3 2 25 4" xfId="40522"/>
    <cellStyle name="Output 3 3 2 25 5" xfId="17569"/>
    <cellStyle name="Output 3 3 2 26" xfId="5872"/>
    <cellStyle name="Output 3 3 2 26 2" xfId="11465"/>
    <cellStyle name="Output 3 3 2 26 2 2" xfId="35292"/>
    <cellStyle name="Output 3 3 2 26 2 3" xfId="46331"/>
    <cellStyle name="Output 3 3 2 26 2 4" xfId="23378"/>
    <cellStyle name="Output 3 3 2 26 3" xfId="29730"/>
    <cellStyle name="Output 3 3 2 26 4" xfId="40739"/>
    <cellStyle name="Output 3 3 2 26 5" xfId="17786"/>
    <cellStyle name="Output 3 3 2 27" xfId="6080"/>
    <cellStyle name="Output 3 3 2 27 2" xfId="11646"/>
    <cellStyle name="Output 3 3 2 27 2 2" xfId="35473"/>
    <cellStyle name="Output 3 3 2 27 2 3" xfId="46512"/>
    <cellStyle name="Output 3 3 2 27 2 4" xfId="23559"/>
    <cellStyle name="Output 3 3 2 27 3" xfId="29931"/>
    <cellStyle name="Output 3 3 2 27 4" xfId="40947"/>
    <cellStyle name="Output 3 3 2 27 5" xfId="17994"/>
    <cellStyle name="Output 3 3 2 28" xfId="6300"/>
    <cellStyle name="Output 3 3 2 28 2" xfId="11838"/>
    <cellStyle name="Output 3 3 2 28 2 2" xfId="35665"/>
    <cellStyle name="Output 3 3 2 28 2 3" xfId="46704"/>
    <cellStyle name="Output 3 3 2 28 2 4" xfId="23751"/>
    <cellStyle name="Output 3 3 2 28 3" xfId="30144"/>
    <cellStyle name="Output 3 3 2 28 4" xfId="41167"/>
    <cellStyle name="Output 3 3 2 28 5" xfId="18214"/>
    <cellStyle name="Output 3 3 2 29" xfId="6535"/>
    <cellStyle name="Output 3 3 2 29 2" xfId="12040"/>
    <cellStyle name="Output 3 3 2 29 2 2" xfId="35867"/>
    <cellStyle name="Output 3 3 2 29 2 3" xfId="46906"/>
    <cellStyle name="Output 3 3 2 29 2 4" xfId="23953"/>
    <cellStyle name="Output 3 3 2 29 3" xfId="30370"/>
    <cellStyle name="Output 3 3 2 29 4" xfId="41402"/>
    <cellStyle name="Output 3 3 2 29 5" xfId="18449"/>
    <cellStyle name="Output 3 3 2 3" xfId="583"/>
    <cellStyle name="Output 3 3 2 3 10" xfId="2977"/>
    <cellStyle name="Output 3 3 2 3 10 2" xfId="8970"/>
    <cellStyle name="Output 3 3 2 3 10 2 2" xfId="32797"/>
    <cellStyle name="Output 3 3 2 3 10 2 3" xfId="43836"/>
    <cellStyle name="Output 3 3 2 3 10 2 4" xfId="20883"/>
    <cellStyle name="Output 3 3 2 3 10 3" xfId="26901"/>
    <cellStyle name="Output 3 3 2 3 10 4" xfId="37844"/>
    <cellStyle name="Output 3 3 2 3 10 5" xfId="14891"/>
    <cellStyle name="Output 3 3 2 3 11" xfId="3245"/>
    <cellStyle name="Output 3 3 2 3 11 2" xfId="9199"/>
    <cellStyle name="Output 3 3 2 3 11 2 2" xfId="33026"/>
    <cellStyle name="Output 3 3 2 3 11 2 3" xfId="44065"/>
    <cellStyle name="Output 3 3 2 3 11 2 4" xfId="21112"/>
    <cellStyle name="Output 3 3 2 3 11 3" xfId="27166"/>
    <cellStyle name="Output 3 3 2 3 11 4" xfId="38112"/>
    <cellStyle name="Output 3 3 2 3 11 5" xfId="15159"/>
    <cellStyle name="Output 3 3 2 3 12" xfId="3489"/>
    <cellStyle name="Output 3 3 2 3 12 2" xfId="9411"/>
    <cellStyle name="Output 3 3 2 3 12 2 2" xfId="33238"/>
    <cellStyle name="Output 3 3 2 3 12 2 3" xfId="44277"/>
    <cellStyle name="Output 3 3 2 3 12 2 4" xfId="21324"/>
    <cellStyle name="Output 3 3 2 3 12 3" xfId="27405"/>
    <cellStyle name="Output 3 3 2 3 12 4" xfId="38356"/>
    <cellStyle name="Output 3 3 2 3 12 5" xfId="15403"/>
    <cellStyle name="Output 3 3 2 3 13" xfId="3734"/>
    <cellStyle name="Output 3 3 2 3 13 2" xfId="9624"/>
    <cellStyle name="Output 3 3 2 3 13 2 2" xfId="33451"/>
    <cellStyle name="Output 3 3 2 3 13 2 3" xfId="44490"/>
    <cellStyle name="Output 3 3 2 3 13 2 4" xfId="21537"/>
    <cellStyle name="Output 3 3 2 3 13 3" xfId="27646"/>
    <cellStyle name="Output 3 3 2 3 13 4" xfId="38601"/>
    <cellStyle name="Output 3 3 2 3 13 5" xfId="15648"/>
    <cellStyle name="Output 3 3 2 3 14" xfId="3982"/>
    <cellStyle name="Output 3 3 2 3 14 2" xfId="9838"/>
    <cellStyle name="Output 3 3 2 3 14 2 2" xfId="33665"/>
    <cellStyle name="Output 3 3 2 3 14 2 3" xfId="44704"/>
    <cellStyle name="Output 3 3 2 3 14 2 4" xfId="21751"/>
    <cellStyle name="Output 3 3 2 3 14 3" xfId="27889"/>
    <cellStyle name="Output 3 3 2 3 14 4" xfId="38849"/>
    <cellStyle name="Output 3 3 2 3 14 5" xfId="15896"/>
    <cellStyle name="Output 3 3 2 3 15" xfId="4226"/>
    <cellStyle name="Output 3 3 2 3 15 2" xfId="10049"/>
    <cellStyle name="Output 3 3 2 3 15 2 2" xfId="33876"/>
    <cellStyle name="Output 3 3 2 3 15 2 3" xfId="44915"/>
    <cellStyle name="Output 3 3 2 3 15 2 4" xfId="21962"/>
    <cellStyle name="Output 3 3 2 3 15 3" xfId="28128"/>
    <cellStyle name="Output 3 3 2 3 15 4" xfId="39093"/>
    <cellStyle name="Output 3 3 2 3 15 5" xfId="16140"/>
    <cellStyle name="Output 3 3 2 3 16" xfId="4468"/>
    <cellStyle name="Output 3 3 2 3 16 2" xfId="10259"/>
    <cellStyle name="Output 3 3 2 3 16 2 2" xfId="34086"/>
    <cellStyle name="Output 3 3 2 3 16 2 3" xfId="45125"/>
    <cellStyle name="Output 3 3 2 3 16 2 4" xfId="22172"/>
    <cellStyle name="Output 3 3 2 3 16 3" xfId="28365"/>
    <cellStyle name="Output 3 3 2 3 16 4" xfId="39335"/>
    <cellStyle name="Output 3 3 2 3 16 5" xfId="16382"/>
    <cellStyle name="Output 3 3 2 3 17" xfId="4689"/>
    <cellStyle name="Output 3 3 2 3 17 2" xfId="10446"/>
    <cellStyle name="Output 3 3 2 3 17 2 2" xfId="34273"/>
    <cellStyle name="Output 3 3 2 3 17 2 3" xfId="45312"/>
    <cellStyle name="Output 3 3 2 3 17 2 4" xfId="22359"/>
    <cellStyle name="Output 3 3 2 3 17 3" xfId="28580"/>
    <cellStyle name="Output 3 3 2 3 17 4" xfId="39556"/>
    <cellStyle name="Output 3 3 2 3 17 5" xfId="16603"/>
    <cellStyle name="Output 3 3 2 3 18" xfId="4899"/>
    <cellStyle name="Output 3 3 2 3 18 2" xfId="10629"/>
    <cellStyle name="Output 3 3 2 3 18 2 2" xfId="34456"/>
    <cellStyle name="Output 3 3 2 3 18 2 3" xfId="45495"/>
    <cellStyle name="Output 3 3 2 3 18 2 4" xfId="22542"/>
    <cellStyle name="Output 3 3 2 3 18 3" xfId="28784"/>
    <cellStyle name="Output 3 3 2 3 18 4" xfId="39766"/>
    <cellStyle name="Output 3 3 2 3 18 5" xfId="16813"/>
    <cellStyle name="Output 3 3 2 3 19" xfId="5134"/>
    <cellStyle name="Output 3 3 2 3 19 2" xfId="10834"/>
    <cellStyle name="Output 3 3 2 3 19 2 2" xfId="34661"/>
    <cellStyle name="Output 3 3 2 3 19 2 3" xfId="45700"/>
    <cellStyle name="Output 3 3 2 3 19 2 4" xfId="22747"/>
    <cellStyle name="Output 3 3 2 3 19 3" xfId="29014"/>
    <cellStyle name="Output 3 3 2 3 19 4" xfId="40001"/>
    <cellStyle name="Output 3 3 2 3 19 5" xfId="17048"/>
    <cellStyle name="Output 3 3 2 3 2" xfId="1227"/>
    <cellStyle name="Output 3 3 2 3 2 2" xfId="7461"/>
    <cellStyle name="Output 3 3 2 3 2 2 2" xfId="31288"/>
    <cellStyle name="Output 3 3 2 3 2 2 3" xfId="42327"/>
    <cellStyle name="Output 3 3 2 3 2 2 4" xfId="19374"/>
    <cellStyle name="Output 3 3 2 3 2 3" xfId="25203"/>
    <cellStyle name="Output 3 3 2 3 2 4" xfId="24305"/>
    <cellStyle name="Output 3 3 2 3 2 5" xfId="13141"/>
    <cellStyle name="Output 3 3 2 3 20" xfId="5355"/>
    <cellStyle name="Output 3 3 2 3 20 2" xfId="11021"/>
    <cellStyle name="Output 3 3 2 3 20 2 2" xfId="34848"/>
    <cellStyle name="Output 3 3 2 3 20 2 3" xfId="45887"/>
    <cellStyle name="Output 3 3 2 3 20 2 4" xfId="22934"/>
    <cellStyle name="Output 3 3 2 3 20 3" xfId="29227"/>
    <cellStyle name="Output 3 3 2 3 20 4" xfId="40222"/>
    <cellStyle name="Output 3 3 2 3 20 5" xfId="17269"/>
    <cellStyle name="Output 3 3 2 3 21" xfId="5588"/>
    <cellStyle name="Output 3 3 2 3 21 2" xfId="11224"/>
    <cellStyle name="Output 3 3 2 3 21 2 2" xfId="35051"/>
    <cellStyle name="Output 3 3 2 3 21 2 3" xfId="46090"/>
    <cellStyle name="Output 3 3 2 3 21 2 4" xfId="23137"/>
    <cellStyle name="Output 3 3 2 3 21 3" xfId="29454"/>
    <cellStyle name="Output 3 3 2 3 21 4" xfId="40455"/>
    <cellStyle name="Output 3 3 2 3 21 5" xfId="17502"/>
    <cellStyle name="Output 3 3 2 3 22" xfId="5821"/>
    <cellStyle name="Output 3 3 2 3 22 2" xfId="11425"/>
    <cellStyle name="Output 3 3 2 3 22 2 2" xfId="35252"/>
    <cellStyle name="Output 3 3 2 3 22 2 3" xfId="46291"/>
    <cellStyle name="Output 3 3 2 3 22 2 4" xfId="23338"/>
    <cellStyle name="Output 3 3 2 3 22 3" xfId="29680"/>
    <cellStyle name="Output 3 3 2 3 22 4" xfId="40688"/>
    <cellStyle name="Output 3 3 2 3 22 5" xfId="17735"/>
    <cellStyle name="Output 3 3 2 3 23" xfId="6038"/>
    <cellStyle name="Output 3 3 2 3 23 2" xfId="11609"/>
    <cellStyle name="Output 3 3 2 3 23 2 2" xfId="35436"/>
    <cellStyle name="Output 3 3 2 3 23 2 3" xfId="46475"/>
    <cellStyle name="Output 3 3 2 3 23 2 4" xfId="23522"/>
    <cellStyle name="Output 3 3 2 3 23 3" xfId="29890"/>
    <cellStyle name="Output 3 3 2 3 23 4" xfId="40905"/>
    <cellStyle name="Output 3 3 2 3 23 5" xfId="17952"/>
    <cellStyle name="Output 3 3 2 3 24" xfId="6246"/>
    <cellStyle name="Output 3 3 2 3 24 2" xfId="11790"/>
    <cellStyle name="Output 3 3 2 3 24 2 2" xfId="35617"/>
    <cellStyle name="Output 3 3 2 3 24 2 3" xfId="46656"/>
    <cellStyle name="Output 3 3 2 3 24 2 4" xfId="23703"/>
    <cellStyle name="Output 3 3 2 3 24 3" xfId="30091"/>
    <cellStyle name="Output 3 3 2 3 24 4" xfId="41113"/>
    <cellStyle name="Output 3 3 2 3 24 5" xfId="18160"/>
    <cellStyle name="Output 3 3 2 3 25" xfId="6466"/>
    <cellStyle name="Output 3 3 2 3 25 2" xfId="11982"/>
    <cellStyle name="Output 3 3 2 3 25 2 2" xfId="35809"/>
    <cellStyle name="Output 3 3 2 3 25 2 3" xfId="46848"/>
    <cellStyle name="Output 3 3 2 3 25 2 4" xfId="23895"/>
    <cellStyle name="Output 3 3 2 3 25 3" xfId="30304"/>
    <cellStyle name="Output 3 3 2 3 25 4" xfId="41333"/>
    <cellStyle name="Output 3 3 2 3 25 5" xfId="18380"/>
    <cellStyle name="Output 3 3 2 3 26" xfId="6692"/>
    <cellStyle name="Output 3 3 2 3 26 2" xfId="12175"/>
    <cellStyle name="Output 3 3 2 3 26 2 2" xfId="36002"/>
    <cellStyle name="Output 3 3 2 3 26 2 3" xfId="47041"/>
    <cellStyle name="Output 3 3 2 3 26 2 4" xfId="24088"/>
    <cellStyle name="Output 3 3 2 3 26 3" xfId="30521"/>
    <cellStyle name="Output 3 3 2 3 26 4" xfId="41559"/>
    <cellStyle name="Output 3 3 2 3 26 5" xfId="18606"/>
    <cellStyle name="Output 3 3 2 3 27" xfId="803"/>
    <cellStyle name="Output 3 3 2 3 27 2" xfId="7110"/>
    <cellStyle name="Output 3 3 2 3 27 2 2" xfId="30937"/>
    <cellStyle name="Output 3 3 2 3 27 2 3" xfId="41976"/>
    <cellStyle name="Output 3 3 2 3 27 2 4" xfId="19023"/>
    <cellStyle name="Output 3 3 2 3 27 3" xfId="24794"/>
    <cellStyle name="Output 3 3 2 3 27 4" xfId="26281"/>
    <cellStyle name="Output 3 3 2 3 27 5" xfId="12717"/>
    <cellStyle name="Output 3 3 2 3 28" xfId="6893"/>
    <cellStyle name="Output 3 3 2 3 28 2" xfId="30720"/>
    <cellStyle name="Output 3 3 2 3 28 3" xfId="41759"/>
    <cellStyle name="Output 3 3 2 3 28 4" xfId="18806"/>
    <cellStyle name="Output 3 3 2 3 29" xfId="24574"/>
    <cellStyle name="Output 3 3 2 3 3" xfId="1440"/>
    <cellStyle name="Output 3 3 2 3 3 2" xfId="7646"/>
    <cellStyle name="Output 3 3 2 3 3 2 2" xfId="31473"/>
    <cellStyle name="Output 3 3 2 3 3 2 3" xfId="42512"/>
    <cellStyle name="Output 3 3 2 3 3 2 4" xfId="19559"/>
    <cellStyle name="Output 3 3 2 3 3 3" xfId="25409"/>
    <cellStyle name="Output 3 3 2 3 3 4" xfId="36307"/>
    <cellStyle name="Output 3 3 2 3 3 5" xfId="13354"/>
    <cellStyle name="Output 3 3 2 3 30" xfId="29215"/>
    <cellStyle name="Output 3 3 2 3 31" xfId="12497"/>
    <cellStyle name="Output 3 3 2 3 4" xfId="1672"/>
    <cellStyle name="Output 3 3 2 3 4 2" xfId="7844"/>
    <cellStyle name="Output 3 3 2 3 4 2 2" xfId="31671"/>
    <cellStyle name="Output 3 3 2 3 4 2 3" xfId="42710"/>
    <cellStyle name="Output 3 3 2 3 4 2 4" xfId="19757"/>
    <cellStyle name="Output 3 3 2 3 4 3" xfId="25633"/>
    <cellStyle name="Output 3 3 2 3 4 4" xfId="36539"/>
    <cellStyle name="Output 3 3 2 3 4 5" xfId="13586"/>
    <cellStyle name="Output 3 3 2 3 5" xfId="1883"/>
    <cellStyle name="Output 3 3 2 3 5 2" xfId="8028"/>
    <cellStyle name="Output 3 3 2 3 5 2 2" xfId="31855"/>
    <cellStyle name="Output 3 3 2 3 5 2 3" xfId="42894"/>
    <cellStyle name="Output 3 3 2 3 5 2 4" xfId="19941"/>
    <cellStyle name="Output 3 3 2 3 5 3" xfId="25837"/>
    <cellStyle name="Output 3 3 2 3 5 4" xfId="36750"/>
    <cellStyle name="Output 3 3 2 3 5 5" xfId="13797"/>
    <cellStyle name="Output 3 3 2 3 6" xfId="2114"/>
    <cellStyle name="Output 3 3 2 3 6 2" xfId="8229"/>
    <cellStyle name="Output 3 3 2 3 6 2 2" xfId="32056"/>
    <cellStyle name="Output 3 3 2 3 6 2 3" xfId="43095"/>
    <cellStyle name="Output 3 3 2 3 6 2 4" xfId="20142"/>
    <cellStyle name="Output 3 3 2 3 6 3" xfId="26062"/>
    <cellStyle name="Output 3 3 2 3 6 4" xfId="36981"/>
    <cellStyle name="Output 3 3 2 3 6 5" xfId="14028"/>
    <cellStyle name="Output 3 3 2 3 7" xfId="2339"/>
    <cellStyle name="Output 3 3 2 3 7 2" xfId="8420"/>
    <cellStyle name="Output 3 3 2 3 7 2 2" xfId="32247"/>
    <cellStyle name="Output 3 3 2 3 7 2 3" xfId="43286"/>
    <cellStyle name="Output 3 3 2 3 7 2 4" xfId="20333"/>
    <cellStyle name="Output 3 3 2 3 7 3" xfId="26279"/>
    <cellStyle name="Output 3 3 2 3 7 4" xfId="37206"/>
    <cellStyle name="Output 3 3 2 3 7 5" xfId="14253"/>
    <cellStyle name="Output 3 3 2 3 8" xfId="2553"/>
    <cellStyle name="Output 3 3 2 3 8 2" xfId="8606"/>
    <cellStyle name="Output 3 3 2 3 8 2 2" xfId="32433"/>
    <cellStyle name="Output 3 3 2 3 8 2 3" xfId="43472"/>
    <cellStyle name="Output 3 3 2 3 8 2 4" xfId="20519"/>
    <cellStyle name="Output 3 3 2 3 8 3" xfId="26488"/>
    <cellStyle name="Output 3 3 2 3 8 4" xfId="37420"/>
    <cellStyle name="Output 3 3 2 3 8 5" xfId="14467"/>
    <cellStyle name="Output 3 3 2 3 9" xfId="2771"/>
    <cellStyle name="Output 3 3 2 3 9 2" xfId="8790"/>
    <cellStyle name="Output 3 3 2 3 9 2 2" xfId="32617"/>
    <cellStyle name="Output 3 3 2 3 9 2 3" xfId="43656"/>
    <cellStyle name="Output 3 3 2 3 9 2 4" xfId="20703"/>
    <cellStyle name="Output 3 3 2 3 9 3" xfId="26700"/>
    <cellStyle name="Output 3 3 2 3 9 4" xfId="37638"/>
    <cellStyle name="Output 3 3 2 3 9 5" xfId="14685"/>
    <cellStyle name="Output 3 3 2 30" xfId="6736"/>
    <cellStyle name="Output 3 3 2 30 2" xfId="12211"/>
    <cellStyle name="Output 3 3 2 30 2 2" xfId="36038"/>
    <cellStyle name="Output 3 3 2 30 2 3" xfId="47077"/>
    <cellStyle name="Output 3 3 2 30 2 4" xfId="24124"/>
    <cellStyle name="Output 3 3 2 30 3" xfId="30564"/>
    <cellStyle name="Output 3 3 2 30 4" xfId="41603"/>
    <cellStyle name="Output 3 3 2 30 5" xfId="18650"/>
    <cellStyle name="Output 3 3 2 31" xfId="6781"/>
    <cellStyle name="Output 3 3 2 31 2" xfId="12251"/>
    <cellStyle name="Output 3 3 2 31 2 2" xfId="36078"/>
    <cellStyle name="Output 3 3 2 31 2 3" xfId="47117"/>
    <cellStyle name="Output 3 3 2 31 2 4" xfId="24164"/>
    <cellStyle name="Output 3 3 2 31 3" xfId="30608"/>
    <cellStyle name="Output 3 3 2 31 4" xfId="41648"/>
    <cellStyle name="Output 3 3 2 31 5" xfId="18695"/>
    <cellStyle name="Output 3 3 2 32" xfId="659"/>
    <cellStyle name="Output 3 3 2 32 2" xfId="6966"/>
    <cellStyle name="Output 3 3 2 32 2 2" xfId="30793"/>
    <cellStyle name="Output 3 3 2 32 2 3" xfId="41832"/>
    <cellStyle name="Output 3 3 2 32 2 4" xfId="18879"/>
    <cellStyle name="Output 3 3 2 32 3" xfId="24650"/>
    <cellStyle name="Output 3 3 2 32 4" xfId="28392"/>
    <cellStyle name="Output 3 3 2 32 5" xfId="12573"/>
    <cellStyle name="Output 3 3 2 33" xfId="24413"/>
    <cellStyle name="Output 3 3 2 34" xfId="25566"/>
    <cellStyle name="Output 3 3 2 35" xfId="12331"/>
    <cellStyle name="Output 3 3 2 4" xfId="457"/>
    <cellStyle name="Output 3 3 2 4 10" xfId="3119"/>
    <cellStyle name="Output 3 3 2 4 10 2" xfId="9092"/>
    <cellStyle name="Output 3 3 2 4 10 2 2" xfId="32919"/>
    <cellStyle name="Output 3 3 2 4 10 2 3" xfId="43958"/>
    <cellStyle name="Output 3 3 2 4 10 2 4" xfId="21005"/>
    <cellStyle name="Output 3 3 2 4 10 3" xfId="27043"/>
    <cellStyle name="Output 3 3 2 4 10 4" xfId="37986"/>
    <cellStyle name="Output 3 3 2 4 10 5" xfId="15033"/>
    <cellStyle name="Output 3 3 2 4 11" xfId="3363"/>
    <cellStyle name="Output 3 3 2 4 11 2" xfId="9304"/>
    <cellStyle name="Output 3 3 2 4 11 2 2" xfId="33131"/>
    <cellStyle name="Output 3 3 2 4 11 2 3" xfId="44170"/>
    <cellStyle name="Output 3 3 2 4 11 2 4" xfId="21217"/>
    <cellStyle name="Output 3 3 2 4 11 3" xfId="27284"/>
    <cellStyle name="Output 3 3 2 4 11 4" xfId="38230"/>
    <cellStyle name="Output 3 3 2 4 11 5" xfId="15277"/>
    <cellStyle name="Output 3 3 2 4 12" xfId="3608"/>
    <cellStyle name="Output 3 3 2 4 12 2" xfId="9517"/>
    <cellStyle name="Output 3 3 2 4 12 2 2" xfId="33344"/>
    <cellStyle name="Output 3 3 2 4 12 2 3" xfId="44383"/>
    <cellStyle name="Output 3 3 2 4 12 2 4" xfId="21430"/>
    <cellStyle name="Output 3 3 2 4 12 3" xfId="27524"/>
    <cellStyle name="Output 3 3 2 4 12 4" xfId="38475"/>
    <cellStyle name="Output 3 3 2 4 12 5" xfId="15522"/>
    <cellStyle name="Output 3 3 2 4 13" xfId="3856"/>
    <cellStyle name="Output 3 3 2 4 13 2" xfId="9731"/>
    <cellStyle name="Output 3 3 2 4 13 2 2" xfId="33558"/>
    <cellStyle name="Output 3 3 2 4 13 2 3" xfId="44597"/>
    <cellStyle name="Output 3 3 2 4 13 2 4" xfId="21644"/>
    <cellStyle name="Output 3 3 2 4 13 3" xfId="27768"/>
    <cellStyle name="Output 3 3 2 4 13 4" xfId="38723"/>
    <cellStyle name="Output 3 3 2 4 13 5" xfId="15770"/>
    <cellStyle name="Output 3 3 2 4 14" xfId="4100"/>
    <cellStyle name="Output 3 3 2 4 14 2" xfId="9942"/>
    <cellStyle name="Output 3 3 2 4 14 2 2" xfId="33769"/>
    <cellStyle name="Output 3 3 2 4 14 2 3" xfId="44808"/>
    <cellStyle name="Output 3 3 2 4 14 2 4" xfId="21855"/>
    <cellStyle name="Output 3 3 2 4 14 3" xfId="28007"/>
    <cellStyle name="Output 3 3 2 4 14 4" xfId="38967"/>
    <cellStyle name="Output 3 3 2 4 14 5" xfId="16014"/>
    <cellStyle name="Output 3 3 2 4 15" xfId="4342"/>
    <cellStyle name="Output 3 3 2 4 15 2" xfId="10152"/>
    <cellStyle name="Output 3 3 2 4 15 2 2" xfId="33979"/>
    <cellStyle name="Output 3 3 2 4 15 2 3" xfId="45018"/>
    <cellStyle name="Output 3 3 2 4 15 2 4" xfId="22065"/>
    <cellStyle name="Output 3 3 2 4 15 3" xfId="28244"/>
    <cellStyle name="Output 3 3 2 4 15 4" xfId="39209"/>
    <cellStyle name="Output 3 3 2 4 15 5" xfId="16256"/>
    <cellStyle name="Output 3 3 2 4 16" xfId="4563"/>
    <cellStyle name="Output 3 3 2 4 16 2" xfId="10339"/>
    <cellStyle name="Output 3 3 2 4 16 2 2" xfId="34166"/>
    <cellStyle name="Output 3 3 2 4 16 2 3" xfId="45205"/>
    <cellStyle name="Output 3 3 2 4 16 2 4" xfId="22252"/>
    <cellStyle name="Output 3 3 2 4 16 3" xfId="28459"/>
    <cellStyle name="Output 3 3 2 4 16 4" xfId="39430"/>
    <cellStyle name="Output 3 3 2 4 16 5" xfId="16477"/>
    <cellStyle name="Output 3 3 2 4 17" xfId="4773"/>
    <cellStyle name="Output 3 3 2 4 17 2" xfId="10522"/>
    <cellStyle name="Output 3 3 2 4 17 2 2" xfId="34349"/>
    <cellStyle name="Output 3 3 2 4 17 2 3" xfId="45388"/>
    <cellStyle name="Output 3 3 2 4 17 2 4" xfId="22435"/>
    <cellStyle name="Output 3 3 2 4 17 3" xfId="28663"/>
    <cellStyle name="Output 3 3 2 4 17 4" xfId="39640"/>
    <cellStyle name="Output 3 3 2 4 17 5" xfId="16687"/>
    <cellStyle name="Output 3 3 2 4 18" xfId="5008"/>
    <cellStyle name="Output 3 3 2 4 18 2" xfId="10727"/>
    <cellStyle name="Output 3 3 2 4 18 2 2" xfId="34554"/>
    <cellStyle name="Output 3 3 2 4 18 2 3" xfId="45593"/>
    <cellStyle name="Output 3 3 2 4 18 2 4" xfId="22640"/>
    <cellStyle name="Output 3 3 2 4 18 3" xfId="28892"/>
    <cellStyle name="Output 3 3 2 4 18 4" xfId="39875"/>
    <cellStyle name="Output 3 3 2 4 18 5" xfId="16922"/>
    <cellStyle name="Output 3 3 2 4 19" xfId="5229"/>
    <cellStyle name="Output 3 3 2 4 19 2" xfId="10914"/>
    <cellStyle name="Output 3 3 2 4 19 2 2" xfId="34741"/>
    <cellStyle name="Output 3 3 2 4 19 2 3" xfId="45780"/>
    <cellStyle name="Output 3 3 2 4 19 2 4" xfId="22827"/>
    <cellStyle name="Output 3 3 2 4 19 3" xfId="29106"/>
    <cellStyle name="Output 3 3 2 4 19 4" xfId="40096"/>
    <cellStyle name="Output 3 3 2 4 19 5" xfId="17143"/>
    <cellStyle name="Output 3 3 2 4 2" xfId="1101"/>
    <cellStyle name="Output 3 3 2 4 2 2" xfId="7354"/>
    <cellStyle name="Output 3 3 2 4 2 2 2" xfId="31181"/>
    <cellStyle name="Output 3 3 2 4 2 2 3" xfId="42220"/>
    <cellStyle name="Output 3 3 2 4 2 2 4" xfId="19267"/>
    <cellStyle name="Output 3 3 2 4 2 3" xfId="25082"/>
    <cellStyle name="Output 3 3 2 4 2 4" xfId="24268"/>
    <cellStyle name="Output 3 3 2 4 2 5" xfId="13015"/>
    <cellStyle name="Output 3 3 2 4 20" xfId="5462"/>
    <cellStyle name="Output 3 3 2 4 20 2" xfId="11117"/>
    <cellStyle name="Output 3 3 2 4 20 2 2" xfId="34944"/>
    <cellStyle name="Output 3 3 2 4 20 2 3" xfId="45983"/>
    <cellStyle name="Output 3 3 2 4 20 2 4" xfId="23030"/>
    <cellStyle name="Output 3 3 2 4 20 3" xfId="29333"/>
    <cellStyle name="Output 3 3 2 4 20 4" xfId="40329"/>
    <cellStyle name="Output 3 3 2 4 20 5" xfId="17376"/>
    <cellStyle name="Output 3 3 2 4 21" xfId="5695"/>
    <cellStyle name="Output 3 3 2 4 21 2" xfId="11318"/>
    <cellStyle name="Output 3 3 2 4 21 2 2" xfId="35145"/>
    <cellStyle name="Output 3 3 2 4 21 2 3" xfId="46184"/>
    <cellStyle name="Output 3 3 2 4 21 2 4" xfId="23231"/>
    <cellStyle name="Output 3 3 2 4 21 3" xfId="29559"/>
    <cellStyle name="Output 3 3 2 4 21 4" xfId="40562"/>
    <cellStyle name="Output 3 3 2 4 21 5" xfId="17609"/>
    <cellStyle name="Output 3 3 2 4 22" xfId="5912"/>
    <cellStyle name="Output 3 3 2 4 22 2" xfId="11502"/>
    <cellStyle name="Output 3 3 2 4 22 2 2" xfId="35329"/>
    <cellStyle name="Output 3 3 2 4 22 2 3" xfId="46368"/>
    <cellStyle name="Output 3 3 2 4 22 2 4" xfId="23415"/>
    <cellStyle name="Output 3 3 2 4 22 3" xfId="29770"/>
    <cellStyle name="Output 3 3 2 4 22 4" xfId="40779"/>
    <cellStyle name="Output 3 3 2 4 22 5" xfId="17826"/>
    <cellStyle name="Output 3 3 2 4 23" xfId="6120"/>
    <cellStyle name="Output 3 3 2 4 23 2" xfId="11683"/>
    <cellStyle name="Output 3 3 2 4 23 2 2" xfId="35510"/>
    <cellStyle name="Output 3 3 2 4 23 2 3" xfId="46549"/>
    <cellStyle name="Output 3 3 2 4 23 2 4" xfId="23596"/>
    <cellStyle name="Output 3 3 2 4 23 3" xfId="29971"/>
    <cellStyle name="Output 3 3 2 4 23 4" xfId="40987"/>
    <cellStyle name="Output 3 3 2 4 23 5" xfId="18034"/>
    <cellStyle name="Output 3 3 2 4 24" xfId="6340"/>
    <cellStyle name="Output 3 3 2 4 24 2" xfId="11875"/>
    <cellStyle name="Output 3 3 2 4 24 2 2" xfId="35702"/>
    <cellStyle name="Output 3 3 2 4 24 2 3" xfId="46741"/>
    <cellStyle name="Output 3 3 2 4 24 2 4" xfId="23788"/>
    <cellStyle name="Output 3 3 2 4 24 3" xfId="30184"/>
    <cellStyle name="Output 3 3 2 4 24 4" xfId="41207"/>
    <cellStyle name="Output 3 3 2 4 24 5" xfId="18254"/>
    <cellStyle name="Output 3 3 2 4 25" xfId="6574"/>
    <cellStyle name="Output 3 3 2 4 25 2" xfId="12076"/>
    <cellStyle name="Output 3 3 2 4 25 2 2" xfId="35903"/>
    <cellStyle name="Output 3 3 2 4 25 2 3" xfId="46942"/>
    <cellStyle name="Output 3 3 2 4 25 2 4" xfId="23989"/>
    <cellStyle name="Output 3 3 2 4 25 3" xfId="30409"/>
    <cellStyle name="Output 3 3 2 4 25 4" xfId="41441"/>
    <cellStyle name="Output 3 3 2 4 25 5" xfId="18488"/>
    <cellStyle name="Output 3 3 2 4 26" xfId="696"/>
    <cellStyle name="Output 3 3 2 4 26 2" xfId="7003"/>
    <cellStyle name="Output 3 3 2 4 26 2 2" xfId="30830"/>
    <cellStyle name="Output 3 3 2 4 26 2 3" xfId="41869"/>
    <cellStyle name="Output 3 3 2 4 26 2 4" xfId="18916"/>
    <cellStyle name="Output 3 3 2 4 26 3" xfId="24687"/>
    <cellStyle name="Output 3 3 2 4 26 4" xfId="28111"/>
    <cellStyle name="Output 3 3 2 4 26 5" xfId="12610"/>
    <cellStyle name="Output 3 3 2 4 27" xfId="24453"/>
    <cellStyle name="Output 3 3 2 4 28" xfId="30034"/>
    <cellStyle name="Output 3 3 2 4 29" xfId="12371"/>
    <cellStyle name="Output 3 3 2 4 3" xfId="1314"/>
    <cellStyle name="Output 3 3 2 4 3 2" xfId="7539"/>
    <cellStyle name="Output 3 3 2 4 3 2 2" xfId="31366"/>
    <cellStyle name="Output 3 3 2 4 3 2 3" xfId="42405"/>
    <cellStyle name="Output 3 3 2 4 3 2 4" xfId="19452"/>
    <cellStyle name="Output 3 3 2 4 3 3" xfId="25289"/>
    <cellStyle name="Output 3 3 2 4 3 4" xfId="36181"/>
    <cellStyle name="Output 3 3 2 4 3 5" xfId="13228"/>
    <cellStyle name="Output 3 3 2 4 4" xfId="1546"/>
    <cellStyle name="Output 3 3 2 4 4 2" xfId="7737"/>
    <cellStyle name="Output 3 3 2 4 4 2 2" xfId="31564"/>
    <cellStyle name="Output 3 3 2 4 4 2 3" xfId="42603"/>
    <cellStyle name="Output 3 3 2 4 4 2 4" xfId="19650"/>
    <cellStyle name="Output 3 3 2 4 4 3" xfId="25513"/>
    <cellStyle name="Output 3 3 2 4 4 4" xfId="36413"/>
    <cellStyle name="Output 3 3 2 4 4 5" xfId="13460"/>
    <cellStyle name="Output 3 3 2 4 5" xfId="1757"/>
    <cellStyle name="Output 3 3 2 4 5 2" xfId="7921"/>
    <cellStyle name="Output 3 3 2 4 5 2 2" xfId="31748"/>
    <cellStyle name="Output 3 3 2 4 5 2 3" xfId="42787"/>
    <cellStyle name="Output 3 3 2 4 5 2 4" xfId="19834"/>
    <cellStyle name="Output 3 3 2 4 5 3" xfId="25717"/>
    <cellStyle name="Output 3 3 2 4 5 4" xfId="36624"/>
    <cellStyle name="Output 3 3 2 4 5 5" xfId="13671"/>
    <cellStyle name="Output 3 3 2 4 6" xfId="1988"/>
    <cellStyle name="Output 3 3 2 4 6 2" xfId="8122"/>
    <cellStyle name="Output 3 3 2 4 6 2 2" xfId="31949"/>
    <cellStyle name="Output 3 3 2 4 6 2 3" xfId="42988"/>
    <cellStyle name="Output 3 3 2 4 6 2 4" xfId="20035"/>
    <cellStyle name="Output 3 3 2 4 6 3" xfId="25941"/>
    <cellStyle name="Output 3 3 2 4 6 4" xfId="36855"/>
    <cellStyle name="Output 3 3 2 4 6 5" xfId="13902"/>
    <cellStyle name="Output 3 3 2 4 7" xfId="2213"/>
    <cellStyle name="Output 3 3 2 4 7 2" xfId="8313"/>
    <cellStyle name="Output 3 3 2 4 7 2 2" xfId="32140"/>
    <cellStyle name="Output 3 3 2 4 7 2 3" xfId="43179"/>
    <cellStyle name="Output 3 3 2 4 7 2 4" xfId="20226"/>
    <cellStyle name="Output 3 3 2 4 7 3" xfId="26159"/>
    <cellStyle name="Output 3 3 2 4 7 4" xfId="37080"/>
    <cellStyle name="Output 3 3 2 4 7 5" xfId="14127"/>
    <cellStyle name="Output 3 3 2 4 8" xfId="2427"/>
    <cellStyle name="Output 3 3 2 4 8 2" xfId="8499"/>
    <cellStyle name="Output 3 3 2 4 8 2 2" xfId="32326"/>
    <cellStyle name="Output 3 3 2 4 8 2 3" xfId="43365"/>
    <cellStyle name="Output 3 3 2 4 8 2 4" xfId="20412"/>
    <cellStyle name="Output 3 3 2 4 8 3" xfId="26367"/>
    <cellStyle name="Output 3 3 2 4 8 4" xfId="37294"/>
    <cellStyle name="Output 3 3 2 4 8 5" xfId="14341"/>
    <cellStyle name="Output 3 3 2 4 9" xfId="2851"/>
    <cellStyle name="Output 3 3 2 4 9 2" xfId="8863"/>
    <cellStyle name="Output 3 3 2 4 9 2 2" xfId="32690"/>
    <cellStyle name="Output 3 3 2 4 9 2 3" xfId="43729"/>
    <cellStyle name="Output 3 3 2 4 9 2 4" xfId="20776"/>
    <cellStyle name="Output 3 3 2 4 9 3" xfId="26780"/>
    <cellStyle name="Output 3 3 2 4 9 4" xfId="37718"/>
    <cellStyle name="Output 3 3 2 4 9 5" xfId="14765"/>
    <cellStyle name="Output 3 3 2 5" xfId="1061"/>
    <cellStyle name="Output 3 3 2 5 2" xfId="7317"/>
    <cellStyle name="Output 3 3 2 5 2 2" xfId="31144"/>
    <cellStyle name="Output 3 3 2 5 2 3" xfId="42183"/>
    <cellStyle name="Output 3 3 2 5 2 4" xfId="19230"/>
    <cellStyle name="Output 3 3 2 5 3" xfId="25042"/>
    <cellStyle name="Output 3 3 2 5 4" xfId="25447"/>
    <cellStyle name="Output 3 3 2 5 5" xfId="12975"/>
    <cellStyle name="Output 3 3 2 6" xfId="1274"/>
    <cellStyle name="Output 3 3 2 6 2" xfId="7502"/>
    <cellStyle name="Output 3 3 2 6 2 2" xfId="31329"/>
    <cellStyle name="Output 3 3 2 6 2 3" xfId="42368"/>
    <cellStyle name="Output 3 3 2 6 2 4" xfId="19415"/>
    <cellStyle name="Output 3 3 2 6 3" xfId="25249"/>
    <cellStyle name="Output 3 3 2 6 4" xfId="36141"/>
    <cellStyle name="Output 3 3 2 6 5" xfId="13188"/>
    <cellStyle name="Output 3 3 2 7" xfId="1506"/>
    <cellStyle name="Output 3 3 2 7 2" xfId="7700"/>
    <cellStyle name="Output 3 3 2 7 2 2" xfId="31527"/>
    <cellStyle name="Output 3 3 2 7 2 3" xfId="42566"/>
    <cellStyle name="Output 3 3 2 7 2 4" xfId="19613"/>
    <cellStyle name="Output 3 3 2 7 3" xfId="25473"/>
    <cellStyle name="Output 3 3 2 7 4" xfId="36373"/>
    <cellStyle name="Output 3 3 2 7 5" xfId="13420"/>
    <cellStyle name="Output 3 3 2 8" xfId="1717"/>
    <cellStyle name="Output 3 3 2 8 2" xfId="7884"/>
    <cellStyle name="Output 3 3 2 8 2 2" xfId="31711"/>
    <cellStyle name="Output 3 3 2 8 2 3" xfId="42750"/>
    <cellStyle name="Output 3 3 2 8 2 4" xfId="19797"/>
    <cellStyle name="Output 3 3 2 8 3" xfId="25677"/>
    <cellStyle name="Output 3 3 2 8 4" xfId="36584"/>
    <cellStyle name="Output 3 3 2 8 5" xfId="13631"/>
    <cellStyle name="Output 3 3 2 9" xfId="1948"/>
    <cellStyle name="Output 3 3 2 9 2" xfId="8085"/>
    <cellStyle name="Output 3 3 2 9 2 2" xfId="31912"/>
    <cellStyle name="Output 3 3 2 9 2 3" xfId="42951"/>
    <cellStyle name="Output 3 3 2 9 2 4" xfId="19998"/>
    <cellStyle name="Output 3 3 2 9 3" xfId="25901"/>
    <cellStyle name="Output 3 3 2 9 4" xfId="36815"/>
    <cellStyle name="Output 3 3 2 9 5" xfId="13862"/>
    <cellStyle name="Output 3 3 20" xfId="6501"/>
    <cellStyle name="Output 3 3 20 2" xfId="12012"/>
    <cellStyle name="Output 3 3 20 2 2" xfId="35839"/>
    <cellStyle name="Output 3 3 20 2 3" xfId="46878"/>
    <cellStyle name="Output 3 3 20 2 4" xfId="23925"/>
    <cellStyle name="Output 3 3 20 3" xfId="30338"/>
    <cellStyle name="Output 3 3 20 4" xfId="41368"/>
    <cellStyle name="Output 3 3 20 5" xfId="18415"/>
    <cellStyle name="Output 3 3 21" xfId="4498"/>
    <cellStyle name="Output 3 3 21 2" xfId="10286"/>
    <cellStyle name="Output 3 3 21 2 2" xfId="34113"/>
    <cellStyle name="Output 3 3 21 2 3" xfId="45152"/>
    <cellStyle name="Output 3 3 21 2 4" xfId="22199"/>
    <cellStyle name="Output 3 3 21 3" xfId="28395"/>
    <cellStyle name="Output 3 3 21 4" xfId="39365"/>
    <cellStyle name="Output 3 3 21 5" xfId="16412"/>
    <cellStyle name="Output 3 3 22" xfId="623"/>
    <cellStyle name="Output 3 3 22 2" xfId="6930"/>
    <cellStyle name="Output 3 3 22 2 2" xfId="30757"/>
    <cellStyle name="Output 3 3 22 2 3" xfId="41796"/>
    <cellStyle name="Output 3 3 22 2 4" xfId="18843"/>
    <cellStyle name="Output 3 3 22 3" xfId="24614"/>
    <cellStyle name="Output 3 3 22 4" xfId="24518"/>
    <cellStyle name="Output 3 3 22 5" xfId="12537"/>
    <cellStyle name="Output 3 3 23" xfId="24371"/>
    <cellStyle name="Output 3 3 24" xfId="28531"/>
    <cellStyle name="Output 3 3 25" xfId="12290"/>
    <cellStyle name="Output 3 3 3" xfId="516"/>
    <cellStyle name="Output 3 3 3 10" xfId="2910"/>
    <cellStyle name="Output 3 3 3 10 2" xfId="8917"/>
    <cellStyle name="Output 3 3 3 10 2 2" xfId="32744"/>
    <cellStyle name="Output 3 3 3 10 2 3" xfId="43783"/>
    <cellStyle name="Output 3 3 3 10 2 4" xfId="20830"/>
    <cellStyle name="Output 3 3 3 10 3" xfId="26837"/>
    <cellStyle name="Output 3 3 3 10 4" xfId="37777"/>
    <cellStyle name="Output 3 3 3 10 5" xfId="14824"/>
    <cellStyle name="Output 3 3 3 11" xfId="3178"/>
    <cellStyle name="Output 3 3 3 11 2" xfId="9146"/>
    <cellStyle name="Output 3 3 3 11 2 2" xfId="32973"/>
    <cellStyle name="Output 3 3 3 11 2 3" xfId="44012"/>
    <cellStyle name="Output 3 3 3 11 2 4" xfId="21059"/>
    <cellStyle name="Output 3 3 3 11 3" xfId="27101"/>
    <cellStyle name="Output 3 3 3 11 4" xfId="38045"/>
    <cellStyle name="Output 3 3 3 11 5" xfId="15092"/>
    <cellStyle name="Output 3 3 3 12" xfId="3422"/>
    <cellStyle name="Output 3 3 3 12 2" xfId="9358"/>
    <cellStyle name="Output 3 3 3 12 2 2" xfId="33185"/>
    <cellStyle name="Output 3 3 3 12 2 3" xfId="44224"/>
    <cellStyle name="Output 3 3 3 12 2 4" xfId="21271"/>
    <cellStyle name="Output 3 3 3 12 3" xfId="27341"/>
    <cellStyle name="Output 3 3 3 12 4" xfId="38289"/>
    <cellStyle name="Output 3 3 3 12 5" xfId="15336"/>
    <cellStyle name="Output 3 3 3 13" xfId="3667"/>
    <cellStyle name="Output 3 3 3 13 2" xfId="9571"/>
    <cellStyle name="Output 3 3 3 13 2 2" xfId="33398"/>
    <cellStyle name="Output 3 3 3 13 2 3" xfId="44437"/>
    <cellStyle name="Output 3 3 3 13 2 4" xfId="21484"/>
    <cellStyle name="Output 3 3 3 13 3" xfId="27581"/>
    <cellStyle name="Output 3 3 3 13 4" xfId="38534"/>
    <cellStyle name="Output 3 3 3 13 5" xfId="15581"/>
    <cellStyle name="Output 3 3 3 14" xfId="3915"/>
    <cellStyle name="Output 3 3 3 14 2" xfId="9785"/>
    <cellStyle name="Output 3 3 3 14 2 2" xfId="33612"/>
    <cellStyle name="Output 3 3 3 14 2 3" xfId="44651"/>
    <cellStyle name="Output 3 3 3 14 2 4" xfId="21698"/>
    <cellStyle name="Output 3 3 3 14 3" xfId="27825"/>
    <cellStyle name="Output 3 3 3 14 4" xfId="38782"/>
    <cellStyle name="Output 3 3 3 14 5" xfId="15829"/>
    <cellStyle name="Output 3 3 3 15" xfId="4159"/>
    <cellStyle name="Output 3 3 3 15 2" xfId="9996"/>
    <cellStyle name="Output 3 3 3 15 2 2" xfId="33823"/>
    <cellStyle name="Output 3 3 3 15 2 3" xfId="44862"/>
    <cellStyle name="Output 3 3 3 15 2 4" xfId="21909"/>
    <cellStyle name="Output 3 3 3 15 3" xfId="28064"/>
    <cellStyle name="Output 3 3 3 15 4" xfId="39026"/>
    <cellStyle name="Output 3 3 3 15 5" xfId="16073"/>
    <cellStyle name="Output 3 3 3 16" xfId="4401"/>
    <cellStyle name="Output 3 3 3 16 2" xfId="10206"/>
    <cellStyle name="Output 3 3 3 16 2 2" xfId="34033"/>
    <cellStyle name="Output 3 3 3 16 2 3" xfId="45072"/>
    <cellStyle name="Output 3 3 3 16 2 4" xfId="22119"/>
    <cellStyle name="Output 3 3 3 16 3" xfId="28301"/>
    <cellStyle name="Output 3 3 3 16 4" xfId="39268"/>
    <cellStyle name="Output 3 3 3 16 5" xfId="16315"/>
    <cellStyle name="Output 3 3 3 17" xfId="4622"/>
    <cellStyle name="Output 3 3 3 17 2" xfId="10393"/>
    <cellStyle name="Output 3 3 3 17 2 2" xfId="34220"/>
    <cellStyle name="Output 3 3 3 17 2 3" xfId="45259"/>
    <cellStyle name="Output 3 3 3 17 2 4" xfId="22306"/>
    <cellStyle name="Output 3 3 3 17 3" xfId="28516"/>
    <cellStyle name="Output 3 3 3 17 4" xfId="39489"/>
    <cellStyle name="Output 3 3 3 17 5" xfId="16536"/>
    <cellStyle name="Output 3 3 3 18" xfId="4832"/>
    <cellStyle name="Output 3 3 3 18 2" xfId="10576"/>
    <cellStyle name="Output 3 3 3 18 2 2" xfId="34403"/>
    <cellStyle name="Output 3 3 3 18 2 3" xfId="45442"/>
    <cellStyle name="Output 3 3 3 18 2 4" xfId="22489"/>
    <cellStyle name="Output 3 3 3 18 3" xfId="28720"/>
    <cellStyle name="Output 3 3 3 18 4" xfId="39699"/>
    <cellStyle name="Output 3 3 3 18 5" xfId="16746"/>
    <cellStyle name="Output 3 3 3 19" xfId="5067"/>
    <cellStyle name="Output 3 3 3 19 2" xfId="10781"/>
    <cellStyle name="Output 3 3 3 19 2 2" xfId="34608"/>
    <cellStyle name="Output 3 3 3 19 2 3" xfId="45647"/>
    <cellStyle name="Output 3 3 3 19 2 4" xfId="22694"/>
    <cellStyle name="Output 3 3 3 19 3" xfId="28949"/>
    <cellStyle name="Output 3 3 3 19 4" xfId="39934"/>
    <cellStyle name="Output 3 3 3 19 5" xfId="16981"/>
    <cellStyle name="Output 3 3 3 2" xfId="1160"/>
    <cellStyle name="Output 3 3 3 2 2" xfId="7408"/>
    <cellStyle name="Output 3 3 3 2 2 2" xfId="31235"/>
    <cellStyle name="Output 3 3 3 2 2 3" xfId="42274"/>
    <cellStyle name="Output 3 3 3 2 2 4" xfId="19321"/>
    <cellStyle name="Output 3 3 3 2 3" xfId="25139"/>
    <cellStyle name="Output 3 3 3 2 4" xfId="24218"/>
    <cellStyle name="Output 3 3 3 2 5" xfId="13074"/>
    <cellStyle name="Output 3 3 3 20" xfId="5288"/>
    <cellStyle name="Output 3 3 3 20 2" xfId="10968"/>
    <cellStyle name="Output 3 3 3 20 2 2" xfId="34795"/>
    <cellStyle name="Output 3 3 3 20 2 3" xfId="45834"/>
    <cellStyle name="Output 3 3 3 20 2 4" xfId="22881"/>
    <cellStyle name="Output 3 3 3 20 3" xfId="29163"/>
    <cellStyle name="Output 3 3 3 20 4" xfId="40155"/>
    <cellStyle name="Output 3 3 3 20 5" xfId="17202"/>
    <cellStyle name="Output 3 3 3 21" xfId="5521"/>
    <cellStyle name="Output 3 3 3 21 2" xfId="11171"/>
    <cellStyle name="Output 3 3 3 21 2 2" xfId="34998"/>
    <cellStyle name="Output 3 3 3 21 2 3" xfId="46037"/>
    <cellStyle name="Output 3 3 3 21 2 4" xfId="23084"/>
    <cellStyle name="Output 3 3 3 21 3" xfId="29390"/>
    <cellStyle name="Output 3 3 3 21 4" xfId="40388"/>
    <cellStyle name="Output 3 3 3 21 5" xfId="17435"/>
    <cellStyle name="Output 3 3 3 22" xfId="5754"/>
    <cellStyle name="Output 3 3 3 22 2" xfId="11372"/>
    <cellStyle name="Output 3 3 3 22 2 2" xfId="35199"/>
    <cellStyle name="Output 3 3 3 22 2 3" xfId="46238"/>
    <cellStyle name="Output 3 3 3 22 2 4" xfId="23285"/>
    <cellStyle name="Output 3 3 3 22 3" xfId="29616"/>
    <cellStyle name="Output 3 3 3 22 4" xfId="40621"/>
    <cellStyle name="Output 3 3 3 22 5" xfId="17668"/>
    <cellStyle name="Output 3 3 3 23" xfId="5971"/>
    <cellStyle name="Output 3 3 3 23 2" xfId="11556"/>
    <cellStyle name="Output 3 3 3 23 2 2" xfId="35383"/>
    <cellStyle name="Output 3 3 3 23 2 3" xfId="46422"/>
    <cellStyle name="Output 3 3 3 23 2 4" xfId="23469"/>
    <cellStyle name="Output 3 3 3 23 3" xfId="29827"/>
    <cellStyle name="Output 3 3 3 23 4" xfId="40838"/>
    <cellStyle name="Output 3 3 3 23 5" xfId="17885"/>
    <cellStyle name="Output 3 3 3 24" xfId="6179"/>
    <cellStyle name="Output 3 3 3 24 2" xfId="11737"/>
    <cellStyle name="Output 3 3 3 24 2 2" xfId="35564"/>
    <cellStyle name="Output 3 3 3 24 2 3" xfId="46603"/>
    <cellStyle name="Output 3 3 3 24 2 4" xfId="23650"/>
    <cellStyle name="Output 3 3 3 24 3" xfId="30028"/>
    <cellStyle name="Output 3 3 3 24 4" xfId="41046"/>
    <cellStyle name="Output 3 3 3 24 5" xfId="18093"/>
    <cellStyle name="Output 3 3 3 25" xfId="6399"/>
    <cellStyle name="Output 3 3 3 25 2" xfId="11929"/>
    <cellStyle name="Output 3 3 3 25 2 2" xfId="35756"/>
    <cellStyle name="Output 3 3 3 25 2 3" xfId="46795"/>
    <cellStyle name="Output 3 3 3 25 2 4" xfId="23842"/>
    <cellStyle name="Output 3 3 3 25 3" xfId="30241"/>
    <cellStyle name="Output 3 3 3 25 4" xfId="41266"/>
    <cellStyle name="Output 3 3 3 25 5" xfId="18313"/>
    <cellStyle name="Output 3 3 3 26" xfId="6625"/>
    <cellStyle name="Output 3 3 3 26 2" xfId="12122"/>
    <cellStyle name="Output 3 3 3 26 2 2" xfId="35949"/>
    <cellStyle name="Output 3 3 3 26 2 3" xfId="46988"/>
    <cellStyle name="Output 3 3 3 26 2 4" xfId="24035"/>
    <cellStyle name="Output 3 3 3 26 3" xfId="30458"/>
    <cellStyle name="Output 3 3 3 26 4" xfId="41492"/>
    <cellStyle name="Output 3 3 3 26 5" xfId="18539"/>
    <cellStyle name="Output 3 3 3 27" xfId="750"/>
    <cellStyle name="Output 3 3 3 27 2" xfId="7057"/>
    <cellStyle name="Output 3 3 3 27 2 2" xfId="30884"/>
    <cellStyle name="Output 3 3 3 27 2 3" xfId="41923"/>
    <cellStyle name="Output 3 3 3 27 2 4" xfId="18970"/>
    <cellStyle name="Output 3 3 3 27 3" xfId="24741"/>
    <cellStyle name="Output 3 3 3 27 4" xfId="27800"/>
    <cellStyle name="Output 3 3 3 27 5" xfId="12664"/>
    <cellStyle name="Output 3 3 3 28" xfId="6840"/>
    <cellStyle name="Output 3 3 3 28 2" xfId="30667"/>
    <cellStyle name="Output 3 3 3 28 3" xfId="41706"/>
    <cellStyle name="Output 3 3 3 28 4" xfId="18753"/>
    <cellStyle name="Output 3 3 3 29" xfId="24510"/>
    <cellStyle name="Output 3 3 3 3" xfId="1373"/>
    <cellStyle name="Output 3 3 3 3 2" xfId="7593"/>
    <cellStyle name="Output 3 3 3 3 2 2" xfId="31420"/>
    <cellStyle name="Output 3 3 3 3 2 3" xfId="42459"/>
    <cellStyle name="Output 3 3 3 3 2 4" xfId="19506"/>
    <cellStyle name="Output 3 3 3 3 3" xfId="25346"/>
    <cellStyle name="Output 3 3 3 3 4" xfId="36240"/>
    <cellStyle name="Output 3 3 3 3 5" xfId="13287"/>
    <cellStyle name="Output 3 3 3 30" xfId="26839"/>
    <cellStyle name="Output 3 3 3 31" xfId="12430"/>
    <cellStyle name="Output 3 3 3 4" xfId="1605"/>
    <cellStyle name="Output 3 3 3 4 2" xfId="7791"/>
    <cellStyle name="Output 3 3 3 4 2 2" xfId="31618"/>
    <cellStyle name="Output 3 3 3 4 2 3" xfId="42657"/>
    <cellStyle name="Output 3 3 3 4 2 4" xfId="19704"/>
    <cellStyle name="Output 3 3 3 4 3" xfId="25570"/>
    <cellStyle name="Output 3 3 3 4 4" xfId="36472"/>
    <cellStyle name="Output 3 3 3 4 5" xfId="13519"/>
    <cellStyle name="Output 3 3 3 5" xfId="1816"/>
    <cellStyle name="Output 3 3 3 5 2" xfId="7975"/>
    <cellStyle name="Output 3 3 3 5 2 2" xfId="31802"/>
    <cellStyle name="Output 3 3 3 5 2 3" xfId="42841"/>
    <cellStyle name="Output 3 3 3 5 2 4" xfId="19888"/>
    <cellStyle name="Output 3 3 3 5 3" xfId="25774"/>
    <cellStyle name="Output 3 3 3 5 4" xfId="36683"/>
    <cellStyle name="Output 3 3 3 5 5" xfId="13730"/>
    <cellStyle name="Output 3 3 3 6" xfId="2047"/>
    <cellStyle name="Output 3 3 3 6 2" xfId="8176"/>
    <cellStyle name="Output 3 3 3 6 2 2" xfId="32003"/>
    <cellStyle name="Output 3 3 3 6 2 3" xfId="43042"/>
    <cellStyle name="Output 3 3 3 6 2 4" xfId="20089"/>
    <cellStyle name="Output 3 3 3 6 3" xfId="25999"/>
    <cellStyle name="Output 3 3 3 6 4" xfId="36914"/>
    <cellStyle name="Output 3 3 3 6 5" xfId="13961"/>
    <cellStyle name="Output 3 3 3 7" xfId="2272"/>
    <cellStyle name="Output 3 3 3 7 2" xfId="8367"/>
    <cellStyle name="Output 3 3 3 7 2 2" xfId="32194"/>
    <cellStyle name="Output 3 3 3 7 2 3" xfId="43233"/>
    <cellStyle name="Output 3 3 3 7 2 4" xfId="20280"/>
    <cellStyle name="Output 3 3 3 7 3" xfId="26216"/>
    <cellStyle name="Output 3 3 3 7 4" xfId="37139"/>
    <cellStyle name="Output 3 3 3 7 5" xfId="14186"/>
    <cellStyle name="Output 3 3 3 8" xfId="2486"/>
    <cellStyle name="Output 3 3 3 8 2" xfId="8553"/>
    <cellStyle name="Output 3 3 3 8 2 2" xfId="32380"/>
    <cellStyle name="Output 3 3 3 8 2 3" xfId="43419"/>
    <cellStyle name="Output 3 3 3 8 2 4" xfId="20466"/>
    <cellStyle name="Output 3 3 3 8 3" xfId="26425"/>
    <cellStyle name="Output 3 3 3 8 4" xfId="37353"/>
    <cellStyle name="Output 3 3 3 8 5" xfId="14400"/>
    <cellStyle name="Output 3 3 3 9" xfId="2704"/>
    <cellStyle name="Output 3 3 3 9 2" xfId="8737"/>
    <cellStyle name="Output 3 3 3 9 2 2" xfId="32564"/>
    <cellStyle name="Output 3 3 3 9 2 3" xfId="43603"/>
    <cellStyle name="Output 3 3 3 9 2 4" xfId="20650"/>
    <cellStyle name="Output 3 3 3 9 3" xfId="26637"/>
    <cellStyle name="Output 3 3 3 9 4" xfId="37571"/>
    <cellStyle name="Output 3 3 3 9 5" xfId="14618"/>
    <cellStyle name="Output 3 3 4" xfId="985"/>
    <cellStyle name="Output 3 3 4 2" xfId="7263"/>
    <cellStyle name="Output 3 3 4 2 2" xfId="31090"/>
    <cellStyle name="Output 3 3 4 2 3" xfId="42129"/>
    <cellStyle name="Output 3 3 4 2 4" xfId="19176"/>
    <cellStyle name="Output 3 3 4 3" xfId="24970"/>
    <cellStyle name="Output 3 3 4 4" xfId="25220"/>
    <cellStyle name="Output 3 3 4 5" xfId="12899"/>
    <cellStyle name="Output 3 3 5" xfId="861"/>
    <cellStyle name="Output 3 3 5 2" xfId="7162"/>
    <cellStyle name="Output 3 3 5 2 2" xfId="30989"/>
    <cellStyle name="Output 3 3 5 2 3" xfId="42028"/>
    <cellStyle name="Output 3 3 5 2 4" xfId="19075"/>
    <cellStyle name="Output 3 3 5 3" xfId="24851"/>
    <cellStyle name="Output 3 3 5 4" xfId="26859"/>
    <cellStyle name="Output 3 3 5 5" xfId="12775"/>
    <cellStyle name="Output 3 3 6" xfId="932"/>
    <cellStyle name="Output 3 3 6 2" xfId="7222"/>
    <cellStyle name="Output 3 3 6 2 2" xfId="31049"/>
    <cellStyle name="Output 3 3 6 2 3" xfId="42088"/>
    <cellStyle name="Output 3 3 6 2 4" xfId="19135"/>
    <cellStyle name="Output 3 3 6 3" xfId="24920"/>
    <cellStyle name="Output 3 3 6 4" xfId="25781"/>
    <cellStyle name="Output 3 3 6 5" xfId="12846"/>
    <cellStyle name="Output 3 3 7" xfId="919"/>
    <cellStyle name="Output 3 3 7 2" xfId="7212"/>
    <cellStyle name="Output 3 3 7 2 2" xfId="31039"/>
    <cellStyle name="Output 3 3 7 2 3" xfId="42078"/>
    <cellStyle name="Output 3 3 7 2 4" xfId="19125"/>
    <cellStyle name="Output 3 3 7 3" xfId="24907"/>
    <cellStyle name="Output 3 3 7 4" xfId="28056"/>
    <cellStyle name="Output 3 3 7 5" xfId="12833"/>
    <cellStyle name="Output 3 3 8" xfId="1491"/>
    <cellStyle name="Output 3 3 8 2" xfId="7687"/>
    <cellStyle name="Output 3 3 8 2 2" xfId="31514"/>
    <cellStyle name="Output 3 3 8 2 3" xfId="42553"/>
    <cellStyle name="Output 3 3 8 2 4" xfId="19600"/>
    <cellStyle name="Output 3 3 8 3" xfId="25459"/>
    <cellStyle name="Output 3 3 8 4" xfId="36358"/>
    <cellStyle name="Output 3 3 8 5" xfId="13405"/>
    <cellStyle name="Output 3 3 9" xfId="3037"/>
    <cellStyle name="Output 3 3 9 2" xfId="9019"/>
    <cellStyle name="Output 3 3 9 2 2" xfId="32846"/>
    <cellStyle name="Output 3 3 9 2 3" xfId="43885"/>
    <cellStyle name="Output 3 3 9 2 4" xfId="20932"/>
    <cellStyle name="Output 3 3 9 3" xfId="26961"/>
    <cellStyle name="Output 3 3 9 4" xfId="37904"/>
    <cellStyle name="Output 3 3 9 5" xfId="14951"/>
    <cellStyle name="Output 3 30" xfId="12281"/>
    <cellStyle name="Output 3 4" xfId="385"/>
    <cellStyle name="Output 3 4 10" xfId="3291"/>
    <cellStyle name="Output 3 4 10 2" xfId="9238"/>
    <cellStyle name="Output 3 4 10 2 2" xfId="33065"/>
    <cellStyle name="Output 3 4 10 2 3" xfId="44104"/>
    <cellStyle name="Output 3 4 10 2 4" xfId="21151"/>
    <cellStyle name="Output 3 4 10 3" xfId="27212"/>
    <cellStyle name="Output 3 4 10 4" xfId="38158"/>
    <cellStyle name="Output 3 4 10 5" xfId="15205"/>
    <cellStyle name="Output 3 4 11" xfId="3538"/>
    <cellStyle name="Output 3 4 11 2" xfId="9453"/>
    <cellStyle name="Output 3 4 11 2 2" xfId="33280"/>
    <cellStyle name="Output 3 4 11 2 3" xfId="44319"/>
    <cellStyle name="Output 3 4 11 2 4" xfId="21366"/>
    <cellStyle name="Output 3 4 11 3" xfId="27454"/>
    <cellStyle name="Output 3 4 11 4" xfId="38405"/>
    <cellStyle name="Output 3 4 11 5" xfId="15452"/>
    <cellStyle name="Output 3 4 12" xfId="3785"/>
    <cellStyle name="Output 3 4 12 2" xfId="9667"/>
    <cellStyle name="Output 3 4 12 2 2" xfId="33494"/>
    <cellStyle name="Output 3 4 12 2 3" xfId="44533"/>
    <cellStyle name="Output 3 4 12 2 4" xfId="21580"/>
    <cellStyle name="Output 3 4 12 3" xfId="27697"/>
    <cellStyle name="Output 3 4 12 4" xfId="38652"/>
    <cellStyle name="Output 3 4 12 5" xfId="15699"/>
    <cellStyle name="Output 3 4 13" xfId="4029"/>
    <cellStyle name="Output 3 4 13 2" xfId="9878"/>
    <cellStyle name="Output 3 4 13 2 2" xfId="33705"/>
    <cellStyle name="Output 3 4 13 2 3" xfId="44744"/>
    <cellStyle name="Output 3 4 13 2 4" xfId="21791"/>
    <cellStyle name="Output 3 4 13 3" xfId="27936"/>
    <cellStyle name="Output 3 4 13 4" xfId="38896"/>
    <cellStyle name="Output 3 4 13 5" xfId="15943"/>
    <cellStyle name="Output 3 4 14" xfId="4272"/>
    <cellStyle name="Output 3 4 14 2" xfId="10088"/>
    <cellStyle name="Output 3 4 14 2 2" xfId="33915"/>
    <cellStyle name="Output 3 4 14 2 3" xfId="44954"/>
    <cellStyle name="Output 3 4 14 2 4" xfId="22001"/>
    <cellStyle name="Output 3 4 14 3" xfId="28174"/>
    <cellStyle name="Output 3 4 14 4" xfId="39139"/>
    <cellStyle name="Output 3 4 14 5" xfId="16186"/>
    <cellStyle name="Output 3 4 15" xfId="910"/>
    <cellStyle name="Output 3 4 15 2" xfId="7205"/>
    <cellStyle name="Output 3 4 15 2 2" xfId="31032"/>
    <cellStyle name="Output 3 4 15 2 3" xfId="42071"/>
    <cellStyle name="Output 3 4 15 2 4" xfId="19118"/>
    <cellStyle name="Output 3 4 15 3" xfId="24899"/>
    <cellStyle name="Output 3 4 15 4" xfId="29819"/>
    <cellStyle name="Output 3 4 15 5" xfId="12824"/>
    <cellStyle name="Output 3 4 16" xfId="4937"/>
    <cellStyle name="Output 3 4 16 2" xfId="10662"/>
    <cellStyle name="Output 3 4 16 2 2" xfId="34489"/>
    <cellStyle name="Output 3 4 16 2 3" xfId="45528"/>
    <cellStyle name="Output 3 4 16 2 4" xfId="22575"/>
    <cellStyle name="Output 3 4 16 3" xfId="28822"/>
    <cellStyle name="Output 3 4 16 4" xfId="39804"/>
    <cellStyle name="Output 3 4 16 5" xfId="16851"/>
    <cellStyle name="Output 3 4 17" xfId="5390"/>
    <cellStyle name="Output 3 4 17 2" xfId="11052"/>
    <cellStyle name="Output 3 4 17 2 2" xfId="34879"/>
    <cellStyle name="Output 3 4 17 2 3" xfId="45918"/>
    <cellStyle name="Output 3 4 17 2 4" xfId="22965"/>
    <cellStyle name="Output 3 4 17 3" xfId="29262"/>
    <cellStyle name="Output 3 4 17 4" xfId="40257"/>
    <cellStyle name="Output 3 4 17 5" xfId="17304"/>
    <cellStyle name="Output 3 4 18" xfId="5629"/>
    <cellStyle name="Output 3 4 18 2" xfId="11258"/>
    <cellStyle name="Output 3 4 18 2 2" xfId="35085"/>
    <cellStyle name="Output 3 4 18 2 3" xfId="46124"/>
    <cellStyle name="Output 3 4 18 2 4" xfId="23171"/>
    <cellStyle name="Output 3 4 18 3" xfId="29494"/>
    <cellStyle name="Output 3 4 18 4" xfId="40496"/>
    <cellStyle name="Output 3 4 18 5" xfId="17543"/>
    <cellStyle name="Output 3 4 19" xfId="3311"/>
    <cellStyle name="Output 3 4 19 2" xfId="9256"/>
    <cellStyle name="Output 3 4 19 2 2" xfId="33083"/>
    <cellStyle name="Output 3 4 19 2 3" xfId="44122"/>
    <cellStyle name="Output 3 4 19 2 4" xfId="21169"/>
    <cellStyle name="Output 3 4 19 3" xfId="27232"/>
    <cellStyle name="Output 3 4 19 4" xfId="38178"/>
    <cellStyle name="Output 3 4 19 5" xfId="15225"/>
    <cellStyle name="Output 3 4 2" xfId="427"/>
    <cellStyle name="Output 3 4 2 10" xfId="2183"/>
    <cellStyle name="Output 3 4 2 10 2" xfId="8285"/>
    <cellStyle name="Output 3 4 2 10 2 2" xfId="32112"/>
    <cellStyle name="Output 3 4 2 10 2 3" xfId="43151"/>
    <cellStyle name="Output 3 4 2 10 2 4" xfId="20198"/>
    <cellStyle name="Output 3 4 2 10 3" xfId="26129"/>
    <cellStyle name="Output 3 4 2 10 4" xfId="37050"/>
    <cellStyle name="Output 3 4 2 10 5" xfId="14097"/>
    <cellStyle name="Output 3 4 2 11" xfId="2397"/>
    <cellStyle name="Output 3 4 2 11 2" xfId="8471"/>
    <cellStyle name="Output 3 4 2 11 2 2" xfId="32298"/>
    <cellStyle name="Output 3 4 2 11 2 3" xfId="43337"/>
    <cellStyle name="Output 3 4 2 11 2 4" xfId="20384"/>
    <cellStyle name="Output 3 4 2 11 3" xfId="26337"/>
    <cellStyle name="Output 3 4 2 11 4" xfId="37264"/>
    <cellStyle name="Output 3 4 2 11 5" xfId="14311"/>
    <cellStyle name="Output 3 4 2 12" xfId="2620"/>
    <cellStyle name="Output 3 4 2 12 2" xfId="8661"/>
    <cellStyle name="Output 3 4 2 12 2 2" xfId="32488"/>
    <cellStyle name="Output 3 4 2 12 2 3" xfId="43527"/>
    <cellStyle name="Output 3 4 2 12 2 4" xfId="20574"/>
    <cellStyle name="Output 3 4 2 12 3" xfId="26555"/>
    <cellStyle name="Output 3 4 2 12 4" xfId="37487"/>
    <cellStyle name="Output 3 4 2 12 5" xfId="14534"/>
    <cellStyle name="Output 3 4 2 13" xfId="2821"/>
    <cellStyle name="Output 3 4 2 13 2" xfId="8835"/>
    <cellStyle name="Output 3 4 2 13 2 2" xfId="32662"/>
    <cellStyle name="Output 3 4 2 13 2 3" xfId="43701"/>
    <cellStyle name="Output 3 4 2 13 2 4" xfId="20748"/>
    <cellStyle name="Output 3 4 2 13 3" xfId="26750"/>
    <cellStyle name="Output 3 4 2 13 4" xfId="37688"/>
    <cellStyle name="Output 3 4 2 13 5" xfId="14735"/>
    <cellStyle name="Output 3 4 2 14" xfId="3089"/>
    <cellStyle name="Output 3 4 2 14 2" xfId="9064"/>
    <cellStyle name="Output 3 4 2 14 2 2" xfId="32891"/>
    <cellStyle name="Output 3 4 2 14 2 3" xfId="43930"/>
    <cellStyle name="Output 3 4 2 14 2 4" xfId="20977"/>
    <cellStyle name="Output 3 4 2 14 3" xfId="27013"/>
    <cellStyle name="Output 3 4 2 14 4" xfId="37956"/>
    <cellStyle name="Output 3 4 2 14 5" xfId="15003"/>
    <cellStyle name="Output 3 4 2 15" xfId="3333"/>
    <cellStyle name="Output 3 4 2 15 2" xfId="9276"/>
    <cellStyle name="Output 3 4 2 15 2 2" xfId="33103"/>
    <cellStyle name="Output 3 4 2 15 2 3" xfId="44142"/>
    <cellStyle name="Output 3 4 2 15 2 4" xfId="21189"/>
    <cellStyle name="Output 3 4 2 15 3" xfId="27254"/>
    <cellStyle name="Output 3 4 2 15 4" xfId="38200"/>
    <cellStyle name="Output 3 4 2 15 5" xfId="15247"/>
    <cellStyle name="Output 3 4 2 16" xfId="3578"/>
    <cellStyle name="Output 3 4 2 16 2" xfId="9489"/>
    <cellStyle name="Output 3 4 2 16 2 2" xfId="33316"/>
    <cellStyle name="Output 3 4 2 16 2 3" xfId="44355"/>
    <cellStyle name="Output 3 4 2 16 2 4" xfId="21402"/>
    <cellStyle name="Output 3 4 2 16 3" xfId="27494"/>
    <cellStyle name="Output 3 4 2 16 4" xfId="38445"/>
    <cellStyle name="Output 3 4 2 16 5" xfId="15492"/>
    <cellStyle name="Output 3 4 2 17" xfId="3826"/>
    <cellStyle name="Output 3 4 2 17 2" xfId="9703"/>
    <cellStyle name="Output 3 4 2 17 2 2" xfId="33530"/>
    <cellStyle name="Output 3 4 2 17 2 3" xfId="44569"/>
    <cellStyle name="Output 3 4 2 17 2 4" xfId="21616"/>
    <cellStyle name="Output 3 4 2 17 3" xfId="27738"/>
    <cellStyle name="Output 3 4 2 17 4" xfId="38693"/>
    <cellStyle name="Output 3 4 2 17 5" xfId="15740"/>
    <cellStyle name="Output 3 4 2 18" xfId="4070"/>
    <cellStyle name="Output 3 4 2 18 2" xfId="9914"/>
    <cellStyle name="Output 3 4 2 18 2 2" xfId="33741"/>
    <cellStyle name="Output 3 4 2 18 2 3" xfId="44780"/>
    <cellStyle name="Output 3 4 2 18 2 4" xfId="21827"/>
    <cellStyle name="Output 3 4 2 18 3" xfId="27977"/>
    <cellStyle name="Output 3 4 2 18 4" xfId="38937"/>
    <cellStyle name="Output 3 4 2 18 5" xfId="15984"/>
    <cellStyle name="Output 3 4 2 19" xfId="4312"/>
    <cellStyle name="Output 3 4 2 19 2" xfId="10124"/>
    <cellStyle name="Output 3 4 2 19 2 2" xfId="33951"/>
    <cellStyle name="Output 3 4 2 19 2 3" xfId="44990"/>
    <cellStyle name="Output 3 4 2 19 2 4" xfId="22037"/>
    <cellStyle name="Output 3 4 2 19 3" xfId="28214"/>
    <cellStyle name="Output 3 4 2 19 4" xfId="39179"/>
    <cellStyle name="Output 3 4 2 19 5" xfId="16226"/>
    <cellStyle name="Output 3 4 2 2" xfId="548"/>
    <cellStyle name="Output 3 4 2 2 10" xfId="2942"/>
    <cellStyle name="Output 3 4 2 2 10 2" xfId="8939"/>
    <cellStyle name="Output 3 4 2 2 10 2 2" xfId="32766"/>
    <cellStyle name="Output 3 4 2 2 10 2 3" xfId="43805"/>
    <cellStyle name="Output 3 4 2 2 10 2 4" xfId="20852"/>
    <cellStyle name="Output 3 4 2 2 10 3" xfId="26867"/>
    <cellStyle name="Output 3 4 2 2 10 4" xfId="37809"/>
    <cellStyle name="Output 3 4 2 2 10 5" xfId="14856"/>
    <cellStyle name="Output 3 4 2 2 11" xfId="3210"/>
    <cellStyle name="Output 3 4 2 2 11 2" xfId="9168"/>
    <cellStyle name="Output 3 4 2 2 11 2 2" xfId="32995"/>
    <cellStyle name="Output 3 4 2 2 11 2 3" xfId="44034"/>
    <cellStyle name="Output 3 4 2 2 11 2 4" xfId="21081"/>
    <cellStyle name="Output 3 4 2 2 11 3" xfId="27132"/>
    <cellStyle name="Output 3 4 2 2 11 4" xfId="38077"/>
    <cellStyle name="Output 3 4 2 2 11 5" xfId="15124"/>
    <cellStyle name="Output 3 4 2 2 12" xfId="3454"/>
    <cellStyle name="Output 3 4 2 2 12 2" xfId="9380"/>
    <cellStyle name="Output 3 4 2 2 12 2 2" xfId="33207"/>
    <cellStyle name="Output 3 4 2 2 12 2 3" xfId="44246"/>
    <cellStyle name="Output 3 4 2 2 12 2 4" xfId="21293"/>
    <cellStyle name="Output 3 4 2 2 12 3" xfId="27371"/>
    <cellStyle name="Output 3 4 2 2 12 4" xfId="38321"/>
    <cellStyle name="Output 3 4 2 2 12 5" xfId="15368"/>
    <cellStyle name="Output 3 4 2 2 13" xfId="3699"/>
    <cellStyle name="Output 3 4 2 2 13 2" xfId="9593"/>
    <cellStyle name="Output 3 4 2 2 13 2 2" xfId="33420"/>
    <cellStyle name="Output 3 4 2 2 13 2 3" xfId="44459"/>
    <cellStyle name="Output 3 4 2 2 13 2 4" xfId="21506"/>
    <cellStyle name="Output 3 4 2 2 13 3" xfId="27612"/>
    <cellStyle name="Output 3 4 2 2 13 4" xfId="38566"/>
    <cellStyle name="Output 3 4 2 2 13 5" xfId="15613"/>
    <cellStyle name="Output 3 4 2 2 14" xfId="3947"/>
    <cellStyle name="Output 3 4 2 2 14 2" xfId="9807"/>
    <cellStyle name="Output 3 4 2 2 14 2 2" xfId="33634"/>
    <cellStyle name="Output 3 4 2 2 14 2 3" xfId="44673"/>
    <cellStyle name="Output 3 4 2 2 14 2 4" xfId="21720"/>
    <cellStyle name="Output 3 4 2 2 14 3" xfId="27855"/>
    <cellStyle name="Output 3 4 2 2 14 4" xfId="38814"/>
    <cellStyle name="Output 3 4 2 2 14 5" xfId="15861"/>
    <cellStyle name="Output 3 4 2 2 15" xfId="4191"/>
    <cellStyle name="Output 3 4 2 2 15 2" xfId="10018"/>
    <cellStyle name="Output 3 4 2 2 15 2 2" xfId="33845"/>
    <cellStyle name="Output 3 4 2 2 15 2 3" xfId="44884"/>
    <cellStyle name="Output 3 4 2 2 15 2 4" xfId="21931"/>
    <cellStyle name="Output 3 4 2 2 15 3" xfId="28094"/>
    <cellStyle name="Output 3 4 2 2 15 4" xfId="39058"/>
    <cellStyle name="Output 3 4 2 2 15 5" xfId="16105"/>
    <cellStyle name="Output 3 4 2 2 16" xfId="4433"/>
    <cellStyle name="Output 3 4 2 2 16 2" xfId="10228"/>
    <cellStyle name="Output 3 4 2 2 16 2 2" xfId="34055"/>
    <cellStyle name="Output 3 4 2 2 16 2 3" xfId="45094"/>
    <cellStyle name="Output 3 4 2 2 16 2 4" xfId="22141"/>
    <cellStyle name="Output 3 4 2 2 16 3" xfId="28331"/>
    <cellStyle name="Output 3 4 2 2 16 4" xfId="39300"/>
    <cellStyle name="Output 3 4 2 2 16 5" xfId="16347"/>
    <cellStyle name="Output 3 4 2 2 17" xfId="4654"/>
    <cellStyle name="Output 3 4 2 2 17 2" xfId="10415"/>
    <cellStyle name="Output 3 4 2 2 17 2 2" xfId="34242"/>
    <cellStyle name="Output 3 4 2 2 17 2 3" xfId="45281"/>
    <cellStyle name="Output 3 4 2 2 17 2 4" xfId="22328"/>
    <cellStyle name="Output 3 4 2 2 17 3" xfId="28546"/>
    <cellStyle name="Output 3 4 2 2 17 4" xfId="39521"/>
    <cellStyle name="Output 3 4 2 2 17 5" xfId="16568"/>
    <cellStyle name="Output 3 4 2 2 18" xfId="4864"/>
    <cellStyle name="Output 3 4 2 2 18 2" xfId="10598"/>
    <cellStyle name="Output 3 4 2 2 18 2 2" xfId="34425"/>
    <cellStyle name="Output 3 4 2 2 18 2 3" xfId="45464"/>
    <cellStyle name="Output 3 4 2 2 18 2 4" xfId="22511"/>
    <cellStyle name="Output 3 4 2 2 18 3" xfId="28750"/>
    <cellStyle name="Output 3 4 2 2 18 4" xfId="39731"/>
    <cellStyle name="Output 3 4 2 2 18 5" xfId="16778"/>
    <cellStyle name="Output 3 4 2 2 19" xfId="5099"/>
    <cellStyle name="Output 3 4 2 2 19 2" xfId="10803"/>
    <cellStyle name="Output 3 4 2 2 19 2 2" xfId="34630"/>
    <cellStyle name="Output 3 4 2 2 19 2 3" xfId="45669"/>
    <cellStyle name="Output 3 4 2 2 19 2 4" xfId="22716"/>
    <cellStyle name="Output 3 4 2 2 19 3" xfId="28980"/>
    <cellStyle name="Output 3 4 2 2 19 4" xfId="39966"/>
    <cellStyle name="Output 3 4 2 2 19 5" xfId="17013"/>
    <cellStyle name="Output 3 4 2 2 2" xfId="1192"/>
    <cellStyle name="Output 3 4 2 2 2 2" xfId="7430"/>
    <cellStyle name="Output 3 4 2 2 2 2 2" xfId="31257"/>
    <cellStyle name="Output 3 4 2 2 2 2 3" xfId="42296"/>
    <cellStyle name="Output 3 4 2 2 2 2 4" xfId="19343"/>
    <cellStyle name="Output 3 4 2 2 2 3" xfId="25169"/>
    <cellStyle name="Output 3 4 2 2 2 4" xfId="24336"/>
    <cellStyle name="Output 3 4 2 2 2 5" xfId="13106"/>
    <cellStyle name="Output 3 4 2 2 20" xfId="5320"/>
    <cellStyle name="Output 3 4 2 2 20 2" xfId="10990"/>
    <cellStyle name="Output 3 4 2 2 20 2 2" xfId="34817"/>
    <cellStyle name="Output 3 4 2 2 20 2 3" xfId="45856"/>
    <cellStyle name="Output 3 4 2 2 20 2 4" xfId="22903"/>
    <cellStyle name="Output 3 4 2 2 20 3" xfId="29193"/>
    <cellStyle name="Output 3 4 2 2 20 4" xfId="40187"/>
    <cellStyle name="Output 3 4 2 2 20 5" xfId="17234"/>
    <cellStyle name="Output 3 4 2 2 21" xfId="5553"/>
    <cellStyle name="Output 3 4 2 2 21 2" xfId="11193"/>
    <cellStyle name="Output 3 4 2 2 21 2 2" xfId="35020"/>
    <cellStyle name="Output 3 4 2 2 21 2 3" xfId="46059"/>
    <cellStyle name="Output 3 4 2 2 21 2 4" xfId="23106"/>
    <cellStyle name="Output 3 4 2 2 21 3" xfId="29420"/>
    <cellStyle name="Output 3 4 2 2 21 4" xfId="40420"/>
    <cellStyle name="Output 3 4 2 2 21 5" xfId="17467"/>
    <cellStyle name="Output 3 4 2 2 22" xfId="5786"/>
    <cellStyle name="Output 3 4 2 2 22 2" xfId="11394"/>
    <cellStyle name="Output 3 4 2 2 22 2 2" xfId="35221"/>
    <cellStyle name="Output 3 4 2 2 22 2 3" xfId="46260"/>
    <cellStyle name="Output 3 4 2 2 22 2 4" xfId="23307"/>
    <cellStyle name="Output 3 4 2 2 22 3" xfId="29646"/>
    <cellStyle name="Output 3 4 2 2 22 4" xfId="40653"/>
    <cellStyle name="Output 3 4 2 2 22 5" xfId="17700"/>
    <cellStyle name="Output 3 4 2 2 23" xfId="6003"/>
    <cellStyle name="Output 3 4 2 2 23 2" xfId="11578"/>
    <cellStyle name="Output 3 4 2 2 23 2 2" xfId="35405"/>
    <cellStyle name="Output 3 4 2 2 23 2 3" xfId="46444"/>
    <cellStyle name="Output 3 4 2 2 23 2 4" xfId="23491"/>
    <cellStyle name="Output 3 4 2 2 23 3" xfId="29856"/>
    <cellStyle name="Output 3 4 2 2 23 4" xfId="40870"/>
    <cellStyle name="Output 3 4 2 2 23 5" xfId="17917"/>
    <cellStyle name="Output 3 4 2 2 24" xfId="6211"/>
    <cellStyle name="Output 3 4 2 2 24 2" xfId="11759"/>
    <cellStyle name="Output 3 4 2 2 24 2 2" xfId="35586"/>
    <cellStyle name="Output 3 4 2 2 24 2 3" xfId="46625"/>
    <cellStyle name="Output 3 4 2 2 24 2 4" xfId="23672"/>
    <cellStyle name="Output 3 4 2 2 24 3" xfId="30057"/>
    <cellStyle name="Output 3 4 2 2 24 4" xfId="41078"/>
    <cellStyle name="Output 3 4 2 2 24 5" xfId="18125"/>
    <cellStyle name="Output 3 4 2 2 25" xfId="6431"/>
    <cellStyle name="Output 3 4 2 2 25 2" xfId="11951"/>
    <cellStyle name="Output 3 4 2 2 25 2 2" xfId="35778"/>
    <cellStyle name="Output 3 4 2 2 25 2 3" xfId="46817"/>
    <cellStyle name="Output 3 4 2 2 25 2 4" xfId="23864"/>
    <cellStyle name="Output 3 4 2 2 25 3" xfId="30270"/>
    <cellStyle name="Output 3 4 2 2 25 4" xfId="41298"/>
    <cellStyle name="Output 3 4 2 2 25 5" xfId="18345"/>
    <cellStyle name="Output 3 4 2 2 26" xfId="6657"/>
    <cellStyle name="Output 3 4 2 2 26 2" xfId="12144"/>
    <cellStyle name="Output 3 4 2 2 26 2 2" xfId="35971"/>
    <cellStyle name="Output 3 4 2 2 26 2 3" xfId="47010"/>
    <cellStyle name="Output 3 4 2 2 26 2 4" xfId="24057"/>
    <cellStyle name="Output 3 4 2 2 26 3" xfId="30487"/>
    <cellStyle name="Output 3 4 2 2 26 4" xfId="41524"/>
    <cellStyle name="Output 3 4 2 2 26 5" xfId="18571"/>
    <cellStyle name="Output 3 4 2 2 27" xfId="772"/>
    <cellStyle name="Output 3 4 2 2 27 2" xfId="7079"/>
    <cellStyle name="Output 3 4 2 2 27 2 2" xfId="30906"/>
    <cellStyle name="Output 3 4 2 2 27 2 3" xfId="41945"/>
    <cellStyle name="Output 3 4 2 2 27 2 4" xfId="18992"/>
    <cellStyle name="Output 3 4 2 2 27 3" xfId="24763"/>
    <cellStyle name="Output 3 4 2 2 27 4" xfId="25144"/>
    <cellStyle name="Output 3 4 2 2 27 5" xfId="12686"/>
    <cellStyle name="Output 3 4 2 2 28" xfId="6862"/>
    <cellStyle name="Output 3 4 2 2 28 2" xfId="30689"/>
    <cellStyle name="Output 3 4 2 2 28 3" xfId="41728"/>
    <cellStyle name="Output 3 4 2 2 28 4" xfId="18775"/>
    <cellStyle name="Output 3 4 2 2 29" xfId="24540"/>
    <cellStyle name="Output 3 4 2 2 3" xfId="1405"/>
    <cellStyle name="Output 3 4 2 2 3 2" xfId="7615"/>
    <cellStyle name="Output 3 4 2 2 3 2 2" xfId="31442"/>
    <cellStyle name="Output 3 4 2 2 3 2 3" xfId="42481"/>
    <cellStyle name="Output 3 4 2 2 3 2 4" xfId="19528"/>
    <cellStyle name="Output 3 4 2 2 3 3" xfId="25375"/>
    <cellStyle name="Output 3 4 2 2 3 4" xfId="36272"/>
    <cellStyle name="Output 3 4 2 2 3 5" xfId="13319"/>
    <cellStyle name="Output 3 4 2 2 30" xfId="27828"/>
    <cellStyle name="Output 3 4 2 2 31" xfId="12462"/>
    <cellStyle name="Output 3 4 2 2 4" xfId="1637"/>
    <cellStyle name="Output 3 4 2 2 4 2" xfId="7813"/>
    <cellStyle name="Output 3 4 2 2 4 2 2" xfId="31640"/>
    <cellStyle name="Output 3 4 2 2 4 2 3" xfId="42679"/>
    <cellStyle name="Output 3 4 2 2 4 2 4" xfId="19726"/>
    <cellStyle name="Output 3 4 2 2 4 3" xfId="25599"/>
    <cellStyle name="Output 3 4 2 2 4 4" xfId="36504"/>
    <cellStyle name="Output 3 4 2 2 4 5" xfId="13551"/>
    <cellStyle name="Output 3 4 2 2 5" xfId="1848"/>
    <cellStyle name="Output 3 4 2 2 5 2" xfId="7997"/>
    <cellStyle name="Output 3 4 2 2 5 2 2" xfId="31824"/>
    <cellStyle name="Output 3 4 2 2 5 2 3" xfId="42863"/>
    <cellStyle name="Output 3 4 2 2 5 2 4" xfId="19910"/>
    <cellStyle name="Output 3 4 2 2 5 3" xfId="25803"/>
    <cellStyle name="Output 3 4 2 2 5 4" xfId="36715"/>
    <cellStyle name="Output 3 4 2 2 5 5" xfId="13762"/>
    <cellStyle name="Output 3 4 2 2 6" xfId="2079"/>
    <cellStyle name="Output 3 4 2 2 6 2" xfId="8198"/>
    <cellStyle name="Output 3 4 2 2 6 2 2" xfId="32025"/>
    <cellStyle name="Output 3 4 2 2 6 2 3" xfId="43064"/>
    <cellStyle name="Output 3 4 2 2 6 2 4" xfId="20111"/>
    <cellStyle name="Output 3 4 2 2 6 3" xfId="26028"/>
    <cellStyle name="Output 3 4 2 2 6 4" xfId="36946"/>
    <cellStyle name="Output 3 4 2 2 6 5" xfId="13993"/>
    <cellStyle name="Output 3 4 2 2 7" xfId="2304"/>
    <cellStyle name="Output 3 4 2 2 7 2" xfId="8389"/>
    <cellStyle name="Output 3 4 2 2 7 2 2" xfId="32216"/>
    <cellStyle name="Output 3 4 2 2 7 2 3" xfId="43255"/>
    <cellStyle name="Output 3 4 2 2 7 2 4" xfId="20302"/>
    <cellStyle name="Output 3 4 2 2 7 3" xfId="26245"/>
    <cellStyle name="Output 3 4 2 2 7 4" xfId="37171"/>
    <cellStyle name="Output 3 4 2 2 7 5" xfId="14218"/>
    <cellStyle name="Output 3 4 2 2 8" xfId="2518"/>
    <cellStyle name="Output 3 4 2 2 8 2" xfId="8575"/>
    <cellStyle name="Output 3 4 2 2 8 2 2" xfId="32402"/>
    <cellStyle name="Output 3 4 2 2 8 2 3" xfId="43441"/>
    <cellStyle name="Output 3 4 2 2 8 2 4" xfId="20488"/>
    <cellStyle name="Output 3 4 2 2 8 3" xfId="26454"/>
    <cellStyle name="Output 3 4 2 2 8 4" xfId="37385"/>
    <cellStyle name="Output 3 4 2 2 8 5" xfId="14432"/>
    <cellStyle name="Output 3 4 2 2 9" xfId="2736"/>
    <cellStyle name="Output 3 4 2 2 9 2" xfId="8759"/>
    <cellStyle name="Output 3 4 2 2 9 2 2" xfId="32586"/>
    <cellStyle name="Output 3 4 2 2 9 2 3" xfId="43625"/>
    <cellStyle name="Output 3 4 2 2 9 2 4" xfId="20672"/>
    <cellStyle name="Output 3 4 2 2 9 3" xfId="26666"/>
    <cellStyle name="Output 3 4 2 2 9 4" xfId="37603"/>
    <cellStyle name="Output 3 4 2 2 9 5" xfId="14650"/>
    <cellStyle name="Output 3 4 2 20" xfId="4533"/>
    <cellStyle name="Output 3 4 2 20 2" xfId="10311"/>
    <cellStyle name="Output 3 4 2 20 2 2" xfId="34138"/>
    <cellStyle name="Output 3 4 2 20 2 3" xfId="45177"/>
    <cellStyle name="Output 3 4 2 20 2 4" xfId="22224"/>
    <cellStyle name="Output 3 4 2 20 3" xfId="28429"/>
    <cellStyle name="Output 3 4 2 20 4" xfId="39400"/>
    <cellStyle name="Output 3 4 2 20 5" xfId="16447"/>
    <cellStyle name="Output 3 4 2 21" xfId="4743"/>
    <cellStyle name="Output 3 4 2 21 2" xfId="10494"/>
    <cellStyle name="Output 3 4 2 21 2 2" xfId="34321"/>
    <cellStyle name="Output 3 4 2 21 2 3" xfId="45360"/>
    <cellStyle name="Output 3 4 2 21 2 4" xfId="22407"/>
    <cellStyle name="Output 3 4 2 21 3" xfId="28633"/>
    <cellStyle name="Output 3 4 2 21 4" xfId="39610"/>
    <cellStyle name="Output 3 4 2 21 5" xfId="16657"/>
    <cellStyle name="Output 3 4 2 22" xfId="4978"/>
    <cellStyle name="Output 3 4 2 22 2" xfId="10699"/>
    <cellStyle name="Output 3 4 2 22 2 2" xfId="34526"/>
    <cellStyle name="Output 3 4 2 22 2 3" xfId="45565"/>
    <cellStyle name="Output 3 4 2 22 2 4" xfId="22612"/>
    <cellStyle name="Output 3 4 2 22 3" xfId="28862"/>
    <cellStyle name="Output 3 4 2 22 4" xfId="39845"/>
    <cellStyle name="Output 3 4 2 22 5" xfId="16892"/>
    <cellStyle name="Output 3 4 2 23" xfId="5199"/>
    <cellStyle name="Output 3 4 2 23 2" xfId="10886"/>
    <cellStyle name="Output 3 4 2 23 2 2" xfId="34713"/>
    <cellStyle name="Output 3 4 2 23 2 3" xfId="45752"/>
    <cellStyle name="Output 3 4 2 23 2 4" xfId="22799"/>
    <cellStyle name="Output 3 4 2 23 3" xfId="29076"/>
    <cellStyle name="Output 3 4 2 23 4" xfId="40066"/>
    <cellStyle name="Output 3 4 2 23 5" xfId="17113"/>
    <cellStyle name="Output 3 4 2 24" xfId="5432"/>
    <cellStyle name="Output 3 4 2 24 2" xfId="11089"/>
    <cellStyle name="Output 3 4 2 24 2 2" xfId="34916"/>
    <cellStyle name="Output 3 4 2 24 2 3" xfId="45955"/>
    <cellStyle name="Output 3 4 2 24 2 4" xfId="23002"/>
    <cellStyle name="Output 3 4 2 24 3" xfId="29303"/>
    <cellStyle name="Output 3 4 2 24 4" xfId="40299"/>
    <cellStyle name="Output 3 4 2 24 5" xfId="17346"/>
    <cellStyle name="Output 3 4 2 25" xfId="5665"/>
    <cellStyle name="Output 3 4 2 25 2" xfId="11290"/>
    <cellStyle name="Output 3 4 2 25 2 2" xfId="35117"/>
    <cellStyle name="Output 3 4 2 25 2 3" xfId="46156"/>
    <cellStyle name="Output 3 4 2 25 2 4" xfId="23203"/>
    <cellStyle name="Output 3 4 2 25 3" xfId="29529"/>
    <cellStyle name="Output 3 4 2 25 4" xfId="40532"/>
    <cellStyle name="Output 3 4 2 25 5" xfId="17579"/>
    <cellStyle name="Output 3 4 2 26" xfId="5882"/>
    <cellStyle name="Output 3 4 2 26 2" xfId="11474"/>
    <cellStyle name="Output 3 4 2 26 2 2" xfId="35301"/>
    <cellStyle name="Output 3 4 2 26 2 3" xfId="46340"/>
    <cellStyle name="Output 3 4 2 26 2 4" xfId="23387"/>
    <cellStyle name="Output 3 4 2 26 3" xfId="29740"/>
    <cellStyle name="Output 3 4 2 26 4" xfId="40749"/>
    <cellStyle name="Output 3 4 2 26 5" xfId="17796"/>
    <cellStyle name="Output 3 4 2 27" xfId="6090"/>
    <cellStyle name="Output 3 4 2 27 2" xfId="11655"/>
    <cellStyle name="Output 3 4 2 27 2 2" xfId="35482"/>
    <cellStyle name="Output 3 4 2 27 2 3" xfId="46521"/>
    <cellStyle name="Output 3 4 2 27 2 4" xfId="23568"/>
    <cellStyle name="Output 3 4 2 27 3" xfId="29941"/>
    <cellStyle name="Output 3 4 2 27 4" xfId="40957"/>
    <cellStyle name="Output 3 4 2 27 5" xfId="18004"/>
    <cellStyle name="Output 3 4 2 28" xfId="6310"/>
    <cellStyle name="Output 3 4 2 28 2" xfId="11847"/>
    <cellStyle name="Output 3 4 2 28 2 2" xfId="35674"/>
    <cellStyle name="Output 3 4 2 28 2 3" xfId="46713"/>
    <cellStyle name="Output 3 4 2 28 2 4" xfId="23760"/>
    <cellStyle name="Output 3 4 2 28 3" xfId="30154"/>
    <cellStyle name="Output 3 4 2 28 4" xfId="41177"/>
    <cellStyle name="Output 3 4 2 28 5" xfId="18224"/>
    <cellStyle name="Output 3 4 2 29" xfId="6545"/>
    <cellStyle name="Output 3 4 2 29 2" xfId="12049"/>
    <cellStyle name="Output 3 4 2 29 2 2" xfId="35876"/>
    <cellStyle name="Output 3 4 2 29 2 3" xfId="46915"/>
    <cellStyle name="Output 3 4 2 29 2 4" xfId="23962"/>
    <cellStyle name="Output 3 4 2 29 3" xfId="30380"/>
    <cellStyle name="Output 3 4 2 29 4" xfId="41412"/>
    <cellStyle name="Output 3 4 2 29 5" xfId="18459"/>
    <cellStyle name="Output 3 4 2 3" xfId="593"/>
    <cellStyle name="Output 3 4 2 3 10" xfId="2987"/>
    <cellStyle name="Output 3 4 2 3 10 2" xfId="8979"/>
    <cellStyle name="Output 3 4 2 3 10 2 2" xfId="32806"/>
    <cellStyle name="Output 3 4 2 3 10 2 3" xfId="43845"/>
    <cellStyle name="Output 3 4 2 3 10 2 4" xfId="20892"/>
    <cellStyle name="Output 3 4 2 3 10 3" xfId="26911"/>
    <cellStyle name="Output 3 4 2 3 10 4" xfId="37854"/>
    <cellStyle name="Output 3 4 2 3 10 5" xfId="14901"/>
    <cellStyle name="Output 3 4 2 3 11" xfId="3255"/>
    <cellStyle name="Output 3 4 2 3 11 2" xfId="9208"/>
    <cellStyle name="Output 3 4 2 3 11 2 2" xfId="33035"/>
    <cellStyle name="Output 3 4 2 3 11 2 3" xfId="44074"/>
    <cellStyle name="Output 3 4 2 3 11 2 4" xfId="21121"/>
    <cellStyle name="Output 3 4 2 3 11 3" xfId="27176"/>
    <cellStyle name="Output 3 4 2 3 11 4" xfId="38122"/>
    <cellStyle name="Output 3 4 2 3 11 5" xfId="15169"/>
    <cellStyle name="Output 3 4 2 3 12" xfId="3499"/>
    <cellStyle name="Output 3 4 2 3 12 2" xfId="9420"/>
    <cellStyle name="Output 3 4 2 3 12 2 2" xfId="33247"/>
    <cellStyle name="Output 3 4 2 3 12 2 3" xfId="44286"/>
    <cellStyle name="Output 3 4 2 3 12 2 4" xfId="21333"/>
    <cellStyle name="Output 3 4 2 3 12 3" xfId="27415"/>
    <cellStyle name="Output 3 4 2 3 12 4" xfId="38366"/>
    <cellStyle name="Output 3 4 2 3 12 5" xfId="15413"/>
    <cellStyle name="Output 3 4 2 3 13" xfId="3744"/>
    <cellStyle name="Output 3 4 2 3 13 2" xfId="9633"/>
    <cellStyle name="Output 3 4 2 3 13 2 2" xfId="33460"/>
    <cellStyle name="Output 3 4 2 3 13 2 3" xfId="44499"/>
    <cellStyle name="Output 3 4 2 3 13 2 4" xfId="21546"/>
    <cellStyle name="Output 3 4 2 3 13 3" xfId="27656"/>
    <cellStyle name="Output 3 4 2 3 13 4" xfId="38611"/>
    <cellStyle name="Output 3 4 2 3 13 5" xfId="15658"/>
    <cellStyle name="Output 3 4 2 3 14" xfId="3992"/>
    <cellStyle name="Output 3 4 2 3 14 2" xfId="9847"/>
    <cellStyle name="Output 3 4 2 3 14 2 2" xfId="33674"/>
    <cellStyle name="Output 3 4 2 3 14 2 3" xfId="44713"/>
    <cellStyle name="Output 3 4 2 3 14 2 4" xfId="21760"/>
    <cellStyle name="Output 3 4 2 3 14 3" xfId="27899"/>
    <cellStyle name="Output 3 4 2 3 14 4" xfId="38859"/>
    <cellStyle name="Output 3 4 2 3 14 5" xfId="15906"/>
    <cellStyle name="Output 3 4 2 3 15" xfId="4236"/>
    <cellStyle name="Output 3 4 2 3 15 2" xfId="10058"/>
    <cellStyle name="Output 3 4 2 3 15 2 2" xfId="33885"/>
    <cellStyle name="Output 3 4 2 3 15 2 3" xfId="44924"/>
    <cellStyle name="Output 3 4 2 3 15 2 4" xfId="21971"/>
    <cellStyle name="Output 3 4 2 3 15 3" xfId="28138"/>
    <cellStyle name="Output 3 4 2 3 15 4" xfId="39103"/>
    <cellStyle name="Output 3 4 2 3 15 5" xfId="16150"/>
    <cellStyle name="Output 3 4 2 3 16" xfId="4478"/>
    <cellStyle name="Output 3 4 2 3 16 2" xfId="10268"/>
    <cellStyle name="Output 3 4 2 3 16 2 2" xfId="34095"/>
    <cellStyle name="Output 3 4 2 3 16 2 3" xfId="45134"/>
    <cellStyle name="Output 3 4 2 3 16 2 4" xfId="22181"/>
    <cellStyle name="Output 3 4 2 3 16 3" xfId="28375"/>
    <cellStyle name="Output 3 4 2 3 16 4" xfId="39345"/>
    <cellStyle name="Output 3 4 2 3 16 5" xfId="16392"/>
    <cellStyle name="Output 3 4 2 3 17" xfId="4699"/>
    <cellStyle name="Output 3 4 2 3 17 2" xfId="10455"/>
    <cellStyle name="Output 3 4 2 3 17 2 2" xfId="34282"/>
    <cellStyle name="Output 3 4 2 3 17 2 3" xfId="45321"/>
    <cellStyle name="Output 3 4 2 3 17 2 4" xfId="22368"/>
    <cellStyle name="Output 3 4 2 3 17 3" xfId="28590"/>
    <cellStyle name="Output 3 4 2 3 17 4" xfId="39566"/>
    <cellStyle name="Output 3 4 2 3 17 5" xfId="16613"/>
    <cellStyle name="Output 3 4 2 3 18" xfId="4909"/>
    <cellStyle name="Output 3 4 2 3 18 2" xfId="10638"/>
    <cellStyle name="Output 3 4 2 3 18 2 2" xfId="34465"/>
    <cellStyle name="Output 3 4 2 3 18 2 3" xfId="45504"/>
    <cellStyle name="Output 3 4 2 3 18 2 4" xfId="22551"/>
    <cellStyle name="Output 3 4 2 3 18 3" xfId="28794"/>
    <cellStyle name="Output 3 4 2 3 18 4" xfId="39776"/>
    <cellStyle name="Output 3 4 2 3 18 5" xfId="16823"/>
    <cellStyle name="Output 3 4 2 3 19" xfId="5144"/>
    <cellStyle name="Output 3 4 2 3 19 2" xfId="10843"/>
    <cellStyle name="Output 3 4 2 3 19 2 2" xfId="34670"/>
    <cellStyle name="Output 3 4 2 3 19 2 3" xfId="45709"/>
    <cellStyle name="Output 3 4 2 3 19 2 4" xfId="22756"/>
    <cellStyle name="Output 3 4 2 3 19 3" xfId="29024"/>
    <cellStyle name="Output 3 4 2 3 19 4" xfId="40011"/>
    <cellStyle name="Output 3 4 2 3 19 5" xfId="17058"/>
    <cellStyle name="Output 3 4 2 3 2" xfId="1237"/>
    <cellStyle name="Output 3 4 2 3 2 2" xfId="7470"/>
    <cellStyle name="Output 3 4 2 3 2 2 2" xfId="31297"/>
    <cellStyle name="Output 3 4 2 3 2 2 3" xfId="42336"/>
    <cellStyle name="Output 3 4 2 3 2 2 4" xfId="19383"/>
    <cellStyle name="Output 3 4 2 3 2 3" xfId="25213"/>
    <cellStyle name="Output 3 4 2 3 2 4" xfId="36104"/>
    <cellStyle name="Output 3 4 2 3 2 5" xfId="13151"/>
    <cellStyle name="Output 3 4 2 3 20" xfId="5365"/>
    <cellStyle name="Output 3 4 2 3 20 2" xfId="11030"/>
    <cellStyle name="Output 3 4 2 3 20 2 2" xfId="34857"/>
    <cellStyle name="Output 3 4 2 3 20 2 3" xfId="45896"/>
    <cellStyle name="Output 3 4 2 3 20 2 4" xfId="22943"/>
    <cellStyle name="Output 3 4 2 3 20 3" xfId="29237"/>
    <cellStyle name="Output 3 4 2 3 20 4" xfId="40232"/>
    <cellStyle name="Output 3 4 2 3 20 5" xfId="17279"/>
    <cellStyle name="Output 3 4 2 3 21" xfId="5598"/>
    <cellStyle name="Output 3 4 2 3 21 2" xfId="11233"/>
    <cellStyle name="Output 3 4 2 3 21 2 2" xfId="35060"/>
    <cellStyle name="Output 3 4 2 3 21 2 3" xfId="46099"/>
    <cellStyle name="Output 3 4 2 3 21 2 4" xfId="23146"/>
    <cellStyle name="Output 3 4 2 3 21 3" xfId="29464"/>
    <cellStyle name="Output 3 4 2 3 21 4" xfId="40465"/>
    <cellStyle name="Output 3 4 2 3 21 5" xfId="17512"/>
    <cellStyle name="Output 3 4 2 3 22" xfId="5831"/>
    <cellStyle name="Output 3 4 2 3 22 2" xfId="11434"/>
    <cellStyle name="Output 3 4 2 3 22 2 2" xfId="35261"/>
    <cellStyle name="Output 3 4 2 3 22 2 3" xfId="46300"/>
    <cellStyle name="Output 3 4 2 3 22 2 4" xfId="23347"/>
    <cellStyle name="Output 3 4 2 3 22 3" xfId="29690"/>
    <cellStyle name="Output 3 4 2 3 22 4" xfId="40698"/>
    <cellStyle name="Output 3 4 2 3 22 5" xfId="17745"/>
    <cellStyle name="Output 3 4 2 3 23" xfId="6048"/>
    <cellStyle name="Output 3 4 2 3 23 2" xfId="11618"/>
    <cellStyle name="Output 3 4 2 3 23 2 2" xfId="35445"/>
    <cellStyle name="Output 3 4 2 3 23 2 3" xfId="46484"/>
    <cellStyle name="Output 3 4 2 3 23 2 4" xfId="23531"/>
    <cellStyle name="Output 3 4 2 3 23 3" xfId="29900"/>
    <cellStyle name="Output 3 4 2 3 23 4" xfId="40915"/>
    <cellStyle name="Output 3 4 2 3 23 5" xfId="17962"/>
    <cellStyle name="Output 3 4 2 3 24" xfId="6256"/>
    <cellStyle name="Output 3 4 2 3 24 2" xfId="11799"/>
    <cellStyle name="Output 3 4 2 3 24 2 2" xfId="35626"/>
    <cellStyle name="Output 3 4 2 3 24 2 3" xfId="46665"/>
    <cellStyle name="Output 3 4 2 3 24 2 4" xfId="23712"/>
    <cellStyle name="Output 3 4 2 3 24 3" xfId="30101"/>
    <cellStyle name="Output 3 4 2 3 24 4" xfId="41123"/>
    <cellStyle name="Output 3 4 2 3 24 5" xfId="18170"/>
    <cellStyle name="Output 3 4 2 3 25" xfId="6476"/>
    <cellStyle name="Output 3 4 2 3 25 2" xfId="11991"/>
    <cellStyle name="Output 3 4 2 3 25 2 2" xfId="35818"/>
    <cellStyle name="Output 3 4 2 3 25 2 3" xfId="46857"/>
    <cellStyle name="Output 3 4 2 3 25 2 4" xfId="23904"/>
    <cellStyle name="Output 3 4 2 3 25 3" xfId="30314"/>
    <cellStyle name="Output 3 4 2 3 25 4" xfId="41343"/>
    <cellStyle name="Output 3 4 2 3 25 5" xfId="18390"/>
    <cellStyle name="Output 3 4 2 3 26" xfId="6702"/>
    <cellStyle name="Output 3 4 2 3 26 2" xfId="12184"/>
    <cellStyle name="Output 3 4 2 3 26 2 2" xfId="36011"/>
    <cellStyle name="Output 3 4 2 3 26 2 3" xfId="47050"/>
    <cellStyle name="Output 3 4 2 3 26 2 4" xfId="24097"/>
    <cellStyle name="Output 3 4 2 3 26 3" xfId="30531"/>
    <cellStyle name="Output 3 4 2 3 26 4" xfId="41569"/>
    <cellStyle name="Output 3 4 2 3 26 5" xfId="18616"/>
    <cellStyle name="Output 3 4 2 3 27" xfId="812"/>
    <cellStyle name="Output 3 4 2 3 27 2" xfId="7119"/>
    <cellStyle name="Output 3 4 2 3 27 2 2" xfId="30946"/>
    <cellStyle name="Output 3 4 2 3 27 2 3" xfId="41985"/>
    <cellStyle name="Output 3 4 2 3 27 2 4" xfId="19032"/>
    <cellStyle name="Output 3 4 2 3 27 3" xfId="24803"/>
    <cellStyle name="Output 3 4 2 3 27 4" xfId="29682"/>
    <cellStyle name="Output 3 4 2 3 27 5" xfId="12726"/>
    <cellStyle name="Output 3 4 2 3 28" xfId="6902"/>
    <cellStyle name="Output 3 4 2 3 28 2" xfId="30729"/>
    <cellStyle name="Output 3 4 2 3 28 3" xfId="41768"/>
    <cellStyle name="Output 3 4 2 3 28 4" xfId="18815"/>
    <cellStyle name="Output 3 4 2 3 29" xfId="24584"/>
    <cellStyle name="Output 3 4 2 3 3" xfId="1450"/>
    <cellStyle name="Output 3 4 2 3 3 2" xfId="7655"/>
    <cellStyle name="Output 3 4 2 3 3 2 2" xfId="31482"/>
    <cellStyle name="Output 3 4 2 3 3 2 3" xfId="42521"/>
    <cellStyle name="Output 3 4 2 3 3 2 4" xfId="19568"/>
    <cellStyle name="Output 3 4 2 3 3 3" xfId="25419"/>
    <cellStyle name="Output 3 4 2 3 3 4" xfId="36317"/>
    <cellStyle name="Output 3 4 2 3 3 5" xfId="13364"/>
    <cellStyle name="Output 3 4 2 3 30" xfId="27154"/>
    <cellStyle name="Output 3 4 2 3 31" xfId="12507"/>
    <cellStyle name="Output 3 4 2 3 4" xfId="1682"/>
    <cellStyle name="Output 3 4 2 3 4 2" xfId="7853"/>
    <cellStyle name="Output 3 4 2 3 4 2 2" xfId="31680"/>
    <cellStyle name="Output 3 4 2 3 4 2 3" xfId="42719"/>
    <cellStyle name="Output 3 4 2 3 4 2 4" xfId="19766"/>
    <cellStyle name="Output 3 4 2 3 4 3" xfId="25643"/>
    <cellStyle name="Output 3 4 2 3 4 4" xfId="36549"/>
    <cellStyle name="Output 3 4 2 3 4 5" xfId="13596"/>
    <cellStyle name="Output 3 4 2 3 5" xfId="1893"/>
    <cellStyle name="Output 3 4 2 3 5 2" xfId="8037"/>
    <cellStyle name="Output 3 4 2 3 5 2 2" xfId="31864"/>
    <cellStyle name="Output 3 4 2 3 5 2 3" xfId="42903"/>
    <cellStyle name="Output 3 4 2 3 5 2 4" xfId="19950"/>
    <cellStyle name="Output 3 4 2 3 5 3" xfId="25847"/>
    <cellStyle name="Output 3 4 2 3 5 4" xfId="36760"/>
    <cellStyle name="Output 3 4 2 3 5 5" xfId="13807"/>
    <cellStyle name="Output 3 4 2 3 6" xfId="2124"/>
    <cellStyle name="Output 3 4 2 3 6 2" xfId="8238"/>
    <cellStyle name="Output 3 4 2 3 6 2 2" xfId="32065"/>
    <cellStyle name="Output 3 4 2 3 6 2 3" xfId="43104"/>
    <cellStyle name="Output 3 4 2 3 6 2 4" xfId="20151"/>
    <cellStyle name="Output 3 4 2 3 6 3" xfId="26072"/>
    <cellStyle name="Output 3 4 2 3 6 4" xfId="36991"/>
    <cellStyle name="Output 3 4 2 3 6 5" xfId="14038"/>
    <cellStyle name="Output 3 4 2 3 7" xfId="2349"/>
    <cellStyle name="Output 3 4 2 3 7 2" xfId="8429"/>
    <cellStyle name="Output 3 4 2 3 7 2 2" xfId="32256"/>
    <cellStyle name="Output 3 4 2 3 7 2 3" xfId="43295"/>
    <cellStyle name="Output 3 4 2 3 7 2 4" xfId="20342"/>
    <cellStyle name="Output 3 4 2 3 7 3" xfId="26289"/>
    <cellStyle name="Output 3 4 2 3 7 4" xfId="37216"/>
    <cellStyle name="Output 3 4 2 3 7 5" xfId="14263"/>
    <cellStyle name="Output 3 4 2 3 8" xfId="2563"/>
    <cellStyle name="Output 3 4 2 3 8 2" xfId="8615"/>
    <cellStyle name="Output 3 4 2 3 8 2 2" xfId="32442"/>
    <cellStyle name="Output 3 4 2 3 8 2 3" xfId="43481"/>
    <cellStyle name="Output 3 4 2 3 8 2 4" xfId="20528"/>
    <cellStyle name="Output 3 4 2 3 8 3" xfId="26498"/>
    <cellStyle name="Output 3 4 2 3 8 4" xfId="37430"/>
    <cellStyle name="Output 3 4 2 3 8 5" xfId="14477"/>
    <cellStyle name="Output 3 4 2 3 9" xfId="2781"/>
    <cellStyle name="Output 3 4 2 3 9 2" xfId="8799"/>
    <cellStyle name="Output 3 4 2 3 9 2 2" xfId="32626"/>
    <cellStyle name="Output 3 4 2 3 9 2 3" xfId="43665"/>
    <cellStyle name="Output 3 4 2 3 9 2 4" xfId="20712"/>
    <cellStyle name="Output 3 4 2 3 9 3" xfId="26710"/>
    <cellStyle name="Output 3 4 2 3 9 4" xfId="37648"/>
    <cellStyle name="Output 3 4 2 3 9 5" xfId="14695"/>
    <cellStyle name="Output 3 4 2 30" xfId="6746"/>
    <cellStyle name="Output 3 4 2 30 2" xfId="12220"/>
    <cellStyle name="Output 3 4 2 30 2 2" xfId="36047"/>
    <cellStyle name="Output 3 4 2 30 2 3" xfId="47086"/>
    <cellStyle name="Output 3 4 2 30 2 4" xfId="24133"/>
    <cellStyle name="Output 3 4 2 30 3" xfId="30574"/>
    <cellStyle name="Output 3 4 2 30 4" xfId="41613"/>
    <cellStyle name="Output 3 4 2 30 5" xfId="18660"/>
    <cellStyle name="Output 3 4 2 31" xfId="6791"/>
    <cellStyle name="Output 3 4 2 31 2" xfId="12260"/>
    <cellStyle name="Output 3 4 2 31 2 2" xfId="36087"/>
    <cellStyle name="Output 3 4 2 31 2 3" xfId="47126"/>
    <cellStyle name="Output 3 4 2 31 2 4" xfId="24173"/>
    <cellStyle name="Output 3 4 2 31 3" xfId="30618"/>
    <cellStyle name="Output 3 4 2 31 4" xfId="41658"/>
    <cellStyle name="Output 3 4 2 31 5" xfId="18705"/>
    <cellStyle name="Output 3 4 2 32" xfId="668"/>
    <cellStyle name="Output 3 4 2 32 2" xfId="6975"/>
    <cellStyle name="Output 3 4 2 32 2 2" xfId="30802"/>
    <cellStyle name="Output 3 4 2 32 2 3" xfId="41841"/>
    <cellStyle name="Output 3 4 2 32 2 4" xfId="18888"/>
    <cellStyle name="Output 3 4 2 32 3" xfId="24659"/>
    <cellStyle name="Output 3 4 2 32 4" xfId="30397"/>
    <cellStyle name="Output 3 4 2 32 5" xfId="12582"/>
    <cellStyle name="Output 3 4 2 33" xfId="24423"/>
    <cellStyle name="Output 3 4 2 34" xfId="28945"/>
    <cellStyle name="Output 3 4 2 35" xfId="12341"/>
    <cellStyle name="Output 3 4 2 4" xfId="466"/>
    <cellStyle name="Output 3 4 2 4 10" xfId="3128"/>
    <cellStyle name="Output 3 4 2 4 10 2" xfId="9101"/>
    <cellStyle name="Output 3 4 2 4 10 2 2" xfId="32928"/>
    <cellStyle name="Output 3 4 2 4 10 2 3" xfId="43967"/>
    <cellStyle name="Output 3 4 2 4 10 2 4" xfId="21014"/>
    <cellStyle name="Output 3 4 2 4 10 3" xfId="27052"/>
    <cellStyle name="Output 3 4 2 4 10 4" xfId="37995"/>
    <cellStyle name="Output 3 4 2 4 10 5" xfId="15042"/>
    <cellStyle name="Output 3 4 2 4 11" xfId="3372"/>
    <cellStyle name="Output 3 4 2 4 11 2" xfId="9313"/>
    <cellStyle name="Output 3 4 2 4 11 2 2" xfId="33140"/>
    <cellStyle name="Output 3 4 2 4 11 2 3" xfId="44179"/>
    <cellStyle name="Output 3 4 2 4 11 2 4" xfId="21226"/>
    <cellStyle name="Output 3 4 2 4 11 3" xfId="27293"/>
    <cellStyle name="Output 3 4 2 4 11 4" xfId="38239"/>
    <cellStyle name="Output 3 4 2 4 11 5" xfId="15286"/>
    <cellStyle name="Output 3 4 2 4 12" xfId="3617"/>
    <cellStyle name="Output 3 4 2 4 12 2" xfId="9526"/>
    <cellStyle name="Output 3 4 2 4 12 2 2" xfId="33353"/>
    <cellStyle name="Output 3 4 2 4 12 2 3" xfId="44392"/>
    <cellStyle name="Output 3 4 2 4 12 2 4" xfId="21439"/>
    <cellStyle name="Output 3 4 2 4 12 3" xfId="27533"/>
    <cellStyle name="Output 3 4 2 4 12 4" xfId="38484"/>
    <cellStyle name="Output 3 4 2 4 12 5" xfId="15531"/>
    <cellStyle name="Output 3 4 2 4 13" xfId="3865"/>
    <cellStyle name="Output 3 4 2 4 13 2" xfId="9740"/>
    <cellStyle name="Output 3 4 2 4 13 2 2" xfId="33567"/>
    <cellStyle name="Output 3 4 2 4 13 2 3" xfId="44606"/>
    <cellStyle name="Output 3 4 2 4 13 2 4" xfId="21653"/>
    <cellStyle name="Output 3 4 2 4 13 3" xfId="27777"/>
    <cellStyle name="Output 3 4 2 4 13 4" xfId="38732"/>
    <cellStyle name="Output 3 4 2 4 13 5" xfId="15779"/>
    <cellStyle name="Output 3 4 2 4 14" xfId="4109"/>
    <cellStyle name="Output 3 4 2 4 14 2" xfId="9951"/>
    <cellStyle name="Output 3 4 2 4 14 2 2" xfId="33778"/>
    <cellStyle name="Output 3 4 2 4 14 2 3" xfId="44817"/>
    <cellStyle name="Output 3 4 2 4 14 2 4" xfId="21864"/>
    <cellStyle name="Output 3 4 2 4 14 3" xfId="28016"/>
    <cellStyle name="Output 3 4 2 4 14 4" xfId="38976"/>
    <cellStyle name="Output 3 4 2 4 14 5" xfId="16023"/>
    <cellStyle name="Output 3 4 2 4 15" xfId="4351"/>
    <cellStyle name="Output 3 4 2 4 15 2" xfId="10161"/>
    <cellStyle name="Output 3 4 2 4 15 2 2" xfId="33988"/>
    <cellStyle name="Output 3 4 2 4 15 2 3" xfId="45027"/>
    <cellStyle name="Output 3 4 2 4 15 2 4" xfId="22074"/>
    <cellStyle name="Output 3 4 2 4 15 3" xfId="28253"/>
    <cellStyle name="Output 3 4 2 4 15 4" xfId="39218"/>
    <cellStyle name="Output 3 4 2 4 15 5" xfId="16265"/>
    <cellStyle name="Output 3 4 2 4 16" xfId="4572"/>
    <cellStyle name="Output 3 4 2 4 16 2" xfId="10348"/>
    <cellStyle name="Output 3 4 2 4 16 2 2" xfId="34175"/>
    <cellStyle name="Output 3 4 2 4 16 2 3" xfId="45214"/>
    <cellStyle name="Output 3 4 2 4 16 2 4" xfId="22261"/>
    <cellStyle name="Output 3 4 2 4 16 3" xfId="28468"/>
    <cellStyle name="Output 3 4 2 4 16 4" xfId="39439"/>
    <cellStyle name="Output 3 4 2 4 16 5" xfId="16486"/>
    <cellStyle name="Output 3 4 2 4 17" xfId="4782"/>
    <cellStyle name="Output 3 4 2 4 17 2" xfId="10531"/>
    <cellStyle name="Output 3 4 2 4 17 2 2" xfId="34358"/>
    <cellStyle name="Output 3 4 2 4 17 2 3" xfId="45397"/>
    <cellStyle name="Output 3 4 2 4 17 2 4" xfId="22444"/>
    <cellStyle name="Output 3 4 2 4 17 3" xfId="28672"/>
    <cellStyle name="Output 3 4 2 4 17 4" xfId="39649"/>
    <cellStyle name="Output 3 4 2 4 17 5" xfId="16696"/>
    <cellStyle name="Output 3 4 2 4 18" xfId="5017"/>
    <cellStyle name="Output 3 4 2 4 18 2" xfId="10736"/>
    <cellStyle name="Output 3 4 2 4 18 2 2" xfId="34563"/>
    <cellStyle name="Output 3 4 2 4 18 2 3" xfId="45602"/>
    <cellStyle name="Output 3 4 2 4 18 2 4" xfId="22649"/>
    <cellStyle name="Output 3 4 2 4 18 3" xfId="28901"/>
    <cellStyle name="Output 3 4 2 4 18 4" xfId="39884"/>
    <cellStyle name="Output 3 4 2 4 18 5" xfId="16931"/>
    <cellStyle name="Output 3 4 2 4 19" xfId="5238"/>
    <cellStyle name="Output 3 4 2 4 19 2" xfId="10923"/>
    <cellStyle name="Output 3 4 2 4 19 2 2" xfId="34750"/>
    <cellStyle name="Output 3 4 2 4 19 2 3" xfId="45789"/>
    <cellStyle name="Output 3 4 2 4 19 2 4" xfId="22836"/>
    <cellStyle name="Output 3 4 2 4 19 3" xfId="29115"/>
    <cellStyle name="Output 3 4 2 4 19 4" xfId="40105"/>
    <cellStyle name="Output 3 4 2 4 19 5" xfId="17152"/>
    <cellStyle name="Output 3 4 2 4 2" xfId="1110"/>
    <cellStyle name="Output 3 4 2 4 2 2" xfId="7363"/>
    <cellStyle name="Output 3 4 2 4 2 2 2" xfId="31190"/>
    <cellStyle name="Output 3 4 2 4 2 2 3" xfId="42229"/>
    <cellStyle name="Output 3 4 2 4 2 2 4" xfId="19276"/>
    <cellStyle name="Output 3 4 2 4 2 3" xfId="25091"/>
    <cellStyle name="Output 3 4 2 4 2 4" xfId="24229"/>
    <cellStyle name="Output 3 4 2 4 2 5" xfId="13024"/>
    <cellStyle name="Output 3 4 2 4 20" xfId="5471"/>
    <cellStyle name="Output 3 4 2 4 20 2" xfId="11126"/>
    <cellStyle name="Output 3 4 2 4 20 2 2" xfId="34953"/>
    <cellStyle name="Output 3 4 2 4 20 2 3" xfId="45992"/>
    <cellStyle name="Output 3 4 2 4 20 2 4" xfId="23039"/>
    <cellStyle name="Output 3 4 2 4 20 3" xfId="29342"/>
    <cellStyle name="Output 3 4 2 4 20 4" xfId="40338"/>
    <cellStyle name="Output 3 4 2 4 20 5" xfId="17385"/>
    <cellStyle name="Output 3 4 2 4 21" xfId="5704"/>
    <cellStyle name="Output 3 4 2 4 21 2" xfId="11327"/>
    <cellStyle name="Output 3 4 2 4 21 2 2" xfId="35154"/>
    <cellStyle name="Output 3 4 2 4 21 2 3" xfId="46193"/>
    <cellStyle name="Output 3 4 2 4 21 2 4" xfId="23240"/>
    <cellStyle name="Output 3 4 2 4 21 3" xfId="29568"/>
    <cellStyle name="Output 3 4 2 4 21 4" xfId="40571"/>
    <cellStyle name="Output 3 4 2 4 21 5" xfId="17618"/>
    <cellStyle name="Output 3 4 2 4 22" xfId="5921"/>
    <cellStyle name="Output 3 4 2 4 22 2" xfId="11511"/>
    <cellStyle name="Output 3 4 2 4 22 2 2" xfId="35338"/>
    <cellStyle name="Output 3 4 2 4 22 2 3" xfId="46377"/>
    <cellStyle name="Output 3 4 2 4 22 2 4" xfId="23424"/>
    <cellStyle name="Output 3 4 2 4 22 3" xfId="29779"/>
    <cellStyle name="Output 3 4 2 4 22 4" xfId="40788"/>
    <cellStyle name="Output 3 4 2 4 22 5" xfId="17835"/>
    <cellStyle name="Output 3 4 2 4 23" xfId="6129"/>
    <cellStyle name="Output 3 4 2 4 23 2" xfId="11692"/>
    <cellStyle name="Output 3 4 2 4 23 2 2" xfId="35519"/>
    <cellStyle name="Output 3 4 2 4 23 2 3" xfId="46558"/>
    <cellStyle name="Output 3 4 2 4 23 2 4" xfId="23605"/>
    <cellStyle name="Output 3 4 2 4 23 3" xfId="29980"/>
    <cellStyle name="Output 3 4 2 4 23 4" xfId="40996"/>
    <cellStyle name="Output 3 4 2 4 23 5" xfId="18043"/>
    <cellStyle name="Output 3 4 2 4 24" xfId="6349"/>
    <cellStyle name="Output 3 4 2 4 24 2" xfId="11884"/>
    <cellStyle name="Output 3 4 2 4 24 2 2" xfId="35711"/>
    <cellStyle name="Output 3 4 2 4 24 2 3" xfId="46750"/>
    <cellStyle name="Output 3 4 2 4 24 2 4" xfId="23797"/>
    <cellStyle name="Output 3 4 2 4 24 3" xfId="30193"/>
    <cellStyle name="Output 3 4 2 4 24 4" xfId="41216"/>
    <cellStyle name="Output 3 4 2 4 24 5" xfId="18263"/>
    <cellStyle name="Output 3 4 2 4 25" xfId="6579"/>
    <cellStyle name="Output 3 4 2 4 25 2" xfId="12081"/>
    <cellStyle name="Output 3 4 2 4 25 2 2" xfId="35908"/>
    <cellStyle name="Output 3 4 2 4 25 2 3" xfId="46947"/>
    <cellStyle name="Output 3 4 2 4 25 2 4" xfId="23994"/>
    <cellStyle name="Output 3 4 2 4 25 3" xfId="30414"/>
    <cellStyle name="Output 3 4 2 4 25 4" xfId="41446"/>
    <cellStyle name="Output 3 4 2 4 25 5" xfId="18493"/>
    <cellStyle name="Output 3 4 2 4 26" xfId="705"/>
    <cellStyle name="Output 3 4 2 4 26 2" xfId="7012"/>
    <cellStyle name="Output 3 4 2 4 26 2 2" xfId="30839"/>
    <cellStyle name="Output 3 4 2 4 26 2 3" xfId="41878"/>
    <cellStyle name="Output 3 4 2 4 26 2 4" xfId="18925"/>
    <cellStyle name="Output 3 4 2 4 26 3" xfId="24696"/>
    <cellStyle name="Output 3 4 2 4 26 4" xfId="27994"/>
    <cellStyle name="Output 3 4 2 4 26 5" xfId="12619"/>
    <cellStyle name="Output 3 4 2 4 27" xfId="24462"/>
    <cellStyle name="Output 3 4 2 4 28" xfId="28307"/>
    <cellStyle name="Output 3 4 2 4 29" xfId="12380"/>
    <cellStyle name="Output 3 4 2 4 3" xfId="1323"/>
    <cellStyle name="Output 3 4 2 4 3 2" xfId="7548"/>
    <cellStyle name="Output 3 4 2 4 3 2 2" xfId="31375"/>
    <cellStyle name="Output 3 4 2 4 3 2 3" xfId="42414"/>
    <cellStyle name="Output 3 4 2 4 3 2 4" xfId="19461"/>
    <cellStyle name="Output 3 4 2 4 3 3" xfId="25298"/>
    <cellStyle name="Output 3 4 2 4 3 4" xfId="36190"/>
    <cellStyle name="Output 3 4 2 4 3 5" xfId="13237"/>
    <cellStyle name="Output 3 4 2 4 4" xfId="1555"/>
    <cellStyle name="Output 3 4 2 4 4 2" xfId="7746"/>
    <cellStyle name="Output 3 4 2 4 4 2 2" xfId="31573"/>
    <cellStyle name="Output 3 4 2 4 4 2 3" xfId="42612"/>
    <cellStyle name="Output 3 4 2 4 4 2 4" xfId="19659"/>
    <cellStyle name="Output 3 4 2 4 4 3" xfId="25522"/>
    <cellStyle name="Output 3 4 2 4 4 4" xfId="36422"/>
    <cellStyle name="Output 3 4 2 4 4 5" xfId="13469"/>
    <cellStyle name="Output 3 4 2 4 5" xfId="1766"/>
    <cellStyle name="Output 3 4 2 4 5 2" xfId="7930"/>
    <cellStyle name="Output 3 4 2 4 5 2 2" xfId="31757"/>
    <cellStyle name="Output 3 4 2 4 5 2 3" xfId="42796"/>
    <cellStyle name="Output 3 4 2 4 5 2 4" xfId="19843"/>
    <cellStyle name="Output 3 4 2 4 5 3" xfId="25726"/>
    <cellStyle name="Output 3 4 2 4 5 4" xfId="36633"/>
    <cellStyle name="Output 3 4 2 4 5 5" xfId="13680"/>
    <cellStyle name="Output 3 4 2 4 6" xfId="1997"/>
    <cellStyle name="Output 3 4 2 4 6 2" xfId="8131"/>
    <cellStyle name="Output 3 4 2 4 6 2 2" xfId="31958"/>
    <cellStyle name="Output 3 4 2 4 6 2 3" xfId="42997"/>
    <cellStyle name="Output 3 4 2 4 6 2 4" xfId="20044"/>
    <cellStyle name="Output 3 4 2 4 6 3" xfId="25950"/>
    <cellStyle name="Output 3 4 2 4 6 4" xfId="36864"/>
    <cellStyle name="Output 3 4 2 4 6 5" xfId="13911"/>
    <cellStyle name="Output 3 4 2 4 7" xfId="2222"/>
    <cellStyle name="Output 3 4 2 4 7 2" xfId="8322"/>
    <cellStyle name="Output 3 4 2 4 7 2 2" xfId="32149"/>
    <cellStyle name="Output 3 4 2 4 7 2 3" xfId="43188"/>
    <cellStyle name="Output 3 4 2 4 7 2 4" xfId="20235"/>
    <cellStyle name="Output 3 4 2 4 7 3" xfId="26168"/>
    <cellStyle name="Output 3 4 2 4 7 4" xfId="37089"/>
    <cellStyle name="Output 3 4 2 4 7 5" xfId="14136"/>
    <cellStyle name="Output 3 4 2 4 8" xfId="2436"/>
    <cellStyle name="Output 3 4 2 4 8 2" xfId="8508"/>
    <cellStyle name="Output 3 4 2 4 8 2 2" xfId="32335"/>
    <cellStyle name="Output 3 4 2 4 8 2 3" xfId="43374"/>
    <cellStyle name="Output 3 4 2 4 8 2 4" xfId="20421"/>
    <cellStyle name="Output 3 4 2 4 8 3" xfId="26376"/>
    <cellStyle name="Output 3 4 2 4 8 4" xfId="37303"/>
    <cellStyle name="Output 3 4 2 4 8 5" xfId="14350"/>
    <cellStyle name="Output 3 4 2 4 9" xfId="2860"/>
    <cellStyle name="Output 3 4 2 4 9 2" xfId="8872"/>
    <cellStyle name="Output 3 4 2 4 9 2 2" xfId="32699"/>
    <cellStyle name="Output 3 4 2 4 9 2 3" xfId="43738"/>
    <cellStyle name="Output 3 4 2 4 9 2 4" xfId="20785"/>
    <cellStyle name="Output 3 4 2 4 9 3" xfId="26789"/>
    <cellStyle name="Output 3 4 2 4 9 4" xfId="37727"/>
    <cellStyle name="Output 3 4 2 4 9 5" xfId="14774"/>
    <cellStyle name="Output 3 4 2 5" xfId="1071"/>
    <cellStyle name="Output 3 4 2 5 2" xfId="7326"/>
    <cellStyle name="Output 3 4 2 5 2 2" xfId="31153"/>
    <cellStyle name="Output 3 4 2 5 2 3" xfId="42192"/>
    <cellStyle name="Output 3 4 2 5 2 4" xfId="19239"/>
    <cellStyle name="Output 3 4 2 5 3" xfId="25052"/>
    <cellStyle name="Output 3 4 2 5 4" xfId="24273"/>
    <cellStyle name="Output 3 4 2 5 5" xfId="12985"/>
    <cellStyle name="Output 3 4 2 6" xfId="1284"/>
    <cellStyle name="Output 3 4 2 6 2" xfId="7511"/>
    <cellStyle name="Output 3 4 2 6 2 2" xfId="31338"/>
    <cellStyle name="Output 3 4 2 6 2 3" xfId="42377"/>
    <cellStyle name="Output 3 4 2 6 2 4" xfId="19424"/>
    <cellStyle name="Output 3 4 2 6 3" xfId="25259"/>
    <cellStyle name="Output 3 4 2 6 4" xfId="36151"/>
    <cellStyle name="Output 3 4 2 6 5" xfId="13198"/>
    <cellStyle name="Output 3 4 2 7" xfId="1516"/>
    <cellStyle name="Output 3 4 2 7 2" xfId="7709"/>
    <cellStyle name="Output 3 4 2 7 2 2" xfId="31536"/>
    <cellStyle name="Output 3 4 2 7 2 3" xfId="42575"/>
    <cellStyle name="Output 3 4 2 7 2 4" xfId="19622"/>
    <cellStyle name="Output 3 4 2 7 3" xfId="25483"/>
    <cellStyle name="Output 3 4 2 7 4" xfId="36383"/>
    <cellStyle name="Output 3 4 2 7 5" xfId="13430"/>
    <cellStyle name="Output 3 4 2 8" xfId="1727"/>
    <cellStyle name="Output 3 4 2 8 2" xfId="7893"/>
    <cellStyle name="Output 3 4 2 8 2 2" xfId="31720"/>
    <cellStyle name="Output 3 4 2 8 2 3" xfId="42759"/>
    <cellStyle name="Output 3 4 2 8 2 4" xfId="19806"/>
    <cellStyle name="Output 3 4 2 8 3" xfId="25687"/>
    <cellStyle name="Output 3 4 2 8 4" xfId="36594"/>
    <cellStyle name="Output 3 4 2 8 5" xfId="13641"/>
    <cellStyle name="Output 3 4 2 9" xfId="1958"/>
    <cellStyle name="Output 3 4 2 9 2" xfId="8094"/>
    <cellStyle name="Output 3 4 2 9 2 2" xfId="31921"/>
    <cellStyle name="Output 3 4 2 9 2 3" xfId="42960"/>
    <cellStyle name="Output 3 4 2 9 2 4" xfId="20007"/>
    <cellStyle name="Output 3 4 2 9 3" xfId="25911"/>
    <cellStyle name="Output 3 4 2 9 4" xfId="36825"/>
    <cellStyle name="Output 3 4 2 9 5" xfId="13872"/>
    <cellStyle name="Output 3 4 20" xfId="6509"/>
    <cellStyle name="Output 3 4 20 2" xfId="12017"/>
    <cellStyle name="Output 3 4 20 2 2" xfId="35844"/>
    <cellStyle name="Output 3 4 20 2 3" xfId="46883"/>
    <cellStyle name="Output 3 4 20 2 4" xfId="23930"/>
    <cellStyle name="Output 3 4 20 3" xfId="30345"/>
    <cellStyle name="Output 3 4 20 4" xfId="41376"/>
    <cellStyle name="Output 3 4 20 5" xfId="18423"/>
    <cellStyle name="Output 3 4 21" xfId="5409"/>
    <cellStyle name="Output 3 4 21 2" xfId="11069"/>
    <cellStyle name="Output 3 4 21 2 2" xfId="34896"/>
    <cellStyle name="Output 3 4 21 2 3" xfId="45935"/>
    <cellStyle name="Output 3 4 21 2 4" xfId="22982"/>
    <cellStyle name="Output 3 4 21 3" xfId="29281"/>
    <cellStyle name="Output 3 4 21 4" xfId="40276"/>
    <cellStyle name="Output 3 4 21 5" xfId="17323"/>
    <cellStyle name="Output 3 4 22" xfId="632"/>
    <cellStyle name="Output 3 4 22 2" xfId="6939"/>
    <cellStyle name="Output 3 4 22 2 2" xfId="30766"/>
    <cellStyle name="Output 3 4 22 2 3" xfId="41805"/>
    <cellStyle name="Output 3 4 22 2 4" xfId="18852"/>
    <cellStyle name="Output 3 4 22 3" xfId="24623"/>
    <cellStyle name="Output 3 4 22 4" xfId="28610"/>
    <cellStyle name="Output 3 4 22 5" xfId="12546"/>
    <cellStyle name="Output 3 4 23" xfId="24382"/>
    <cellStyle name="Output 3 4 24" xfId="27962"/>
    <cellStyle name="Output 3 4 25" xfId="12301"/>
    <cellStyle name="Output 3 4 3" xfId="488"/>
    <cellStyle name="Output 3 4 3 10" xfId="2882"/>
    <cellStyle name="Output 3 4 3 10 2" xfId="8894"/>
    <cellStyle name="Output 3 4 3 10 2 2" xfId="32721"/>
    <cellStyle name="Output 3 4 3 10 2 3" xfId="43760"/>
    <cellStyle name="Output 3 4 3 10 2 4" xfId="20807"/>
    <cellStyle name="Output 3 4 3 10 3" xfId="26811"/>
    <cellStyle name="Output 3 4 3 10 4" xfId="37749"/>
    <cellStyle name="Output 3 4 3 10 5" xfId="14796"/>
    <cellStyle name="Output 3 4 3 11" xfId="3150"/>
    <cellStyle name="Output 3 4 3 11 2" xfId="9123"/>
    <cellStyle name="Output 3 4 3 11 2 2" xfId="32950"/>
    <cellStyle name="Output 3 4 3 11 2 3" xfId="43989"/>
    <cellStyle name="Output 3 4 3 11 2 4" xfId="21036"/>
    <cellStyle name="Output 3 4 3 11 3" xfId="27074"/>
    <cellStyle name="Output 3 4 3 11 4" xfId="38017"/>
    <cellStyle name="Output 3 4 3 11 5" xfId="15064"/>
    <cellStyle name="Output 3 4 3 12" xfId="3394"/>
    <cellStyle name="Output 3 4 3 12 2" xfId="9335"/>
    <cellStyle name="Output 3 4 3 12 2 2" xfId="33162"/>
    <cellStyle name="Output 3 4 3 12 2 3" xfId="44201"/>
    <cellStyle name="Output 3 4 3 12 2 4" xfId="21248"/>
    <cellStyle name="Output 3 4 3 12 3" xfId="27315"/>
    <cellStyle name="Output 3 4 3 12 4" xfId="38261"/>
    <cellStyle name="Output 3 4 3 12 5" xfId="15308"/>
    <cellStyle name="Output 3 4 3 13" xfId="3639"/>
    <cellStyle name="Output 3 4 3 13 2" xfId="9548"/>
    <cellStyle name="Output 3 4 3 13 2 2" xfId="33375"/>
    <cellStyle name="Output 3 4 3 13 2 3" xfId="44414"/>
    <cellStyle name="Output 3 4 3 13 2 4" xfId="21461"/>
    <cellStyle name="Output 3 4 3 13 3" xfId="27555"/>
    <cellStyle name="Output 3 4 3 13 4" xfId="38506"/>
    <cellStyle name="Output 3 4 3 13 5" xfId="15553"/>
    <cellStyle name="Output 3 4 3 14" xfId="3887"/>
    <cellStyle name="Output 3 4 3 14 2" xfId="9762"/>
    <cellStyle name="Output 3 4 3 14 2 2" xfId="33589"/>
    <cellStyle name="Output 3 4 3 14 2 3" xfId="44628"/>
    <cellStyle name="Output 3 4 3 14 2 4" xfId="21675"/>
    <cellStyle name="Output 3 4 3 14 3" xfId="27799"/>
    <cellStyle name="Output 3 4 3 14 4" xfId="38754"/>
    <cellStyle name="Output 3 4 3 14 5" xfId="15801"/>
    <cellStyle name="Output 3 4 3 15" xfId="4131"/>
    <cellStyle name="Output 3 4 3 15 2" xfId="9973"/>
    <cellStyle name="Output 3 4 3 15 2 2" xfId="33800"/>
    <cellStyle name="Output 3 4 3 15 2 3" xfId="44839"/>
    <cellStyle name="Output 3 4 3 15 2 4" xfId="21886"/>
    <cellStyle name="Output 3 4 3 15 3" xfId="28038"/>
    <cellStyle name="Output 3 4 3 15 4" xfId="38998"/>
    <cellStyle name="Output 3 4 3 15 5" xfId="16045"/>
    <cellStyle name="Output 3 4 3 16" xfId="4373"/>
    <cellStyle name="Output 3 4 3 16 2" xfId="10183"/>
    <cellStyle name="Output 3 4 3 16 2 2" xfId="34010"/>
    <cellStyle name="Output 3 4 3 16 2 3" xfId="45049"/>
    <cellStyle name="Output 3 4 3 16 2 4" xfId="22096"/>
    <cellStyle name="Output 3 4 3 16 3" xfId="28275"/>
    <cellStyle name="Output 3 4 3 16 4" xfId="39240"/>
    <cellStyle name="Output 3 4 3 16 5" xfId="16287"/>
    <cellStyle name="Output 3 4 3 17" xfId="4594"/>
    <cellStyle name="Output 3 4 3 17 2" xfId="10370"/>
    <cellStyle name="Output 3 4 3 17 2 2" xfId="34197"/>
    <cellStyle name="Output 3 4 3 17 2 3" xfId="45236"/>
    <cellStyle name="Output 3 4 3 17 2 4" xfId="22283"/>
    <cellStyle name="Output 3 4 3 17 3" xfId="28490"/>
    <cellStyle name="Output 3 4 3 17 4" xfId="39461"/>
    <cellStyle name="Output 3 4 3 17 5" xfId="16508"/>
    <cellStyle name="Output 3 4 3 18" xfId="4804"/>
    <cellStyle name="Output 3 4 3 18 2" xfId="10553"/>
    <cellStyle name="Output 3 4 3 18 2 2" xfId="34380"/>
    <cellStyle name="Output 3 4 3 18 2 3" xfId="45419"/>
    <cellStyle name="Output 3 4 3 18 2 4" xfId="22466"/>
    <cellStyle name="Output 3 4 3 18 3" xfId="28694"/>
    <cellStyle name="Output 3 4 3 18 4" xfId="39671"/>
    <cellStyle name="Output 3 4 3 18 5" xfId="16718"/>
    <cellStyle name="Output 3 4 3 19" xfId="5039"/>
    <cellStyle name="Output 3 4 3 19 2" xfId="10758"/>
    <cellStyle name="Output 3 4 3 19 2 2" xfId="34585"/>
    <cellStyle name="Output 3 4 3 19 2 3" xfId="45624"/>
    <cellStyle name="Output 3 4 3 19 2 4" xfId="22671"/>
    <cellStyle name="Output 3 4 3 19 3" xfId="28923"/>
    <cellStyle name="Output 3 4 3 19 4" xfId="39906"/>
    <cellStyle name="Output 3 4 3 19 5" xfId="16953"/>
    <cellStyle name="Output 3 4 3 2" xfId="1132"/>
    <cellStyle name="Output 3 4 3 2 2" xfId="7385"/>
    <cellStyle name="Output 3 4 3 2 2 2" xfId="31212"/>
    <cellStyle name="Output 3 4 3 2 2 3" xfId="42251"/>
    <cellStyle name="Output 3 4 3 2 2 4" xfId="19298"/>
    <cellStyle name="Output 3 4 3 2 3" xfId="25113"/>
    <cellStyle name="Output 3 4 3 2 4" xfId="24292"/>
    <cellStyle name="Output 3 4 3 2 5" xfId="13046"/>
    <cellStyle name="Output 3 4 3 20" xfId="5260"/>
    <cellStyle name="Output 3 4 3 20 2" xfId="10945"/>
    <cellStyle name="Output 3 4 3 20 2 2" xfId="34772"/>
    <cellStyle name="Output 3 4 3 20 2 3" xfId="45811"/>
    <cellStyle name="Output 3 4 3 20 2 4" xfId="22858"/>
    <cellStyle name="Output 3 4 3 20 3" xfId="29137"/>
    <cellStyle name="Output 3 4 3 20 4" xfId="40127"/>
    <cellStyle name="Output 3 4 3 20 5" xfId="17174"/>
    <cellStyle name="Output 3 4 3 21" xfId="5493"/>
    <cellStyle name="Output 3 4 3 21 2" xfId="11148"/>
    <cellStyle name="Output 3 4 3 21 2 2" xfId="34975"/>
    <cellStyle name="Output 3 4 3 21 2 3" xfId="46014"/>
    <cellStyle name="Output 3 4 3 21 2 4" xfId="23061"/>
    <cellStyle name="Output 3 4 3 21 3" xfId="29364"/>
    <cellStyle name="Output 3 4 3 21 4" xfId="40360"/>
    <cellStyle name="Output 3 4 3 21 5" xfId="17407"/>
    <cellStyle name="Output 3 4 3 22" xfId="5726"/>
    <cellStyle name="Output 3 4 3 22 2" xfId="11349"/>
    <cellStyle name="Output 3 4 3 22 2 2" xfId="35176"/>
    <cellStyle name="Output 3 4 3 22 2 3" xfId="46215"/>
    <cellStyle name="Output 3 4 3 22 2 4" xfId="23262"/>
    <cellStyle name="Output 3 4 3 22 3" xfId="29590"/>
    <cellStyle name="Output 3 4 3 22 4" xfId="40593"/>
    <cellStyle name="Output 3 4 3 22 5" xfId="17640"/>
    <cellStyle name="Output 3 4 3 23" xfId="5943"/>
    <cellStyle name="Output 3 4 3 23 2" xfId="11533"/>
    <cellStyle name="Output 3 4 3 23 2 2" xfId="35360"/>
    <cellStyle name="Output 3 4 3 23 2 3" xfId="46399"/>
    <cellStyle name="Output 3 4 3 23 2 4" xfId="23446"/>
    <cellStyle name="Output 3 4 3 23 3" xfId="29801"/>
    <cellStyle name="Output 3 4 3 23 4" xfId="40810"/>
    <cellStyle name="Output 3 4 3 23 5" xfId="17857"/>
    <cellStyle name="Output 3 4 3 24" xfId="6151"/>
    <cellStyle name="Output 3 4 3 24 2" xfId="11714"/>
    <cellStyle name="Output 3 4 3 24 2 2" xfId="35541"/>
    <cellStyle name="Output 3 4 3 24 2 3" xfId="46580"/>
    <cellStyle name="Output 3 4 3 24 2 4" xfId="23627"/>
    <cellStyle name="Output 3 4 3 24 3" xfId="30002"/>
    <cellStyle name="Output 3 4 3 24 4" xfId="41018"/>
    <cellStyle name="Output 3 4 3 24 5" xfId="18065"/>
    <cellStyle name="Output 3 4 3 25" xfId="6371"/>
    <cellStyle name="Output 3 4 3 25 2" xfId="11906"/>
    <cellStyle name="Output 3 4 3 25 2 2" xfId="35733"/>
    <cellStyle name="Output 3 4 3 25 2 3" xfId="46772"/>
    <cellStyle name="Output 3 4 3 25 2 4" xfId="23819"/>
    <cellStyle name="Output 3 4 3 25 3" xfId="30215"/>
    <cellStyle name="Output 3 4 3 25 4" xfId="41238"/>
    <cellStyle name="Output 3 4 3 25 5" xfId="18285"/>
    <cellStyle name="Output 3 4 3 26" xfId="6597"/>
    <cellStyle name="Output 3 4 3 26 2" xfId="12099"/>
    <cellStyle name="Output 3 4 3 26 2 2" xfId="35926"/>
    <cellStyle name="Output 3 4 3 26 2 3" xfId="46965"/>
    <cellStyle name="Output 3 4 3 26 2 4" xfId="24012"/>
    <cellStyle name="Output 3 4 3 26 3" xfId="30432"/>
    <cellStyle name="Output 3 4 3 26 4" xfId="41464"/>
    <cellStyle name="Output 3 4 3 26 5" xfId="18511"/>
    <cellStyle name="Output 3 4 3 27" xfId="727"/>
    <cellStyle name="Output 3 4 3 27 2" xfId="7034"/>
    <cellStyle name="Output 3 4 3 27 2 2" xfId="30861"/>
    <cellStyle name="Output 3 4 3 27 2 3" xfId="41900"/>
    <cellStyle name="Output 3 4 3 27 2 4" xfId="18947"/>
    <cellStyle name="Output 3 4 3 27 3" xfId="24718"/>
    <cellStyle name="Output 3 4 3 27 4" xfId="25444"/>
    <cellStyle name="Output 3 4 3 27 5" xfId="12641"/>
    <cellStyle name="Output 3 4 3 28" xfId="6817"/>
    <cellStyle name="Output 3 4 3 28 2" xfId="30644"/>
    <cellStyle name="Output 3 4 3 28 3" xfId="41683"/>
    <cellStyle name="Output 3 4 3 28 4" xfId="18730"/>
    <cellStyle name="Output 3 4 3 29" xfId="24484"/>
    <cellStyle name="Output 3 4 3 3" xfId="1345"/>
    <cellStyle name="Output 3 4 3 3 2" xfId="7570"/>
    <cellStyle name="Output 3 4 3 3 2 2" xfId="31397"/>
    <cellStyle name="Output 3 4 3 3 2 3" xfId="42436"/>
    <cellStyle name="Output 3 4 3 3 2 4" xfId="19483"/>
    <cellStyle name="Output 3 4 3 3 3" xfId="25320"/>
    <cellStyle name="Output 3 4 3 3 4" xfId="36212"/>
    <cellStyle name="Output 3 4 3 3 5" xfId="13259"/>
    <cellStyle name="Output 3 4 3 30" xfId="25441"/>
    <cellStyle name="Output 3 4 3 31" xfId="12402"/>
    <cellStyle name="Output 3 4 3 4" xfId="1577"/>
    <cellStyle name="Output 3 4 3 4 2" xfId="7768"/>
    <cellStyle name="Output 3 4 3 4 2 2" xfId="31595"/>
    <cellStyle name="Output 3 4 3 4 2 3" xfId="42634"/>
    <cellStyle name="Output 3 4 3 4 2 4" xfId="19681"/>
    <cellStyle name="Output 3 4 3 4 3" xfId="25544"/>
    <cellStyle name="Output 3 4 3 4 4" xfId="36444"/>
    <cellStyle name="Output 3 4 3 4 5" xfId="13491"/>
    <cellStyle name="Output 3 4 3 5" xfId="1788"/>
    <cellStyle name="Output 3 4 3 5 2" xfId="7952"/>
    <cellStyle name="Output 3 4 3 5 2 2" xfId="31779"/>
    <cellStyle name="Output 3 4 3 5 2 3" xfId="42818"/>
    <cellStyle name="Output 3 4 3 5 2 4" xfId="19865"/>
    <cellStyle name="Output 3 4 3 5 3" xfId="25748"/>
    <cellStyle name="Output 3 4 3 5 4" xfId="36655"/>
    <cellStyle name="Output 3 4 3 5 5" xfId="13702"/>
    <cellStyle name="Output 3 4 3 6" xfId="2019"/>
    <cellStyle name="Output 3 4 3 6 2" xfId="8153"/>
    <cellStyle name="Output 3 4 3 6 2 2" xfId="31980"/>
    <cellStyle name="Output 3 4 3 6 2 3" xfId="43019"/>
    <cellStyle name="Output 3 4 3 6 2 4" xfId="20066"/>
    <cellStyle name="Output 3 4 3 6 3" xfId="25972"/>
    <cellStyle name="Output 3 4 3 6 4" xfId="36886"/>
    <cellStyle name="Output 3 4 3 6 5" xfId="13933"/>
    <cellStyle name="Output 3 4 3 7" xfId="2244"/>
    <cellStyle name="Output 3 4 3 7 2" xfId="8344"/>
    <cellStyle name="Output 3 4 3 7 2 2" xfId="32171"/>
    <cellStyle name="Output 3 4 3 7 2 3" xfId="43210"/>
    <cellStyle name="Output 3 4 3 7 2 4" xfId="20257"/>
    <cellStyle name="Output 3 4 3 7 3" xfId="26190"/>
    <cellStyle name="Output 3 4 3 7 4" xfId="37111"/>
    <cellStyle name="Output 3 4 3 7 5" xfId="14158"/>
    <cellStyle name="Output 3 4 3 8" xfId="2458"/>
    <cellStyle name="Output 3 4 3 8 2" xfId="8530"/>
    <cellStyle name="Output 3 4 3 8 2 2" xfId="32357"/>
    <cellStyle name="Output 3 4 3 8 2 3" xfId="43396"/>
    <cellStyle name="Output 3 4 3 8 2 4" xfId="20443"/>
    <cellStyle name="Output 3 4 3 8 3" xfId="26398"/>
    <cellStyle name="Output 3 4 3 8 4" xfId="37325"/>
    <cellStyle name="Output 3 4 3 8 5" xfId="14372"/>
    <cellStyle name="Output 3 4 3 9" xfId="2676"/>
    <cellStyle name="Output 3 4 3 9 2" xfId="8714"/>
    <cellStyle name="Output 3 4 3 9 2 2" xfId="32541"/>
    <cellStyle name="Output 3 4 3 9 2 3" xfId="43580"/>
    <cellStyle name="Output 3 4 3 9 2 4" xfId="20627"/>
    <cellStyle name="Output 3 4 3 9 3" xfId="26610"/>
    <cellStyle name="Output 3 4 3 9 4" xfId="37543"/>
    <cellStyle name="Output 3 4 3 9 5" xfId="14590"/>
    <cellStyle name="Output 3 4 4" xfId="854"/>
    <cellStyle name="Output 3 4 4 2" xfId="7158"/>
    <cellStyle name="Output 3 4 4 2 2" xfId="30985"/>
    <cellStyle name="Output 3 4 4 2 3" xfId="42024"/>
    <cellStyle name="Output 3 4 4 2 4" xfId="19071"/>
    <cellStyle name="Output 3 4 4 3" xfId="24844"/>
    <cellStyle name="Output 3 4 4 4" xfId="28538"/>
    <cellStyle name="Output 3 4 4 5" xfId="12768"/>
    <cellStyle name="Output 3 4 5" xfId="1043"/>
    <cellStyle name="Output 3 4 5 2" xfId="7303"/>
    <cellStyle name="Output 3 4 5 2 2" xfId="31130"/>
    <cellStyle name="Output 3 4 5 2 3" xfId="42169"/>
    <cellStyle name="Output 3 4 5 2 4" xfId="19216"/>
    <cellStyle name="Output 3 4 5 3" xfId="25025"/>
    <cellStyle name="Output 3 4 5 4" xfId="24430"/>
    <cellStyle name="Output 3 4 5 5" xfId="12957"/>
    <cellStyle name="Output 3 4 6" xfId="1919"/>
    <cellStyle name="Output 3 4 6 2" xfId="8059"/>
    <cellStyle name="Output 3 4 6 2 2" xfId="31886"/>
    <cellStyle name="Output 3 4 6 2 3" xfId="42925"/>
    <cellStyle name="Output 3 4 6 2 4" xfId="19972"/>
    <cellStyle name="Output 3 4 6 3" xfId="25873"/>
    <cellStyle name="Output 3 4 6 4" xfId="36786"/>
    <cellStyle name="Output 3 4 6 5" xfId="13833"/>
    <cellStyle name="Output 3 4 7" xfId="933"/>
    <cellStyle name="Output 3 4 7 2" xfId="7223"/>
    <cellStyle name="Output 3 4 7 2 2" xfId="31050"/>
    <cellStyle name="Output 3 4 7 2 3" xfId="42089"/>
    <cellStyle name="Output 3 4 7 2 4" xfId="19136"/>
    <cellStyle name="Output 3 4 7 3" xfId="24921"/>
    <cellStyle name="Output 3 4 7 4" xfId="25577"/>
    <cellStyle name="Output 3 4 7 5" xfId="12847"/>
    <cellStyle name="Output 3 4 8" xfId="1042"/>
    <cellStyle name="Output 3 4 8 2" xfId="7302"/>
    <cellStyle name="Output 3 4 8 2 2" xfId="31129"/>
    <cellStyle name="Output 3 4 8 2 3" xfId="42168"/>
    <cellStyle name="Output 3 4 8 2 4" xfId="19215"/>
    <cellStyle name="Output 3 4 8 3" xfId="25024"/>
    <cellStyle name="Output 3 4 8 4" xfId="26344"/>
    <cellStyle name="Output 3 4 8 5" xfId="12956"/>
    <cellStyle name="Output 3 4 9" xfId="3048"/>
    <cellStyle name="Output 3 4 9 2" xfId="9028"/>
    <cellStyle name="Output 3 4 9 2 2" xfId="32855"/>
    <cellStyle name="Output 3 4 9 2 3" xfId="43894"/>
    <cellStyle name="Output 3 4 9 2 4" xfId="20941"/>
    <cellStyle name="Output 3 4 9 3" xfId="26972"/>
    <cellStyle name="Output 3 4 9 4" xfId="37915"/>
    <cellStyle name="Output 3 4 9 5" xfId="14962"/>
    <cellStyle name="Output 3 5" xfId="398"/>
    <cellStyle name="Output 3 5 10" xfId="3304"/>
    <cellStyle name="Output 3 5 10 2" xfId="9250"/>
    <cellStyle name="Output 3 5 10 2 2" xfId="33077"/>
    <cellStyle name="Output 3 5 10 2 3" xfId="44116"/>
    <cellStyle name="Output 3 5 10 2 4" xfId="21163"/>
    <cellStyle name="Output 3 5 10 3" xfId="27225"/>
    <cellStyle name="Output 3 5 10 4" xfId="38171"/>
    <cellStyle name="Output 3 5 10 5" xfId="15218"/>
    <cellStyle name="Output 3 5 11" xfId="3551"/>
    <cellStyle name="Output 3 5 11 2" xfId="9465"/>
    <cellStyle name="Output 3 5 11 2 2" xfId="33292"/>
    <cellStyle name="Output 3 5 11 2 3" xfId="44331"/>
    <cellStyle name="Output 3 5 11 2 4" xfId="21378"/>
    <cellStyle name="Output 3 5 11 3" xfId="27467"/>
    <cellStyle name="Output 3 5 11 4" xfId="38418"/>
    <cellStyle name="Output 3 5 11 5" xfId="15465"/>
    <cellStyle name="Output 3 5 12" xfId="3798"/>
    <cellStyle name="Output 3 5 12 2" xfId="9679"/>
    <cellStyle name="Output 3 5 12 2 2" xfId="33506"/>
    <cellStyle name="Output 3 5 12 2 3" xfId="44545"/>
    <cellStyle name="Output 3 5 12 2 4" xfId="21592"/>
    <cellStyle name="Output 3 5 12 3" xfId="27710"/>
    <cellStyle name="Output 3 5 12 4" xfId="38665"/>
    <cellStyle name="Output 3 5 12 5" xfId="15712"/>
    <cellStyle name="Output 3 5 13" xfId="4042"/>
    <cellStyle name="Output 3 5 13 2" xfId="9890"/>
    <cellStyle name="Output 3 5 13 2 2" xfId="33717"/>
    <cellStyle name="Output 3 5 13 2 3" xfId="44756"/>
    <cellStyle name="Output 3 5 13 2 4" xfId="21803"/>
    <cellStyle name="Output 3 5 13 3" xfId="27949"/>
    <cellStyle name="Output 3 5 13 4" xfId="38909"/>
    <cellStyle name="Output 3 5 13 5" xfId="15956"/>
    <cellStyle name="Output 3 5 14" xfId="4285"/>
    <cellStyle name="Output 3 5 14 2" xfId="10100"/>
    <cellStyle name="Output 3 5 14 2 2" xfId="33927"/>
    <cellStyle name="Output 3 5 14 2 3" xfId="44966"/>
    <cellStyle name="Output 3 5 14 2 4" xfId="22013"/>
    <cellStyle name="Output 3 5 14 3" xfId="28187"/>
    <cellStyle name="Output 3 5 14 4" xfId="39152"/>
    <cellStyle name="Output 3 5 14 5" xfId="16199"/>
    <cellStyle name="Output 3 5 15" xfId="848"/>
    <cellStyle name="Output 3 5 15 2" xfId="7153"/>
    <cellStyle name="Output 3 5 15 2 2" xfId="30980"/>
    <cellStyle name="Output 3 5 15 2 3" xfId="42019"/>
    <cellStyle name="Output 3 5 15 2 4" xfId="19066"/>
    <cellStyle name="Output 3 5 15 3" xfId="24838"/>
    <cellStyle name="Output 3 5 15 4" xfId="29638"/>
    <cellStyle name="Output 3 5 15 5" xfId="12762"/>
    <cellStyle name="Output 3 5 16" xfId="4950"/>
    <cellStyle name="Output 3 5 16 2" xfId="10674"/>
    <cellStyle name="Output 3 5 16 2 2" xfId="34501"/>
    <cellStyle name="Output 3 5 16 2 3" xfId="45540"/>
    <cellStyle name="Output 3 5 16 2 4" xfId="22587"/>
    <cellStyle name="Output 3 5 16 3" xfId="28835"/>
    <cellStyle name="Output 3 5 16 4" xfId="39817"/>
    <cellStyle name="Output 3 5 16 5" xfId="16864"/>
    <cellStyle name="Output 3 5 17" xfId="5403"/>
    <cellStyle name="Output 3 5 17 2" xfId="11064"/>
    <cellStyle name="Output 3 5 17 2 2" xfId="34891"/>
    <cellStyle name="Output 3 5 17 2 3" xfId="45930"/>
    <cellStyle name="Output 3 5 17 2 4" xfId="22977"/>
    <cellStyle name="Output 3 5 17 3" xfId="29275"/>
    <cellStyle name="Output 3 5 17 4" xfId="40270"/>
    <cellStyle name="Output 3 5 17 5" xfId="17317"/>
    <cellStyle name="Output 3 5 18" xfId="5638"/>
    <cellStyle name="Output 3 5 18 2" xfId="11266"/>
    <cellStyle name="Output 3 5 18 2 2" xfId="35093"/>
    <cellStyle name="Output 3 5 18 2 3" xfId="46132"/>
    <cellStyle name="Output 3 5 18 2 4" xfId="23179"/>
    <cellStyle name="Output 3 5 18 3" xfId="29503"/>
    <cellStyle name="Output 3 5 18 4" xfId="40505"/>
    <cellStyle name="Output 3 5 18 5" xfId="17552"/>
    <cellStyle name="Output 3 5 19" xfId="6283"/>
    <cellStyle name="Output 3 5 19 2" xfId="11823"/>
    <cellStyle name="Output 3 5 19 2 2" xfId="35650"/>
    <cellStyle name="Output 3 5 19 2 3" xfId="46689"/>
    <cellStyle name="Output 3 5 19 2 4" xfId="23736"/>
    <cellStyle name="Output 3 5 19 3" xfId="30128"/>
    <cellStyle name="Output 3 5 19 4" xfId="41150"/>
    <cellStyle name="Output 3 5 19 5" xfId="18197"/>
    <cellStyle name="Output 3 5 2" xfId="440"/>
    <cellStyle name="Output 3 5 2 10" xfId="2196"/>
    <cellStyle name="Output 3 5 2 10 2" xfId="8297"/>
    <cellStyle name="Output 3 5 2 10 2 2" xfId="32124"/>
    <cellStyle name="Output 3 5 2 10 2 3" xfId="43163"/>
    <cellStyle name="Output 3 5 2 10 2 4" xfId="20210"/>
    <cellStyle name="Output 3 5 2 10 3" xfId="26142"/>
    <cellStyle name="Output 3 5 2 10 4" xfId="37063"/>
    <cellStyle name="Output 3 5 2 10 5" xfId="14110"/>
    <cellStyle name="Output 3 5 2 11" xfId="2410"/>
    <cellStyle name="Output 3 5 2 11 2" xfId="8483"/>
    <cellStyle name="Output 3 5 2 11 2 2" xfId="32310"/>
    <cellStyle name="Output 3 5 2 11 2 3" xfId="43349"/>
    <cellStyle name="Output 3 5 2 11 2 4" xfId="20396"/>
    <cellStyle name="Output 3 5 2 11 3" xfId="26350"/>
    <cellStyle name="Output 3 5 2 11 4" xfId="37277"/>
    <cellStyle name="Output 3 5 2 11 5" xfId="14324"/>
    <cellStyle name="Output 3 5 2 12" xfId="2633"/>
    <cellStyle name="Output 3 5 2 12 2" xfId="8673"/>
    <cellStyle name="Output 3 5 2 12 2 2" xfId="32500"/>
    <cellStyle name="Output 3 5 2 12 2 3" xfId="43539"/>
    <cellStyle name="Output 3 5 2 12 2 4" xfId="20586"/>
    <cellStyle name="Output 3 5 2 12 3" xfId="26568"/>
    <cellStyle name="Output 3 5 2 12 4" xfId="37500"/>
    <cellStyle name="Output 3 5 2 12 5" xfId="14547"/>
    <cellStyle name="Output 3 5 2 13" xfId="2834"/>
    <cellStyle name="Output 3 5 2 13 2" xfId="8847"/>
    <cellStyle name="Output 3 5 2 13 2 2" xfId="32674"/>
    <cellStyle name="Output 3 5 2 13 2 3" xfId="43713"/>
    <cellStyle name="Output 3 5 2 13 2 4" xfId="20760"/>
    <cellStyle name="Output 3 5 2 13 3" xfId="26763"/>
    <cellStyle name="Output 3 5 2 13 4" xfId="37701"/>
    <cellStyle name="Output 3 5 2 13 5" xfId="14748"/>
    <cellStyle name="Output 3 5 2 14" xfId="3102"/>
    <cellStyle name="Output 3 5 2 14 2" xfId="9076"/>
    <cellStyle name="Output 3 5 2 14 2 2" xfId="32903"/>
    <cellStyle name="Output 3 5 2 14 2 3" xfId="43942"/>
    <cellStyle name="Output 3 5 2 14 2 4" xfId="20989"/>
    <cellStyle name="Output 3 5 2 14 3" xfId="27026"/>
    <cellStyle name="Output 3 5 2 14 4" xfId="37969"/>
    <cellStyle name="Output 3 5 2 14 5" xfId="15016"/>
    <cellStyle name="Output 3 5 2 15" xfId="3346"/>
    <cellStyle name="Output 3 5 2 15 2" xfId="9288"/>
    <cellStyle name="Output 3 5 2 15 2 2" xfId="33115"/>
    <cellStyle name="Output 3 5 2 15 2 3" xfId="44154"/>
    <cellStyle name="Output 3 5 2 15 2 4" xfId="21201"/>
    <cellStyle name="Output 3 5 2 15 3" xfId="27267"/>
    <cellStyle name="Output 3 5 2 15 4" xfId="38213"/>
    <cellStyle name="Output 3 5 2 15 5" xfId="15260"/>
    <cellStyle name="Output 3 5 2 16" xfId="3591"/>
    <cellStyle name="Output 3 5 2 16 2" xfId="9501"/>
    <cellStyle name="Output 3 5 2 16 2 2" xfId="33328"/>
    <cellStyle name="Output 3 5 2 16 2 3" xfId="44367"/>
    <cellStyle name="Output 3 5 2 16 2 4" xfId="21414"/>
    <cellStyle name="Output 3 5 2 16 3" xfId="27507"/>
    <cellStyle name="Output 3 5 2 16 4" xfId="38458"/>
    <cellStyle name="Output 3 5 2 16 5" xfId="15505"/>
    <cellStyle name="Output 3 5 2 17" xfId="3839"/>
    <cellStyle name="Output 3 5 2 17 2" xfId="9715"/>
    <cellStyle name="Output 3 5 2 17 2 2" xfId="33542"/>
    <cellStyle name="Output 3 5 2 17 2 3" xfId="44581"/>
    <cellStyle name="Output 3 5 2 17 2 4" xfId="21628"/>
    <cellStyle name="Output 3 5 2 17 3" xfId="27751"/>
    <cellStyle name="Output 3 5 2 17 4" xfId="38706"/>
    <cellStyle name="Output 3 5 2 17 5" xfId="15753"/>
    <cellStyle name="Output 3 5 2 18" xfId="4083"/>
    <cellStyle name="Output 3 5 2 18 2" xfId="9926"/>
    <cellStyle name="Output 3 5 2 18 2 2" xfId="33753"/>
    <cellStyle name="Output 3 5 2 18 2 3" xfId="44792"/>
    <cellStyle name="Output 3 5 2 18 2 4" xfId="21839"/>
    <cellStyle name="Output 3 5 2 18 3" xfId="27990"/>
    <cellStyle name="Output 3 5 2 18 4" xfId="38950"/>
    <cellStyle name="Output 3 5 2 18 5" xfId="15997"/>
    <cellStyle name="Output 3 5 2 19" xfId="4325"/>
    <cellStyle name="Output 3 5 2 19 2" xfId="10136"/>
    <cellStyle name="Output 3 5 2 19 2 2" xfId="33963"/>
    <cellStyle name="Output 3 5 2 19 2 3" xfId="45002"/>
    <cellStyle name="Output 3 5 2 19 2 4" xfId="22049"/>
    <cellStyle name="Output 3 5 2 19 3" xfId="28227"/>
    <cellStyle name="Output 3 5 2 19 4" xfId="39192"/>
    <cellStyle name="Output 3 5 2 19 5" xfId="16239"/>
    <cellStyle name="Output 3 5 2 2" xfId="561"/>
    <cellStyle name="Output 3 5 2 2 10" xfId="2955"/>
    <cellStyle name="Output 3 5 2 2 10 2" xfId="8951"/>
    <cellStyle name="Output 3 5 2 2 10 2 2" xfId="32778"/>
    <cellStyle name="Output 3 5 2 2 10 2 3" xfId="43817"/>
    <cellStyle name="Output 3 5 2 2 10 2 4" xfId="20864"/>
    <cellStyle name="Output 3 5 2 2 10 3" xfId="26880"/>
    <cellStyle name="Output 3 5 2 2 10 4" xfId="37822"/>
    <cellStyle name="Output 3 5 2 2 10 5" xfId="14869"/>
    <cellStyle name="Output 3 5 2 2 11" xfId="3223"/>
    <cellStyle name="Output 3 5 2 2 11 2" xfId="9180"/>
    <cellStyle name="Output 3 5 2 2 11 2 2" xfId="33007"/>
    <cellStyle name="Output 3 5 2 2 11 2 3" xfId="44046"/>
    <cellStyle name="Output 3 5 2 2 11 2 4" xfId="21093"/>
    <cellStyle name="Output 3 5 2 2 11 3" xfId="27145"/>
    <cellStyle name="Output 3 5 2 2 11 4" xfId="38090"/>
    <cellStyle name="Output 3 5 2 2 11 5" xfId="15137"/>
    <cellStyle name="Output 3 5 2 2 12" xfId="3467"/>
    <cellStyle name="Output 3 5 2 2 12 2" xfId="9392"/>
    <cellStyle name="Output 3 5 2 2 12 2 2" xfId="33219"/>
    <cellStyle name="Output 3 5 2 2 12 2 3" xfId="44258"/>
    <cellStyle name="Output 3 5 2 2 12 2 4" xfId="21305"/>
    <cellStyle name="Output 3 5 2 2 12 3" xfId="27384"/>
    <cellStyle name="Output 3 5 2 2 12 4" xfId="38334"/>
    <cellStyle name="Output 3 5 2 2 12 5" xfId="15381"/>
    <cellStyle name="Output 3 5 2 2 13" xfId="3712"/>
    <cellStyle name="Output 3 5 2 2 13 2" xfId="9605"/>
    <cellStyle name="Output 3 5 2 2 13 2 2" xfId="33432"/>
    <cellStyle name="Output 3 5 2 2 13 2 3" xfId="44471"/>
    <cellStyle name="Output 3 5 2 2 13 2 4" xfId="21518"/>
    <cellStyle name="Output 3 5 2 2 13 3" xfId="27625"/>
    <cellStyle name="Output 3 5 2 2 13 4" xfId="38579"/>
    <cellStyle name="Output 3 5 2 2 13 5" xfId="15626"/>
    <cellStyle name="Output 3 5 2 2 14" xfId="3960"/>
    <cellStyle name="Output 3 5 2 2 14 2" xfId="9819"/>
    <cellStyle name="Output 3 5 2 2 14 2 2" xfId="33646"/>
    <cellStyle name="Output 3 5 2 2 14 2 3" xfId="44685"/>
    <cellStyle name="Output 3 5 2 2 14 2 4" xfId="21732"/>
    <cellStyle name="Output 3 5 2 2 14 3" xfId="27868"/>
    <cellStyle name="Output 3 5 2 2 14 4" xfId="38827"/>
    <cellStyle name="Output 3 5 2 2 14 5" xfId="15874"/>
    <cellStyle name="Output 3 5 2 2 15" xfId="4204"/>
    <cellStyle name="Output 3 5 2 2 15 2" xfId="10030"/>
    <cellStyle name="Output 3 5 2 2 15 2 2" xfId="33857"/>
    <cellStyle name="Output 3 5 2 2 15 2 3" xfId="44896"/>
    <cellStyle name="Output 3 5 2 2 15 2 4" xfId="21943"/>
    <cellStyle name="Output 3 5 2 2 15 3" xfId="28107"/>
    <cellStyle name="Output 3 5 2 2 15 4" xfId="39071"/>
    <cellStyle name="Output 3 5 2 2 15 5" xfId="16118"/>
    <cellStyle name="Output 3 5 2 2 16" xfId="4446"/>
    <cellStyle name="Output 3 5 2 2 16 2" xfId="10240"/>
    <cellStyle name="Output 3 5 2 2 16 2 2" xfId="34067"/>
    <cellStyle name="Output 3 5 2 2 16 2 3" xfId="45106"/>
    <cellStyle name="Output 3 5 2 2 16 2 4" xfId="22153"/>
    <cellStyle name="Output 3 5 2 2 16 3" xfId="28344"/>
    <cellStyle name="Output 3 5 2 2 16 4" xfId="39313"/>
    <cellStyle name="Output 3 5 2 2 16 5" xfId="16360"/>
    <cellStyle name="Output 3 5 2 2 17" xfId="4667"/>
    <cellStyle name="Output 3 5 2 2 17 2" xfId="10427"/>
    <cellStyle name="Output 3 5 2 2 17 2 2" xfId="34254"/>
    <cellStyle name="Output 3 5 2 2 17 2 3" xfId="45293"/>
    <cellStyle name="Output 3 5 2 2 17 2 4" xfId="22340"/>
    <cellStyle name="Output 3 5 2 2 17 3" xfId="28559"/>
    <cellStyle name="Output 3 5 2 2 17 4" xfId="39534"/>
    <cellStyle name="Output 3 5 2 2 17 5" xfId="16581"/>
    <cellStyle name="Output 3 5 2 2 18" xfId="4877"/>
    <cellStyle name="Output 3 5 2 2 18 2" xfId="10610"/>
    <cellStyle name="Output 3 5 2 2 18 2 2" xfId="34437"/>
    <cellStyle name="Output 3 5 2 2 18 2 3" xfId="45476"/>
    <cellStyle name="Output 3 5 2 2 18 2 4" xfId="22523"/>
    <cellStyle name="Output 3 5 2 2 18 3" xfId="28763"/>
    <cellStyle name="Output 3 5 2 2 18 4" xfId="39744"/>
    <cellStyle name="Output 3 5 2 2 18 5" xfId="16791"/>
    <cellStyle name="Output 3 5 2 2 19" xfId="5112"/>
    <cellStyle name="Output 3 5 2 2 19 2" xfId="10815"/>
    <cellStyle name="Output 3 5 2 2 19 2 2" xfId="34642"/>
    <cellStyle name="Output 3 5 2 2 19 2 3" xfId="45681"/>
    <cellStyle name="Output 3 5 2 2 19 2 4" xfId="22728"/>
    <cellStyle name="Output 3 5 2 2 19 3" xfId="28993"/>
    <cellStyle name="Output 3 5 2 2 19 4" xfId="39979"/>
    <cellStyle name="Output 3 5 2 2 19 5" xfId="17026"/>
    <cellStyle name="Output 3 5 2 2 2" xfId="1205"/>
    <cellStyle name="Output 3 5 2 2 2 2" xfId="7442"/>
    <cellStyle name="Output 3 5 2 2 2 2 2" xfId="31269"/>
    <cellStyle name="Output 3 5 2 2 2 2 3" xfId="42308"/>
    <cellStyle name="Output 3 5 2 2 2 2 4" xfId="19355"/>
    <cellStyle name="Output 3 5 2 2 2 3" xfId="25182"/>
    <cellStyle name="Output 3 5 2 2 2 4" xfId="24213"/>
    <cellStyle name="Output 3 5 2 2 2 5" xfId="13119"/>
    <cellStyle name="Output 3 5 2 2 20" xfId="5333"/>
    <cellStyle name="Output 3 5 2 2 20 2" xfId="11002"/>
    <cellStyle name="Output 3 5 2 2 20 2 2" xfId="34829"/>
    <cellStyle name="Output 3 5 2 2 20 2 3" xfId="45868"/>
    <cellStyle name="Output 3 5 2 2 20 2 4" xfId="22915"/>
    <cellStyle name="Output 3 5 2 2 20 3" xfId="29206"/>
    <cellStyle name="Output 3 5 2 2 20 4" xfId="40200"/>
    <cellStyle name="Output 3 5 2 2 20 5" xfId="17247"/>
    <cellStyle name="Output 3 5 2 2 21" xfId="5566"/>
    <cellStyle name="Output 3 5 2 2 21 2" xfId="11205"/>
    <cellStyle name="Output 3 5 2 2 21 2 2" xfId="35032"/>
    <cellStyle name="Output 3 5 2 2 21 2 3" xfId="46071"/>
    <cellStyle name="Output 3 5 2 2 21 2 4" xfId="23118"/>
    <cellStyle name="Output 3 5 2 2 21 3" xfId="29433"/>
    <cellStyle name="Output 3 5 2 2 21 4" xfId="40433"/>
    <cellStyle name="Output 3 5 2 2 21 5" xfId="17480"/>
    <cellStyle name="Output 3 5 2 2 22" xfId="5799"/>
    <cellStyle name="Output 3 5 2 2 22 2" xfId="11406"/>
    <cellStyle name="Output 3 5 2 2 22 2 2" xfId="35233"/>
    <cellStyle name="Output 3 5 2 2 22 2 3" xfId="46272"/>
    <cellStyle name="Output 3 5 2 2 22 2 4" xfId="23319"/>
    <cellStyle name="Output 3 5 2 2 22 3" xfId="29659"/>
    <cellStyle name="Output 3 5 2 2 22 4" xfId="40666"/>
    <cellStyle name="Output 3 5 2 2 22 5" xfId="17713"/>
    <cellStyle name="Output 3 5 2 2 23" xfId="6016"/>
    <cellStyle name="Output 3 5 2 2 23 2" xfId="11590"/>
    <cellStyle name="Output 3 5 2 2 23 2 2" xfId="35417"/>
    <cellStyle name="Output 3 5 2 2 23 2 3" xfId="46456"/>
    <cellStyle name="Output 3 5 2 2 23 2 4" xfId="23503"/>
    <cellStyle name="Output 3 5 2 2 23 3" xfId="29869"/>
    <cellStyle name="Output 3 5 2 2 23 4" xfId="40883"/>
    <cellStyle name="Output 3 5 2 2 23 5" xfId="17930"/>
    <cellStyle name="Output 3 5 2 2 24" xfId="6224"/>
    <cellStyle name="Output 3 5 2 2 24 2" xfId="11771"/>
    <cellStyle name="Output 3 5 2 2 24 2 2" xfId="35598"/>
    <cellStyle name="Output 3 5 2 2 24 2 3" xfId="46637"/>
    <cellStyle name="Output 3 5 2 2 24 2 4" xfId="23684"/>
    <cellStyle name="Output 3 5 2 2 24 3" xfId="30070"/>
    <cellStyle name="Output 3 5 2 2 24 4" xfId="41091"/>
    <cellStyle name="Output 3 5 2 2 24 5" xfId="18138"/>
    <cellStyle name="Output 3 5 2 2 25" xfId="6444"/>
    <cellStyle name="Output 3 5 2 2 25 2" xfId="11963"/>
    <cellStyle name="Output 3 5 2 2 25 2 2" xfId="35790"/>
    <cellStyle name="Output 3 5 2 2 25 2 3" xfId="46829"/>
    <cellStyle name="Output 3 5 2 2 25 2 4" xfId="23876"/>
    <cellStyle name="Output 3 5 2 2 25 3" xfId="30283"/>
    <cellStyle name="Output 3 5 2 2 25 4" xfId="41311"/>
    <cellStyle name="Output 3 5 2 2 25 5" xfId="18358"/>
    <cellStyle name="Output 3 5 2 2 26" xfId="6670"/>
    <cellStyle name="Output 3 5 2 2 26 2" xfId="12156"/>
    <cellStyle name="Output 3 5 2 2 26 2 2" xfId="35983"/>
    <cellStyle name="Output 3 5 2 2 26 2 3" xfId="47022"/>
    <cellStyle name="Output 3 5 2 2 26 2 4" xfId="24069"/>
    <cellStyle name="Output 3 5 2 2 26 3" xfId="30500"/>
    <cellStyle name="Output 3 5 2 2 26 4" xfId="41537"/>
    <cellStyle name="Output 3 5 2 2 26 5" xfId="18584"/>
    <cellStyle name="Output 3 5 2 2 27" xfId="784"/>
    <cellStyle name="Output 3 5 2 2 27 2" xfId="7091"/>
    <cellStyle name="Output 3 5 2 2 27 2 2" xfId="30918"/>
    <cellStyle name="Output 3 5 2 2 27 2 3" xfId="41957"/>
    <cellStyle name="Output 3 5 2 2 27 2 4" xfId="19004"/>
    <cellStyle name="Output 3 5 2 2 27 3" xfId="24775"/>
    <cellStyle name="Output 3 5 2 2 27 4" xfId="30339"/>
    <cellStyle name="Output 3 5 2 2 27 5" xfId="12698"/>
    <cellStyle name="Output 3 5 2 2 28" xfId="6874"/>
    <cellStyle name="Output 3 5 2 2 28 2" xfId="30701"/>
    <cellStyle name="Output 3 5 2 2 28 3" xfId="41740"/>
    <cellStyle name="Output 3 5 2 2 28 4" xfId="18787"/>
    <cellStyle name="Output 3 5 2 2 29" xfId="24553"/>
    <cellStyle name="Output 3 5 2 2 3" xfId="1418"/>
    <cellStyle name="Output 3 5 2 2 3 2" xfId="7627"/>
    <cellStyle name="Output 3 5 2 2 3 2 2" xfId="31454"/>
    <cellStyle name="Output 3 5 2 2 3 2 3" xfId="42493"/>
    <cellStyle name="Output 3 5 2 2 3 2 4" xfId="19540"/>
    <cellStyle name="Output 3 5 2 2 3 3" xfId="25388"/>
    <cellStyle name="Output 3 5 2 2 3 4" xfId="36285"/>
    <cellStyle name="Output 3 5 2 2 3 5" xfId="13332"/>
    <cellStyle name="Output 3 5 2 2 30" xfId="24945"/>
    <cellStyle name="Output 3 5 2 2 31" xfId="12475"/>
    <cellStyle name="Output 3 5 2 2 4" xfId="1650"/>
    <cellStyle name="Output 3 5 2 2 4 2" xfId="7825"/>
    <cellStyle name="Output 3 5 2 2 4 2 2" xfId="31652"/>
    <cellStyle name="Output 3 5 2 2 4 2 3" xfId="42691"/>
    <cellStyle name="Output 3 5 2 2 4 2 4" xfId="19738"/>
    <cellStyle name="Output 3 5 2 2 4 3" xfId="25612"/>
    <cellStyle name="Output 3 5 2 2 4 4" xfId="36517"/>
    <cellStyle name="Output 3 5 2 2 4 5" xfId="13564"/>
    <cellStyle name="Output 3 5 2 2 5" xfId="1861"/>
    <cellStyle name="Output 3 5 2 2 5 2" xfId="8009"/>
    <cellStyle name="Output 3 5 2 2 5 2 2" xfId="31836"/>
    <cellStyle name="Output 3 5 2 2 5 2 3" xfId="42875"/>
    <cellStyle name="Output 3 5 2 2 5 2 4" xfId="19922"/>
    <cellStyle name="Output 3 5 2 2 5 3" xfId="25816"/>
    <cellStyle name="Output 3 5 2 2 5 4" xfId="36728"/>
    <cellStyle name="Output 3 5 2 2 5 5" xfId="13775"/>
    <cellStyle name="Output 3 5 2 2 6" xfId="2092"/>
    <cellStyle name="Output 3 5 2 2 6 2" xfId="8210"/>
    <cellStyle name="Output 3 5 2 2 6 2 2" xfId="32037"/>
    <cellStyle name="Output 3 5 2 2 6 2 3" xfId="43076"/>
    <cellStyle name="Output 3 5 2 2 6 2 4" xfId="20123"/>
    <cellStyle name="Output 3 5 2 2 6 3" xfId="26041"/>
    <cellStyle name="Output 3 5 2 2 6 4" xfId="36959"/>
    <cellStyle name="Output 3 5 2 2 6 5" xfId="14006"/>
    <cellStyle name="Output 3 5 2 2 7" xfId="2317"/>
    <cellStyle name="Output 3 5 2 2 7 2" xfId="8401"/>
    <cellStyle name="Output 3 5 2 2 7 2 2" xfId="32228"/>
    <cellStyle name="Output 3 5 2 2 7 2 3" xfId="43267"/>
    <cellStyle name="Output 3 5 2 2 7 2 4" xfId="20314"/>
    <cellStyle name="Output 3 5 2 2 7 3" xfId="26258"/>
    <cellStyle name="Output 3 5 2 2 7 4" xfId="37184"/>
    <cellStyle name="Output 3 5 2 2 7 5" xfId="14231"/>
    <cellStyle name="Output 3 5 2 2 8" xfId="2531"/>
    <cellStyle name="Output 3 5 2 2 8 2" xfId="8587"/>
    <cellStyle name="Output 3 5 2 2 8 2 2" xfId="32414"/>
    <cellStyle name="Output 3 5 2 2 8 2 3" xfId="43453"/>
    <cellStyle name="Output 3 5 2 2 8 2 4" xfId="20500"/>
    <cellStyle name="Output 3 5 2 2 8 3" xfId="26467"/>
    <cellStyle name="Output 3 5 2 2 8 4" xfId="37398"/>
    <cellStyle name="Output 3 5 2 2 8 5" xfId="14445"/>
    <cellStyle name="Output 3 5 2 2 9" xfId="2749"/>
    <cellStyle name="Output 3 5 2 2 9 2" xfId="8771"/>
    <cellStyle name="Output 3 5 2 2 9 2 2" xfId="32598"/>
    <cellStyle name="Output 3 5 2 2 9 2 3" xfId="43637"/>
    <cellStyle name="Output 3 5 2 2 9 2 4" xfId="20684"/>
    <cellStyle name="Output 3 5 2 2 9 3" xfId="26679"/>
    <cellStyle name="Output 3 5 2 2 9 4" xfId="37616"/>
    <cellStyle name="Output 3 5 2 2 9 5" xfId="14663"/>
    <cellStyle name="Output 3 5 2 20" xfId="4546"/>
    <cellStyle name="Output 3 5 2 20 2" xfId="10323"/>
    <cellStyle name="Output 3 5 2 20 2 2" xfId="34150"/>
    <cellStyle name="Output 3 5 2 20 2 3" xfId="45189"/>
    <cellStyle name="Output 3 5 2 20 2 4" xfId="22236"/>
    <cellStyle name="Output 3 5 2 20 3" xfId="28442"/>
    <cellStyle name="Output 3 5 2 20 4" xfId="39413"/>
    <cellStyle name="Output 3 5 2 20 5" xfId="16460"/>
    <cellStyle name="Output 3 5 2 21" xfId="4756"/>
    <cellStyle name="Output 3 5 2 21 2" xfId="10506"/>
    <cellStyle name="Output 3 5 2 21 2 2" xfId="34333"/>
    <cellStyle name="Output 3 5 2 21 2 3" xfId="45372"/>
    <cellStyle name="Output 3 5 2 21 2 4" xfId="22419"/>
    <cellStyle name="Output 3 5 2 21 3" xfId="28646"/>
    <cellStyle name="Output 3 5 2 21 4" xfId="39623"/>
    <cellStyle name="Output 3 5 2 21 5" xfId="16670"/>
    <cellStyle name="Output 3 5 2 22" xfId="4991"/>
    <cellStyle name="Output 3 5 2 22 2" xfId="10711"/>
    <cellStyle name="Output 3 5 2 22 2 2" xfId="34538"/>
    <cellStyle name="Output 3 5 2 22 2 3" xfId="45577"/>
    <cellStyle name="Output 3 5 2 22 2 4" xfId="22624"/>
    <cellStyle name="Output 3 5 2 22 3" xfId="28875"/>
    <cellStyle name="Output 3 5 2 22 4" xfId="39858"/>
    <cellStyle name="Output 3 5 2 22 5" xfId="16905"/>
    <cellStyle name="Output 3 5 2 23" xfId="5212"/>
    <cellStyle name="Output 3 5 2 23 2" xfId="10898"/>
    <cellStyle name="Output 3 5 2 23 2 2" xfId="34725"/>
    <cellStyle name="Output 3 5 2 23 2 3" xfId="45764"/>
    <cellStyle name="Output 3 5 2 23 2 4" xfId="22811"/>
    <cellStyle name="Output 3 5 2 23 3" xfId="29089"/>
    <cellStyle name="Output 3 5 2 23 4" xfId="40079"/>
    <cellStyle name="Output 3 5 2 23 5" xfId="17126"/>
    <cellStyle name="Output 3 5 2 24" xfId="5445"/>
    <cellStyle name="Output 3 5 2 24 2" xfId="11101"/>
    <cellStyle name="Output 3 5 2 24 2 2" xfId="34928"/>
    <cellStyle name="Output 3 5 2 24 2 3" xfId="45967"/>
    <cellStyle name="Output 3 5 2 24 2 4" xfId="23014"/>
    <cellStyle name="Output 3 5 2 24 3" xfId="29316"/>
    <cellStyle name="Output 3 5 2 24 4" xfId="40312"/>
    <cellStyle name="Output 3 5 2 24 5" xfId="17359"/>
    <cellStyle name="Output 3 5 2 25" xfId="5678"/>
    <cellStyle name="Output 3 5 2 25 2" xfId="11302"/>
    <cellStyle name="Output 3 5 2 25 2 2" xfId="35129"/>
    <cellStyle name="Output 3 5 2 25 2 3" xfId="46168"/>
    <cellStyle name="Output 3 5 2 25 2 4" xfId="23215"/>
    <cellStyle name="Output 3 5 2 25 3" xfId="29542"/>
    <cellStyle name="Output 3 5 2 25 4" xfId="40545"/>
    <cellStyle name="Output 3 5 2 25 5" xfId="17592"/>
    <cellStyle name="Output 3 5 2 26" xfId="5895"/>
    <cellStyle name="Output 3 5 2 26 2" xfId="11486"/>
    <cellStyle name="Output 3 5 2 26 2 2" xfId="35313"/>
    <cellStyle name="Output 3 5 2 26 2 3" xfId="46352"/>
    <cellStyle name="Output 3 5 2 26 2 4" xfId="23399"/>
    <cellStyle name="Output 3 5 2 26 3" xfId="29753"/>
    <cellStyle name="Output 3 5 2 26 4" xfId="40762"/>
    <cellStyle name="Output 3 5 2 26 5" xfId="17809"/>
    <cellStyle name="Output 3 5 2 27" xfId="6103"/>
    <cellStyle name="Output 3 5 2 27 2" xfId="11667"/>
    <cellStyle name="Output 3 5 2 27 2 2" xfId="35494"/>
    <cellStyle name="Output 3 5 2 27 2 3" xfId="46533"/>
    <cellStyle name="Output 3 5 2 27 2 4" xfId="23580"/>
    <cellStyle name="Output 3 5 2 27 3" xfId="29954"/>
    <cellStyle name="Output 3 5 2 27 4" xfId="40970"/>
    <cellStyle name="Output 3 5 2 27 5" xfId="18017"/>
    <cellStyle name="Output 3 5 2 28" xfId="6323"/>
    <cellStyle name="Output 3 5 2 28 2" xfId="11859"/>
    <cellStyle name="Output 3 5 2 28 2 2" xfId="35686"/>
    <cellStyle name="Output 3 5 2 28 2 3" xfId="46725"/>
    <cellStyle name="Output 3 5 2 28 2 4" xfId="23772"/>
    <cellStyle name="Output 3 5 2 28 3" xfId="30167"/>
    <cellStyle name="Output 3 5 2 28 4" xfId="41190"/>
    <cellStyle name="Output 3 5 2 28 5" xfId="18237"/>
    <cellStyle name="Output 3 5 2 29" xfId="6558"/>
    <cellStyle name="Output 3 5 2 29 2" xfId="12061"/>
    <cellStyle name="Output 3 5 2 29 2 2" xfId="35888"/>
    <cellStyle name="Output 3 5 2 29 2 3" xfId="46927"/>
    <cellStyle name="Output 3 5 2 29 2 4" xfId="23974"/>
    <cellStyle name="Output 3 5 2 29 3" xfId="30393"/>
    <cellStyle name="Output 3 5 2 29 4" xfId="41425"/>
    <cellStyle name="Output 3 5 2 29 5" xfId="18472"/>
    <cellStyle name="Output 3 5 2 3" xfId="606"/>
    <cellStyle name="Output 3 5 2 3 10" xfId="3000"/>
    <cellStyle name="Output 3 5 2 3 10 2" xfId="8991"/>
    <cellStyle name="Output 3 5 2 3 10 2 2" xfId="32818"/>
    <cellStyle name="Output 3 5 2 3 10 2 3" xfId="43857"/>
    <cellStyle name="Output 3 5 2 3 10 2 4" xfId="20904"/>
    <cellStyle name="Output 3 5 2 3 10 3" xfId="26924"/>
    <cellStyle name="Output 3 5 2 3 10 4" xfId="37867"/>
    <cellStyle name="Output 3 5 2 3 10 5" xfId="14914"/>
    <cellStyle name="Output 3 5 2 3 11" xfId="3268"/>
    <cellStyle name="Output 3 5 2 3 11 2" xfId="9220"/>
    <cellStyle name="Output 3 5 2 3 11 2 2" xfId="33047"/>
    <cellStyle name="Output 3 5 2 3 11 2 3" xfId="44086"/>
    <cellStyle name="Output 3 5 2 3 11 2 4" xfId="21133"/>
    <cellStyle name="Output 3 5 2 3 11 3" xfId="27189"/>
    <cellStyle name="Output 3 5 2 3 11 4" xfId="38135"/>
    <cellStyle name="Output 3 5 2 3 11 5" xfId="15182"/>
    <cellStyle name="Output 3 5 2 3 12" xfId="3512"/>
    <cellStyle name="Output 3 5 2 3 12 2" xfId="9432"/>
    <cellStyle name="Output 3 5 2 3 12 2 2" xfId="33259"/>
    <cellStyle name="Output 3 5 2 3 12 2 3" xfId="44298"/>
    <cellStyle name="Output 3 5 2 3 12 2 4" xfId="21345"/>
    <cellStyle name="Output 3 5 2 3 12 3" xfId="27428"/>
    <cellStyle name="Output 3 5 2 3 12 4" xfId="38379"/>
    <cellStyle name="Output 3 5 2 3 12 5" xfId="15426"/>
    <cellStyle name="Output 3 5 2 3 13" xfId="3757"/>
    <cellStyle name="Output 3 5 2 3 13 2" xfId="9645"/>
    <cellStyle name="Output 3 5 2 3 13 2 2" xfId="33472"/>
    <cellStyle name="Output 3 5 2 3 13 2 3" xfId="44511"/>
    <cellStyle name="Output 3 5 2 3 13 2 4" xfId="21558"/>
    <cellStyle name="Output 3 5 2 3 13 3" xfId="27669"/>
    <cellStyle name="Output 3 5 2 3 13 4" xfId="38624"/>
    <cellStyle name="Output 3 5 2 3 13 5" xfId="15671"/>
    <cellStyle name="Output 3 5 2 3 14" xfId="4005"/>
    <cellStyle name="Output 3 5 2 3 14 2" xfId="9859"/>
    <cellStyle name="Output 3 5 2 3 14 2 2" xfId="33686"/>
    <cellStyle name="Output 3 5 2 3 14 2 3" xfId="44725"/>
    <cellStyle name="Output 3 5 2 3 14 2 4" xfId="21772"/>
    <cellStyle name="Output 3 5 2 3 14 3" xfId="27912"/>
    <cellStyle name="Output 3 5 2 3 14 4" xfId="38872"/>
    <cellStyle name="Output 3 5 2 3 14 5" xfId="15919"/>
    <cellStyle name="Output 3 5 2 3 15" xfId="4249"/>
    <cellStyle name="Output 3 5 2 3 15 2" xfId="10070"/>
    <cellStyle name="Output 3 5 2 3 15 2 2" xfId="33897"/>
    <cellStyle name="Output 3 5 2 3 15 2 3" xfId="44936"/>
    <cellStyle name="Output 3 5 2 3 15 2 4" xfId="21983"/>
    <cellStyle name="Output 3 5 2 3 15 3" xfId="28151"/>
    <cellStyle name="Output 3 5 2 3 15 4" xfId="39116"/>
    <cellStyle name="Output 3 5 2 3 15 5" xfId="16163"/>
    <cellStyle name="Output 3 5 2 3 16" xfId="4491"/>
    <cellStyle name="Output 3 5 2 3 16 2" xfId="10280"/>
    <cellStyle name="Output 3 5 2 3 16 2 2" xfId="34107"/>
    <cellStyle name="Output 3 5 2 3 16 2 3" xfId="45146"/>
    <cellStyle name="Output 3 5 2 3 16 2 4" xfId="22193"/>
    <cellStyle name="Output 3 5 2 3 16 3" xfId="28388"/>
    <cellStyle name="Output 3 5 2 3 16 4" xfId="39358"/>
    <cellStyle name="Output 3 5 2 3 16 5" xfId="16405"/>
    <cellStyle name="Output 3 5 2 3 17" xfId="4712"/>
    <cellStyle name="Output 3 5 2 3 17 2" xfId="10467"/>
    <cellStyle name="Output 3 5 2 3 17 2 2" xfId="34294"/>
    <cellStyle name="Output 3 5 2 3 17 2 3" xfId="45333"/>
    <cellStyle name="Output 3 5 2 3 17 2 4" xfId="22380"/>
    <cellStyle name="Output 3 5 2 3 17 3" xfId="28603"/>
    <cellStyle name="Output 3 5 2 3 17 4" xfId="39579"/>
    <cellStyle name="Output 3 5 2 3 17 5" xfId="16626"/>
    <cellStyle name="Output 3 5 2 3 18" xfId="4922"/>
    <cellStyle name="Output 3 5 2 3 18 2" xfId="10650"/>
    <cellStyle name="Output 3 5 2 3 18 2 2" xfId="34477"/>
    <cellStyle name="Output 3 5 2 3 18 2 3" xfId="45516"/>
    <cellStyle name="Output 3 5 2 3 18 2 4" xfId="22563"/>
    <cellStyle name="Output 3 5 2 3 18 3" xfId="28807"/>
    <cellStyle name="Output 3 5 2 3 18 4" xfId="39789"/>
    <cellStyle name="Output 3 5 2 3 18 5" xfId="16836"/>
    <cellStyle name="Output 3 5 2 3 19" xfId="5157"/>
    <cellStyle name="Output 3 5 2 3 19 2" xfId="10855"/>
    <cellStyle name="Output 3 5 2 3 19 2 2" xfId="34682"/>
    <cellStyle name="Output 3 5 2 3 19 2 3" xfId="45721"/>
    <cellStyle name="Output 3 5 2 3 19 2 4" xfId="22768"/>
    <cellStyle name="Output 3 5 2 3 19 3" xfId="29037"/>
    <cellStyle name="Output 3 5 2 3 19 4" xfId="40024"/>
    <cellStyle name="Output 3 5 2 3 19 5" xfId="17071"/>
    <cellStyle name="Output 3 5 2 3 2" xfId="1250"/>
    <cellStyle name="Output 3 5 2 3 2 2" xfId="7482"/>
    <cellStyle name="Output 3 5 2 3 2 2 2" xfId="31309"/>
    <cellStyle name="Output 3 5 2 3 2 2 3" xfId="42348"/>
    <cellStyle name="Output 3 5 2 3 2 2 4" xfId="19395"/>
    <cellStyle name="Output 3 5 2 3 2 3" xfId="25226"/>
    <cellStyle name="Output 3 5 2 3 2 4" xfId="36117"/>
    <cellStyle name="Output 3 5 2 3 2 5" xfId="13164"/>
    <cellStyle name="Output 3 5 2 3 20" xfId="5378"/>
    <cellStyle name="Output 3 5 2 3 20 2" xfId="11042"/>
    <cellStyle name="Output 3 5 2 3 20 2 2" xfId="34869"/>
    <cellStyle name="Output 3 5 2 3 20 2 3" xfId="45908"/>
    <cellStyle name="Output 3 5 2 3 20 2 4" xfId="22955"/>
    <cellStyle name="Output 3 5 2 3 20 3" xfId="29250"/>
    <cellStyle name="Output 3 5 2 3 20 4" xfId="40245"/>
    <cellStyle name="Output 3 5 2 3 20 5" xfId="17292"/>
    <cellStyle name="Output 3 5 2 3 21" xfId="5611"/>
    <cellStyle name="Output 3 5 2 3 21 2" xfId="11245"/>
    <cellStyle name="Output 3 5 2 3 21 2 2" xfId="35072"/>
    <cellStyle name="Output 3 5 2 3 21 2 3" xfId="46111"/>
    <cellStyle name="Output 3 5 2 3 21 2 4" xfId="23158"/>
    <cellStyle name="Output 3 5 2 3 21 3" xfId="29477"/>
    <cellStyle name="Output 3 5 2 3 21 4" xfId="40478"/>
    <cellStyle name="Output 3 5 2 3 21 5" xfId="17525"/>
    <cellStyle name="Output 3 5 2 3 22" xfId="5844"/>
    <cellStyle name="Output 3 5 2 3 22 2" xfId="11446"/>
    <cellStyle name="Output 3 5 2 3 22 2 2" xfId="35273"/>
    <cellStyle name="Output 3 5 2 3 22 2 3" xfId="46312"/>
    <cellStyle name="Output 3 5 2 3 22 2 4" xfId="23359"/>
    <cellStyle name="Output 3 5 2 3 22 3" xfId="29703"/>
    <cellStyle name="Output 3 5 2 3 22 4" xfId="40711"/>
    <cellStyle name="Output 3 5 2 3 22 5" xfId="17758"/>
    <cellStyle name="Output 3 5 2 3 23" xfId="6061"/>
    <cellStyle name="Output 3 5 2 3 23 2" xfId="11630"/>
    <cellStyle name="Output 3 5 2 3 23 2 2" xfId="35457"/>
    <cellStyle name="Output 3 5 2 3 23 2 3" xfId="46496"/>
    <cellStyle name="Output 3 5 2 3 23 2 4" xfId="23543"/>
    <cellStyle name="Output 3 5 2 3 23 3" xfId="29913"/>
    <cellStyle name="Output 3 5 2 3 23 4" xfId="40928"/>
    <cellStyle name="Output 3 5 2 3 23 5" xfId="17975"/>
    <cellStyle name="Output 3 5 2 3 24" xfId="6269"/>
    <cellStyle name="Output 3 5 2 3 24 2" xfId="11811"/>
    <cellStyle name="Output 3 5 2 3 24 2 2" xfId="35638"/>
    <cellStyle name="Output 3 5 2 3 24 2 3" xfId="46677"/>
    <cellStyle name="Output 3 5 2 3 24 2 4" xfId="23724"/>
    <cellStyle name="Output 3 5 2 3 24 3" xfId="30114"/>
    <cellStyle name="Output 3 5 2 3 24 4" xfId="41136"/>
    <cellStyle name="Output 3 5 2 3 24 5" xfId="18183"/>
    <cellStyle name="Output 3 5 2 3 25" xfId="6489"/>
    <cellStyle name="Output 3 5 2 3 25 2" xfId="12003"/>
    <cellStyle name="Output 3 5 2 3 25 2 2" xfId="35830"/>
    <cellStyle name="Output 3 5 2 3 25 2 3" xfId="46869"/>
    <cellStyle name="Output 3 5 2 3 25 2 4" xfId="23916"/>
    <cellStyle name="Output 3 5 2 3 25 3" xfId="30327"/>
    <cellStyle name="Output 3 5 2 3 25 4" xfId="41356"/>
    <cellStyle name="Output 3 5 2 3 25 5" xfId="18403"/>
    <cellStyle name="Output 3 5 2 3 26" xfId="6715"/>
    <cellStyle name="Output 3 5 2 3 26 2" xfId="12196"/>
    <cellStyle name="Output 3 5 2 3 26 2 2" xfId="36023"/>
    <cellStyle name="Output 3 5 2 3 26 2 3" xfId="47062"/>
    <cellStyle name="Output 3 5 2 3 26 2 4" xfId="24109"/>
    <cellStyle name="Output 3 5 2 3 26 3" xfId="30544"/>
    <cellStyle name="Output 3 5 2 3 26 4" xfId="41582"/>
    <cellStyle name="Output 3 5 2 3 26 5" xfId="18629"/>
    <cellStyle name="Output 3 5 2 3 27" xfId="824"/>
    <cellStyle name="Output 3 5 2 3 27 2" xfId="7131"/>
    <cellStyle name="Output 3 5 2 3 27 2 2" xfId="30958"/>
    <cellStyle name="Output 3 5 2 3 27 2 3" xfId="41997"/>
    <cellStyle name="Output 3 5 2 3 27 2 4" xfId="19044"/>
    <cellStyle name="Output 3 5 2 3 27 3" xfId="24815"/>
    <cellStyle name="Output 3 5 2 3 27 4" xfId="27168"/>
    <cellStyle name="Output 3 5 2 3 27 5" xfId="12738"/>
    <cellStyle name="Output 3 5 2 3 28" xfId="6914"/>
    <cellStyle name="Output 3 5 2 3 28 2" xfId="30741"/>
    <cellStyle name="Output 3 5 2 3 28 3" xfId="41780"/>
    <cellStyle name="Output 3 5 2 3 28 4" xfId="18827"/>
    <cellStyle name="Output 3 5 2 3 29" xfId="24597"/>
    <cellStyle name="Output 3 5 2 3 3" xfId="1463"/>
    <cellStyle name="Output 3 5 2 3 3 2" xfId="7667"/>
    <cellStyle name="Output 3 5 2 3 3 2 2" xfId="31494"/>
    <cellStyle name="Output 3 5 2 3 3 2 3" xfId="42533"/>
    <cellStyle name="Output 3 5 2 3 3 2 4" xfId="19580"/>
    <cellStyle name="Output 3 5 2 3 3 3" xfId="25432"/>
    <cellStyle name="Output 3 5 2 3 3 4" xfId="36330"/>
    <cellStyle name="Output 3 5 2 3 3 5" xfId="13377"/>
    <cellStyle name="Output 3 5 2 3 30" xfId="30249"/>
    <cellStyle name="Output 3 5 2 3 31" xfId="12520"/>
    <cellStyle name="Output 3 5 2 3 4" xfId="1695"/>
    <cellStyle name="Output 3 5 2 3 4 2" xfId="7865"/>
    <cellStyle name="Output 3 5 2 3 4 2 2" xfId="31692"/>
    <cellStyle name="Output 3 5 2 3 4 2 3" xfId="42731"/>
    <cellStyle name="Output 3 5 2 3 4 2 4" xfId="19778"/>
    <cellStyle name="Output 3 5 2 3 4 3" xfId="25656"/>
    <cellStyle name="Output 3 5 2 3 4 4" xfId="36562"/>
    <cellStyle name="Output 3 5 2 3 4 5" xfId="13609"/>
    <cellStyle name="Output 3 5 2 3 5" xfId="1906"/>
    <cellStyle name="Output 3 5 2 3 5 2" xfId="8049"/>
    <cellStyle name="Output 3 5 2 3 5 2 2" xfId="31876"/>
    <cellStyle name="Output 3 5 2 3 5 2 3" xfId="42915"/>
    <cellStyle name="Output 3 5 2 3 5 2 4" xfId="19962"/>
    <cellStyle name="Output 3 5 2 3 5 3" xfId="25860"/>
    <cellStyle name="Output 3 5 2 3 5 4" xfId="36773"/>
    <cellStyle name="Output 3 5 2 3 5 5" xfId="13820"/>
    <cellStyle name="Output 3 5 2 3 6" xfId="2137"/>
    <cellStyle name="Output 3 5 2 3 6 2" xfId="8250"/>
    <cellStyle name="Output 3 5 2 3 6 2 2" xfId="32077"/>
    <cellStyle name="Output 3 5 2 3 6 2 3" xfId="43116"/>
    <cellStyle name="Output 3 5 2 3 6 2 4" xfId="20163"/>
    <cellStyle name="Output 3 5 2 3 6 3" xfId="26085"/>
    <cellStyle name="Output 3 5 2 3 6 4" xfId="37004"/>
    <cellStyle name="Output 3 5 2 3 6 5" xfId="14051"/>
    <cellStyle name="Output 3 5 2 3 7" xfId="2362"/>
    <cellStyle name="Output 3 5 2 3 7 2" xfId="8441"/>
    <cellStyle name="Output 3 5 2 3 7 2 2" xfId="32268"/>
    <cellStyle name="Output 3 5 2 3 7 2 3" xfId="43307"/>
    <cellStyle name="Output 3 5 2 3 7 2 4" xfId="20354"/>
    <cellStyle name="Output 3 5 2 3 7 3" xfId="26302"/>
    <cellStyle name="Output 3 5 2 3 7 4" xfId="37229"/>
    <cellStyle name="Output 3 5 2 3 7 5" xfId="14276"/>
    <cellStyle name="Output 3 5 2 3 8" xfId="2576"/>
    <cellStyle name="Output 3 5 2 3 8 2" xfId="8627"/>
    <cellStyle name="Output 3 5 2 3 8 2 2" xfId="32454"/>
    <cellStyle name="Output 3 5 2 3 8 2 3" xfId="43493"/>
    <cellStyle name="Output 3 5 2 3 8 2 4" xfId="20540"/>
    <cellStyle name="Output 3 5 2 3 8 3" xfId="26511"/>
    <cellStyle name="Output 3 5 2 3 8 4" xfId="37443"/>
    <cellStyle name="Output 3 5 2 3 8 5" xfId="14490"/>
    <cellStyle name="Output 3 5 2 3 9" xfId="2794"/>
    <cellStyle name="Output 3 5 2 3 9 2" xfId="8811"/>
    <cellStyle name="Output 3 5 2 3 9 2 2" xfId="32638"/>
    <cellStyle name="Output 3 5 2 3 9 2 3" xfId="43677"/>
    <cellStyle name="Output 3 5 2 3 9 2 4" xfId="20724"/>
    <cellStyle name="Output 3 5 2 3 9 3" xfId="26723"/>
    <cellStyle name="Output 3 5 2 3 9 4" xfId="37661"/>
    <cellStyle name="Output 3 5 2 3 9 5" xfId="14708"/>
    <cellStyle name="Output 3 5 2 30" xfId="6759"/>
    <cellStyle name="Output 3 5 2 30 2" xfId="12232"/>
    <cellStyle name="Output 3 5 2 30 2 2" xfId="36059"/>
    <cellStyle name="Output 3 5 2 30 2 3" xfId="47098"/>
    <cellStyle name="Output 3 5 2 30 2 4" xfId="24145"/>
    <cellStyle name="Output 3 5 2 30 3" xfId="30587"/>
    <cellStyle name="Output 3 5 2 30 4" xfId="41626"/>
    <cellStyle name="Output 3 5 2 30 5" xfId="18673"/>
    <cellStyle name="Output 3 5 2 31" xfId="6804"/>
    <cellStyle name="Output 3 5 2 31 2" xfId="12272"/>
    <cellStyle name="Output 3 5 2 31 2 2" xfId="36099"/>
    <cellStyle name="Output 3 5 2 31 2 3" xfId="47138"/>
    <cellStyle name="Output 3 5 2 31 2 4" xfId="24185"/>
    <cellStyle name="Output 3 5 2 31 3" xfId="30631"/>
    <cellStyle name="Output 3 5 2 31 4" xfId="41671"/>
    <cellStyle name="Output 3 5 2 31 5" xfId="18718"/>
    <cellStyle name="Output 3 5 2 32" xfId="680"/>
    <cellStyle name="Output 3 5 2 32 2" xfId="6987"/>
    <cellStyle name="Output 3 5 2 32 2 2" xfId="30814"/>
    <cellStyle name="Output 3 5 2 32 2 3" xfId="41853"/>
    <cellStyle name="Output 3 5 2 32 2 4" xfId="18900"/>
    <cellStyle name="Output 3 5 2 32 3" xfId="24671"/>
    <cellStyle name="Output 3 5 2 32 4" xfId="26045"/>
    <cellStyle name="Output 3 5 2 32 5" xfId="12594"/>
    <cellStyle name="Output 3 5 2 33" xfId="24436"/>
    <cellStyle name="Output 3 5 2 34" xfId="28403"/>
    <cellStyle name="Output 3 5 2 35" xfId="12354"/>
    <cellStyle name="Output 3 5 2 4" xfId="478"/>
    <cellStyle name="Output 3 5 2 4 10" xfId="3140"/>
    <cellStyle name="Output 3 5 2 4 10 2" xfId="9113"/>
    <cellStyle name="Output 3 5 2 4 10 2 2" xfId="32940"/>
    <cellStyle name="Output 3 5 2 4 10 2 3" xfId="43979"/>
    <cellStyle name="Output 3 5 2 4 10 2 4" xfId="21026"/>
    <cellStyle name="Output 3 5 2 4 10 3" xfId="27064"/>
    <cellStyle name="Output 3 5 2 4 10 4" xfId="38007"/>
    <cellStyle name="Output 3 5 2 4 10 5" xfId="15054"/>
    <cellStyle name="Output 3 5 2 4 11" xfId="3384"/>
    <cellStyle name="Output 3 5 2 4 11 2" xfId="9325"/>
    <cellStyle name="Output 3 5 2 4 11 2 2" xfId="33152"/>
    <cellStyle name="Output 3 5 2 4 11 2 3" xfId="44191"/>
    <cellStyle name="Output 3 5 2 4 11 2 4" xfId="21238"/>
    <cellStyle name="Output 3 5 2 4 11 3" xfId="27305"/>
    <cellStyle name="Output 3 5 2 4 11 4" xfId="38251"/>
    <cellStyle name="Output 3 5 2 4 11 5" xfId="15298"/>
    <cellStyle name="Output 3 5 2 4 12" xfId="3629"/>
    <cellStyle name="Output 3 5 2 4 12 2" xfId="9538"/>
    <cellStyle name="Output 3 5 2 4 12 2 2" xfId="33365"/>
    <cellStyle name="Output 3 5 2 4 12 2 3" xfId="44404"/>
    <cellStyle name="Output 3 5 2 4 12 2 4" xfId="21451"/>
    <cellStyle name="Output 3 5 2 4 12 3" xfId="27545"/>
    <cellStyle name="Output 3 5 2 4 12 4" xfId="38496"/>
    <cellStyle name="Output 3 5 2 4 12 5" xfId="15543"/>
    <cellStyle name="Output 3 5 2 4 13" xfId="3877"/>
    <cellStyle name="Output 3 5 2 4 13 2" xfId="9752"/>
    <cellStyle name="Output 3 5 2 4 13 2 2" xfId="33579"/>
    <cellStyle name="Output 3 5 2 4 13 2 3" xfId="44618"/>
    <cellStyle name="Output 3 5 2 4 13 2 4" xfId="21665"/>
    <cellStyle name="Output 3 5 2 4 13 3" xfId="27789"/>
    <cellStyle name="Output 3 5 2 4 13 4" xfId="38744"/>
    <cellStyle name="Output 3 5 2 4 13 5" xfId="15791"/>
    <cellStyle name="Output 3 5 2 4 14" xfId="4121"/>
    <cellStyle name="Output 3 5 2 4 14 2" xfId="9963"/>
    <cellStyle name="Output 3 5 2 4 14 2 2" xfId="33790"/>
    <cellStyle name="Output 3 5 2 4 14 2 3" xfId="44829"/>
    <cellStyle name="Output 3 5 2 4 14 2 4" xfId="21876"/>
    <cellStyle name="Output 3 5 2 4 14 3" xfId="28028"/>
    <cellStyle name="Output 3 5 2 4 14 4" xfId="38988"/>
    <cellStyle name="Output 3 5 2 4 14 5" xfId="16035"/>
    <cellStyle name="Output 3 5 2 4 15" xfId="4363"/>
    <cellStyle name="Output 3 5 2 4 15 2" xfId="10173"/>
    <cellStyle name="Output 3 5 2 4 15 2 2" xfId="34000"/>
    <cellStyle name="Output 3 5 2 4 15 2 3" xfId="45039"/>
    <cellStyle name="Output 3 5 2 4 15 2 4" xfId="22086"/>
    <cellStyle name="Output 3 5 2 4 15 3" xfId="28265"/>
    <cellStyle name="Output 3 5 2 4 15 4" xfId="39230"/>
    <cellStyle name="Output 3 5 2 4 15 5" xfId="16277"/>
    <cellStyle name="Output 3 5 2 4 16" xfId="4584"/>
    <cellStyle name="Output 3 5 2 4 16 2" xfId="10360"/>
    <cellStyle name="Output 3 5 2 4 16 2 2" xfId="34187"/>
    <cellStyle name="Output 3 5 2 4 16 2 3" xfId="45226"/>
    <cellStyle name="Output 3 5 2 4 16 2 4" xfId="22273"/>
    <cellStyle name="Output 3 5 2 4 16 3" xfId="28480"/>
    <cellStyle name="Output 3 5 2 4 16 4" xfId="39451"/>
    <cellStyle name="Output 3 5 2 4 16 5" xfId="16498"/>
    <cellStyle name="Output 3 5 2 4 17" xfId="4794"/>
    <cellStyle name="Output 3 5 2 4 17 2" xfId="10543"/>
    <cellStyle name="Output 3 5 2 4 17 2 2" xfId="34370"/>
    <cellStyle name="Output 3 5 2 4 17 2 3" xfId="45409"/>
    <cellStyle name="Output 3 5 2 4 17 2 4" xfId="22456"/>
    <cellStyle name="Output 3 5 2 4 17 3" xfId="28684"/>
    <cellStyle name="Output 3 5 2 4 17 4" xfId="39661"/>
    <cellStyle name="Output 3 5 2 4 17 5" xfId="16708"/>
    <cellStyle name="Output 3 5 2 4 18" xfId="5029"/>
    <cellStyle name="Output 3 5 2 4 18 2" xfId="10748"/>
    <cellStyle name="Output 3 5 2 4 18 2 2" xfId="34575"/>
    <cellStyle name="Output 3 5 2 4 18 2 3" xfId="45614"/>
    <cellStyle name="Output 3 5 2 4 18 2 4" xfId="22661"/>
    <cellStyle name="Output 3 5 2 4 18 3" xfId="28913"/>
    <cellStyle name="Output 3 5 2 4 18 4" xfId="39896"/>
    <cellStyle name="Output 3 5 2 4 18 5" xfId="16943"/>
    <cellStyle name="Output 3 5 2 4 19" xfId="5250"/>
    <cellStyle name="Output 3 5 2 4 19 2" xfId="10935"/>
    <cellStyle name="Output 3 5 2 4 19 2 2" xfId="34762"/>
    <cellStyle name="Output 3 5 2 4 19 2 3" xfId="45801"/>
    <cellStyle name="Output 3 5 2 4 19 2 4" xfId="22848"/>
    <cellStyle name="Output 3 5 2 4 19 3" xfId="29127"/>
    <cellStyle name="Output 3 5 2 4 19 4" xfId="40117"/>
    <cellStyle name="Output 3 5 2 4 19 5" xfId="17164"/>
    <cellStyle name="Output 3 5 2 4 2" xfId="1122"/>
    <cellStyle name="Output 3 5 2 4 2 2" xfId="7375"/>
    <cellStyle name="Output 3 5 2 4 2 2 2" xfId="31202"/>
    <cellStyle name="Output 3 5 2 4 2 2 3" xfId="42241"/>
    <cellStyle name="Output 3 5 2 4 2 2 4" xfId="19288"/>
    <cellStyle name="Output 3 5 2 4 2 3" xfId="25103"/>
    <cellStyle name="Output 3 5 2 4 2 4" xfId="24223"/>
    <cellStyle name="Output 3 5 2 4 2 5" xfId="13036"/>
    <cellStyle name="Output 3 5 2 4 20" xfId="5483"/>
    <cellStyle name="Output 3 5 2 4 20 2" xfId="11138"/>
    <cellStyle name="Output 3 5 2 4 20 2 2" xfId="34965"/>
    <cellStyle name="Output 3 5 2 4 20 2 3" xfId="46004"/>
    <cellStyle name="Output 3 5 2 4 20 2 4" xfId="23051"/>
    <cellStyle name="Output 3 5 2 4 20 3" xfId="29354"/>
    <cellStyle name="Output 3 5 2 4 20 4" xfId="40350"/>
    <cellStyle name="Output 3 5 2 4 20 5" xfId="17397"/>
    <cellStyle name="Output 3 5 2 4 21" xfId="5716"/>
    <cellStyle name="Output 3 5 2 4 21 2" xfId="11339"/>
    <cellStyle name="Output 3 5 2 4 21 2 2" xfId="35166"/>
    <cellStyle name="Output 3 5 2 4 21 2 3" xfId="46205"/>
    <cellStyle name="Output 3 5 2 4 21 2 4" xfId="23252"/>
    <cellStyle name="Output 3 5 2 4 21 3" xfId="29580"/>
    <cellStyle name="Output 3 5 2 4 21 4" xfId="40583"/>
    <cellStyle name="Output 3 5 2 4 21 5" xfId="17630"/>
    <cellStyle name="Output 3 5 2 4 22" xfId="5933"/>
    <cellStyle name="Output 3 5 2 4 22 2" xfId="11523"/>
    <cellStyle name="Output 3 5 2 4 22 2 2" xfId="35350"/>
    <cellStyle name="Output 3 5 2 4 22 2 3" xfId="46389"/>
    <cellStyle name="Output 3 5 2 4 22 2 4" xfId="23436"/>
    <cellStyle name="Output 3 5 2 4 22 3" xfId="29791"/>
    <cellStyle name="Output 3 5 2 4 22 4" xfId="40800"/>
    <cellStyle name="Output 3 5 2 4 22 5" xfId="17847"/>
    <cellStyle name="Output 3 5 2 4 23" xfId="6141"/>
    <cellStyle name="Output 3 5 2 4 23 2" xfId="11704"/>
    <cellStyle name="Output 3 5 2 4 23 2 2" xfId="35531"/>
    <cellStyle name="Output 3 5 2 4 23 2 3" xfId="46570"/>
    <cellStyle name="Output 3 5 2 4 23 2 4" xfId="23617"/>
    <cellStyle name="Output 3 5 2 4 23 3" xfId="29992"/>
    <cellStyle name="Output 3 5 2 4 23 4" xfId="41008"/>
    <cellStyle name="Output 3 5 2 4 23 5" xfId="18055"/>
    <cellStyle name="Output 3 5 2 4 24" xfId="6361"/>
    <cellStyle name="Output 3 5 2 4 24 2" xfId="11896"/>
    <cellStyle name="Output 3 5 2 4 24 2 2" xfId="35723"/>
    <cellStyle name="Output 3 5 2 4 24 2 3" xfId="46762"/>
    <cellStyle name="Output 3 5 2 4 24 2 4" xfId="23809"/>
    <cellStyle name="Output 3 5 2 4 24 3" xfId="30205"/>
    <cellStyle name="Output 3 5 2 4 24 4" xfId="41228"/>
    <cellStyle name="Output 3 5 2 4 24 5" xfId="18275"/>
    <cellStyle name="Output 3 5 2 4 25" xfId="6587"/>
    <cellStyle name="Output 3 5 2 4 25 2" xfId="12089"/>
    <cellStyle name="Output 3 5 2 4 25 2 2" xfId="35916"/>
    <cellStyle name="Output 3 5 2 4 25 2 3" xfId="46955"/>
    <cellStyle name="Output 3 5 2 4 25 2 4" xfId="24002"/>
    <cellStyle name="Output 3 5 2 4 25 3" xfId="30422"/>
    <cellStyle name="Output 3 5 2 4 25 4" xfId="41454"/>
    <cellStyle name="Output 3 5 2 4 25 5" xfId="18501"/>
    <cellStyle name="Output 3 5 2 4 26" xfId="717"/>
    <cellStyle name="Output 3 5 2 4 26 2" xfId="7024"/>
    <cellStyle name="Output 3 5 2 4 26 2 2" xfId="30851"/>
    <cellStyle name="Output 3 5 2 4 26 2 3" xfId="41890"/>
    <cellStyle name="Output 3 5 2 4 26 2 4" xfId="18937"/>
    <cellStyle name="Output 3 5 2 4 26 3" xfId="24708"/>
    <cellStyle name="Output 3 5 2 4 26 4" xfId="27471"/>
    <cellStyle name="Output 3 5 2 4 26 5" xfId="12631"/>
    <cellStyle name="Output 3 5 2 4 27" xfId="24474"/>
    <cellStyle name="Output 3 5 2 4 28" xfId="27452"/>
    <cellStyle name="Output 3 5 2 4 29" xfId="12392"/>
    <cellStyle name="Output 3 5 2 4 3" xfId="1335"/>
    <cellStyle name="Output 3 5 2 4 3 2" xfId="7560"/>
    <cellStyle name="Output 3 5 2 4 3 2 2" xfId="31387"/>
    <cellStyle name="Output 3 5 2 4 3 2 3" xfId="42426"/>
    <cellStyle name="Output 3 5 2 4 3 2 4" xfId="19473"/>
    <cellStyle name="Output 3 5 2 4 3 3" xfId="25310"/>
    <cellStyle name="Output 3 5 2 4 3 4" xfId="36202"/>
    <cellStyle name="Output 3 5 2 4 3 5" xfId="13249"/>
    <cellStyle name="Output 3 5 2 4 4" xfId="1567"/>
    <cellStyle name="Output 3 5 2 4 4 2" xfId="7758"/>
    <cellStyle name="Output 3 5 2 4 4 2 2" xfId="31585"/>
    <cellStyle name="Output 3 5 2 4 4 2 3" xfId="42624"/>
    <cellStyle name="Output 3 5 2 4 4 2 4" xfId="19671"/>
    <cellStyle name="Output 3 5 2 4 4 3" xfId="25534"/>
    <cellStyle name="Output 3 5 2 4 4 4" xfId="36434"/>
    <cellStyle name="Output 3 5 2 4 4 5" xfId="13481"/>
    <cellStyle name="Output 3 5 2 4 5" xfId="1778"/>
    <cellStyle name="Output 3 5 2 4 5 2" xfId="7942"/>
    <cellStyle name="Output 3 5 2 4 5 2 2" xfId="31769"/>
    <cellStyle name="Output 3 5 2 4 5 2 3" xfId="42808"/>
    <cellStyle name="Output 3 5 2 4 5 2 4" xfId="19855"/>
    <cellStyle name="Output 3 5 2 4 5 3" xfId="25738"/>
    <cellStyle name="Output 3 5 2 4 5 4" xfId="36645"/>
    <cellStyle name="Output 3 5 2 4 5 5" xfId="13692"/>
    <cellStyle name="Output 3 5 2 4 6" xfId="2009"/>
    <cellStyle name="Output 3 5 2 4 6 2" xfId="8143"/>
    <cellStyle name="Output 3 5 2 4 6 2 2" xfId="31970"/>
    <cellStyle name="Output 3 5 2 4 6 2 3" xfId="43009"/>
    <cellStyle name="Output 3 5 2 4 6 2 4" xfId="20056"/>
    <cellStyle name="Output 3 5 2 4 6 3" xfId="25962"/>
    <cellStyle name="Output 3 5 2 4 6 4" xfId="36876"/>
    <cellStyle name="Output 3 5 2 4 6 5" xfId="13923"/>
    <cellStyle name="Output 3 5 2 4 7" xfId="2234"/>
    <cellStyle name="Output 3 5 2 4 7 2" xfId="8334"/>
    <cellStyle name="Output 3 5 2 4 7 2 2" xfId="32161"/>
    <cellStyle name="Output 3 5 2 4 7 2 3" xfId="43200"/>
    <cellStyle name="Output 3 5 2 4 7 2 4" xfId="20247"/>
    <cellStyle name="Output 3 5 2 4 7 3" xfId="26180"/>
    <cellStyle name="Output 3 5 2 4 7 4" xfId="37101"/>
    <cellStyle name="Output 3 5 2 4 7 5" xfId="14148"/>
    <cellStyle name="Output 3 5 2 4 8" xfId="2448"/>
    <cellStyle name="Output 3 5 2 4 8 2" xfId="8520"/>
    <cellStyle name="Output 3 5 2 4 8 2 2" xfId="32347"/>
    <cellStyle name="Output 3 5 2 4 8 2 3" xfId="43386"/>
    <cellStyle name="Output 3 5 2 4 8 2 4" xfId="20433"/>
    <cellStyle name="Output 3 5 2 4 8 3" xfId="26388"/>
    <cellStyle name="Output 3 5 2 4 8 4" xfId="37315"/>
    <cellStyle name="Output 3 5 2 4 8 5" xfId="14362"/>
    <cellStyle name="Output 3 5 2 4 9" xfId="2872"/>
    <cellStyle name="Output 3 5 2 4 9 2" xfId="8884"/>
    <cellStyle name="Output 3 5 2 4 9 2 2" xfId="32711"/>
    <cellStyle name="Output 3 5 2 4 9 2 3" xfId="43750"/>
    <cellStyle name="Output 3 5 2 4 9 2 4" xfId="20797"/>
    <cellStyle name="Output 3 5 2 4 9 3" xfId="26801"/>
    <cellStyle name="Output 3 5 2 4 9 4" xfId="37739"/>
    <cellStyle name="Output 3 5 2 4 9 5" xfId="14786"/>
    <cellStyle name="Output 3 5 2 5" xfId="1084"/>
    <cellStyle name="Output 3 5 2 5 2" xfId="7338"/>
    <cellStyle name="Output 3 5 2 5 2 2" xfId="31165"/>
    <cellStyle name="Output 3 5 2 5 2 3" xfId="42204"/>
    <cellStyle name="Output 3 5 2 5 2 4" xfId="19251"/>
    <cellStyle name="Output 3 5 2 5 3" xfId="25065"/>
    <cellStyle name="Output 3 5 2 5 4" xfId="24200"/>
    <cellStyle name="Output 3 5 2 5 5" xfId="12998"/>
    <cellStyle name="Output 3 5 2 6" xfId="1297"/>
    <cellStyle name="Output 3 5 2 6 2" xfId="7523"/>
    <cellStyle name="Output 3 5 2 6 2 2" xfId="31350"/>
    <cellStyle name="Output 3 5 2 6 2 3" xfId="42389"/>
    <cellStyle name="Output 3 5 2 6 2 4" xfId="19436"/>
    <cellStyle name="Output 3 5 2 6 3" xfId="25272"/>
    <cellStyle name="Output 3 5 2 6 4" xfId="36164"/>
    <cellStyle name="Output 3 5 2 6 5" xfId="13211"/>
    <cellStyle name="Output 3 5 2 7" xfId="1529"/>
    <cellStyle name="Output 3 5 2 7 2" xfId="7721"/>
    <cellStyle name="Output 3 5 2 7 2 2" xfId="31548"/>
    <cellStyle name="Output 3 5 2 7 2 3" xfId="42587"/>
    <cellStyle name="Output 3 5 2 7 2 4" xfId="19634"/>
    <cellStyle name="Output 3 5 2 7 3" xfId="25496"/>
    <cellStyle name="Output 3 5 2 7 4" xfId="36396"/>
    <cellStyle name="Output 3 5 2 7 5" xfId="13443"/>
    <cellStyle name="Output 3 5 2 8" xfId="1740"/>
    <cellStyle name="Output 3 5 2 8 2" xfId="7905"/>
    <cellStyle name="Output 3 5 2 8 2 2" xfId="31732"/>
    <cellStyle name="Output 3 5 2 8 2 3" xfId="42771"/>
    <cellStyle name="Output 3 5 2 8 2 4" xfId="19818"/>
    <cellStyle name="Output 3 5 2 8 3" xfId="25700"/>
    <cellStyle name="Output 3 5 2 8 4" xfId="36607"/>
    <cellStyle name="Output 3 5 2 8 5" xfId="13654"/>
    <cellStyle name="Output 3 5 2 9" xfId="1971"/>
    <cellStyle name="Output 3 5 2 9 2" xfId="8106"/>
    <cellStyle name="Output 3 5 2 9 2 2" xfId="31933"/>
    <cellStyle name="Output 3 5 2 9 2 3" xfId="42972"/>
    <cellStyle name="Output 3 5 2 9 2 4" xfId="20019"/>
    <cellStyle name="Output 3 5 2 9 3" xfId="25924"/>
    <cellStyle name="Output 3 5 2 9 4" xfId="36838"/>
    <cellStyle name="Output 3 5 2 9 5" xfId="13885"/>
    <cellStyle name="Output 3 5 20" xfId="6518"/>
    <cellStyle name="Output 3 5 20 2" xfId="12025"/>
    <cellStyle name="Output 3 5 20 2 2" xfId="35852"/>
    <cellStyle name="Output 3 5 20 2 3" xfId="46891"/>
    <cellStyle name="Output 3 5 20 2 4" xfId="23938"/>
    <cellStyle name="Output 3 5 20 3" xfId="30354"/>
    <cellStyle name="Output 3 5 20 4" xfId="41385"/>
    <cellStyle name="Output 3 5 20 5" xfId="18432"/>
    <cellStyle name="Output 3 5 21" xfId="4956"/>
    <cellStyle name="Output 3 5 21 2" xfId="10679"/>
    <cellStyle name="Output 3 5 21 2 2" xfId="34506"/>
    <cellStyle name="Output 3 5 21 2 3" xfId="45545"/>
    <cellStyle name="Output 3 5 21 2 4" xfId="22592"/>
    <cellStyle name="Output 3 5 21 3" xfId="28841"/>
    <cellStyle name="Output 3 5 21 4" xfId="39823"/>
    <cellStyle name="Output 3 5 21 5" xfId="16870"/>
    <cellStyle name="Output 3 5 22" xfId="644"/>
    <cellStyle name="Output 3 5 22 2" xfId="6951"/>
    <cellStyle name="Output 3 5 22 2 2" xfId="30778"/>
    <cellStyle name="Output 3 5 22 2 3" xfId="41817"/>
    <cellStyle name="Output 3 5 22 2 4" xfId="18864"/>
    <cellStyle name="Output 3 5 22 3" xfId="24635"/>
    <cellStyle name="Output 3 5 22 4" xfId="26089"/>
    <cellStyle name="Output 3 5 22 5" xfId="12558"/>
    <cellStyle name="Output 3 5 23" xfId="24395"/>
    <cellStyle name="Output 3 5 24" xfId="27195"/>
    <cellStyle name="Output 3 5 25" xfId="12314"/>
    <cellStyle name="Output 3 5 3" xfId="492"/>
    <cellStyle name="Output 3 5 3 10" xfId="2886"/>
    <cellStyle name="Output 3 5 3 10 2" xfId="8897"/>
    <cellStyle name="Output 3 5 3 10 2 2" xfId="32724"/>
    <cellStyle name="Output 3 5 3 10 2 3" xfId="43763"/>
    <cellStyle name="Output 3 5 3 10 2 4" xfId="20810"/>
    <cellStyle name="Output 3 5 3 10 3" xfId="26815"/>
    <cellStyle name="Output 3 5 3 10 4" xfId="37753"/>
    <cellStyle name="Output 3 5 3 10 5" xfId="14800"/>
    <cellStyle name="Output 3 5 3 11" xfId="3154"/>
    <cellStyle name="Output 3 5 3 11 2" xfId="9126"/>
    <cellStyle name="Output 3 5 3 11 2 2" xfId="32953"/>
    <cellStyle name="Output 3 5 3 11 2 3" xfId="43992"/>
    <cellStyle name="Output 3 5 3 11 2 4" xfId="21039"/>
    <cellStyle name="Output 3 5 3 11 3" xfId="27078"/>
    <cellStyle name="Output 3 5 3 11 4" xfId="38021"/>
    <cellStyle name="Output 3 5 3 11 5" xfId="15068"/>
    <cellStyle name="Output 3 5 3 12" xfId="3398"/>
    <cellStyle name="Output 3 5 3 12 2" xfId="9338"/>
    <cellStyle name="Output 3 5 3 12 2 2" xfId="33165"/>
    <cellStyle name="Output 3 5 3 12 2 3" xfId="44204"/>
    <cellStyle name="Output 3 5 3 12 2 4" xfId="21251"/>
    <cellStyle name="Output 3 5 3 12 3" xfId="27319"/>
    <cellStyle name="Output 3 5 3 12 4" xfId="38265"/>
    <cellStyle name="Output 3 5 3 12 5" xfId="15312"/>
    <cellStyle name="Output 3 5 3 13" xfId="3643"/>
    <cellStyle name="Output 3 5 3 13 2" xfId="9551"/>
    <cellStyle name="Output 3 5 3 13 2 2" xfId="33378"/>
    <cellStyle name="Output 3 5 3 13 2 3" xfId="44417"/>
    <cellStyle name="Output 3 5 3 13 2 4" xfId="21464"/>
    <cellStyle name="Output 3 5 3 13 3" xfId="27559"/>
    <cellStyle name="Output 3 5 3 13 4" xfId="38510"/>
    <cellStyle name="Output 3 5 3 13 5" xfId="15557"/>
    <cellStyle name="Output 3 5 3 14" xfId="3891"/>
    <cellStyle name="Output 3 5 3 14 2" xfId="9765"/>
    <cellStyle name="Output 3 5 3 14 2 2" xfId="33592"/>
    <cellStyle name="Output 3 5 3 14 2 3" xfId="44631"/>
    <cellStyle name="Output 3 5 3 14 2 4" xfId="21678"/>
    <cellStyle name="Output 3 5 3 14 3" xfId="27803"/>
    <cellStyle name="Output 3 5 3 14 4" xfId="38758"/>
    <cellStyle name="Output 3 5 3 14 5" xfId="15805"/>
    <cellStyle name="Output 3 5 3 15" xfId="4135"/>
    <cellStyle name="Output 3 5 3 15 2" xfId="9976"/>
    <cellStyle name="Output 3 5 3 15 2 2" xfId="33803"/>
    <cellStyle name="Output 3 5 3 15 2 3" xfId="44842"/>
    <cellStyle name="Output 3 5 3 15 2 4" xfId="21889"/>
    <cellStyle name="Output 3 5 3 15 3" xfId="28042"/>
    <cellStyle name="Output 3 5 3 15 4" xfId="39002"/>
    <cellStyle name="Output 3 5 3 15 5" xfId="16049"/>
    <cellStyle name="Output 3 5 3 16" xfId="4377"/>
    <cellStyle name="Output 3 5 3 16 2" xfId="10186"/>
    <cellStyle name="Output 3 5 3 16 2 2" xfId="34013"/>
    <cellStyle name="Output 3 5 3 16 2 3" xfId="45052"/>
    <cellStyle name="Output 3 5 3 16 2 4" xfId="22099"/>
    <cellStyle name="Output 3 5 3 16 3" xfId="28279"/>
    <cellStyle name="Output 3 5 3 16 4" xfId="39244"/>
    <cellStyle name="Output 3 5 3 16 5" xfId="16291"/>
    <cellStyle name="Output 3 5 3 17" xfId="4598"/>
    <cellStyle name="Output 3 5 3 17 2" xfId="10373"/>
    <cellStyle name="Output 3 5 3 17 2 2" xfId="34200"/>
    <cellStyle name="Output 3 5 3 17 2 3" xfId="45239"/>
    <cellStyle name="Output 3 5 3 17 2 4" xfId="22286"/>
    <cellStyle name="Output 3 5 3 17 3" xfId="28494"/>
    <cellStyle name="Output 3 5 3 17 4" xfId="39465"/>
    <cellStyle name="Output 3 5 3 17 5" xfId="16512"/>
    <cellStyle name="Output 3 5 3 18" xfId="4808"/>
    <cellStyle name="Output 3 5 3 18 2" xfId="10556"/>
    <cellStyle name="Output 3 5 3 18 2 2" xfId="34383"/>
    <cellStyle name="Output 3 5 3 18 2 3" xfId="45422"/>
    <cellStyle name="Output 3 5 3 18 2 4" xfId="22469"/>
    <cellStyle name="Output 3 5 3 18 3" xfId="28698"/>
    <cellStyle name="Output 3 5 3 18 4" xfId="39675"/>
    <cellStyle name="Output 3 5 3 18 5" xfId="16722"/>
    <cellStyle name="Output 3 5 3 19" xfId="5043"/>
    <cellStyle name="Output 3 5 3 19 2" xfId="10761"/>
    <cellStyle name="Output 3 5 3 19 2 2" xfId="34588"/>
    <cellStyle name="Output 3 5 3 19 2 3" xfId="45627"/>
    <cellStyle name="Output 3 5 3 19 2 4" xfId="22674"/>
    <cellStyle name="Output 3 5 3 19 3" xfId="28927"/>
    <cellStyle name="Output 3 5 3 19 4" xfId="39910"/>
    <cellStyle name="Output 3 5 3 19 5" xfId="16957"/>
    <cellStyle name="Output 3 5 3 2" xfId="1136"/>
    <cellStyle name="Output 3 5 3 2 2" xfId="7388"/>
    <cellStyle name="Output 3 5 3 2 2 2" xfId="31215"/>
    <cellStyle name="Output 3 5 3 2 2 3" xfId="42254"/>
    <cellStyle name="Output 3 5 3 2 2 4" xfId="19301"/>
    <cellStyle name="Output 3 5 3 2 3" xfId="25117"/>
    <cellStyle name="Output 3 5 3 2 4" xfId="24361"/>
    <cellStyle name="Output 3 5 3 2 5" xfId="13050"/>
    <cellStyle name="Output 3 5 3 20" xfId="5264"/>
    <cellStyle name="Output 3 5 3 20 2" xfId="10948"/>
    <cellStyle name="Output 3 5 3 20 2 2" xfId="34775"/>
    <cellStyle name="Output 3 5 3 20 2 3" xfId="45814"/>
    <cellStyle name="Output 3 5 3 20 2 4" xfId="22861"/>
    <cellStyle name="Output 3 5 3 20 3" xfId="29141"/>
    <cellStyle name="Output 3 5 3 20 4" xfId="40131"/>
    <cellStyle name="Output 3 5 3 20 5" xfId="17178"/>
    <cellStyle name="Output 3 5 3 21" xfId="5497"/>
    <cellStyle name="Output 3 5 3 21 2" xfId="11151"/>
    <cellStyle name="Output 3 5 3 21 2 2" xfId="34978"/>
    <cellStyle name="Output 3 5 3 21 2 3" xfId="46017"/>
    <cellStyle name="Output 3 5 3 21 2 4" xfId="23064"/>
    <cellStyle name="Output 3 5 3 21 3" xfId="29368"/>
    <cellStyle name="Output 3 5 3 21 4" xfId="40364"/>
    <cellStyle name="Output 3 5 3 21 5" xfId="17411"/>
    <cellStyle name="Output 3 5 3 22" xfId="5730"/>
    <cellStyle name="Output 3 5 3 22 2" xfId="11352"/>
    <cellStyle name="Output 3 5 3 22 2 2" xfId="35179"/>
    <cellStyle name="Output 3 5 3 22 2 3" xfId="46218"/>
    <cellStyle name="Output 3 5 3 22 2 4" xfId="23265"/>
    <cellStyle name="Output 3 5 3 22 3" xfId="29594"/>
    <cellStyle name="Output 3 5 3 22 4" xfId="40597"/>
    <cellStyle name="Output 3 5 3 22 5" xfId="17644"/>
    <cellStyle name="Output 3 5 3 23" xfId="5947"/>
    <cellStyle name="Output 3 5 3 23 2" xfId="11536"/>
    <cellStyle name="Output 3 5 3 23 2 2" xfId="35363"/>
    <cellStyle name="Output 3 5 3 23 2 3" xfId="46402"/>
    <cellStyle name="Output 3 5 3 23 2 4" xfId="23449"/>
    <cellStyle name="Output 3 5 3 23 3" xfId="29805"/>
    <cellStyle name="Output 3 5 3 23 4" xfId="40814"/>
    <cellStyle name="Output 3 5 3 23 5" xfId="17861"/>
    <cellStyle name="Output 3 5 3 24" xfId="6155"/>
    <cellStyle name="Output 3 5 3 24 2" xfId="11717"/>
    <cellStyle name="Output 3 5 3 24 2 2" xfId="35544"/>
    <cellStyle name="Output 3 5 3 24 2 3" xfId="46583"/>
    <cellStyle name="Output 3 5 3 24 2 4" xfId="23630"/>
    <cellStyle name="Output 3 5 3 24 3" xfId="30006"/>
    <cellStyle name="Output 3 5 3 24 4" xfId="41022"/>
    <cellStyle name="Output 3 5 3 24 5" xfId="18069"/>
    <cellStyle name="Output 3 5 3 25" xfId="6375"/>
    <cellStyle name="Output 3 5 3 25 2" xfId="11909"/>
    <cellStyle name="Output 3 5 3 25 2 2" xfId="35736"/>
    <cellStyle name="Output 3 5 3 25 2 3" xfId="46775"/>
    <cellStyle name="Output 3 5 3 25 2 4" xfId="23822"/>
    <cellStyle name="Output 3 5 3 25 3" xfId="30219"/>
    <cellStyle name="Output 3 5 3 25 4" xfId="41242"/>
    <cellStyle name="Output 3 5 3 25 5" xfId="18289"/>
    <cellStyle name="Output 3 5 3 26" xfId="6601"/>
    <cellStyle name="Output 3 5 3 26 2" xfId="12102"/>
    <cellStyle name="Output 3 5 3 26 2 2" xfId="35929"/>
    <cellStyle name="Output 3 5 3 26 2 3" xfId="46968"/>
    <cellStyle name="Output 3 5 3 26 2 4" xfId="24015"/>
    <cellStyle name="Output 3 5 3 26 3" xfId="30436"/>
    <cellStyle name="Output 3 5 3 26 4" xfId="41468"/>
    <cellStyle name="Output 3 5 3 26 5" xfId="18515"/>
    <cellStyle name="Output 3 5 3 27" xfId="730"/>
    <cellStyle name="Output 3 5 3 27 2" xfId="7037"/>
    <cellStyle name="Output 3 5 3 27 2 2" xfId="30864"/>
    <cellStyle name="Output 3 5 3 27 2 3" xfId="41903"/>
    <cellStyle name="Output 3 5 3 27 2 4" xfId="18950"/>
    <cellStyle name="Output 3 5 3 27 3" xfId="24721"/>
    <cellStyle name="Output 3 5 3 27 4" xfId="26611"/>
    <cellStyle name="Output 3 5 3 27 5" xfId="12644"/>
    <cellStyle name="Output 3 5 3 28" xfId="6820"/>
    <cellStyle name="Output 3 5 3 28 2" xfId="30647"/>
    <cellStyle name="Output 3 5 3 28 3" xfId="41686"/>
    <cellStyle name="Output 3 5 3 28 4" xfId="18733"/>
    <cellStyle name="Output 3 5 3 29" xfId="24488"/>
    <cellStyle name="Output 3 5 3 3" xfId="1349"/>
    <cellStyle name="Output 3 5 3 3 2" xfId="7573"/>
    <cellStyle name="Output 3 5 3 3 2 2" xfId="31400"/>
    <cellStyle name="Output 3 5 3 3 2 3" xfId="42439"/>
    <cellStyle name="Output 3 5 3 3 2 4" xfId="19486"/>
    <cellStyle name="Output 3 5 3 3 3" xfId="25324"/>
    <cellStyle name="Output 3 5 3 3 4" xfId="36216"/>
    <cellStyle name="Output 3 5 3 3 5" xfId="13263"/>
    <cellStyle name="Output 3 5 3 30" xfId="26639"/>
    <cellStyle name="Output 3 5 3 31" xfId="12406"/>
    <cellStyle name="Output 3 5 3 4" xfId="1581"/>
    <cellStyle name="Output 3 5 3 4 2" xfId="7771"/>
    <cellStyle name="Output 3 5 3 4 2 2" xfId="31598"/>
    <cellStyle name="Output 3 5 3 4 2 3" xfId="42637"/>
    <cellStyle name="Output 3 5 3 4 2 4" xfId="19684"/>
    <cellStyle name="Output 3 5 3 4 3" xfId="25548"/>
    <cellStyle name="Output 3 5 3 4 4" xfId="36448"/>
    <cellStyle name="Output 3 5 3 4 5" xfId="13495"/>
    <cellStyle name="Output 3 5 3 5" xfId="1792"/>
    <cellStyle name="Output 3 5 3 5 2" xfId="7955"/>
    <cellStyle name="Output 3 5 3 5 2 2" xfId="31782"/>
    <cellStyle name="Output 3 5 3 5 2 3" xfId="42821"/>
    <cellStyle name="Output 3 5 3 5 2 4" xfId="19868"/>
    <cellStyle name="Output 3 5 3 5 3" xfId="25752"/>
    <cellStyle name="Output 3 5 3 5 4" xfId="36659"/>
    <cellStyle name="Output 3 5 3 5 5" xfId="13706"/>
    <cellStyle name="Output 3 5 3 6" xfId="2023"/>
    <cellStyle name="Output 3 5 3 6 2" xfId="8156"/>
    <cellStyle name="Output 3 5 3 6 2 2" xfId="31983"/>
    <cellStyle name="Output 3 5 3 6 2 3" xfId="43022"/>
    <cellStyle name="Output 3 5 3 6 2 4" xfId="20069"/>
    <cellStyle name="Output 3 5 3 6 3" xfId="25976"/>
    <cellStyle name="Output 3 5 3 6 4" xfId="36890"/>
    <cellStyle name="Output 3 5 3 6 5" xfId="13937"/>
    <cellStyle name="Output 3 5 3 7" xfId="2248"/>
    <cellStyle name="Output 3 5 3 7 2" xfId="8347"/>
    <cellStyle name="Output 3 5 3 7 2 2" xfId="32174"/>
    <cellStyle name="Output 3 5 3 7 2 3" xfId="43213"/>
    <cellStyle name="Output 3 5 3 7 2 4" xfId="20260"/>
    <cellStyle name="Output 3 5 3 7 3" xfId="26194"/>
    <cellStyle name="Output 3 5 3 7 4" xfId="37115"/>
    <cellStyle name="Output 3 5 3 7 5" xfId="14162"/>
    <cellStyle name="Output 3 5 3 8" xfId="2462"/>
    <cellStyle name="Output 3 5 3 8 2" xfId="8533"/>
    <cellStyle name="Output 3 5 3 8 2 2" xfId="32360"/>
    <cellStyle name="Output 3 5 3 8 2 3" xfId="43399"/>
    <cellStyle name="Output 3 5 3 8 2 4" xfId="20446"/>
    <cellStyle name="Output 3 5 3 8 3" xfId="26402"/>
    <cellStyle name="Output 3 5 3 8 4" xfId="37329"/>
    <cellStyle name="Output 3 5 3 8 5" xfId="14376"/>
    <cellStyle name="Output 3 5 3 9" xfId="2680"/>
    <cellStyle name="Output 3 5 3 9 2" xfId="8717"/>
    <cellStyle name="Output 3 5 3 9 2 2" xfId="32544"/>
    <cellStyle name="Output 3 5 3 9 2 3" xfId="43583"/>
    <cellStyle name="Output 3 5 3 9 2 4" xfId="20630"/>
    <cellStyle name="Output 3 5 3 9 3" xfId="26614"/>
    <cellStyle name="Output 3 5 3 9 4" xfId="37547"/>
    <cellStyle name="Output 3 5 3 9 5" xfId="14594"/>
    <cellStyle name="Output 3 5 4" xfId="876"/>
    <cellStyle name="Output 3 5 4 2" xfId="7176"/>
    <cellStyle name="Output 3 5 4 2 2" xfId="31003"/>
    <cellStyle name="Output 3 5 4 2 3" xfId="42042"/>
    <cellStyle name="Output 3 5 4 2 4" xfId="19089"/>
    <cellStyle name="Output 3 5 4 3" xfId="24866"/>
    <cellStyle name="Output 3 5 4 4" xfId="27688"/>
    <cellStyle name="Output 3 5 4 5" xfId="12790"/>
    <cellStyle name="Output 3 5 5" xfId="938"/>
    <cellStyle name="Output 3 5 5 2" xfId="7225"/>
    <cellStyle name="Output 3 5 5 2 2" xfId="31052"/>
    <cellStyle name="Output 3 5 5 2 3" xfId="42091"/>
    <cellStyle name="Output 3 5 5 2 4" xfId="19138"/>
    <cellStyle name="Output 3 5 5 3" xfId="24924"/>
    <cellStyle name="Output 3 5 5 4" xfId="29834"/>
    <cellStyle name="Output 3 5 5 5" xfId="12852"/>
    <cellStyle name="Output 3 5 6" xfId="1931"/>
    <cellStyle name="Output 3 5 6 2" xfId="8070"/>
    <cellStyle name="Output 3 5 6 2 2" xfId="31897"/>
    <cellStyle name="Output 3 5 6 2 3" xfId="42936"/>
    <cellStyle name="Output 3 5 6 2 4" xfId="19983"/>
    <cellStyle name="Output 3 5 6 3" xfId="25885"/>
    <cellStyle name="Output 3 5 6 4" xfId="36798"/>
    <cellStyle name="Output 3 5 6 5" xfId="13845"/>
    <cellStyle name="Output 3 5 7" xfId="2369"/>
    <cellStyle name="Output 3 5 7 2" xfId="8447"/>
    <cellStyle name="Output 3 5 7 2 2" xfId="32274"/>
    <cellStyle name="Output 3 5 7 2 3" xfId="43313"/>
    <cellStyle name="Output 3 5 7 2 4" xfId="20360"/>
    <cellStyle name="Output 3 5 7 3" xfId="26309"/>
    <cellStyle name="Output 3 5 7 4" xfId="37236"/>
    <cellStyle name="Output 3 5 7 5" xfId="14283"/>
    <cellStyle name="Output 3 5 8" xfId="871"/>
    <cellStyle name="Output 3 5 8 2" xfId="7172"/>
    <cellStyle name="Output 3 5 8 2 2" xfId="30999"/>
    <cellStyle name="Output 3 5 8 2 3" xfId="42038"/>
    <cellStyle name="Output 3 5 8 2 4" xfId="19085"/>
    <cellStyle name="Output 3 5 8 3" xfId="24861"/>
    <cellStyle name="Output 3 5 8 4" xfId="26547"/>
    <cellStyle name="Output 3 5 8 5" xfId="12785"/>
    <cellStyle name="Output 3 5 9" xfId="3061"/>
    <cellStyle name="Output 3 5 9 2" xfId="9040"/>
    <cellStyle name="Output 3 5 9 2 2" xfId="32867"/>
    <cellStyle name="Output 3 5 9 2 3" xfId="43906"/>
    <cellStyle name="Output 3 5 9 2 4" xfId="20953"/>
    <cellStyle name="Output 3 5 9 3" xfId="26985"/>
    <cellStyle name="Output 3 5 9 4" xfId="37928"/>
    <cellStyle name="Output 3 5 9 5" xfId="14975"/>
    <cellStyle name="Output 3 6" xfId="380"/>
    <cellStyle name="Output 3 6 10" xfId="3286"/>
    <cellStyle name="Output 3 6 10 2" xfId="9234"/>
    <cellStyle name="Output 3 6 10 2 2" xfId="33061"/>
    <cellStyle name="Output 3 6 10 2 3" xfId="44100"/>
    <cellStyle name="Output 3 6 10 2 4" xfId="21147"/>
    <cellStyle name="Output 3 6 10 3" xfId="27207"/>
    <cellStyle name="Output 3 6 10 4" xfId="38153"/>
    <cellStyle name="Output 3 6 10 5" xfId="15200"/>
    <cellStyle name="Output 3 6 11" xfId="3533"/>
    <cellStyle name="Output 3 6 11 2" xfId="9449"/>
    <cellStyle name="Output 3 6 11 2 2" xfId="33276"/>
    <cellStyle name="Output 3 6 11 2 3" xfId="44315"/>
    <cellStyle name="Output 3 6 11 2 4" xfId="21362"/>
    <cellStyle name="Output 3 6 11 3" xfId="27449"/>
    <cellStyle name="Output 3 6 11 4" xfId="38400"/>
    <cellStyle name="Output 3 6 11 5" xfId="15447"/>
    <cellStyle name="Output 3 6 12" xfId="3780"/>
    <cellStyle name="Output 3 6 12 2" xfId="9663"/>
    <cellStyle name="Output 3 6 12 2 2" xfId="33490"/>
    <cellStyle name="Output 3 6 12 2 3" xfId="44529"/>
    <cellStyle name="Output 3 6 12 2 4" xfId="21576"/>
    <cellStyle name="Output 3 6 12 3" xfId="27692"/>
    <cellStyle name="Output 3 6 12 4" xfId="38647"/>
    <cellStyle name="Output 3 6 12 5" xfId="15694"/>
    <cellStyle name="Output 3 6 13" xfId="4024"/>
    <cellStyle name="Output 3 6 13 2" xfId="9874"/>
    <cellStyle name="Output 3 6 13 2 2" xfId="33701"/>
    <cellStyle name="Output 3 6 13 2 3" xfId="44740"/>
    <cellStyle name="Output 3 6 13 2 4" xfId="21787"/>
    <cellStyle name="Output 3 6 13 3" xfId="27931"/>
    <cellStyle name="Output 3 6 13 4" xfId="38891"/>
    <cellStyle name="Output 3 6 13 5" xfId="15938"/>
    <cellStyle name="Output 3 6 14" xfId="4267"/>
    <cellStyle name="Output 3 6 14 2" xfId="10084"/>
    <cellStyle name="Output 3 6 14 2 2" xfId="33911"/>
    <cellStyle name="Output 3 6 14 2 3" xfId="44950"/>
    <cellStyle name="Output 3 6 14 2 4" xfId="21997"/>
    <cellStyle name="Output 3 6 14 3" xfId="28169"/>
    <cellStyle name="Output 3 6 14 4" xfId="39134"/>
    <cellStyle name="Output 3 6 14 5" xfId="16181"/>
    <cellStyle name="Output 3 6 15" xfId="1023"/>
    <cellStyle name="Output 3 6 15 2" xfId="7290"/>
    <cellStyle name="Output 3 6 15 2 2" xfId="31117"/>
    <cellStyle name="Output 3 6 15 2 3" xfId="42156"/>
    <cellStyle name="Output 3 6 15 2 4" xfId="19203"/>
    <cellStyle name="Output 3 6 15 3" xfId="25006"/>
    <cellStyle name="Output 3 6 15 4" xfId="28757"/>
    <cellStyle name="Output 3 6 15 5" xfId="12937"/>
    <cellStyle name="Output 3 6 16" xfId="4932"/>
    <cellStyle name="Output 3 6 16 2" xfId="10658"/>
    <cellStyle name="Output 3 6 16 2 2" xfId="34485"/>
    <cellStyle name="Output 3 6 16 2 3" xfId="45524"/>
    <cellStyle name="Output 3 6 16 2 4" xfId="22571"/>
    <cellStyle name="Output 3 6 16 3" xfId="28817"/>
    <cellStyle name="Output 3 6 16 4" xfId="39799"/>
    <cellStyle name="Output 3 6 16 5" xfId="16846"/>
    <cellStyle name="Output 3 6 17" xfId="5385"/>
    <cellStyle name="Output 3 6 17 2" xfId="11048"/>
    <cellStyle name="Output 3 6 17 2 2" xfId="34875"/>
    <cellStyle name="Output 3 6 17 2 3" xfId="45914"/>
    <cellStyle name="Output 3 6 17 2 4" xfId="22961"/>
    <cellStyle name="Output 3 6 17 3" xfId="29257"/>
    <cellStyle name="Output 3 6 17 4" xfId="40252"/>
    <cellStyle name="Output 3 6 17 5" xfId="17299"/>
    <cellStyle name="Output 3 6 18" xfId="5626"/>
    <cellStyle name="Output 3 6 18 2" xfId="11256"/>
    <cellStyle name="Output 3 6 18 2 2" xfId="35083"/>
    <cellStyle name="Output 3 6 18 2 3" xfId="46122"/>
    <cellStyle name="Output 3 6 18 2 4" xfId="23169"/>
    <cellStyle name="Output 3 6 18 3" xfId="29491"/>
    <cellStyle name="Output 3 6 18 4" xfId="40493"/>
    <cellStyle name="Output 3 6 18 5" xfId="17540"/>
    <cellStyle name="Output 3 6 19" xfId="4497"/>
    <cellStyle name="Output 3 6 19 2" xfId="10285"/>
    <cellStyle name="Output 3 6 19 2 2" xfId="34112"/>
    <cellStyle name="Output 3 6 19 2 3" xfId="45151"/>
    <cellStyle name="Output 3 6 19 2 4" xfId="22198"/>
    <cellStyle name="Output 3 6 19 3" xfId="28394"/>
    <cellStyle name="Output 3 6 19 4" xfId="39364"/>
    <cellStyle name="Output 3 6 19 5" xfId="16411"/>
    <cellStyle name="Output 3 6 2" xfId="423"/>
    <cellStyle name="Output 3 6 2 10" xfId="2179"/>
    <cellStyle name="Output 3 6 2 10 2" xfId="8281"/>
    <cellStyle name="Output 3 6 2 10 2 2" xfId="32108"/>
    <cellStyle name="Output 3 6 2 10 2 3" xfId="43147"/>
    <cellStyle name="Output 3 6 2 10 2 4" xfId="20194"/>
    <cellStyle name="Output 3 6 2 10 3" xfId="26125"/>
    <cellStyle name="Output 3 6 2 10 4" xfId="37046"/>
    <cellStyle name="Output 3 6 2 10 5" xfId="14093"/>
    <cellStyle name="Output 3 6 2 11" xfId="2393"/>
    <cellStyle name="Output 3 6 2 11 2" xfId="8467"/>
    <cellStyle name="Output 3 6 2 11 2 2" xfId="32294"/>
    <cellStyle name="Output 3 6 2 11 2 3" xfId="43333"/>
    <cellStyle name="Output 3 6 2 11 2 4" xfId="20380"/>
    <cellStyle name="Output 3 6 2 11 3" xfId="26333"/>
    <cellStyle name="Output 3 6 2 11 4" xfId="37260"/>
    <cellStyle name="Output 3 6 2 11 5" xfId="14307"/>
    <cellStyle name="Output 3 6 2 12" xfId="2616"/>
    <cellStyle name="Output 3 6 2 12 2" xfId="8657"/>
    <cellStyle name="Output 3 6 2 12 2 2" xfId="32484"/>
    <cellStyle name="Output 3 6 2 12 2 3" xfId="43523"/>
    <cellStyle name="Output 3 6 2 12 2 4" xfId="20570"/>
    <cellStyle name="Output 3 6 2 12 3" xfId="26551"/>
    <cellStyle name="Output 3 6 2 12 4" xfId="37483"/>
    <cellStyle name="Output 3 6 2 12 5" xfId="14530"/>
    <cellStyle name="Output 3 6 2 13" xfId="2817"/>
    <cellStyle name="Output 3 6 2 13 2" xfId="8831"/>
    <cellStyle name="Output 3 6 2 13 2 2" xfId="32658"/>
    <cellStyle name="Output 3 6 2 13 2 3" xfId="43697"/>
    <cellStyle name="Output 3 6 2 13 2 4" xfId="20744"/>
    <cellStyle name="Output 3 6 2 13 3" xfId="26746"/>
    <cellStyle name="Output 3 6 2 13 4" xfId="37684"/>
    <cellStyle name="Output 3 6 2 13 5" xfId="14731"/>
    <cellStyle name="Output 3 6 2 14" xfId="3085"/>
    <cellStyle name="Output 3 6 2 14 2" xfId="9060"/>
    <cellStyle name="Output 3 6 2 14 2 2" xfId="32887"/>
    <cellStyle name="Output 3 6 2 14 2 3" xfId="43926"/>
    <cellStyle name="Output 3 6 2 14 2 4" xfId="20973"/>
    <cellStyle name="Output 3 6 2 14 3" xfId="27009"/>
    <cellStyle name="Output 3 6 2 14 4" xfId="37952"/>
    <cellStyle name="Output 3 6 2 14 5" xfId="14999"/>
    <cellStyle name="Output 3 6 2 15" xfId="3329"/>
    <cellStyle name="Output 3 6 2 15 2" xfId="9272"/>
    <cellStyle name="Output 3 6 2 15 2 2" xfId="33099"/>
    <cellStyle name="Output 3 6 2 15 2 3" xfId="44138"/>
    <cellStyle name="Output 3 6 2 15 2 4" xfId="21185"/>
    <cellStyle name="Output 3 6 2 15 3" xfId="27250"/>
    <cellStyle name="Output 3 6 2 15 4" xfId="38196"/>
    <cellStyle name="Output 3 6 2 15 5" xfId="15243"/>
    <cellStyle name="Output 3 6 2 16" xfId="3574"/>
    <cellStyle name="Output 3 6 2 16 2" xfId="9485"/>
    <cellStyle name="Output 3 6 2 16 2 2" xfId="33312"/>
    <cellStyle name="Output 3 6 2 16 2 3" xfId="44351"/>
    <cellStyle name="Output 3 6 2 16 2 4" xfId="21398"/>
    <cellStyle name="Output 3 6 2 16 3" xfId="27490"/>
    <cellStyle name="Output 3 6 2 16 4" xfId="38441"/>
    <cellStyle name="Output 3 6 2 16 5" xfId="15488"/>
    <cellStyle name="Output 3 6 2 17" xfId="3822"/>
    <cellStyle name="Output 3 6 2 17 2" xfId="9699"/>
    <cellStyle name="Output 3 6 2 17 2 2" xfId="33526"/>
    <cellStyle name="Output 3 6 2 17 2 3" xfId="44565"/>
    <cellStyle name="Output 3 6 2 17 2 4" xfId="21612"/>
    <cellStyle name="Output 3 6 2 17 3" xfId="27734"/>
    <cellStyle name="Output 3 6 2 17 4" xfId="38689"/>
    <cellStyle name="Output 3 6 2 17 5" xfId="15736"/>
    <cellStyle name="Output 3 6 2 18" xfId="4066"/>
    <cellStyle name="Output 3 6 2 18 2" xfId="9910"/>
    <cellStyle name="Output 3 6 2 18 2 2" xfId="33737"/>
    <cellStyle name="Output 3 6 2 18 2 3" xfId="44776"/>
    <cellStyle name="Output 3 6 2 18 2 4" xfId="21823"/>
    <cellStyle name="Output 3 6 2 18 3" xfId="27973"/>
    <cellStyle name="Output 3 6 2 18 4" xfId="38933"/>
    <cellStyle name="Output 3 6 2 18 5" xfId="15980"/>
    <cellStyle name="Output 3 6 2 19" xfId="4308"/>
    <cellStyle name="Output 3 6 2 19 2" xfId="10120"/>
    <cellStyle name="Output 3 6 2 19 2 2" xfId="33947"/>
    <cellStyle name="Output 3 6 2 19 2 3" xfId="44986"/>
    <cellStyle name="Output 3 6 2 19 2 4" xfId="22033"/>
    <cellStyle name="Output 3 6 2 19 3" xfId="28210"/>
    <cellStyle name="Output 3 6 2 19 4" xfId="39175"/>
    <cellStyle name="Output 3 6 2 19 5" xfId="16222"/>
    <cellStyle name="Output 3 6 2 2" xfId="544"/>
    <cellStyle name="Output 3 6 2 2 10" xfId="2938"/>
    <cellStyle name="Output 3 6 2 2 10 2" xfId="8935"/>
    <cellStyle name="Output 3 6 2 2 10 2 2" xfId="32762"/>
    <cellStyle name="Output 3 6 2 2 10 2 3" xfId="43801"/>
    <cellStyle name="Output 3 6 2 2 10 2 4" xfId="20848"/>
    <cellStyle name="Output 3 6 2 2 10 3" xfId="26863"/>
    <cellStyle name="Output 3 6 2 2 10 4" xfId="37805"/>
    <cellStyle name="Output 3 6 2 2 10 5" xfId="14852"/>
    <cellStyle name="Output 3 6 2 2 11" xfId="3206"/>
    <cellStyle name="Output 3 6 2 2 11 2" xfId="9164"/>
    <cellStyle name="Output 3 6 2 2 11 2 2" xfId="32991"/>
    <cellStyle name="Output 3 6 2 2 11 2 3" xfId="44030"/>
    <cellStyle name="Output 3 6 2 2 11 2 4" xfId="21077"/>
    <cellStyle name="Output 3 6 2 2 11 3" xfId="27128"/>
    <cellStyle name="Output 3 6 2 2 11 4" xfId="38073"/>
    <cellStyle name="Output 3 6 2 2 11 5" xfId="15120"/>
    <cellStyle name="Output 3 6 2 2 12" xfId="3450"/>
    <cellStyle name="Output 3 6 2 2 12 2" xfId="9376"/>
    <cellStyle name="Output 3 6 2 2 12 2 2" xfId="33203"/>
    <cellStyle name="Output 3 6 2 2 12 2 3" xfId="44242"/>
    <cellStyle name="Output 3 6 2 2 12 2 4" xfId="21289"/>
    <cellStyle name="Output 3 6 2 2 12 3" xfId="27367"/>
    <cellStyle name="Output 3 6 2 2 12 4" xfId="38317"/>
    <cellStyle name="Output 3 6 2 2 12 5" xfId="15364"/>
    <cellStyle name="Output 3 6 2 2 13" xfId="3695"/>
    <cellStyle name="Output 3 6 2 2 13 2" xfId="9589"/>
    <cellStyle name="Output 3 6 2 2 13 2 2" xfId="33416"/>
    <cellStyle name="Output 3 6 2 2 13 2 3" xfId="44455"/>
    <cellStyle name="Output 3 6 2 2 13 2 4" xfId="21502"/>
    <cellStyle name="Output 3 6 2 2 13 3" xfId="27608"/>
    <cellStyle name="Output 3 6 2 2 13 4" xfId="38562"/>
    <cellStyle name="Output 3 6 2 2 13 5" xfId="15609"/>
    <cellStyle name="Output 3 6 2 2 14" xfId="3943"/>
    <cellStyle name="Output 3 6 2 2 14 2" xfId="9803"/>
    <cellStyle name="Output 3 6 2 2 14 2 2" xfId="33630"/>
    <cellStyle name="Output 3 6 2 2 14 2 3" xfId="44669"/>
    <cellStyle name="Output 3 6 2 2 14 2 4" xfId="21716"/>
    <cellStyle name="Output 3 6 2 2 14 3" xfId="27851"/>
    <cellStyle name="Output 3 6 2 2 14 4" xfId="38810"/>
    <cellStyle name="Output 3 6 2 2 14 5" xfId="15857"/>
    <cellStyle name="Output 3 6 2 2 15" xfId="4187"/>
    <cellStyle name="Output 3 6 2 2 15 2" xfId="10014"/>
    <cellStyle name="Output 3 6 2 2 15 2 2" xfId="33841"/>
    <cellStyle name="Output 3 6 2 2 15 2 3" xfId="44880"/>
    <cellStyle name="Output 3 6 2 2 15 2 4" xfId="21927"/>
    <cellStyle name="Output 3 6 2 2 15 3" xfId="28090"/>
    <cellStyle name="Output 3 6 2 2 15 4" xfId="39054"/>
    <cellStyle name="Output 3 6 2 2 15 5" xfId="16101"/>
    <cellStyle name="Output 3 6 2 2 16" xfId="4429"/>
    <cellStyle name="Output 3 6 2 2 16 2" xfId="10224"/>
    <cellStyle name="Output 3 6 2 2 16 2 2" xfId="34051"/>
    <cellStyle name="Output 3 6 2 2 16 2 3" xfId="45090"/>
    <cellStyle name="Output 3 6 2 2 16 2 4" xfId="22137"/>
    <cellStyle name="Output 3 6 2 2 16 3" xfId="28327"/>
    <cellStyle name="Output 3 6 2 2 16 4" xfId="39296"/>
    <cellStyle name="Output 3 6 2 2 16 5" xfId="16343"/>
    <cellStyle name="Output 3 6 2 2 17" xfId="4650"/>
    <cellStyle name="Output 3 6 2 2 17 2" xfId="10411"/>
    <cellStyle name="Output 3 6 2 2 17 2 2" xfId="34238"/>
    <cellStyle name="Output 3 6 2 2 17 2 3" xfId="45277"/>
    <cellStyle name="Output 3 6 2 2 17 2 4" xfId="22324"/>
    <cellStyle name="Output 3 6 2 2 17 3" xfId="28542"/>
    <cellStyle name="Output 3 6 2 2 17 4" xfId="39517"/>
    <cellStyle name="Output 3 6 2 2 17 5" xfId="16564"/>
    <cellStyle name="Output 3 6 2 2 18" xfId="4860"/>
    <cellStyle name="Output 3 6 2 2 18 2" xfId="10594"/>
    <cellStyle name="Output 3 6 2 2 18 2 2" xfId="34421"/>
    <cellStyle name="Output 3 6 2 2 18 2 3" xfId="45460"/>
    <cellStyle name="Output 3 6 2 2 18 2 4" xfId="22507"/>
    <cellStyle name="Output 3 6 2 2 18 3" xfId="28746"/>
    <cellStyle name="Output 3 6 2 2 18 4" xfId="39727"/>
    <cellStyle name="Output 3 6 2 2 18 5" xfId="16774"/>
    <cellStyle name="Output 3 6 2 2 19" xfId="5095"/>
    <cellStyle name="Output 3 6 2 2 19 2" xfId="10799"/>
    <cellStyle name="Output 3 6 2 2 19 2 2" xfId="34626"/>
    <cellStyle name="Output 3 6 2 2 19 2 3" xfId="45665"/>
    <cellStyle name="Output 3 6 2 2 19 2 4" xfId="22712"/>
    <cellStyle name="Output 3 6 2 2 19 3" xfId="28976"/>
    <cellStyle name="Output 3 6 2 2 19 4" xfId="39962"/>
    <cellStyle name="Output 3 6 2 2 19 5" xfId="17009"/>
    <cellStyle name="Output 3 6 2 2 2" xfId="1188"/>
    <cellStyle name="Output 3 6 2 2 2 2" xfId="7426"/>
    <cellStyle name="Output 3 6 2 2 2 2 2" xfId="31253"/>
    <cellStyle name="Output 3 6 2 2 2 2 3" xfId="42292"/>
    <cellStyle name="Output 3 6 2 2 2 2 4" xfId="19339"/>
    <cellStyle name="Output 3 6 2 2 2 3" xfId="25165"/>
    <cellStyle name="Output 3 6 2 2 2 4" xfId="24249"/>
    <cellStyle name="Output 3 6 2 2 2 5" xfId="13102"/>
    <cellStyle name="Output 3 6 2 2 20" xfId="5316"/>
    <cellStyle name="Output 3 6 2 2 20 2" xfId="10986"/>
    <cellStyle name="Output 3 6 2 2 20 2 2" xfId="34813"/>
    <cellStyle name="Output 3 6 2 2 20 2 3" xfId="45852"/>
    <cellStyle name="Output 3 6 2 2 20 2 4" xfId="22899"/>
    <cellStyle name="Output 3 6 2 2 20 3" xfId="29189"/>
    <cellStyle name="Output 3 6 2 2 20 4" xfId="40183"/>
    <cellStyle name="Output 3 6 2 2 20 5" xfId="17230"/>
    <cellStyle name="Output 3 6 2 2 21" xfId="5549"/>
    <cellStyle name="Output 3 6 2 2 21 2" xfId="11189"/>
    <cellStyle name="Output 3 6 2 2 21 2 2" xfId="35016"/>
    <cellStyle name="Output 3 6 2 2 21 2 3" xfId="46055"/>
    <cellStyle name="Output 3 6 2 2 21 2 4" xfId="23102"/>
    <cellStyle name="Output 3 6 2 2 21 3" xfId="29416"/>
    <cellStyle name="Output 3 6 2 2 21 4" xfId="40416"/>
    <cellStyle name="Output 3 6 2 2 21 5" xfId="17463"/>
    <cellStyle name="Output 3 6 2 2 22" xfId="5782"/>
    <cellStyle name="Output 3 6 2 2 22 2" xfId="11390"/>
    <cellStyle name="Output 3 6 2 2 22 2 2" xfId="35217"/>
    <cellStyle name="Output 3 6 2 2 22 2 3" xfId="46256"/>
    <cellStyle name="Output 3 6 2 2 22 2 4" xfId="23303"/>
    <cellStyle name="Output 3 6 2 2 22 3" xfId="29642"/>
    <cellStyle name="Output 3 6 2 2 22 4" xfId="40649"/>
    <cellStyle name="Output 3 6 2 2 22 5" xfId="17696"/>
    <cellStyle name="Output 3 6 2 2 23" xfId="5999"/>
    <cellStyle name="Output 3 6 2 2 23 2" xfId="11574"/>
    <cellStyle name="Output 3 6 2 2 23 2 2" xfId="35401"/>
    <cellStyle name="Output 3 6 2 2 23 2 3" xfId="46440"/>
    <cellStyle name="Output 3 6 2 2 23 2 4" xfId="23487"/>
    <cellStyle name="Output 3 6 2 2 23 3" xfId="29852"/>
    <cellStyle name="Output 3 6 2 2 23 4" xfId="40866"/>
    <cellStyle name="Output 3 6 2 2 23 5" xfId="17913"/>
    <cellStyle name="Output 3 6 2 2 24" xfId="6207"/>
    <cellStyle name="Output 3 6 2 2 24 2" xfId="11755"/>
    <cellStyle name="Output 3 6 2 2 24 2 2" xfId="35582"/>
    <cellStyle name="Output 3 6 2 2 24 2 3" xfId="46621"/>
    <cellStyle name="Output 3 6 2 2 24 2 4" xfId="23668"/>
    <cellStyle name="Output 3 6 2 2 24 3" xfId="30053"/>
    <cellStyle name="Output 3 6 2 2 24 4" xfId="41074"/>
    <cellStyle name="Output 3 6 2 2 24 5" xfId="18121"/>
    <cellStyle name="Output 3 6 2 2 25" xfId="6427"/>
    <cellStyle name="Output 3 6 2 2 25 2" xfId="11947"/>
    <cellStyle name="Output 3 6 2 2 25 2 2" xfId="35774"/>
    <cellStyle name="Output 3 6 2 2 25 2 3" xfId="46813"/>
    <cellStyle name="Output 3 6 2 2 25 2 4" xfId="23860"/>
    <cellStyle name="Output 3 6 2 2 25 3" xfId="30266"/>
    <cellStyle name="Output 3 6 2 2 25 4" xfId="41294"/>
    <cellStyle name="Output 3 6 2 2 25 5" xfId="18341"/>
    <cellStyle name="Output 3 6 2 2 26" xfId="6653"/>
    <cellStyle name="Output 3 6 2 2 26 2" xfId="12140"/>
    <cellStyle name="Output 3 6 2 2 26 2 2" xfId="35967"/>
    <cellStyle name="Output 3 6 2 2 26 2 3" xfId="47006"/>
    <cellStyle name="Output 3 6 2 2 26 2 4" xfId="24053"/>
    <cellStyle name="Output 3 6 2 2 26 3" xfId="30483"/>
    <cellStyle name="Output 3 6 2 2 26 4" xfId="41520"/>
    <cellStyle name="Output 3 6 2 2 26 5" xfId="18567"/>
    <cellStyle name="Output 3 6 2 2 27" xfId="768"/>
    <cellStyle name="Output 3 6 2 2 27 2" xfId="7075"/>
    <cellStyle name="Output 3 6 2 2 27 2 2" xfId="30902"/>
    <cellStyle name="Output 3 6 2 2 27 2 3" xfId="41941"/>
    <cellStyle name="Output 3 6 2 2 27 2 4" xfId="18988"/>
    <cellStyle name="Output 3 6 2 2 27 3" xfId="24759"/>
    <cellStyle name="Output 3 6 2 2 27 4" xfId="29832"/>
    <cellStyle name="Output 3 6 2 2 27 5" xfId="12682"/>
    <cellStyle name="Output 3 6 2 2 28" xfId="6858"/>
    <cellStyle name="Output 3 6 2 2 28 2" xfId="30685"/>
    <cellStyle name="Output 3 6 2 2 28 3" xfId="41724"/>
    <cellStyle name="Output 3 6 2 2 28 4" xfId="18771"/>
    <cellStyle name="Output 3 6 2 2 29" xfId="24536"/>
    <cellStyle name="Output 3 6 2 2 3" xfId="1401"/>
    <cellStyle name="Output 3 6 2 2 3 2" xfId="7611"/>
    <cellStyle name="Output 3 6 2 2 3 2 2" xfId="31438"/>
    <cellStyle name="Output 3 6 2 2 3 2 3" xfId="42477"/>
    <cellStyle name="Output 3 6 2 2 3 2 4" xfId="19524"/>
    <cellStyle name="Output 3 6 2 2 3 3" xfId="25371"/>
    <cellStyle name="Output 3 6 2 2 3 4" xfId="36268"/>
    <cellStyle name="Output 3 6 2 2 3 5" xfId="13315"/>
    <cellStyle name="Output 3 6 2 2 30" xfId="28723"/>
    <cellStyle name="Output 3 6 2 2 31" xfId="12458"/>
    <cellStyle name="Output 3 6 2 2 4" xfId="1633"/>
    <cellStyle name="Output 3 6 2 2 4 2" xfId="7809"/>
    <cellStyle name="Output 3 6 2 2 4 2 2" xfId="31636"/>
    <cellStyle name="Output 3 6 2 2 4 2 3" xfId="42675"/>
    <cellStyle name="Output 3 6 2 2 4 2 4" xfId="19722"/>
    <cellStyle name="Output 3 6 2 2 4 3" xfId="25595"/>
    <cellStyle name="Output 3 6 2 2 4 4" xfId="36500"/>
    <cellStyle name="Output 3 6 2 2 4 5" xfId="13547"/>
    <cellStyle name="Output 3 6 2 2 5" xfId="1844"/>
    <cellStyle name="Output 3 6 2 2 5 2" xfId="7993"/>
    <cellStyle name="Output 3 6 2 2 5 2 2" xfId="31820"/>
    <cellStyle name="Output 3 6 2 2 5 2 3" xfId="42859"/>
    <cellStyle name="Output 3 6 2 2 5 2 4" xfId="19906"/>
    <cellStyle name="Output 3 6 2 2 5 3" xfId="25799"/>
    <cellStyle name="Output 3 6 2 2 5 4" xfId="36711"/>
    <cellStyle name="Output 3 6 2 2 5 5" xfId="13758"/>
    <cellStyle name="Output 3 6 2 2 6" xfId="2075"/>
    <cellStyle name="Output 3 6 2 2 6 2" xfId="8194"/>
    <cellStyle name="Output 3 6 2 2 6 2 2" xfId="32021"/>
    <cellStyle name="Output 3 6 2 2 6 2 3" xfId="43060"/>
    <cellStyle name="Output 3 6 2 2 6 2 4" xfId="20107"/>
    <cellStyle name="Output 3 6 2 2 6 3" xfId="26024"/>
    <cellStyle name="Output 3 6 2 2 6 4" xfId="36942"/>
    <cellStyle name="Output 3 6 2 2 6 5" xfId="13989"/>
    <cellStyle name="Output 3 6 2 2 7" xfId="2300"/>
    <cellStyle name="Output 3 6 2 2 7 2" xfId="8385"/>
    <cellStyle name="Output 3 6 2 2 7 2 2" xfId="32212"/>
    <cellStyle name="Output 3 6 2 2 7 2 3" xfId="43251"/>
    <cellStyle name="Output 3 6 2 2 7 2 4" xfId="20298"/>
    <cellStyle name="Output 3 6 2 2 7 3" xfId="26241"/>
    <cellStyle name="Output 3 6 2 2 7 4" xfId="37167"/>
    <cellStyle name="Output 3 6 2 2 7 5" xfId="14214"/>
    <cellStyle name="Output 3 6 2 2 8" xfId="2514"/>
    <cellStyle name="Output 3 6 2 2 8 2" xfId="8571"/>
    <cellStyle name="Output 3 6 2 2 8 2 2" xfId="32398"/>
    <cellStyle name="Output 3 6 2 2 8 2 3" xfId="43437"/>
    <cellStyle name="Output 3 6 2 2 8 2 4" xfId="20484"/>
    <cellStyle name="Output 3 6 2 2 8 3" xfId="26450"/>
    <cellStyle name="Output 3 6 2 2 8 4" xfId="37381"/>
    <cellStyle name="Output 3 6 2 2 8 5" xfId="14428"/>
    <cellStyle name="Output 3 6 2 2 9" xfId="2732"/>
    <cellStyle name="Output 3 6 2 2 9 2" xfId="8755"/>
    <cellStyle name="Output 3 6 2 2 9 2 2" xfId="32582"/>
    <cellStyle name="Output 3 6 2 2 9 2 3" xfId="43621"/>
    <cellStyle name="Output 3 6 2 2 9 2 4" xfId="20668"/>
    <cellStyle name="Output 3 6 2 2 9 3" xfId="26662"/>
    <cellStyle name="Output 3 6 2 2 9 4" xfId="37599"/>
    <cellStyle name="Output 3 6 2 2 9 5" xfId="14646"/>
    <cellStyle name="Output 3 6 2 20" xfId="4529"/>
    <cellStyle name="Output 3 6 2 20 2" xfId="10307"/>
    <cellStyle name="Output 3 6 2 20 2 2" xfId="34134"/>
    <cellStyle name="Output 3 6 2 20 2 3" xfId="45173"/>
    <cellStyle name="Output 3 6 2 20 2 4" xfId="22220"/>
    <cellStyle name="Output 3 6 2 20 3" xfId="28425"/>
    <cellStyle name="Output 3 6 2 20 4" xfId="39396"/>
    <cellStyle name="Output 3 6 2 20 5" xfId="16443"/>
    <cellStyle name="Output 3 6 2 21" xfId="4739"/>
    <cellStyle name="Output 3 6 2 21 2" xfId="10490"/>
    <cellStyle name="Output 3 6 2 21 2 2" xfId="34317"/>
    <cellStyle name="Output 3 6 2 21 2 3" xfId="45356"/>
    <cellStyle name="Output 3 6 2 21 2 4" xfId="22403"/>
    <cellStyle name="Output 3 6 2 21 3" xfId="28629"/>
    <cellStyle name="Output 3 6 2 21 4" xfId="39606"/>
    <cellStyle name="Output 3 6 2 21 5" xfId="16653"/>
    <cellStyle name="Output 3 6 2 22" xfId="4974"/>
    <cellStyle name="Output 3 6 2 22 2" xfId="10695"/>
    <cellStyle name="Output 3 6 2 22 2 2" xfId="34522"/>
    <cellStyle name="Output 3 6 2 22 2 3" xfId="45561"/>
    <cellStyle name="Output 3 6 2 22 2 4" xfId="22608"/>
    <cellStyle name="Output 3 6 2 22 3" xfId="28858"/>
    <cellStyle name="Output 3 6 2 22 4" xfId="39841"/>
    <cellStyle name="Output 3 6 2 22 5" xfId="16888"/>
    <cellStyle name="Output 3 6 2 23" xfId="5195"/>
    <cellStyle name="Output 3 6 2 23 2" xfId="10882"/>
    <cellStyle name="Output 3 6 2 23 2 2" xfId="34709"/>
    <cellStyle name="Output 3 6 2 23 2 3" xfId="45748"/>
    <cellStyle name="Output 3 6 2 23 2 4" xfId="22795"/>
    <cellStyle name="Output 3 6 2 23 3" xfId="29072"/>
    <cellStyle name="Output 3 6 2 23 4" xfId="40062"/>
    <cellStyle name="Output 3 6 2 23 5" xfId="17109"/>
    <cellStyle name="Output 3 6 2 24" xfId="5428"/>
    <cellStyle name="Output 3 6 2 24 2" xfId="11085"/>
    <cellStyle name="Output 3 6 2 24 2 2" xfId="34912"/>
    <cellStyle name="Output 3 6 2 24 2 3" xfId="45951"/>
    <cellStyle name="Output 3 6 2 24 2 4" xfId="22998"/>
    <cellStyle name="Output 3 6 2 24 3" xfId="29299"/>
    <cellStyle name="Output 3 6 2 24 4" xfId="40295"/>
    <cellStyle name="Output 3 6 2 24 5" xfId="17342"/>
    <cellStyle name="Output 3 6 2 25" xfId="5661"/>
    <cellStyle name="Output 3 6 2 25 2" xfId="11286"/>
    <cellStyle name="Output 3 6 2 25 2 2" xfId="35113"/>
    <cellStyle name="Output 3 6 2 25 2 3" xfId="46152"/>
    <cellStyle name="Output 3 6 2 25 2 4" xfId="23199"/>
    <cellStyle name="Output 3 6 2 25 3" xfId="29525"/>
    <cellStyle name="Output 3 6 2 25 4" xfId="40528"/>
    <cellStyle name="Output 3 6 2 25 5" xfId="17575"/>
    <cellStyle name="Output 3 6 2 26" xfId="5878"/>
    <cellStyle name="Output 3 6 2 26 2" xfId="11470"/>
    <cellStyle name="Output 3 6 2 26 2 2" xfId="35297"/>
    <cellStyle name="Output 3 6 2 26 2 3" xfId="46336"/>
    <cellStyle name="Output 3 6 2 26 2 4" xfId="23383"/>
    <cellStyle name="Output 3 6 2 26 3" xfId="29736"/>
    <cellStyle name="Output 3 6 2 26 4" xfId="40745"/>
    <cellStyle name="Output 3 6 2 26 5" xfId="17792"/>
    <cellStyle name="Output 3 6 2 27" xfId="6086"/>
    <cellStyle name="Output 3 6 2 27 2" xfId="11651"/>
    <cellStyle name="Output 3 6 2 27 2 2" xfId="35478"/>
    <cellStyle name="Output 3 6 2 27 2 3" xfId="46517"/>
    <cellStyle name="Output 3 6 2 27 2 4" xfId="23564"/>
    <cellStyle name="Output 3 6 2 27 3" xfId="29937"/>
    <cellStyle name="Output 3 6 2 27 4" xfId="40953"/>
    <cellStyle name="Output 3 6 2 27 5" xfId="18000"/>
    <cellStyle name="Output 3 6 2 28" xfId="6306"/>
    <cellStyle name="Output 3 6 2 28 2" xfId="11843"/>
    <cellStyle name="Output 3 6 2 28 2 2" xfId="35670"/>
    <cellStyle name="Output 3 6 2 28 2 3" xfId="46709"/>
    <cellStyle name="Output 3 6 2 28 2 4" xfId="23756"/>
    <cellStyle name="Output 3 6 2 28 3" xfId="30150"/>
    <cellStyle name="Output 3 6 2 28 4" xfId="41173"/>
    <cellStyle name="Output 3 6 2 28 5" xfId="18220"/>
    <cellStyle name="Output 3 6 2 29" xfId="6541"/>
    <cellStyle name="Output 3 6 2 29 2" xfId="12045"/>
    <cellStyle name="Output 3 6 2 29 2 2" xfId="35872"/>
    <cellStyle name="Output 3 6 2 29 2 3" xfId="46911"/>
    <cellStyle name="Output 3 6 2 29 2 4" xfId="23958"/>
    <cellStyle name="Output 3 6 2 29 3" xfId="30376"/>
    <cellStyle name="Output 3 6 2 29 4" xfId="41408"/>
    <cellStyle name="Output 3 6 2 29 5" xfId="18455"/>
    <cellStyle name="Output 3 6 2 3" xfId="589"/>
    <cellStyle name="Output 3 6 2 3 10" xfId="2983"/>
    <cellStyle name="Output 3 6 2 3 10 2" xfId="8975"/>
    <cellStyle name="Output 3 6 2 3 10 2 2" xfId="32802"/>
    <cellStyle name="Output 3 6 2 3 10 2 3" xfId="43841"/>
    <cellStyle name="Output 3 6 2 3 10 2 4" xfId="20888"/>
    <cellStyle name="Output 3 6 2 3 10 3" xfId="26907"/>
    <cellStyle name="Output 3 6 2 3 10 4" xfId="37850"/>
    <cellStyle name="Output 3 6 2 3 10 5" xfId="14897"/>
    <cellStyle name="Output 3 6 2 3 11" xfId="3251"/>
    <cellStyle name="Output 3 6 2 3 11 2" xfId="9204"/>
    <cellStyle name="Output 3 6 2 3 11 2 2" xfId="33031"/>
    <cellStyle name="Output 3 6 2 3 11 2 3" xfId="44070"/>
    <cellStyle name="Output 3 6 2 3 11 2 4" xfId="21117"/>
    <cellStyle name="Output 3 6 2 3 11 3" xfId="27172"/>
    <cellStyle name="Output 3 6 2 3 11 4" xfId="38118"/>
    <cellStyle name="Output 3 6 2 3 11 5" xfId="15165"/>
    <cellStyle name="Output 3 6 2 3 12" xfId="3495"/>
    <cellStyle name="Output 3 6 2 3 12 2" xfId="9416"/>
    <cellStyle name="Output 3 6 2 3 12 2 2" xfId="33243"/>
    <cellStyle name="Output 3 6 2 3 12 2 3" xfId="44282"/>
    <cellStyle name="Output 3 6 2 3 12 2 4" xfId="21329"/>
    <cellStyle name="Output 3 6 2 3 12 3" xfId="27411"/>
    <cellStyle name="Output 3 6 2 3 12 4" xfId="38362"/>
    <cellStyle name="Output 3 6 2 3 12 5" xfId="15409"/>
    <cellStyle name="Output 3 6 2 3 13" xfId="3740"/>
    <cellStyle name="Output 3 6 2 3 13 2" xfId="9629"/>
    <cellStyle name="Output 3 6 2 3 13 2 2" xfId="33456"/>
    <cellStyle name="Output 3 6 2 3 13 2 3" xfId="44495"/>
    <cellStyle name="Output 3 6 2 3 13 2 4" xfId="21542"/>
    <cellStyle name="Output 3 6 2 3 13 3" xfId="27652"/>
    <cellStyle name="Output 3 6 2 3 13 4" xfId="38607"/>
    <cellStyle name="Output 3 6 2 3 13 5" xfId="15654"/>
    <cellStyle name="Output 3 6 2 3 14" xfId="3988"/>
    <cellStyle name="Output 3 6 2 3 14 2" xfId="9843"/>
    <cellStyle name="Output 3 6 2 3 14 2 2" xfId="33670"/>
    <cellStyle name="Output 3 6 2 3 14 2 3" xfId="44709"/>
    <cellStyle name="Output 3 6 2 3 14 2 4" xfId="21756"/>
    <cellStyle name="Output 3 6 2 3 14 3" xfId="27895"/>
    <cellStyle name="Output 3 6 2 3 14 4" xfId="38855"/>
    <cellStyle name="Output 3 6 2 3 14 5" xfId="15902"/>
    <cellStyle name="Output 3 6 2 3 15" xfId="4232"/>
    <cellStyle name="Output 3 6 2 3 15 2" xfId="10054"/>
    <cellStyle name="Output 3 6 2 3 15 2 2" xfId="33881"/>
    <cellStyle name="Output 3 6 2 3 15 2 3" xfId="44920"/>
    <cellStyle name="Output 3 6 2 3 15 2 4" xfId="21967"/>
    <cellStyle name="Output 3 6 2 3 15 3" xfId="28134"/>
    <cellStyle name="Output 3 6 2 3 15 4" xfId="39099"/>
    <cellStyle name="Output 3 6 2 3 15 5" xfId="16146"/>
    <cellStyle name="Output 3 6 2 3 16" xfId="4474"/>
    <cellStyle name="Output 3 6 2 3 16 2" xfId="10264"/>
    <cellStyle name="Output 3 6 2 3 16 2 2" xfId="34091"/>
    <cellStyle name="Output 3 6 2 3 16 2 3" xfId="45130"/>
    <cellStyle name="Output 3 6 2 3 16 2 4" xfId="22177"/>
    <cellStyle name="Output 3 6 2 3 16 3" xfId="28371"/>
    <cellStyle name="Output 3 6 2 3 16 4" xfId="39341"/>
    <cellStyle name="Output 3 6 2 3 16 5" xfId="16388"/>
    <cellStyle name="Output 3 6 2 3 17" xfId="4695"/>
    <cellStyle name="Output 3 6 2 3 17 2" xfId="10451"/>
    <cellStyle name="Output 3 6 2 3 17 2 2" xfId="34278"/>
    <cellStyle name="Output 3 6 2 3 17 2 3" xfId="45317"/>
    <cellStyle name="Output 3 6 2 3 17 2 4" xfId="22364"/>
    <cellStyle name="Output 3 6 2 3 17 3" xfId="28586"/>
    <cellStyle name="Output 3 6 2 3 17 4" xfId="39562"/>
    <cellStyle name="Output 3 6 2 3 17 5" xfId="16609"/>
    <cellStyle name="Output 3 6 2 3 18" xfId="4905"/>
    <cellStyle name="Output 3 6 2 3 18 2" xfId="10634"/>
    <cellStyle name="Output 3 6 2 3 18 2 2" xfId="34461"/>
    <cellStyle name="Output 3 6 2 3 18 2 3" xfId="45500"/>
    <cellStyle name="Output 3 6 2 3 18 2 4" xfId="22547"/>
    <cellStyle name="Output 3 6 2 3 18 3" xfId="28790"/>
    <cellStyle name="Output 3 6 2 3 18 4" xfId="39772"/>
    <cellStyle name="Output 3 6 2 3 18 5" xfId="16819"/>
    <cellStyle name="Output 3 6 2 3 19" xfId="5140"/>
    <cellStyle name="Output 3 6 2 3 19 2" xfId="10839"/>
    <cellStyle name="Output 3 6 2 3 19 2 2" xfId="34666"/>
    <cellStyle name="Output 3 6 2 3 19 2 3" xfId="45705"/>
    <cellStyle name="Output 3 6 2 3 19 2 4" xfId="22752"/>
    <cellStyle name="Output 3 6 2 3 19 3" xfId="29020"/>
    <cellStyle name="Output 3 6 2 3 19 4" xfId="40007"/>
    <cellStyle name="Output 3 6 2 3 19 5" xfId="17054"/>
    <cellStyle name="Output 3 6 2 3 2" xfId="1233"/>
    <cellStyle name="Output 3 6 2 3 2 2" xfId="7466"/>
    <cellStyle name="Output 3 6 2 3 2 2 2" xfId="31293"/>
    <cellStyle name="Output 3 6 2 3 2 2 3" xfId="42332"/>
    <cellStyle name="Output 3 6 2 3 2 2 4" xfId="19379"/>
    <cellStyle name="Output 3 6 2 3 2 3" xfId="25209"/>
    <cellStyle name="Output 3 6 2 3 2 4" xfId="24192"/>
    <cellStyle name="Output 3 6 2 3 2 5" xfId="13147"/>
    <cellStyle name="Output 3 6 2 3 20" xfId="5361"/>
    <cellStyle name="Output 3 6 2 3 20 2" xfId="11026"/>
    <cellStyle name="Output 3 6 2 3 20 2 2" xfId="34853"/>
    <cellStyle name="Output 3 6 2 3 20 2 3" xfId="45892"/>
    <cellStyle name="Output 3 6 2 3 20 2 4" xfId="22939"/>
    <cellStyle name="Output 3 6 2 3 20 3" xfId="29233"/>
    <cellStyle name="Output 3 6 2 3 20 4" xfId="40228"/>
    <cellStyle name="Output 3 6 2 3 20 5" xfId="17275"/>
    <cellStyle name="Output 3 6 2 3 21" xfId="5594"/>
    <cellStyle name="Output 3 6 2 3 21 2" xfId="11229"/>
    <cellStyle name="Output 3 6 2 3 21 2 2" xfId="35056"/>
    <cellStyle name="Output 3 6 2 3 21 2 3" xfId="46095"/>
    <cellStyle name="Output 3 6 2 3 21 2 4" xfId="23142"/>
    <cellStyle name="Output 3 6 2 3 21 3" xfId="29460"/>
    <cellStyle name="Output 3 6 2 3 21 4" xfId="40461"/>
    <cellStyle name="Output 3 6 2 3 21 5" xfId="17508"/>
    <cellStyle name="Output 3 6 2 3 22" xfId="5827"/>
    <cellStyle name="Output 3 6 2 3 22 2" xfId="11430"/>
    <cellStyle name="Output 3 6 2 3 22 2 2" xfId="35257"/>
    <cellStyle name="Output 3 6 2 3 22 2 3" xfId="46296"/>
    <cellStyle name="Output 3 6 2 3 22 2 4" xfId="23343"/>
    <cellStyle name="Output 3 6 2 3 22 3" xfId="29686"/>
    <cellStyle name="Output 3 6 2 3 22 4" xfId="40694"/>
    <cellStyle name="Output 3 6 2 3 22 5" xfId="17741"/>
    <cellStyle name="Output 3 6 2 3 23" xfId="6044"/>
    <cellStyle name="Output 3 6 2 3 23 2" xfId="11614"/>
    <cellStyle name="Output 3 6 2 3 23 2 2" xfId="35441"/>
    <cellStyle name="Output 3 6 2 3 23 2 3" xfId="46480"/>
    <cellStyle name="Output 3 6 2 3 23 2 4" xfId="23527"/>
    <cellStyle name="Output 3 6 2 3 23 3" xfId="29896"/>
    <cellStyle name="Output 3 6 2 3 23 4" xfId="40911"/>
    <cellStyle name="Output 3 6 2 3 23 5" xfId="17958"/>
    <cellStyle name="Output 3 6 2 3 24" xfId="6252"/>
    <cellStyle name="Output 3 6 2 3 24 2" xfId="11795"/>
    <cellStyle name="Output 3 6 2 3 24 2 2" xfId="35622"/>
    <cellStyle name="Output 3 6 2 3 24 2 3" xfId="46661"/>
    <cellStyle name="Output 3 6 2 3 24 2 4" xfId="23708"/>
    <cellStyle name="Output 3 6 2 3 24 3" xfId="30097"/>
    <cellStyle name="Output 3 6 2 3 24 4" xfId="41119"/>
    <cellStyle name="Output 3 6 2 3 24 5" xfId="18166"/>
    <cellStyle name="Output 3 6 2 3 25" xfId="6472"/>
    <cellStyle name="Output 3 6 2 3 25 2" xfId="11987"/>
    <cellStyle name="Output 3 6 2 3 25 2 2" xfId="35814"/>
    <cellStyle name="Output 3 6 2 3 25 2 3" xfId="46853"/>
    <cellStyle name="Output 3 6 2 3 25 2 4" xfId="23900"/>
    <cellStyle name="Output 3 6 2 3 25 3" xfId="30310"/>
    <cellStyle name="Output 3 6 2 3 25 4" xfId="41339"/>
    <cellStyle name="Output 3 6 2 3 25 5" xfId="18386"/>
    <cellStyle name="Output 3 6 2 3 26" xfId="6698"/>
    <cellStyle name="Output 3 6 2 3 26 2" xfId="12180"/>
    <cellStyle name="Output 3 6 2 3 26 2 2" xfId="36007"/>
    <cellStyle name="Output 3 6 2 3 26 2 3" xfId="47046"/>
    <cellStyle name="Output 3 6 2 3 26 2 4" xfId="24093"/>
    <cellStyle name="Output 3 6 2 3 26 3" xfId="30527"/>
    <cellStyle name="Output 3 6 2 3 26 4" xfId="41565"/>
    <cellStyle name="Output 3 6 2 3 26 5" xfId="18612"/>
    <cellStyle name="Output 3 6 2 3 27" xfId="808"/>
    <cellStyle name="Output 3 6 2 3 27 2" xfId="7115"/>
    <cellStyle name="Output 3 6 2 3 27 2 2" xfId="30942"/>
    <cellStyle name="Output 3 6 2 3 27 2 3" xfId="41981"/>
    <cellStyle name="Output 3 6 2 3 27 2 4" xfId="19028"/>
    <cellStyle name="Output 3 6 2 3 27 3" xfId="24799"/>
    <cellStyle name="Output 3 6 2 3 27 4" xfId="30523"/>
    <cellStyle name="Output 3 6 2 3 27 5" xfId="12722"/>
    <cellStyle name="Output 3 6 2 3 28" xfId="6898"/>
    <cellStyle name="Output 3 6 2 3 28 2" xfId="30725"/>
    <cellStyle name="Output 3 6 2 3 28 3" xfId="41764"/>
    <cellStyle name="Output 3 6 2 3 28 4" xfId="18811"/>
    <cellStyle name="Output 3 6 2 3 29" xfId="24580"/>
    <cellStyle name="Output 3 6 2 3 3" xfId="1446"/>
    <cellStyle name="Output 3 6 2 3 3 2" xfId="7651"/>
    <cellStyle name="Output 3 6 2 3 3 2 2" xfId="31478"/>
    <cellStyle name="Output 3 6 2 3 3 2 3" xfId="42517"/>
    <cellStyle name="Output 3 6 2 3 3 2 4" xfId="19564"/>
    <cellStyle name="Output 3 6 2 3 3 3" xfId="25415"/>
    <cellStyle name="Output 3 6 2 3 3 4" xfId="36313"/>
    <cellStyle name="Output 3 6 2 3 3 5" xfId="13360"/>
    <cellStyle name="Output 3 6 2 3 30" xfId="28116"/>
    <cellStyle name="Output 3 6 2 3 31" xfId="12503"/>
    <cellStyle name="Output 3 6 2 3 4" xfId="1678"/>
    <cellStyle name="Output 3 6 2 3 4 2" xfId="7849"/>
    <cellStyle name="Output 3 6 2 3 4 2 2" xfId="31676"/>
    <cellStyle name="Output 3 6 2 3 4 2 3" xfId="42715"/>
    <cellStyle name="Output 3 6 2 3 4 2 4" xfId="19762"/>
    <cellStyle name="Output 3 6 2 3 4 3" xfId="25639"/>
    <cellStyle name="Output 3 6 2 3 4 4" xfId="36545"/>
    <cellStyle name="Output 3 6 2 3 4 5" xfId="13592"/>
    <cellStyle name="Output 3 6 2 3 5" xfId="1889"/>
    <cellStyle name="Output 3 6 2 3 5 2" xfId="8033"/>
    <cellStyle name="Output 3 6 2 3 5 2 2" xfId="31860"/>
    <cellStyle name="Output 3 6 2 3 5 2 3" xfId="42899"/>
    <cellStyle name="Output 3 6 2 3 5 2 4" xfId="19946"/>
    <cellStyle name="Output 3 6 2 3 5 3" xfId="25843"/>
    <cellStyle name="Output 3 6 2 3 5 4" xfId="36756"/>
    <cellStyle name="Output 3 6 2 3 5 5" xfId="13803"/>
    <cellStyle name="Output 3 6 2 3 6" xfId="2120"/>
    <cellStyle name="Output 3 6 2 3 6 2" xfId="8234"/>
    <cellStyle name="Output 3 6 2 3 6 2 2" xfId="32061"/>
    <cellStyle name="Output 3 6 2 3 6 2 3" xfId="43100"/>
    <cellStyle name="Output 3 6 2 3 6 2 4" xfId="20147"/>
    <cellStyle name="Output 3 6 2 3 6 3" xfId="26068"/>
    <cellStyle name="Output 3 6 2 3 6 4" xfId="36987"/>
    <cellStyle name="Output 3 6 2 3 6 5" xfId="14034"/>
    <cellStyle name="Output 3 6 2 3 7" xfId="2345"/>
    <cellStyle name="Output 3 6 2 3 7 2" xfId="8425"/>
    <cellStyle name="Output 3 6 2 3 7 2 2" xfId="32252"/>
    <cellStyle name="Output 3 6 2 3 7 2 3" xfId="43291"/>
    <cellStyle name="Output 3 6 2 3 7 2 4" xfId="20338"/>
    <cellStyle name="Output 3 6 2 3 7 3" xfId="26285"/>
    <cellStyle name="Output 3 6 2 3 7 4" xfId="37212"/>
    <cellStyle name="Output 3 6 2 3 7 5" xfId="14259"/>
    <cellStyle name="Output 3 6 2 3 8" xfId="2559"/>
    <cellStyle name="Output 3 6 2 3 8 2" xfId="8611"/>
    <cellStyle name="Output 3 6 2 3 8 2 2" xfId="32438"/>
    <cellStyle name="Output 3 6 2 3 8 2 3" xfId="43477"/>
    <cellStyle name="Output 3 6 2 3 8 2 4" xfId="20524"/>
    <cellStyle name="Output 3 6 2 3 8 3" xfId="26494"/>
    <cellStyle name="Output 3 6 2 3 8 4" xfId="37426"/>
    <cellStyle name="Output 3 6 2 3 8 5" xfId="14473"/>
    <cellStyle name="Output 3 6 2 3 9" xfId="2777"/>
    <cellStyle name="Output 3 6 2 3 9 2" xfId="8795"/>
    <cellStyle name="Output 3 6 2 3 9 2 2" xfId="32622"/>
    <cellStyle name="Output 3 6 2 3 9 2 3" xfId="43661"/>
    <cellStyle name="Output 3 6 2 3 9 2 4" xfId="20708"/>
    <cellStyle name="Output 3 6 2 3 9 3" xfId="26706"/>
    <cellStyle name="Output 3 6 2 3 9 4" xfId="37644"/>
    <cellStyle name="Output 3 6 2 3 9 5" xfId="14691"/>
    <cellStyle name="Output 3 6 2 30" xfId="6742"/>
    <cellStyle name="Output 3 6 2 30 2" xfId="12216"/>
    <cellStyle name="Output 3 6 2 30 2 2" xfId="36043"/>
    <cellStyle name="Output 3 6 2 30 2 3" xfId="47082"/>
    <cellStyle name="Output 3 6 2 30 2 4" xfId="24129"/>
    <cellStyle name="Output 3 6 2 30 3" xfId="30570"/>
    <cellStyle name="Output 3 6 2 30 4" xfId="41609"/>
    <cellStyle name="Output 3 6 2 30 5" xfId="18656"/>
    <cellStyle name="Output 3 6 2 31" xfId="6787"/>
    <cellStyle name="Output 3 6 2 31 2" xfId="12256"/>
    <cellStyle name="Output 3 6 2 31 2 2" xfId="36083"/>
    <cellStyle name="Output 3 6 2 31 2 3" xfId="47122"/>
    <cellStyle name="Output 3 6 2 31 2 4" xfId="24169"/>
    <cellStyle name="Output 3 6 2 31 3" xfId="30614"/>
    <cellStyle name="Output 3 6 2 31 4" xfId="41654"/>
    <cellStyle name="Output 3 6 2 31 5" xfId="18701"/>
    <cellStyle name="Output 3 6 2 32" xfId="664"/>
    <cellStyle name="Output 3 6 2 32 2" xfId="6971"/>
    <cellStyle name="Output 3 6 2 32 2 2" xfId="30798"/>
    <cellStyle name="Output 3 6 2 32 2 3" xfId="41837"/>
    <cellStyle name="Output 3 6 2 32 2 4" xfId="18884"/>
    <cellStyle name="Output 3 6 2 32 3" xfId="24655"/>
    <cellStyle name="Output 3 6 2 32 4" xfId="27193"/>
    <cellStyle name="Output 3 6 2 32 5" xfId="12578"/>
    <cellStyle name="Output 3 6 2 33" xfId="24419"/>
    <cellStyle name="Output 3 6 2 34" xfId="29612"/>
    <cellStyle name="Output 3 6 2 35" xfId="12337"/>
    <cellStyle name="Output 3 6 2 4" xfId="462"/>
    <cellStyle name="Output 3 6 2 4 10" xfId="3124"/>
    <cellStyle name="Output 3 6 2 4 10 2" xfId="9097"/>
    <cellStyle name="Output 3 6 2 4 10 2 2" xfId="32924"/>
    <cellStyle name="Output 3 6 2 4 10 2 3" xfId="43963"/>
    <cellStyle name="Output 3 6 2 4 10 2 4" xfId="21010"/>
    <cellStyle name="Output 3 6 2 4 10 3" xfId="27048"/>
    <cellStyle name="Output 3 6 2 4 10 4" xfId="37991"/>
    <cellStyle name="Output 3 6 2 4 10 5" xfId="15038"/>
    <cellStyle name="Output 3 6 2 4 11" xfId="3368"/>
    <cellStyle name="Output 3 6 2 4 11 2" xfId="9309"/>
    <cellStyle name="Output 3 6 2 4 11 2 2" xfId="33136"/>
    <cellStyle name="Output 3 6 2 4 11 2 3" xfId="44175"/>
    <cellStyle name="Output 3 6 2 4 11 2 4" xfId="21222"/>
    <cellStyle name="Output 3 6 2 4 11 3" xfId="27289"/>
    <cellStyle name="Output 3 6 2 4 11 4" xfId="38235"/>
    <cellStyle name="Output 3 6 2 4 11 5" xfId="15282"/>
    <cellStyle name="Output 3 6 2 4 12" xfId="3613"/>
    <cellStyle name="Output 3 6 2 4 12 2" xfId="9522"/>
    <cellStyle name="Output 3 6 2 4 12 2 2" xfId="33349"/>
    <cellStyle name="Output 3 6 2 4 12 2 3" xfId="44388"/>
    <cellStyle name="Output 3 6 2 4 12 2 4" xfId="21435"/>
    <cellStyle name="Output 3 6 2 4 12 3" xfId="27529"/>
    <cellStyle name="Output 3 6 2 4 12 4" xfId="38480"/>
    <cellStyle name="Output 3 6 2 4 12 5" xfId="15527"/>
    <cellStyle name="Output 3 6 2 4 13" xfId="3861"/>
    <cellStyle name="Output 3 6 2 4 13 2" xfId="9736"/>
    <cellStyle name="Output 3 6 2 4 13 2 2" xfId="33563"/>
    <cellStyle name="Output 3 6 2 4 13 2 3" xfId="44602"/>
    <cellStyle name="Output 3 6 2 4 13 2 4" xfId="21649"/>
    <cellStyle name="Output 3 6 2 4 13 3" xfId="27773"/>
    <cellStyle name="Output 3 6 2 4 13 4" xfId="38728"/>
    <cellStyle name="Output 3 6 2 4 13 5" xfId="15775"/>
    <cellStyle name="Output 3 6 2 4 14" xfId="4105"/>
    <cellStyle name="Output 3 6 2 4 14 2" xfId="9947"/>
    <cellStyle name="Output 3 6 2 4 14 2 2" xfId="33774"/>
    <cellStyle name="Output 3 6 2 4 14 2 3" xfId="44813"/>
    <cellStyle name="Output 3 6 2 4 14 2 4" xfId="21860"/>
    <cellStyle name="Output 3 6 2 4 14 3" xfId="28012"/>
    <cellStyle name="Output 3 6 2 4 14 4" xfId="38972"/>
    <cellStyle name="Output 3 6 2 4 14 5" xfId="16019"/>
    <cellStyle name="Output 3 6 2 4 15" xfId="4347"/>
    <cellStyle name="Output 3 6 2 4 15 2" xfId="10157"/>
    <cellStyle name="Output 3 6 2 4 15 2 2" xfId="33984"/>
    <cellStyle name="Output 3 6 2 4 15 2 3" xfId="45023"/>
    <cellStyle name="Output 3 6 2 4 15 2 4" xfId="22070"/>
    <cellStyle name="Output 3 6 2 4 15 3" xfId="28249"/>
    <cellStyle name="Output 3 6 2 4 15 4" xfId="39214"/>
    <cellStyle name="Output 3 6 2 4 15 5" xfId="16261"/>
    <cellStyle name="Output 3 6 2 4 16" xfId="4568"/>
    <cellStyle name="Output 3 6 2 4 16 2" xfId="10344"/>
    <cellStyle name="Output 3 6 2 4 16 2 2" xfId="34171"/>
    <cellStyle name="Output 3 6 2 4 16 2 3" xfId="45210"/>
    <cellStyle name="Output 3 6 2 4 16 2 4" xfId="22257"/>
    <cellStyle name="Output 3 6 2 4 16 3" xfId="28464"/>
    <cellStyle name="Output 3 6 2 4 16 4" xfId="39435"/>
    <cellStyle name="Output 3 6 2 4 16 5" xfId="16482"/>
    <cellStyle name="Output 3 6 2 4 17" xfId="4778"/>
    <cellStyle name="Output 3 6 2 4 17 2" xfId="10527"/>
    <cellStyle name="Output 3 6 2 4 17 2 2" xfId="34354"/>
    <cellStyle name="Output 3 6 2 4 17 2 3" xfId="45393"/>
    <cellStyle name="Output 3 6 2 4 17 2 4" xfId="22440"/>
    <cellStyle name="Output 3 6 2 4 17 3" xfId="28668"/>
    <cellStyle name="Output 3 6 2 4 17 4" xfId="39645"/>
    <cellStyle name="Output 3 6 2 4 17 5" xfId="16692"/>
    <cellStyle name="Output 3 6 2 4 18" xfId="5013"/>
    <cellStyle name="Output 3 6 2 4 18 2" xfId="10732"/>
    <cellStyle name="Output 3 6 2 4 18 2 2" xfId="34559"/>
    <cellStyle name="Output 3 6 2 4 18 2 3" xfId="45598"/>
    <cellStyle name="Output 3 6 2 4 18 2 4" xfId="22645"/>
    <cellStyle name="Output 3 6 2 4 18 3" xfId="28897"/>
    <cellStyle name="Output 3 6 2 4 18 4" xfId="39880"/>
    <cellStyle name="Output 3 6 2 4 18 5" xfId="16927"/>
    <cellStyle name="Output 3 6 2 4 19" xfId="5234"/>
    <cellStyle name="Output 3 6 2 4 19 2" xfId="10919"/>
    <cellStyle name="Output 3 6 2 4 19 2 2" xfId="34746"/>
    <cellStyle name="Output 3 6 2 4 19 2 3" xfId="45785"/>
    <cellStyle name="Output 3 6 2 4 19 2 4" xfId="22832"/>
    <cellStyle name="Output 3 6 2 4 19 3" xfId="29111"/>
    <cellStyle name="Output 3 6 2 4 19 4" xfId="40101"/>
    <cellStyle name="Output 3 6 2 4 19 5" xfId="17148"/>
    <cellStyle name="Output 3 6 2 4 2" xfId="1106"/>
    <cellStyle name="Output 3 6 2 4 2 2" xfId="7359"/>
    <cellStyle name="Output 3 6 2 4 2 2 2" xfId="31186"/>
    <cellStyle name="Output 3 6 2 4 2 2 3" xfId="42225"/>
    <cellStyle name="Output 3 6 2 4 2 2 4" xfId="19272"/>
    <cellStyle name="Output 3 6 2 4 2 3" xfId="25087"/>
    <cellStyle name="Output 3 6 2 4 2 4" xfId="24231"/>
    <cellStyle name="Output 3 6 2 4 2 5" xfId="13020"/>
    <cellStyle name="Output 3 6 2 4 20" xfId="5467"/>
    <cellStyle name="Output 3 6 2 4 20 2" xfId="11122"/>
    <cellStyle name="Output 3 6 2 4 20 2 2" xfId="34949"/>
    <cellStyle name="Output 3 6 2 4 20 2 3" xfId="45988"/>
    <cellStyle name="Output 3 6 2 4 20 2 4" xfId="23035"/>
    <cellStyle name="Output 3 6 2 4 20 3" xfId="29338"/>
    <cellStyle name="Output 3 6 2 4 20 4" xfId="40334"/>
    <cellStyle name="Output 3 6 2 4 20 5" xfId="17381"/>
    <cellStyle name="Output 3 6 2 4 21" xfId="5700"/>
    <cellStyle name="Output 3 6 2 4 21 2" xfId="11323"/>
    <cellStyle name="Output 3 6 2 4 21 2 2" xfId="35150"/>
    <cellStyle name="Output 3 6 2 4 21 2 3" xfId="46189"/>
    <cellStyle name="Output 3 6 2 4 21 2 4" xfId="23236"/>
    <cellStyle name="Output 3 6 2 4 21 3" xfId="29564"/>
    <cellStyle name="Output 3 6 2 4 21 4" xfId="40567"/>
    <cellStyle name="Output 3 6 2 4 21 5" xfId="17614"/>
    <cellStyle name="Output 3 6 2 4 22" xfId="5917"/>
    <cellStyle name="Output 3 6 2 4 22 2" xfId="11507"/>
    <cellStyle name="Output 3 6 2 4 22 2 2" xfId="35334"/>
    <cellStyle name="Output 3 6 2 4 22 2 3" xfId="46373"/>
    <cellStyle name="Output 3 6 2 4 22 2 4" xfId="23420"/>
    <cellStyle name="Output 3 6 2 4 22 3" xfId="29775"/>
    <cellStyle name="Output 3 6 2 4 22 4" xfId="40784"/>
    <cellStyle name="Output 3 6 2 4 22 5" xfId="17831"/>
    <cellStyle name="Output 3 6 2 4 23" xfId="6125"/>
    <cellStyle name="Output 3 6 2 4 23 2" xfId="11688"/>
    <cellStyle name="Output 3 6 2 4 23 2 2" xfId="35515"/>
    <cellStyle name="Output 3 6 2 4 23 2 3" xfId="46554"/>
    <cellStyle name="Output 3 6 2 4 23 2 4" xfId="23601"/>
    <cellStyle name="Output 3 6 2 4 23 3" xfId="29976"/>
    <cellStyle name="Output 3 6 2 4 23 4" xfId="40992"/>
    <cellStyle name="Output 3 6 2 4 23 5" xfId="18039"/>
    <cellStyle name="Output 3 6 2 4 24" xfId="6345"/>
    <cellStyle name="Output 3 6 2 4 24 2" xfId="11880"/>
    <cellStyle name="Output 3 6 2 4 24 2 2" xfId="35707"/>
    <cellStyle name="Output 3 6 2 4 24 2 3" xfId="46746"/>
    <cellStyle name="Output 3 6 2 4 24 2 4" xfId="23793"/>
    <cellStyle name="Output 3 6 2 4 24 3" xfId="30189"/>
    <cellStyle name="Output 3 6 2 4 24 4" xfId="41212"/>
    <cellStyle name="Output 3 6 2 4 24 5" xfId="18259"/>
    <cellStyle name="Output 3 6 2 4 25" xfId="6576"/>
    <cellStyle name="Output 3 6 2 4 25 2" xfId="12078"/>
    <cellStyle name="Output 3 6 2 4 25 2 2" xfId="35905"/>
    <cellStyle name="Output 3 6 2 4 25 2 3" xfId="46944"/>
    <cellStyle name="Output 3 6 2 4 25 2 4" xfId="23991"/>
    <cellStyle name="Output 3 6 2 4 25 3" xfId="30411"/>
    <cellStyle name="Output 3 6 2 4 25 4" xfId="41443"/>
    <cellStyle name="Output 3 6 2 4 25 5" xfId="18490"/>
    <cellStyle name="Output 3 6 2 4 26" xfId="701"/>
    <cellStyle name="Output 3 6 2 4 26 2" xfId="7008"/>
    <cellStyle name="Output 3 6 2 4 26 2 2" xfId="30835"/>
    <cellStyle name="Output 3 6 2 4 26 2 3" xfId="41874"/>
    <cellStyle name="Output 3 6 2 4 26 2 4" xfId="18921"/>
    <cellStyle name="Output 3 6 2 4 26 3" xfId="24692"/>
    <cellStyle name="Output 3 6 2 4 26 4" xfId="26884"/>
    <cellStyle name="Output 3 6 2 4 26 5" xfId="12615"/>
    <cellStyle name="Output 3 6 2 4 27" xfId="24458"/>
    <cellStyle name="Output 3 6 2 4 28" xfId="25145"/>
    <cellStyle name="Output 3 6 2 4 29" xfId="12376"/>
    <cellStyle name="Output 3 6 2 4 3" xfId="1319"/>
    <cellStyle name="Output 3 6 2 4 3 2" xfId="7544"/>
    <cellStyle name="Output 3 6 2 4 3 2 2" xfId="31371"/>
    <cellStyle name="Output 3 6 2 4 3 2 3" xfId="42410"/>
    <cellStyle name="Output 3 6 2 4 3 2 4" xfId="19457"/>
    <cellStyle name="Output 3 6 2 4 3 3" xfId="25294"/>
    <cellStyle name="Output 3 6 2 4 3 4" xfId="36186"/>
    <cellStyle name="Output 3 6 2 4 3 5" xfId="13233"/>
    <cellStyle name="Output 3 6 2 4 4" xfId="1551"/>
    <cellStyle name="Output 3 6 2 4 4 2" xfId="7742"/>
    <cellStyle name="Output 3 6 2 4 4 2 2" xfId="31569"/>
    <cellStyle name="Output 3 6 2 4 4 2 3" xfId="42608"/>
    <cellStyle name="Output 3 6 2 4 4 2 4" xfId="19655"/>
    <cellStyle name="Output 3 6 2 4 4 3" xfId="25518"/>
    <cellStyle name="Output 3 6 2 4 4 4" xfId="36418"/>
    <cellStyle name="Output 3 6 2 4 4 5" xfId="13465"/>
    <cellStyle name="Output 3 6 2 4 5" xfId="1762"/>
    <cellStyle name="Output 3 6 2 4 5 2" xfId="7926"/>
    <cellStyle name="Output 3 6 2 4 5 2 2" xfId="31753"/>
    <cellStyle name="Output 3 6 2 4 5 2 3" xfId="42792"/>
    <cellStyle name="Output 3 6 2 4 5 2 4" xfId="19839"/>
    <cellStyle name="Output 3 6 2 4 5 3" xfId="25722"/>
    <cellStyle name="Output 3 6 2 4 5 4" xfId="36629"/>
    <cellStyle name="Output 3 6 2 4 5 5" xfId="13676"/>
    <cellStyle name="Output 3 6 2 4 6" xfId="1993"/>
    <cellStyle name="Output 3 6 2 4 6 2" xfId="8127"/>
    <cellStyle name="Output 3 6 2 4 6 2 2" xfId="31954"/>
    <cellStyle name="Output 3 6 2 4 6 2 3" xfId="42993"/>
    <cellStyle name="Output 3 6 2 4 6 2 4" xfId="20040"/>
    <cellStyle name="Output 3 6 2 4 6 3" xfId="25946"/>
    <cellStyle name="Output 3 6 2 4 6 4" xfId="36860"/>
    <cellStyle name="Output 3 6 2 4 6 5" xfId="13907"/>
    <cellStyle name="Output 3 6 2 4 7" xfId="2218"/>
    <cellStyle name="Output 3 6 2 4 7 2" xfId="8318"/>
    <cellStyle name="Output 3 6 2 4 7 2 2" xfId="32145"/>
    <cellStyle name="Output 3 6 2 4 7 2 3" xfId="43184"/>
    <cellStyle name="Output 3 6 2 4 7 2 4" xfId="20231"/>
    <cellStyle name="Output 3 6 2 4 7 3" xfId="26164"/>
    <cellStyle name="Output 3 6 2 4 7 4" xfId="37085"/>
    <cellStyle name="Output 3 6 2 4 7 5" xfId="14132"/>
    <cellStyle name="Output 3 6 2 4 8" xfId="2432"/>
    <cellStyle name="Output 3 6 2 4 8 2" xfId="8504"/>
    <cellStyle name="Output 3 6 2 4 8 2 2" xfId="32331"/>
    <cellStyle name="Output 3 6 2 4 8 2 3" xfId="43370"/>
    <cellStyle name="Output 3 6 2 4 8 2 4" xfId="20417"/>
    <cellStyle name="Output 3 6 2 4 8 3" xfId="26372"/>
    <cellStyle name="Output 3 6 2 4 8 4" xfId="37299"/>
    <cellStyle name="Output 3 6 2 4 8 5" xfId="14346"/>
    <cellStyle name="Output 3 6 2 4 9" xfId="2856"/>
    <cellStyle name="Output 3 6 2 4 9 2" xfId="8868"/>
    <cellStyle name="Output 3 6 2 4 9 2 2" xfId="32695"/>
    <cellStyle name="Output 3 6 2 4 9 2 3" xfId="43734"/>
    <cellStyle name="Output 3 6 2 4 9 2 4" xfId="20781"/>
    <cellStyle name="Output 3 6 2 4 9 3" xfId="26785"/>
    <cellStyle name="Output 3 6 2 4 9 4" xfId="37723"/>
    <cellStyle name="Output 3 6 2 4 9 5" xfId="14770"/>
    <cellStyle name="Output 3 6 2 5" xfId="1067"/>
    <cellStyle name="Output 3 6 2 5 2" xfId="7322"/>
    <cellStyle name="Output 3 6 2 5 2 2" xfId="31149"/>
    <cellStyle name="Output 3 6 2 5 2 3" xfId="42188"/>
    <cellStyle name="Output 3 6 2 5 2 4" xfId="19235"/>
    <cellStyle name="Output 3 6 2 5 3" xfId="25048"/>
    <cellStyle name="Output 3 6 2 5 4" xfId="24275"/>
    <cellStyle name="Output 3 6 2 5 5" xfId="12981"/>
    <cellStyle name="Output 3 6 2 6" xfId="1280"/>
    <cellStyle name="Output 3 6 2 6 2" xfId="7507"/>
    <cellStyle name="Output 3 6 2 6 2 2" xfId="31334"/>
    <cellStyle name="Output 3 6 2 6 2 3" xfId="42373"/>
    <cellStyle name="Output 3 6 2 6 2 4" xfId="19420"/>
    <cellStyle name="Output 3 6 2 6 3" xfId="25255"/>
    <cellStyle name="Output 3 6 2 6 4" xfId="36147"/>
    <cellStyle name="Output 3 6 2 6 5" xfId="13194"/>
    <cellStyle name="Output 3 6 2 7" xfId="1512"/>
    <cellStyle name="Output 3 6 2 7 2" xfId="7705"/>
    <cellStyle name="Output 3 6 2 7 2 2" xfId="31532"/>
    <cellStyle name="Output 3 6 2 7 2 3" xfId="42571"/>
    <cellStyle name="Output 3 6 2 7 2 4" xfId="19618"/>
    <cellStyle name="Output 3 6 2 7 3" xfId="25479"/>
    <cellStyle name="Output 3 6 2 7 4" xfId="36379"/>
    <cellStyle name="Output 3 6 2 7 5" xfId="13426"/>
    <cellStyle name="Output 3 6 2 8" xfId="1723"/>
    <cellStyle name="Output 3 6 2 8 2" xfId="7889"/>
    <cellStyle name="Output 3 6 2 8 2 2" xfId="31716"/>
    <cellStyle name="Output 3 6 2 8 2 3" xfId="42755"/>
    <cellStyle name="Output 3 6 2 8 2 4" xfId="19802"/>
    <cellStyle name="Output 3 6 2 8 3" xfId="25683"/>
    <cellStyle name="Output 3 6 2 8 4" xfId="36590"/>
    <cellStyle name="Output 3 6 2 8 5" xfId="13637"/>
    <cellStyle name="Output 3 6 2 9" xfId="1954"/>
    <cellStyle name="Output 3 6 2 9 2" xfId="8090"/>
    <cellStyle name="Output 3 6 2 9 2 2" xfId="31917"/>
    <cellStyle name="Output 3 6 2 9 2 3" xfId="42956"/>
    <cellStyle name="Output 3 6 2 9 2 4" xfId="20003"/>
    <cellStyle name="Output 3 6 2 9 3" xfId="25907"/>
    <cellStyle name="Output 3 6 2 9 4" xfId="36821"/>
    <cellStyle name="Output 3 6 2 9 5" xfId="13868"/>
    <cellStyle name="Output 3 6 20" xfId="6504"/>
    <cellStyle name="Output 3 6 20 2" xfId="12014"/>
    <cellStyle name="Output 3 6 20 2 2" xfId="35841"/>
    <cellStyle name="Output 3 6 20 2 3" xfId="46880"/>
    <cellStyle name="Output 3 6 20 2 4" xfId="23927"/>
    <cellStyle name="Output 3 6 20 3" xfId="30341"/>
    <cellStyle name="Output 3 6 20 4" xfId="41371"/>
    <cellStyle name="Output 3 6 20 5" xfId="18418"/>
    <cellStyle name="Output 3 6 21" xfId="3014"/>
    <cellStyle name="Output 3 6 21 2" xfId="9003"/>
    <cellStyle name="Output 3 6 21 2 2" xfId="32830"/>
    <cellStyle name="Output 3 6 21 2 3" xfId="43869"/>
    <cellStyle name="Output 3 6 21 2 4" xfId="20916"/>
    <cellStyle name="Output 3 6 21 3" xfId="26938"/>
    <cellStyle name="Output 3 6 21 4" xfId="37881"/>
    <cellStyle name="Output 3 6 21 5" xfId="14928"/>
    <cellStyle name="Output 3 6 22" xfId="628"/>
    <cellStyle name="Output 3 6 22 2" xfId="6935"/>
    <cellStyle name="Output 3 6 22 2 2" xfId="30762"/>
    <cellStyle name="Output 3 6 22 2 3" xfId="41801"/>
    <cellStyle name="Output 3 6 22 2 4" xfId="18848"/>
    <cellStyle name="Output 3 6 22 3" xfId="24619"/>
    <cellStyle name="Output 3 6 22 4" xfId="29507"/>
    <cellStyle name="Output 3 6 22 5" xfId="12542"/>
    <cellStyle name="Output 3 6 23" xfId="24377"/>
    <cellStyle name="Output 3 6 24" xfId="27117"/>
    <cellStyle name="Output 3 6 25" xfId="12296"/>
    <cellStyle name="Output 3 6 3" xfId="505"/>
    <cellStyle name="Output 3 6 3 10" xfId="2899"/>
    <cellStyle name="Output 3 6 3 10 2" xfId="8908"/>
    <cellStyle name="Output 3 6 3 10 2 2" xfId="32735"/>
    <cellStyle name="Output 3 6 3 10 2 3" xfId="43774"/>
    <cellStyle name="Output 3 6 3 10 2 4" xfId="20821"/>
    <cellStyle name="Output 3 6 3 10 3" xfId="26826"/>
    <cellStyle name="Output 3 6 3 10 4" xfId="37766"/>
    <cellStyle name="Output 3 6 3 10 5" xfId="14813"/>
    <cellStyle name="Output 3 6 3 11" xfId="3167"/>
    <cellStyle name="Output 3 6 3 11 2" xfId="9137"/>
    <cellStyle name="Output 3 6 3 11 2 2" xfId="32964"/>
    <cellStyle name="Output 3 6 3 11 2 3" xfId="44003"/>
    <cellStyle name="Output 3 6 3 11 2 4" xfId="21050"/>
    <cellStyle name="Output 3 6 3 11 3" xfId="27090"/>
    <cellStyle name="Output 3 6 3 11 4" xfId="38034"/>
    <cellStyle name="Output 3 6 3 11 5" xfId="15081"/>
    <cellStyle name="Output 3 6 3 12" xfId="3411"/>
    <cellStyle name="Output 3 6 3 12 2" xfId="9349"/>
    <cellStyle name="Output 3 6 3 12 2 2" xfId="33176"/>
    <cellStyle name="Output 3 6 3 12 2 3" xfId="44215"/>
    <cellStyle name="Output 3 6 3 12 2 4" xfId="21262"/>
    <cellStyle name="Output 3 6 3 12 3" xfId="27330"/>
    <cellStyle name="Output 3 6 3 12 4" xfId="38278"/>
    <cellStyle name="Output 3 6 3 12 5" xfId="15325"/>
    <cellStyle name="Output 3 6 3 13" xfId="3656"/>
    <cellStyle name="Output 3 6 3 13 2" xfId="9562"/>
    <cellStyle name="Output 3 6 3 13 2 2" xfId="33389"/>
    <cellStyle name="Output 3 6 3 13 2 3" xfId="44428"/>
    <cellStyle name="Output 3 6 3 13 2 4" xfId="21475"/>
    <cellStyle name="Output 3 6 3 13 3" xfId="27570"/>
    <cellStyle name="Output 3 6 3 13 4" xfId="38523"/>
    <cellStyle name="Output 3 6 3 13 5" xfId="15570"/>
    <cellStyle name="Output 3 6 3 14" xfId="3904"/>
    <cellStyle name="Output 3 6 3 14 2" xfId="9776"/>
    <cellStyle name="Output 3 6 3 14 2 2" xfId="33603"/>
    <cellStyle name="Output 3 6 3 14 2 3" xfId="44642"/>
    <cellStyle name="Output 3 6 3 14 2 4" xfId="21689"/>
    <cellStyle name="Output 3 6 3 14 3" xfId="27814"/>
    <cellStyle name="Output 3 6 3 14 4" xfId="38771"/>
    <cellStyle name="Output 3 6 3 14 5" xfId="15818"/>
    <cellStyle name="Output 3 6 3 15" xfId="4148"/>
    <cellStyle name="Output 3 6 3 15 2" xfId="9987"/>
    <cellStyle name="Output 3 6 3 15 2 2" xfId="33814"/>
    <cellStyle name="Output 3 6 3 15 2 3" xfId="44853"/>
    <cellStyle name="Output 3 6 3 15 2 4" xfId="21900"/>
    <cellStyle name="Output 3 6 3 15 3" xfId="28053"/>
    <cellStyle name="Output 3 6 3 15 4" xfId="39015"/>
    <cellStyle name="Output 3 6 3 15 5" xfId="16062"/>
    <cellStyle name="Output 3 6 3 16" xfId="4390"/>
    <cellStyle name="Output 3 6 3 16 2" xfId="10197"/>
    <cellStyle name="Output 3 6 3 16 2 2" xfId="34024"/>
    <cellStyle name="Output 3 6 3 16 2 3" xfId="45063"/>
    <cellStyle name="Output 3 6 3 16 2 4" xfId="22110"/>
    <cellStyle name="Output 3 6 3 16 3" xfId="28290"/>
    <cellStyle name="Output 3 6 3 16 4" xfId="39257"/>
    <cellStyle name="Output 3 6 3 16 5" xfId="16304"/>
    <cellStyle name="Output 3 6 3 17" xfId="4611"/>
    <cellStyle name="Output 3 6 3 17 2" xfId="10384"/>
    <cellStyle name="Output 3 6 3 17 2 2" xfId="34211"/>
    <cellStyle name="Output 3 6 3 17 2 3" xfId="45250"/>
    <cellStyle name="Output 3 6 3 17 2 4" xfId="22297"/>
    <cellStyle name="Output 3 6 3 17 3" xfId="28505"/>
    <cellStyle name="Output 3 6 3 17 4" xfId="39478"/>
    <cellStyle name="Output 3 6 3 17 5" xfId="16525"/>
    <cellStyle name="Output 3 6 3 18" xfId="4821"/>
    <cellStyle name="Output 3 6 3 18 2" xfId="10567"/>
    <cellStyle name="Output 3 6 3 18 2 2" xfId="34394"/>
    <cellStyle name="Output 3 6 3 18 2 3" xfId="45433"/>
    <cellStyle name="Output 3 6 3 18 2 4" xfId="22480"/>
    <cellStyle name="Output 3 6 3 18 3" xfId="28709"/>
    <cellStyle name="Output 3 6 3 18 4" xfId="39688"/>
    <cellStyle name="Output 3 6 3 18 5" xfId="16735"/>
    <cellStyle name="Output 3 6 3 19" xfId="5056"/>
    <cellStyle name="Output 3 6 3 19 2" xfId="10772"/>
    <cellStyle name="Output 3 6 3 19 2 2" xfId="34599"/>
    <cellStyle name="Output 3 6 3 19 2 3" xfId="45638"/>
    <cellStyle name="Output 3 6 3 19 2 4" xfId="22685"/>
    <cellStyle name="Output 3 6 3 19 3" xfId="28938"/>
    <cellStyle name="Output 3 6 3 19 4" xfId="39923"/>
    <cellStyle name="Output 3 6 3 19 5" xfId="16970"/>
    <cellStyle name="Output 3 6 3 2" xfId="1149"/>
    <cellStyle name="Output 3 6 3 2 2" xfId="7399"/>
    <cellStyle name="Output 3 6 3 2 2 2" xfId="31226"/>
    <cellStyle name="Output 3 6 3 2 2 3" xfId="42265"/>
    <cellStyle name="Output 3 6 3 2 2 4" xfId="19312"/>
    <cellStyle name="Output 3 6 3 2 3" xfId="25128"/>
    <cellStyle name="Output 3 6 3 2 4" xfId="24355"/>
    <cellStyle name="Output 3 6 3 2 5" xfId="13063"/>
    <cellStyle name="Output 3 6 3 20" xfId="5277"/>
    <cellStyle name="Output 3 6 3 20 2" xfId="10959"/>
    <cellStyle name="Output 3 6 3 20 2 2" xfId="34786"/>
    <cellStyle name="Output 3 6 3 20 2 3" xfId="45825"/>
    <cellStyle name="Output 3 6 3 20 2 4" xfId="22872"/>
    <cellStyle name="Output 3 6 3 20 3" xfId="29152"/>
    <cellStyle name="Output 3 6 3 20 4" xfId="40144"/>
    <cellStyle name="Output 3 6 3 20 5" xfId="17191"/>
    <cellStyle name="Output 3 6 3 21" xfId="5510"/>
    <cellStyle name="Output 3 6 3 21 2" xfId="11162"/>
    <cellStyle name="Output 3 6 3 21 2 2" xfId="34989"/>
    <cellStyle name="Output 3 6 3 21 2 3" xfId="46028"/>
    <cellStyle name="Output 3 6 3 21 2 4" xfId="23075"/>
    <cellStyle name="Output 3 6 3 21 3" xfId="29379"/>
    <cellStyle name="Output 3 6 3 21 4" xfId="40377"/>
    <cellStyle name="Output 3 6 3 21 5" xfId="17424"/>
    <cellStyle name="Output 3 6 3 22" xfId="5743"/>
    <cellStyle name="Output 3 6 3 22 2" xfId="11363"/>
    <cellStyle name="Output 3 6 3 22 2 2" xfId="35190"/>
    <cellStyle name="Output 3 6 3 22 2 3" xfId="46229"/>
    <cellStyle name="Output 3 6 3 22 2 4" xfId="23276"/>
    <cellStyle name="Output 3 6 3 22 3" xfId="29605"/>
    <cellStyle name="Output 3 6 3 22 4" xfId="40610"/>
    <cellStyle name="Output 3 6 3 22 5" xfId="17657"/>
    <cellStyle name="Output 3 6 3 23" xfId="5960"/>
    <cellStyle name="Output 3 6 3 23 2" xfId="11547"/>
    <cellStyle name="Output 3 6 3 23 2 2" xfId="35374"/>
    <cellStyle name="Output 3 6 3 23 2 3" xfId="46413"/>
    <cellStyle name="Output 3 6 3 23 2 4" xfId="23460"/>
    <cellStyle name="Output 3 6 3 23 3" xfId="29816"/>
    <cellStyle name="Output 3 6 3 23 4" xfId="40827"/>
    <cellStyle name="Output 3 6 3 23 5" xfId="17874"/>
    <cellStyle name="Output 3 6 3 24" xfId="6168"/>
    <cellStyle name="Output 3 6 3 24 2" xfId="11728"/>
    <cellStyle name="Output 3 6 3 24 2 2" xfId="35555"/>
    <cellStyle name="Output 3 6 3 24 2 3" xfId="46594"/>
    <cellStyle name="Output 3 6 3 24 2 4" xfId="23641"/>
    <cellStyle name="Output 3 6 3 24 3" xfId="30017"/>
    <cellStyle name="Output 3 6 3 24 4" xfId="41035"/>
    <cellStyle name="Output 3 6 3 24 5" xfId="18082"/>
    <cellStyle name="Output 3 6 3 25" xfId="6388"/>
    <cellStyle name="Output 3 6 3 25 2" xfId="11920"/>
    <cellStyle name="Output 3 6 3 25 2 2" xfId="35747"/>
    <cellStyle name="Output 3 6 3 25 2 3" xfId="46786"/>
    <cellStyle name="Output 3 6 3 25 2 4" xfId="23833"/>
    <cellStyle name="Output 3 6 3 25 3" xfId="30230"/>
    <cellStyle name="Output 3 6 3 25 4" xfId="41255"/>
    <cellStyle name="Output 3 6 3 25 5" xfId="18302"/>
    <cellStyle name="Output 3 6 3 26" xfId="6614"/>
    <cellStyle name="Output 3 6 3 26 2" xfId="12113"/>
    <cellStyle name="Output 3 6 3 26 2 2" xfId="35940"/>
    <cellStyle name="Output 3 6 3 26 2 3" xfId="46979"/>
    <cellStyle name="Output 3 6 3 26 2 4" xfId="24026"/>
    <cellStyle name="Output 3 6 3 26 3" xfId="30447"/>
    <cellStyle name="Output 3 6 3 26 4" xfId="41481"/>
    <cellStyle name="Output 3 6 3 26 5" xfId="18528"/>
    <cellStyle name="Output 3 6 3 27" xfId="741"/>
    <cellStyle name="Output 3 6 3 27 2" xfId="7048"/>
    <cellStyle name="Output 3 6 3 27 2 2" xfId="30875"/>
    <cellStyle name="Output 3 6 3 27 2 3" xfId="41914"/>
    <cellStyle name="Output 3 6 3 27 2 4" xfId="18961"/>
    <cellStyle name="Output 3 6 3 27 3" xfId="24732"/>
    <cellStyle name="Output 3 6 3 27 4" xfId="29591"/>
    <cellStyle name="Output 3 6 3 27 5" xfId="12655"/>
    <cellStyle name="Output 3 6 3 28" xfId="6831"/>
    <cellStyle name="Output 3 6 3 28 2" xfId="30658"/>
    <cellStyle name="Output 3 6 3 28 3" xfId="41697"/>
    <cellStyle name="Output 3 6 3 28 4" xfId="18744"/>
    <cellStyle name="Output 3 6 3 29" xfId="24499"/>
    <cellStyle name="Output 3 6 3 3" xfId="1362"/>
    <cellStyle name="Output 3 6 3 3 2" xfId="7584"/>
    <cellStyle name="Output 3 6 3 3 2 2" xfId="31411"/>
    <cellStyle name="Output 3 6 3 3 2 3" xfId="42450"/>
    <cellStyle name="Output 3 6 3 3 2 4" xfId="19497"/>
    <cellStyle name="Output 3 6 3 3 3" xfId="25335"/>
    <cellStyle name="Output 3 6 3 3 4" xfId="36229"/>
    <cellStyle name="Output 3 6 3 3 5" xfId="13276"/>
    <cellStyle name="Output 3 6 3 30" xfId="29165"/>
    <cellStyle name="Output 3 6 3 31" xfId="12419"/>
    <cellStyle name="Output 3 6 3 4" xfId="1594"/>
    <cellStyle name="Output 3 6 3 4 2" xfId="7782"/>
    <cellStyle name="Output 3 6 3 4 2 2" xfId="31609"/>
    <cellStyle name="Output 3 6 3 4 2 3" xfId="42648"/>
    <cellStyle name="Output 3 6 3 4 2 4" xfId="19695"/>
    <cellStyle name="Output 3 6 3 4 3" xfId="25559"/>
    <cellStyle name="Output 3 6 3 4 4" xfId="36461"/>
    <cellStyle name="Output 3 6 3 4 5" xfId="13508"/>
    <cellStyle name="Output 3 6 3 5" xfId="1805"/>
    <cellStyle name="Output 3 6 3 5 2" xfId="7966"/>
    <cellStyle name="Output 3 6 3 5 2 2" xfId="31793"/>
    <cellStyle name="Output 3 6 3 5 2 3" xfId="42832"/>
    <cellStyle name="Output 3 6 3 5 2 4" xfId="19879"/>
    <cellStyle name="Output 3 6 3 5 3" xfId="25763"/>
    <cellStyle name="Output 3 6 3 5 4" xfId="36672"/>
    <cellStyle name="Output 3 6 3 5 5" xfId="13719"/>
    <cellStyle name="Output 3 6 3 6" xfId="2036"/>
    <cellStyle name="Output 3 6 3 6 2" xfId="8167"/>
    <cellStyle name="Output 3 6 3 6 2 2" xfId="31994"/>
    <cellStyle name="Output 3 6 3 6 2 3" xfId="43033"/>
    <cellStyle name="Output 3 6 3 6 2 4" xfId="20080"/>
    <cellStyle name="Output 3 6 3 6 3" xfId="25988"/>
    <cellStyle name="Output 3 6 3 6 4" xfId="36903"/>
    <cellStyle name="Output 3 6 3 6 5" xfId="13950"/>
    <cellStyle name="Output 3 6 3 7" xfId="2261"/>
    <cellStyle name="Output 3 6 3 7 2" xfId="8358"/>
    <cellStyle name="Output 3 6 3 7 2 2" xfId="32185"/>
    <cellStyle name="Output 3 6 3 7 2 3" xfId="43224"/>
    <cellStyle name="Output 3 6 3 7 2 4" xfId="20271"/>
    <cellStyle name="Output 3 6 3 7 3" xfId="26205"/>
    <cellStyle name="Output 3 6 3 7 4" xfId="37128"/>
    <cellStyle name="Output 3 6 3 7 5" xfId="14175"/>
    <cellStyle name="Output 3 6 3 8" xfId="2475"/>
    <cellStyle name="Output 3 6 3 8 2" xfId="8544"/>
    <cellStyle name="Output 3 6 3 8 2 2" xfId="32371"/>
    <cellStyle name="Output 3 6 3 8 2 3" xfId="43410"/>
    <cellStyle name="Output 3 6 3 8 2 4" xfId="20457"/>
    <cellStyle name="Output 3 6 3 8 3" xfId="26414"/>
    <cellStyle name="Output 3 6 3 8 4" xfId="37342"/>
    <cellStyle name="Output 3 6 3 8 5" xfId="14389"/>
    <cellStyle name="Output 3 6 3 9" xfId="2693"/>
    <cellStyle name="Output 3 6 3 9 2" xfId="8728"/>
    <cellStyle name="Output 3 6 3 9 2 2" xfId="32555"/>
    <cellStyle name="Output 3 6 3 9 2 3" xfId="43594"/>
    <cellStyle name="Output 3 6 3 9 2 4" xfId="20641"/>
    <cellStyle name="Output 3 6 3 9 3" xfId="26626"/>
    <cellStyle name="Output 3 6 3 9 4" xfId="37560"/>
    <cellStyle name="Output 3 6 3 9 5" xfId="14607"/>
    <cellStyle name="Output 3 6 4" xfId="964"/>
    <cellStyle name="Output 3 6 4 2" xfId="7244"/>
    <cellStyle name="Output 3 6 4 2 2" xfId="31071"/>
    <cellStyle name="Output 3 6 4 2 3" xfId="42110"/>
    <cellStyle name="Output 3 6 4 2 4" xfId="19157"/>
    <cellStyle name="Output 3 6 4 3" xfId="24949"/>
    <cellStyle name="Output 3 6 4 4" xfId="26136"/>
    <cellStyle name="Output 3 6 4 5" xfId="12878"/>
    <cellStyle name="Output 3 6 5" xfId="997"/>
    <cellStyle name="Output 3 6 5 2" xfId="7271"/>
    <cellStyle name="Output 3 6 5 2 2" xfId="31098"/>
    <cellStyle name="Output 3 6 5 2 3" xfId="42137"/>
    <cellStyle name="Output 3 6 5 2 4" xfId="19184"/>
    <cellStyle name="Output 3 6 5 3" xfId="24981"/>
    <cellStyle name="Output 3 6 5 4" xfId="30581"/>
    <cellStyle name="Output 3 6 5 5" xfId="12911"/>
    <cellStyle name="Output 3 6 6" xfId="1916"/>
    <cellStyle name="Output 3 6 6 2" xfId="8057"/>
    <cellStyle name="Output 3 6 6 2 2" xfId="31884"/>
    <cellStyle name="Output 3 6 6 2 3" xfId="42923"/>
    <cellStyle name="Output 3 6 6 2 4" xfId="19970"/>
    <cellStyle name="Output 3 6 6 3" xfId="25870"/>
    <cellStyle name="Output 3 6 6 4" xfId="36783"/>
    <cellStyle name="Output 3 6 6 5" xfId="13830"/>
    <cellStyle name="Output 3 6 7" xfId="1469"/>
    <cellStyle name="Output 3 6 7 2" xfId="7672"/>
    <cellStyle name="Output 3 6 7 2 2" xfId="31499"/>
    <cellStyle name="Output 3 6 7 2 3" xfId="42538"/>
    <cellStyle name="Output 3 6 7 2 4" xfId="19585"/>
    <cellStyle name="Output 3 6 7 3" xfId="25438"/>
    <cellStyle name="Output 3 6 7 4" xfId="36336"/>
    <cellStyle name="Output 3 6 7 5" xfId="13383"/>
    <cellStyle name="Output 3 6 8" xfId="931"/>
    <cellStyle name="Output 3 6 8 2" xfId="7221"/>
    <cellStyle name="Output 3 6 8 2 2" xfId="31048"/>
    <cellStyle name="Output 3 6 8 2 3" xfId="42087"/>
    <cellStyle name="Output 3 6 8 2 4" xfId="19134"/>
    <cellStyle name="Output 3 6 8 3" xfId="24919"/>
    <cellStyle name="Output 3 6 8 4" xfId="26006"/>
    <cellStyle name="Output 3 6 8 5" xfId="12845"/>
    <cellStyle name="Output 3 6 9" xfId="3043"/>
    <cellStyle name="Output 3 6 9 2" xfId="9024"/>
    <cellStyle name="Output 3 6 9 2 2" xfId="32851"/>
    <cellStyle name="Output 3 6 9 2 3" xfId="43890"/>
    <cellStyle name="Output 3 6 9 2 4" xfId="20937"/>
    <cellStyle name="Output 3 6 9 3" xfId="26967"/>
    <cellStyle name="Output 3 6 9 4" xfId="37910"/>
    <cellStyle name="Output 3 6 9 5" xfId="14957"/>
    <cellStyle name="Output 3 7" xfId="409"/>
    <cellStyle name="Output 3 7 10" xfId="2165"/>
    <cellStyle name="Output 3 7 10 2" xfId="8269"/>
    <cellStyle name="Output 3 7 10 2 2" xfId="32096"/>
    <cellStyle name="Output 3 7 10 2 3" xfId="43135"/>
    <cellStyle name="Output 3 7 10 2 4" xfId="20182"/>
    <cellStyle name="Output 3 7 10 3" xfId="26112"/>
    <cellStyle name="Output 3 7 10 4" xfId="37032"/>
    <cellStyle name="Output 3 7 10 5" xfId="14079"/>
    <cellStyle name="Output 3 7 11" xfId="2379"/>
    <cellStyle name="Output 3 7 11 2" xfId="8455"/>
    <cellStyle name="Output 3 7 11 2 2" xfId="32282"/>
    <cellStyle name="Output 3 7 11 2 3" xfId="43321"/>
    <cellStyle name="Output 3 7 11 2 4" xfId="20368"/>
    <cellStyle name="Output 3 7 11 3" xfId="26319"/>
    <cellStyle name="Output 3 7 11 4" xfId="37246"/>
    <cellStyle name="Output 3 7 11 5" xfId="14293"/>
    <cellStyle name="Output 3 7 12" xfId="2602"/>
    <cellStyle name="Output 3 7 12 2" xfId="8645"/>
    <cellStyle name="Output 3 7 12 2 2" xfId="32472"/>
    <cellStyle name="Output 3 7 12 2 3" xfId="43511"/>
    <cellStyle name="Output 3 7 12 2 4" xfId="20558"/>
    <cellStyle name="Output 3 7 12 3" xfId="26537"/>
    <cellStyle name="Output 3 7 12 4" xfId="37469"/>
    <cellStyle name="Output 3 7 12 5" xfId="14516"/>
    <cellStyle name="Output 3 7 13" xfId="2803"/>
    <cellStyle name="Output 3 7 13 2" xfId="8819"/>
    <cellStyle name="Output 3 7 13 2 2" xfId="32646"/>
    <cellStyle name="Output 3 7 13 2 3" xfId="43685"/>
    <cellStyle name="Output 3 7 13 2 4" xfId="20732"/>
    <cellStyle name="Output 3 7 13 3" xfId="26732"/>
    <cellStyle name="Output 3 7 13 4" xfId="37670"/>
    <cellStyle name="Output 3 7 13 5" xfId="14717"/>
    <cellStyle name="Output 3 7 14" xfId="3071"/>
    <cellStyle name="Output 3 7 14 2" xfId="9048"/>
    <cellStyle name="Output 3 7 14 2 2" xfId="32875"/>
    <cellStyle name="Output 3 7 14 2 3" xfId="43914"/>
    <cellStyle name="Output 3 7 14 2 4" xfId="20961"/>
    <cellStyle name="Output 3 7 14 3" xfId="26995"/>
    <cellStyle name="Output 3 7 14 4" xfId="37938"/>
    <cellStyle name="Output 3 7 14 5" xfId="14985"/>
    <cellStyle name="Output 3 7 15" xfId="3315"/>
    <cellStyle name="Output 3 7 15 2" xfId="9260"/>
    <cellStyle name="Output 3 7 15 2 2" xfId="33087"/>
    <cellStyle name="Output 3 7 15 2 3" xfId="44126"/>
    <cellStyle name="Output 3 7 15 2 4" xfId="21173"/>
    <cellStyle name="Output 3 7 15 3" xfId="27236"/>
    <cellStyle name="Output 3 7 15 4" xfId="38182"/>
    <cellStyle name="Output 3 7 15 5" xfId="15229"/>
    <cellStyle name="Output 3 7 16" xfId="3560"/>
    <cellStyle name="Output 3 7 16 2" xfId="9473"/>
    <cellStyle name="Output 3 7 16 2 2" xfId="33300"/>
    <cellStyle name="Output 3 7 16 2 3" xfId="44339"/>
    <cellStyle name="Output 3 7 16 2 4" xfId="21386"/>
    <cellStyle name="Output 3 7 16 3" xfId="27476"/>
    <cellStyle name="Output 3 7 16 4" xfId="38427"/>
    <cellStyle name="Output 3 7 16 5" xfId="15474"/>
    <cellStyle name="Output 3 7 17" xfId="3808"/>
    <cellStyle name="Output 3 7 17 2" xfId="9687"/>
    <cellStyle name="Output 3 7 17 2 2" xfId="33514"/>
    <cellStyle name="Output 3 7 17 2 3" xfId="44553"/>
    <cellStyle name="Output 3 7 17 2 4" xfId="21600"/>
    <cellStyle name="Output 3 7 17 3" xfId="27720"/>
    <cellStyle name="Output 3 7 17 4" xfId="38675"/>
    <cellStyle name="Output 3 7 17 5" xfId="15722"/>
    <cellStyle name="Output 3 7 18" xfId="4052"/>
    <cellStyle name="Output 3 7 18 2" xfId="9898"/>
    <cellStyle name="Output 3 7 18 2 2" xfId="33725"/>
    <cellStyle name="Output 3 7 18 2 3" xfId="44764"/>
    <cellStyle name="Output 3 7 18 2 4" xfId="21811"/>
    <cellStyle name="Output 3 7 18 3" xfId="27959"/>
    <cellStyle name="Output 3 7 18 4" xfId="38919"/>
    <cellStyle name="Output 3 7 18 5" xfId="15966"/>
    <cellStyle name="Output 3 7 19" xfId="4294"/>
    <cellStyle name="Output 3 7 19 2" xfId="10108"/>
    <cellStyle name="Output 3 7 19 2 2" xfId="33935"/>
    <cellStyle name="Output 3 7 19 2 3" xfId="44974"/>
    <cellStyle name="Output 3 7 19 2 4" xfId="22021"/>
    <cellStyle name="Output 3 7 19 3" xfId="28196"/>
    <cellStyle name="Output 3 7 19 4" xfId="39161"/>
    <cellStyle name="Output 3 7 19 5" xfId="16208"/>
    <cellStyle name="Output 3 7 2" xfId="530"/>
    <cellStyle name="Output 3 7 2 10" xfId="2924"/>
    <cellStyle name="Output 3 7 2 10 2" xfId="8923"/>
    <cellStyle name="Output 3 7 2 10 2 2" xfId="32750"/>
    <cellStyle name="Output 3 7 2 10 2 3" xfId="43789"/>
    <cellStyle name="Output 3 7 2 10 2 4" xfId="20836"/>
    <cellStyle name="Output 3 7 2 10 3" xfId="26849"/>
    <cellStyle name="Output 3 7 2 10 4" xfId="37791"/>
    <cellStyle name="Output 3 7 2 10 5" xfId="14838"/>
    <cellStyle name="Output 3 7 2 11" xfId="3192"/>
    <cellStyle name="Output 3 7 2 11 2" xfId="9152"/>
    <cellStyle name="Output 3 7 2 11 2 2" xfId="32979"/>
    <cellStyle name="Output 3 7 2 11 2 3" xfId="44018"/>
    <cellStyle name="Output 3 7 2 11 2 4" xfId="21065"/>
    <cellStyle name="Output 3 7 2 11 3" xfId="27114"/>
    <cellStyle name="Output 3 7 2 11 4" xfId="38059"/>
    <cellStyle name="Output 3 7 2 11 5" xfId="15106"/>
    <cellStyle name="Output 3 7 2 12" xfId="3436"/>
    <cellStyle name="Output 3 7 2 12 2" xfId="9364"/>
    <cellStyle name="Output 3 7 2 12 2 2" xfId="33191"/>
    <cellStyle name="Output 3 7 2 12 2 3" xfId="44230"/>
    <cellStyle name="Output 3 7 2 12 2 4" xfId="21277"/>
    <cellStyle name="Output 3 7 2 12 3" xfId="27353"/>
    <cellStyle name="Output 3 7 2 12 4" xfId="38303"/>
    <cellStyle name="Output 3 7 2 12 5" xfId="15350"/>
    <cellStyle name="Output 3 7 2 13" xfId="3681"/>
    <cellStyle name="Output 3 7 2 13 2" xfId="9577"/>
    <cellStyle name="Output 3 7 2 13 2 2" xfId="33404"/>
    <cellStyle name="Output 3 7 2 13 2 3" xfId="44443"/>
    <cellStyle name="Output 3 7 2 13 2 4" xfId="21490"/>
    <cellStyle name="Output 3 7 2 13 3" xfId="27594"/>
    <cellStyle name="Output 3 7 2 13 4" xfId="38548"/>
    <cellStyle name="Output 3 7 2 13 5" xfId="15595"/>
    <cellStyle name="Output 3 7 2 14" xfId="3929"/>
    <cellStyle name="Output 3 7 2 14 2" xfId="9791"/>
    <cellStyle name="Output 3 7 2 14 2 2" xfId="33618"/>
    <cellStyle name="Output 3 7 2 14 2 3" xfId="44657"/>
    <cellStyle name="Output 3 7 2 14 2 4" xfId="21704"/>
    <cellStyle name="Output 3 7 2 14 3" xfId="27837"/>
    <cellStyle name="Output 3 7 2 14 4" xfId="38796"/>
    <cellStyle name="Output 3 7 2 14 5" xfId="15843"/>
    <cellStyle name="Output 3 7 2 15" xfId="4173"/>
    <cellStyle name="Output 3 7 2 15 2" xfId="10002"/>
    <cellStyle name="Output 3 7 2 15 2 2" xfId="33829"/>
    <cellStyle name="Output 3 7 2 15 2 3" xfId="44868"/>
    <cellStyle name="Output 3 7 2 15 2 4" xfId="21915"/>
    <cellStyle name="Output 3 7 2 15 3" xfId="28076"/>
    <cellStyle name="Output 3 7 2 15 4" xfId="39040"/>
    <cellStyle name="Output 3 7 2 15 5" xfId="16087"/>
    <cellStyle name="Output 3 7 2 16" xfId="4415"/>
    <cellStyle name="Output 3 7 2 16 2" xfId="10212"/>
    <cellStyle name="Output 3 7 2 16 2 2" xfId="34039"/>
    <cellStyle name="Output 3 7 2 16 2 3" xfId="45078"/>
    <cellStyle name="Output 3 7 2 16 2 4" xfId="22125"/>
    <cellStyle name="Output 3 7 2 16 3" xfId="28313"/>
    <cellStyle name="Output 3 7 2 16 4" xfId="39282"/>
    <cellStyle name="Output 3 7 2 16 5" xfId="16329"/>
    <cellStyle name="Output 3 7 2 17" xfId="4636"/>
    <cellStyle name="Output 3 7 2 17 2" xfId="10399"/>
    <cellStyle name="Output 3 7 2 17 2 2" xfId="34226"/>
    <cellStyle name="Output 3 7 2 17 2 3" xfId="45265"/>
    <cellStyle name="Output 3 7 2 17 2 4" xfId="22312"/>
    <cellStyle name="Output 3 7 2 17 3" xfId="28528"/>
    <cellStyle name="Output 3 7 2 17 4" xfId="39503"/>
    <cellStyle name="Output 3 7 2 17 5" xfId="16550"/>
    <cellStyle name="Output 3 7 2 18" xfId="4846"/>
    <cellStyle name="Output 3 7 2 18 2" xfId="10582"/>
    <cellStyle name="Output 3 7 2 18 2 2" xfId="34409"/>
    <cellStyle name="Output 3 7 2 18 2 3" xfId="45448"/>
    <cellStyle name="Output 3 7 2 18 2 4" xfId="22495"/>
    <cellStyle name="Output 3 7 2 18 3" xfId="28732"/>
    <cellStyle name="Output 3 7 2 18 4" xfId="39713"/>
    <cellStyle name="Output 3 7 2 18 5" xfId="16760"/>
    <cellStyle name="Output 3 7 2 19" xfId="5081"/>
    <cellStyle name="Output 3 7 2 19 2" xfId="10787"/>
    <cellStyle name="Output 3 7 2 19 2 2" xfId="34614"/>
    <cellStyle name="Output 3 7 2 19 2 3" xfId="45653"/>
    <cellStyle name="Output 3 7 2 19 2 4" xfId="22700"/>
    <cellStyle name="Output 3 7 2 19 3" xfId="28962"/>
    <cellStyle name="Output 3 7 2 19 4" xfId="39948"/>
    <cellStyle name="Output 3 7 2 19 5" xfId="16995"/>
    <cellStyle name="Output 3 7 2 2" xfId="1174"/>
    <cellStyle name="Output 3 7 2 2 2" xfId="7414"/>
    <cellStyle name="Output 3 7 2 2 2 2" xfId="31241"/>
    <cellStyle name="Output 3 7 2 2 2 3" xfId="42280"/>
    <cellStyle name="Output 3 7 2 2 2 4" xfId="19327"/>
    <cellStyle name="Output 3 7 2 2 3" xfId="25151"/>
    <cellStyle name="Output 3 7 2 2 4" xfId="24344"/>
    <cellStyle name="Output 3 7 2 2 5" xfId="13088"/>
    <cellStyle name="Output 3 7 2 20" xfId="5302"/>
    <cellStyle name="Output 3 7 2 20 2" xfId="10974"/>
    <cellStyle name="Output 3 7 2 20 2 2" xfId="34801"/>
    <cellStyle name="Output 3 7 2 20 2 3" xfId="45840"/>
    <cellStyle name="Output 3 7 2 20 2 4" xfId="22887"/>
    <cellStyle name="Output 3 7 2 20 3" xfId="29175"/>
    <cellStyle name="Output 3 7 2 20 4" xfId="40169"/>
    <cellStyle name="Output 3 7 2 20 5" xfId="17216"/>
    <cellStyle name="Output 3 7 2 21" xfId="5535"/>
    <cellStyle name="Output 3 7 2 21 2" xfId="11177"/>
    <cellStyle name="Output 3 7 2 21 2 2" xfId="35004"/>
    <cellStyle name="Output 3 7 2 21 2 3" xfId="46043"/>
    <cellStyle name="Output 3 7 2 21 2 4" xfId="23090"/>
    <cellStyle name="Output 3 7 2 21 3" xfId="29402"/>
    <cellStyle name="Output 3 7 2 21 4" xfId="40402"/>
    <cellStyle name="Output 3 7 2 21 5" xfId="17449"/>
    <cellStyle name="Output 3 7 2 22" xfId="5768"/>
    <cellStyle name="Output 3 7 2 22 2" xfId="11378"/>
    <cellStyle name="Output 3 7 2 22 2 2" xfId="35205"/>
    <cellStyle name="Output 3 7 2 22 2 3" xfId="46244"/>
    <cellStyle name="Output 3 7 2 22 2 4" xfId="23291"/>
    <cellStyle name="Output 3 7 2 22 3" xfId="29628"/>
    <cellStyle name="Output 3 7 2 22 4" xfId="40635"/>
    <cellStyle name="Output 3 7 2 22 5" xfId="17682"/>
    <cellStyle name="Output 3 7 2 23" xfId="5985"/>
    <cellStyle name="Output 3 7 2 23 2" xfId="11562"/>
    <cellStyle name="Output 3 7 2 23 2 2" xfId="35389"/>
    <cellStyle name="Output 3 7 2 23 2 3" xfId="46428"/>
    <cellStyle name="Output 3 7 2 23 2 4" xfId="23475"/>
    <cellStyle name="Output 3 7 2 23 3" xfId="29839"/>
    <cellStyle name="Output 3 7 2 23 4" xfId="40852"/>
    <cellStyle name="Output 3 7 2 23 5" xfId="17899"/>
    <cellStyle name="Output 3 7 2 24" xfId="6193"/>
    <cellStyle name="Output 3 7 2 24 2" xfId="11743"/>
    <cellStyle name="Output 3 7 2 24 2 2" xfId="35570"/>
    <cellStyle name="Output 3 7 2 24 2 3" xfId="46609"/>
    <cellStyle name="Output 3 7 2 24 2 4" xfId="23656"/>
    <cellStyle name="Output 3 7 2 24 3" xfId="30040"/>
    <cellStyle name="Output 3 7 2 24 4" xfId="41060"/>
    <cellStyle name="Output 3 7 2 24 5" xfId="18107"/>
    <cellStyle name="Output 3 7 2 25" xfId="6413"/>
    <cellStyle name="Output 3 7 2 25 2" xfId="11935"/>
    <cellStyle name="Output 3 7 2 25 2 2" xfId="35762"/>
    <cellStyle name="Output 3 7 2 25 2 3" xfId="46801"/>
    <cellStyle name="Output 3 7 2 25 2 4" xfId="23848"/>
    <cellStyle name="Output 3 7 2 25 3" xfId="30253"/>
    <cellStyle name="Output 3 7 2 25 4" xfId="41280"/>
    <cellStyle name="Output 3 7 2 25 5" xfId="18327"/>
    <cellStyle name="Output 3 7 2 26" xfId="6639"/>
    <cellStyle name="Output 3 7 2 26 2" xfId="12128"/>
    <cellStyle name="Output 3 7 2 26 2 2" xfId="35955"/>
    <cellStyle name="Output 3 7 2 26 2 3" xfId="46994"/>
    <cellStyle name="Output 3 7 2 26 2 4" xfId="24041"/>
    <cellStyle name="Output 3 7 2 26 3" xfId="30470"/>
    <cellStyle name="Output 3 7 2 26 4" xfId="41506"/>
    <cellStyle name="Output 3 7 2 26 5" xfId="18553"/>
    <cellStyle name="Output 3 7 2 27" xfId="756"/>
    <cellStyle name="Output 3 7 2 27 2" xfId="7063"/>
    <cellStyle name="Output 3 7 2 27 2 2" xfId="30890"/>
    <cellStyle name="Output 3 7 2 27 2 3" xfId="41929"/>
    <cellStyle name="Output 3 7 2 27 2 4" xfId="18976"/>
    <cellStyle name="Output 3 7 2 27 3" xfId="24747"/>
    <cellStyle name="Output 3 7 2 27 4" xfId="29711"/>
    <cellStyle name="Output 3 7 2 27 5" xfId="12670"/>
    <cellStyle name="Output 3 7 2 28" xfId="6846"/>
    <cellStyle name="Output 3 7 2 28 2" xfId="30673"/>
    <cellStyle name="Output 3 7 2 28 3" xfId="41712"/>
    <cellStyle name="Output 3 7 2 28 4" xfId="18759"/>
    <cellStyle name="Output 3 7 2 29" xfId="24522"/>
    <cellStyle name="Output 3 7 2 3" xfId="1387"/>
    <cellStyle name="Output 3 7 2 3 2" xfId="7599"/>
    <cellStyle name="Output 3 7 2 3 2 2" xfId="31426"/>
    <cellStyle name="Output 3 7 2 3 2 3" xfId="42465"/>
    <cellStyle name="Output 3 7 2 3 2 4" xfId="19512"/>
    <cellStyle name="Output 3 7 2 3 3" xfId="25358"/>
    <cellStyle name="Output 3 7 2 3 4" xfId="36254"/>
    <cellStyle name="Output 3 7 2 3 5" xfId="13301"/>
    <cellStyle name="Output 3 7 2 30" xfId="26219"/>
    <cellStyle name="Output 3 7 2 31" xfId="12444"/>
    <cellStyle name="Output 3 7 2 4" xfId="1619"/>
    <cellStyle name="Output 3 7 2 4 2" xfId="7797"/>
    <cellStyle name="Output 3 7 2 4 2 2" xfId="31624"/>
    <cellStyle name="Output 3 7 2 4 2 3" xfId="42663"/>
    <cellStyle name="Output 3 7 2 4 2 4" xfId="19710"/>
    <cellStyle name="Output 3 7 2 4 3" xfId="25582"/>
    <cellStyle name="Output 3 7 2 4 4" xfId="36486"/>
    <cellStyle name="Output 3 7 2 4 5" xfId="13533"/>
    <cellStyle name="Output 3 7 2 5" xfId="1830"/>
    <cellStyle name="Output 3 7 2 5 2" xfId="7981"/>
    <cellStyle name="Output 3 7 2 5 2 2" xfId="31808"/>
    <cellStyle name="Output 3 7 2 5 2 3" xfId="42847"/>
    <cellStyle name="Output 3 7 2 5 2 4" xfId="19894"/>
    <cellStyle name="Output 3 7 2 5 3" xfId="25786"/>
    <cellStyle name="Output 3 7 2 5 4" xfId="36697"/>
    <cellStyle name="Output 3 7 2 5 5" xfId="13744"/>
    <cellStyle name="Output 3 7 2 6" xfId="2061"/>
    <cellStyle name="Output 3 7 2 6 2" xfId="8182"/>
    <cellStyle name="Output 3 7 2 6 2 2" xfId="32009"/>
    <cellStyle name="Output 3 7 2 6 2 3" xfId="43048"/>
    <cellStyle name="Output 3 7 2 6 2 4" xfId="20095"/>
    <cellStyle name="Output 3 7 2 6 3" xfId="26011"/>
    <cellStyle name="Output 3 7 2 6 4" xfId="36928"/>
    <cellStyle name="Output 3 7 2 6 5" xfId="13975"/>
    <cellStyle name="Output 3 7 2 7" xfId="2286"/>
    <cellStyle name="Output 3 7 2 7 2" xfId="8373"/>
    <cellStyle name="Output 3 7 2 7 2 2" xfId="32200"/>
    <cellStyle name="Output 3 7 2 7 2 3" xfId="43239"/>
    <cellStyle name="Output 3 7 2 7 2 4" xfId="20286"/>
    <cellStyle name="Output 3 7 2 7 3" xfId="26228"/>
    <cellStyle name="Output 3 7 2 7 4" xfId="37153"/>
    <cellStyle name="Output 3 7 2 7 5" xfId="14200"/>
    <cellStyle name="Output 3 7 2 8" xfId="2500"/>
    <cellStyle name="Output 3 7 2 8 2" xfId="8559"/>
    <cellStyle name="Output 3 7 2 8 2 2" xfId="32386"/>
    <cellStyle name="Output 3 7 2 8 2 3" xfId="43425"/>
    <cellStyle name="Output 3 7 2 8 2 4" xfId="20472"/>
    <cellStyle name="Output 3 7 2 8 3" xfId="26437"/>
    <cellStyle name="Output 3 7 2 8 4" xfId="37367"/>
    <cellStyle name="Output 3 7 2 8 5" xfId="14414"/>
    <cellStyle name="Output 3 7 2 9" xfId="2718"/>
    <cellStyle name="Output 3 7 2 9 2" xfId="8743"/>
    <cellStyle name="Output 3 7 2 9 2 2" xfId="32570"/>
    <cellStyle name="Output 3 7 2 9 2 3" xfId="43609"/>
    <cellStyle name="Output 3 7 2 9 2 4" xfId="20656"/>
    <cellStyle name="Output 3 7 2 9 3" xfId="26649"/>
    <cellStyle name="Output 3 7 2 9 4" xfId="37585"/>
    <cellStyle name="Output 3 7 2 9 5" xfId="14632"/>
    <cellStyle name="Output 3 7 20" xfId="4515"/>
    <cellStyle name="Output 3 7 20 2" xfId="10295"/>
    <cellStyle name="Output 3 7 20 2 2" xfId="34122"/>
    <cellStyle name="Output 3 7 20 2 3" xfId="45161"/>
    <cellStyle name="Output 3 7 20 2 4" xfId="22208"/>
    <cellStyle name="Output 3 7 20 3" xfId="28411"/>
    <cellStyle name="Output 3 7 20 4" xfId="39382"/>
    <cellStyle name="Output 3 7 20 5" xfId="16429"/>
    <cellStyle name="Output 3 7 21" xfId="4725"/>
    <cellStyle name="Output 3 7 21 2" xfId="10478"/>
    <cellStyle name="Output 3 7 21 2 2" xfId="34305"/>
    <cellStyle name="Output 3 7 21 2 3" xfId="45344"/>
    <cellStyle name="Output 3 7 21 2 4" xfId="22391"/>
    <cellStyle name="Output 3 7 21 3" xfId="28616"/>
    <cellStyle name="Output 3 7 21 4" xfId="39592"/>
    <cellStyle name="Output 3 7 21 5" xfId="16639"/>
    <cellStyle name="Output 3 7 22" xfId="4960"/>
    <cellStyle name="Output 3 7 22 2" xfId="10683"/>
    <cellStyle name="Output 3 7 22 2 2" xfId="34510"/>
    <cellStyle name="Output 3 7 22 2 3" xfId="45549"/>
    <cellStyle name="Output 3 7 22 2 4" xfId="22596"/>
    <cellStyle name="Output 3 7 22 3" xfId="28845"/>
    <cellStyle name="Output 3 7 22 4" xfId="39827"/>
    <cellStyle name="Output 3 7 22 5" xfId="16874"/>
    <cellStyle name="Output 3 7 23" xfId="5181"/>
    <cellStyle name="Output 3 7 23 2" xfId="10870"/>
    <cellStyle name="Output 3 7 23 2 2" xfId="34697"/>
    <cellStyle name="Output 3 7 23 2 3" xfId="45736"/>
    <cellStyle name="Output 3 7 23 2 4" xfId="22783"/>
    <cellStyle name="Output 3 7 23 3" xfId="29059"/>
    <cellStyle name="Output 3 7 23 4" xfId="40048"/>
    <cellStyle name="Output 3 7 23 5" xfId="17095"/>
    <cellStyle name="Output 3 7 24" xfId="5414"/>
    <cellStyle name="Output 3 7 24 2" xfId="11073"/>
    <cellStyle name="Output 3 7 24 2 2" xfId="34900"/>
    <cellStyle name="Output 3 7 24 2 3" xfId="45939"/>
    <cellStyle name="Output 3 7 24 2 4" xfId="22986"/>
    <cellStyle name="Output 3 7 24 3" xfId="29286"/>
    <cellStyle name="Output 3 7 24 4" xfId="40281"/>
    <cellStyle name="Output 3 7 24 5" xfId="17328"/>
    <cellStyle name="Output 3 7 25" xfId="5647"/>
    <cellStyle name="Output 3 7 25 2" xfId="11274"/>
    <cellStyle name="Output 3 7 25 2 2" xfId="35101"/>
    <cellStyle name="Output 3 7 25 2 3" xfId="46140"/>
    <cellStyle name="Output 3 7 25 2 4" xfId="23187"/>
    <cellStyle name="Output 3 7 25 3" xfId="29512"/>
    <cellStyle name="Output 3 7 25 4" xfId="40514"/>
    <cellStyle name="Output 3 7 25 5" xfId="17561"/>
    <cellStyle name="Output 3 7 26" xfId="5864"/>
    <cellStyle name="Output 3 7 26 2" xfId="11458"/>
    <cellStyle name="Output 3 7 26 2 2" xfId="35285"/>
    <cellStyle name="Output 3 7 26 2 3" xfId="46324"/>
    <cellStyle name="Output 3 7 26 2 4" xfId="23371"/>
    <cellStyle name="Output 3 7 26 3" xfId="29723"/>
    <cellStyle name="Output 3 7 26 4" xfId="40731"/>
    <cellStyle name="Output 3 7 26 5" xfId="17778"/>
    <cellStyle name="Output 3 7 27" xfId="6072"/>
    <cellStyle name="Output 3 7 27 2" xfId="11639"/>
    <cellStyle name="Output 3 7 27 2 2" xfId="35466"/>
    <cellStyle name="Output 3 7 27 2 3" xfId="46505"/>
    <cellStyle name="Output 3 7 27 2 4" xfId="23552"/>
    <cellStyle name="Output 3 7 27 3" xfId="29924"/>
    <cellStyle name="Output 3 7 27 4" xfId="40939"/>
    <cellStyle name="Output 3 7 27 5" xfId="17986"/>
    <cellStyle name="Output 3 7 28" xfId="6292"/>
    <cellStyle name="Output 3 7 28 2" xfId="11831"/>
    <cellStyle name="Output 3 7 28 2 2" xfId="35658"/>
    <cellStyle name="Output 3 7 28 2 3" xfId="46697"/>
    <cellStyle name="Output 3 7 28 2 4" xfId="23744"/>
    <cellStyle name="Output 3 7 28 3" xfId="30137"/>
    <cellStyle name="Output 3 7 28 4" xfId="41159"/>
    <cellStyle name="Output 3 7 28 5" xfId="18206"/>
    <cellStyle name="Output 3 7 29" xfId="6527"/>
    <cellStyle name="Output 3 7 29 2" xfId="12033"/>
    <cellStyle name="Output 3 7 29 2 2" xfId="35860"/>
    <cellStyle name="Output 3 7 29 2 3" xfId="46899"/>
    <cellStyle name="Output 3 7 29 2 4" xfId="23946"/>
    <cellStyle name="Output 3 7 29 3" xfId="30363"/>
    <cellStyle name="Output 3 7 29 4" xfId="41394"/>
    <cellStyle name="Output 3 7 29 5" xfId="18441"/>
    <cellStyle name="Output 3 7 3" xfId="575"/>
    <cellStyle name="Output 3 7 3 10" xfId="2969"/>
    <cellStyle name="Output 3 7 3 10 2" xfId="8963"/>
    <cellStyle name="Output 3 7 3 10 2 2" xfId="32790"/>
    <cellStyle name="Output 3 7 3 10 2 3" xfId="43829"/>
    <cellStyle name="Output 3 7 3 10 2 4" xfId="20876"/>
    <cellStyle name="Output 3 7 3 10 3" xfId="26894"/>
    <cellStyle name="Output 3 7 3 10 4" xfId="37836"/>
    <cellStyle name="Output 3 7 3 10 5" xfId="14883"/>
    <cellStyle name="Output 3 7 3 11" xfId="3237"/>
    <cellStyle name="Output 3 7 3 11 2" xfId="9192"/>
    <cellStyle name="Output 3 7 3 11 2 2" xfId="33019"/>
    <cellStyle name="Output 3 7 3 11 2 3" xfId="44058"/>
    <cellStyle name="Output 3 7 3 11 2 4" xfId="21105"/>
    <cellStyle name="Output 3 7 3 11 3" xfId="27159"/>
    <cellStyle name="Output 3 7 3 11 4" xfId="38104"/>
    <cellStyle name="Output 3 7 3 11 5" xfId="15151"/>
    <cellStyle name="Output 3 7 3 12" xfId="3481"/>
    <cellStyle name="Output 3 7 3 12 2" xfId="9404"/>
    <cellStyle name="Output 3 7 3 12 2 2" xfId="33231"/>
    <cellStyle name="Output 3 7 3 12 2 3" xfId="44270"/>
    <cellStyle name="Output 3 7 3 12 2 4" xfId="21317"/>
    <cellStyle name="Output 3 7 3 12 3" xfId="27398"/>
    <cellStyle name="Output 3 7 3 12 4" xfId="38348"/>
    <cellStyle name="Output 3 7 3 12 5" xfId="15395"/>
    <cellStyle name="Output 3 7 3 13" xfId="3726"/>
    <cellStyle name="Output 3 7 3 13 2" xfId="9617"/>
    <cellStyle name="Output 3 7 3 13 2 2" xfId="33444"/>
    <cellStyle name="Output 3 7 3 13 2 3" xfId="44483"/>
    <cellStyle name="Output 3 7 3 13 2 4" xfId="21530"/>
    <cellStyle name="Output 3 7 3 13 3" xfId="27639"/>
    <cellStyle name="Output 3 7 3 13 4" xfId="38593"/>
    <cellStyle name="Output 3 7 3 13 5" xfId="15640"/>
    <cellStyle name="Output 3 7 3 14" xfId="3974"/>
    <cellStyle name="Output 3 7 3 14 2" xfId="9831"/>
    <cellStyle name="Output 3 7 3 14 2 2" xfId="33658"/>
    <cellStyle name="Output 3 7 3 14 2 3" xfId="44697"/>
    <cellStyle name="Output 3 7 3 14 2 4" xfId="21744"/>
    <cellStyle name="Output 3 7 3 14 3" xfId="27882"/>
    <cellStyle name="Output 3 7 3 14 4" xfId="38841"/>
    <cellStyle name="Output 3 7 3 14 5" xfId="15888"/>
    <cellStyle name="Output 3 7 3 15" xfId="4218"/>
    <cellStyle name="Output 3 7 3 15 2" xfId="10042"/>
    <cellStyle name="Output 3 7 3 15 2 2" xfId="33869"/>
    <cellStyle name="Output 3 7 3 15 2 3" xfId="44908"/>
    <cellStyle name="Output 3 7 3 15 2 4" xfId="21955"/>
    <cellStyle name="Output 3 7 3 15 3" xfId="28121"/>
    <cellStyle name="Output 3 7 3 15 4" xfId="39085"/>
    <cellStyle name="Output 3 7 3 15 5" xfId="16132"/>
    <cellStyle name="Output 3 7 3 16" xfId="4460"/>
    <cellStyle name="Output 3 7 3 16 2" xfId="10252"/>
    <cellStyle name="Output 3 7 3 16 2 2" xfId="34079"/>
    <cellStyle name="Output 3 7 3 16 2 3" xfId="45118"/>
    <cellStyle name="Output 3 7 3 16 2 4" xfId="22165"/>
    <cellStyle name="Output 3 7 3 16 3" xfId="28358"/>
    <cellStyle name="Output 3 7 3 16 4" xfId="39327"/>
    <cellStyle name="Output 3 7 3 16 5" xfId="16374"/>
    <cellStyle name="Output 3 7 3 17" xfId="4681"/>
    <cellStyle name="Output 3 7 3 17 2" xfId="10439"/>
    <cellStyle name="Output 3 7 3 17 2 2" xfId="34266"/>
    <cellStyle name="Output 3 7 3 17 2 3" xfId="45305"/>
    <cellStyle name="Output 3 7 3 17 2 4" xfId="22352"/>
    <cellStyle name="Output 3 7 3 17 3" xfId="28573"/>
    <cellStyle name="Output 3 7 3 17 4" xfId="39548"/>
    <cellStyle name="Output 3 7 3 17 5" xfId="16595"/>
    <cellStyle name="Output 3 7 3 18" xfId="4891"/>
    <cellStyle name="Output 3 7 3 18 2" xfId="10622"/>
    <cellStyle name="Output 3 7 3 18 2 2" xfId="34449"/>
    <cellStyle name="Output 3 7 3 18 2 3" xfId="45488"/>
    <cellStyle name="Output 3 7 3 18 2 4" xfId="22535"/>
    <cellStyle name="Output 3 7 3 18 3" xfId="28777"/>
    <cellStyle name="Output 3 7 3 18 4" xfId="39758"/>
    <cellStyle name="Output 3 7 3 18 5" xfId="16805"/>
    <cellStyle name="Output 3 7 3 19" xfId="5126"/>
    <cellStyle name="Output 3 7 3 19 2" xfId="10827"/>
    <cellStyle name="Output 3 7 3 19 2 2" xfId="34654"/>
    <cellStyle name="Output 3 7 3 19 2 3" xfId="45693"/>
    <cellStyle name="Output 3 7 3 19 2 4" xfId="22740"/>
    <cellStyle name="Output 3 7 3 19 3" xfId="29007"/>
    <cellStyle name="Output 3 7 3 19 4" xfId="39993"/>
    <cellStyle name="Output 3 7 3 19 5" xfId="17040"/>
    <cellStyle name="Output 3 7 3 2" xfId="1219"/>
    <cellStyle name="Output 3 7 3 2 2" xfId="7454"/>
    <cellStyle name="Output 3 7 3 2 2 2" xfId="31281"/>
    <cellStyle name="Output 3 7 3 2 2 3" xfId="42320"/>
    <cellStyle name="Output 3 7 3 2 2 4" xfId="19367"/>
    <cellStyle name="Output 3 7 3 2 3" xfId="25196"/>
    <cellStyle name="Output 3 7 3 2 4" xfId="24324"/>
    <cellStyle name="Output 3 7 3 2 5" xfId="13133"/>
    <cellStyle name="Output 3 7 3 20" xfId="5347"/>
    <cellStyle name="Output 3 7 3 20 2" xfId="11014"/>
    <cellStyle name="Output 3 7 3 20 2 2" xfId="34841"/>
    <cellStyle name="Output 3 7 3 20 2 3" xfId="45880"/>
    <cellStyle name="Output 3 7 3 20 2 4" xfId="22927"/>
    <cellStyle name="Output 3 7 3 20 3" xfId="29220"/>
    <cellStyle name="Output 3 7 3 20 4" xfId="40214"/>
    <cellStyle name="Output 3 7 3 20 5" xfId="17261"/>
    <cellStyle name="Output 3 7 3 21" xfId="5580"/>
    <cellStyle name="Output 3 7 3 21 2" xfId="11217"/>
    <cellStyle name="Output 3 7 3 21 2 2" xfId="35044"/>
    <cellStyle name="Output 3 7 3 21 2 3" xfId="46083"/>
    <cellStyle name="Output 3 7 3 21 2 4" xfId="23130"/>
    <cellStyle name="Output 3 7 3 21 3" xfId="29447"/>
    <cellStyle name="Output 3 7 3 21 4" xfId="40447"/>
    <cellStyle name="Output 3 7 3 21 5" xfId="17494"/>
    <cellStyle name="Output 3 7 3 22" xfId="5813"/>
    <cellStyle name="Output 3 7 3 22 2" xfId="11418"/>
    <cellStyle name="Output 3 7 3 22 2 2" xfId="35245"/>
    <cellStyle name="Output 3 7 3 22 2 3" xfId="46284"/>
    <cellStyle name="Output 3 7 3 22 2 4" xfId="23331"/>
    <cellStyle name="Output 3 7 3 22 3" xfId="29673"/>
    <cellStyle name="Output 3 7 3 22 4" xfId="40680"/>
    <cellStyle name="Output 3 7 3 22 5" xfId="17727"/>
    <cellStyle name="Output 3 7 3 23" xfId="6030"/>
    <cellStyle name="Output 3 7 3 23 2" xfId="11602"/>
    <cellStyle name="Output 3 7 3 23 2 2" xfId="35429"/>
    <cellStyle name="Output 3 7 3 23 2 3" xfId="46468"/>
    <cellStyle name="Output 3 7 3 23 2 4" xfId="23515"/>
    <cellStyle name="Output 3 7 3 23 3" xfId="29883"/>
    <cellStyle name="Output 3 7 3 23 4" xfId="40897"/>
    <cellStyle name="Output 3 7 3 23 5" xfId="17944"/>
    <cellStyle name="Output 3 7 3 24" xfId="6238"/>
    <cellStyle name="Output 3 7 3 24 2" xfId="11783"/>
    <cellStyle name="Output 3 7 3 24 2 2" xfId="35610"/>
    <cellStyle name="Output 3 7 3 24 2 3" xfId="46649"/>
    <cellStyle name="Output 3 7 3 24 2 4" xfId="23696"/>
    <cellStyle name="Output 3 7 3 24 3" xfId="30084"/>
    <cellStyle name="Output 3 7 3 24 4" xfId="41105"/>
    <cellStyle name="Output 3 7 3 24 5" xfId="18152"/>
    <cellStyle name="Output 3 7 3 25" xfId="6458"/>
    <cellStyle name="Output 3 7 3 25 2" xfId="11975"/>
    <cellStyle name="Output 3 7 3 25 2 2" xfId="35802"/>
    <cellStyle name="Output 3 7 3 25 2 3" xfId="46841"/>
    <cellStyle name="Output 3 7 3 25 2 4" xfId="23888"/>
    <cellStyle name="Output 3 7 3 25 3" xfId="30297"/>
    <cellStyle name="Output 3 7 3 25 4" xfId="41325"/>
    <cellStyle name="Output 3 7 3 25 5" xfId="18372"/>
    <cellStyle name="Output 3 7 3 26" xfId="6684"/>
    <cellStyle name="Output 3 7 3 26 2" xfId="12168"/>
    <cellStyle name="Output 3 7 3 26 2 2" xfId="35995"/>
    <cellStyle name="Output 3 7 3 26 2 3" xfId="47034"/>
    <cellStyle name="Output 3 7 3 26 2 4" xfId="24081"/>
    <cellStyle name="Output 3 7 3 26 3" xfId="30514"/>
    <cellStyle name="Output 3 7 3 26 4" xfId="41551"/>
    <cellStyle name="Output 3 7 3 26 5" xfId="18598"/>
    <cellStyle name="Output 3 7 3 27" xfId="796"/>
    <cellStyle name="Output 3 7 3 27 2" xfId="7103"/>
    <cellStyle name="Output 3 7 3 27 2 2" xfId="30930"/>
    <cellStyle name="Output 3 7 3 27 2 3" xfId="41969"/>
    <cellStyle name="Output 3 7 3 27 2 4" xfId="19016"/>
    <cellStyle name="Output 3 7 3 27 3" xfId="24787"/>
    <cellStyle name="Output 3 7 3 27 4" xfId="25679"/>
    <cellStyle name="Output 3 7 3 27 5" xfId="12710"/>
    <cellStyle name="Output 3 7 3 28" xfId="6886"/>
    <cellStyle name="Output 3 7 3 28 2" xfId="30713"/>
    <cellStyle name="Output 3 7 3 28 3" xfId="41752"/>
    <cellStyle name="Output 3 7 3 28 4" xfId="18799"/>
    <cellStyle name="Output 3 7 3 29" xfId="24567"/>
    <cellStyle name="Output 3 7 3 3" xfId="1432"/>
    <cellStyle name="Output 3 7 3 3 2" xfId="7639"/>
    <cellStyle name="Output 3 7 3 3 2 2" xfId="31466"/>
    <cellStyle name="Output 3 7 3 3 2 3" xfId="42505"/>
    <cellStyle name="Output 3 7 3 3 2 4" xfId="19552"/>
    <cellStyle name="Output 3 7 3 3 3" xfId="25402"/>
    <cellStyle name="Output 3 7 3 3 4" xfId="36299"/>
    <cellStyle name="Output 3 7 3 3 5" xfId="13346"/>
    <cellStyle name="Output 3 7 3 30" xfId="25621"/>
    <cellStyle name="Output 3 7 3 31" xfId="12489"/>
    <cellStyle name="Output 3 7 3 4" xfId="1664"/>
    <cellStyle name="Output 3 7 3 4 2" xfId="7837"/>
    <cellStyle name="Output 3 7 3 4 2 2" xfId="31664"/>
    <cellStyle name="Output 3 7 3 4 2 3" xfId="42703"/>
    <cellStyle name="Output 3 7 3 4 2 4" xfId="19750"/>
    <cellStyle name="Output 3 7 3 4 3" xfId="25626"/>
    <cellStyle name="Output 3 7 3 4 4" xfId="36531"/>
    <cellStyle name="Output 3 7 3 4 5" xfId="13578"/>
    <cellStyle name="Output 3 7 3 5" xfId="1875"/>
    <cellStyle name="Output 3 7 3 5 2" xfId="8021"/>
    <cellStyle name="Output 3 7 3 5 2 2" xfId="31848"/>
    <cellStyle name="Output 3 7 3 5 2 3" xfId="42887"/>
    <cellStyle name="Output 3 7 3 5 2 4" xfId="19934"/>
    <cellStyle name="Output 3 7 3 5 3" xfId="25830"/>
    <cellStyle name="Output 3 7 3 5 4" xfId="36742"/>
    <cellStyle name="Output 3 7 3 5 5" xfId="13789"/>
    <cellStyle name="Output 3 7 3 6" xfId="2106"/>
    <cellStyle name="Output 3 7 3 6 2" xfId="8222"/>
    <cellStyle name="Output 3 7 3 6 2 2" xfId="32049"/>
    <cellStyle name="Output 3 7 3 6 2 3" xfId="43088"/>
    <cellStyle name="Output 3 7 3 6 2 4" xfId="20135"/>
    <cellStyle name="Output 3 7 3 6 3" xfId="26055"/>
    <cellStyle name="Output 3 7 3 6 4" xfId="36973"/>
    <cellStyle name="Output 3 7 3 6 5" xfId="14020"/>
    <cellStyle name="Output 3 7 3 7" xfId="2331"/>
    <cellStyle name="Output 3 7 3 7 2" xfId="8413"/>
    <cellStyle name="Output 3 7 3 7 2 2" xfId="32240"/>
    <cellStyle name="Output 3 7 3 7 2 3" xfId="43279"/>
    <cellStyle name="Output 3 7 3 7 2 4" xfId="20326"/>
    <cellStyle name="Output 3 7 3 7 3" xfId="26272"/>
    <cellStyle name="Output 3 7 3 7 4" xfId="37198"/>
    <cellStyle name="Output 3 7 3 7 5" xfId="14245"/>
    <cellStyle name="Output 3 7 3 8" xfId="2545"/>
    <cellStyle name="Output 3 7 3 8 2" xfId="8599"/>
    <cellStyle name="Output 3 7 3 8 2 2" xfId="32426"/>
    <cellStyle name="Output 3 7 3 8 2 3" xfId="43465"/>
    <cellStyle name="Output 3 7 3 8 2 4" xfId="20512"/>
    <cellStyle name="Output 3 7 3 8 3" xfId="26481"/>
    <cellStyle name="Output 3 7 3 8 4" xfId="37412"/>
    <cellStyle name="Output 3 7 3 8 5" xfId="14459"/>
    <cellStyle name="Output 3 7 3 9" xfId="2763"/>
    <cellStyle name="Output 3 7 3 9 2" xfId="8783"/>
    <cellStyle name="Output 3 7 3 9 2 2" xfId="32610"/>
    <cellStyle name="Output 3 7 3 9 2 3" xfId="43649"/>
    <cellStyle name="Output 3 7 3 9 2 4" xfId="20696"/>
    <cellStyle name="Output 3 7 3 9 3" xfId="26693"/>
    <cellStyle name="Output 3 7 3 9 4" xfId="37630"/>
    <cellStyle name="Output 3 7 3 9 5" xfId="14677"/>
    <cellStyle name="Output 3 7 30" xfId="6728"/>
    <cellStyle name="Output 3 7 30 2" xfId="12204"/>
    <cellStyle name="Output 3 7 30 2 2" xfId="36031"/>
    <cellStyle name="Output 3 7 30 2 3" xfId="47070"/>
    <cellStyle name="Output 3 7 30 2 4" xfId="24117"/>
    <cellStyle name="Output 3 7 30 3" xfId="30557"/>
    <cellStyle name="Output 3 7 30 4" xfId="41595"/>
    <cellStyle name="Output 3 7 30 5" xfId="18642"/>
    <cellStyle name="Output 3 7 31" xfId="6773"/>
    <cellStyle name="Output 3 7 31 2" xfId="12244"/>
    <cellStyle name="Output 3 7 31 2 2" xfId="36071"/>
    <cellStyle name="Output 3 7 31 2 3" xfId="47110"/>
    <cellStyle name="Output 3 7 31 2 4" xfId="24157"/>
    <cellStyle name="Output 3 7 31 3" xfId="30601"/>
    <cellStyle name="Output 3 7 31 4" xfId="41640"/>
    <cellStyle name="Output 3 7 31 5" xfId="18687"/>
    <cellStyle name="Output 3 7 32" xfId="652"/>
    <cellStyle name="Output 3 7 32 2" xfId="6959"/>
    <cellStyle name="Output 3 7 32 2 2" xfId="30786"/>
    <cellStyle name="Output 3 7 32 2 3" xfId="41825"/>
    <cellStyle name="Output 3 7 32 2 4" xfId="18872"/>
    <cellStyle name="Output 3 7 32 3" xfId="24643"/>
    <cellStyle name="Output 3 7 32 4" xfId="29707"/>
    <cellStyle name="Output 3 7 32 5" xfId="12566"/>
    <cellStyle name="Output 3 7 33" xfId="24405"/>
    <cellStyle name="Output 3 7 34" xfId="24966"/>
    <cellStyle name="Output 3 7 35" xfId="12323"/>
    <cellStyle name="Output 3 7 4" xfId="450"/>
    <cellStyle name="Output 3 7 4 10" xfId="3112"/>
    <cellStyle name="Output 3 7 4 10 2" xfId="9085"/>
    <cellStyle name="Output 3 7 4 10 2 2" xfId="32912"/>
    <cellStyle name="Output 3 7 4 10 2 3" xfId="43951"/>
    <cellStyle name="Output 3 7 4 10 2 4" xfId="20998"/>
    <cellStyle name="Output 3 7 4 10 3" xfId="27036"/>
    <cellStyle name="Output 3 7 4 10 4" xfId="37979"/>
    <cellStyle name="Output 3 7 4 10 5" xfId="15026"/>
    <cellStyle name="Output 3 7 4 11" xfId="3356"/>
    <cellStyle name="Output 3 7 4 11 2" xfId="9297"/>
    <cellStyle name="Output 3 7 4 11 2 2" xfId="33124"/>
    <cellStyle name="Output 3 7 4 11 2 3" xfId="44163"/>
    <cellStyle name="Output 3 7 4 11 2 4" xfId="21210"/>
    <cellStyle name="Output 3 7 4 11 3" xfId="27277"/>
    <cellStyle name="Output 3 7 4 11 4" xfId="38223"/>
    <cellStyle name="Output 3 7 4 11 5" xfId="15270"/>
    <cellStyle name="Output 3 7 4 12" xfId="3601"/>
    <cellStyle name="Output 3 7 4 12 2" xfId="9510"/>
    <cellStyle name="Output 3 7 4 12 2 2" xfId="33337"/>
    <cellStyle name="Output 3 7 4 12 2 3" xfId="44376"/>
    <cellStyle name="Output 3 7 4 12 2 4" xfId="21423"/>
    <cellStyle name="Output 3 7 4 12 3" xfId="27517"/>
    <cellStyle name="Output 3 7 4 12 4" xfId="38468"/>
    <cellStyle name="Output 3 7 4 12 5" xfId="15515"/>
    <cellStyle name="Output 3 7 4 13" xfId="3849"/>
    <cellStyle name="Output 3 7 4 13 2" xfId="9724"/>
    <cellStyle name="Output 3 7 4 13 2 2" xfId="33551"/>
    <cellStyle name="Output 3 7 4 13 2 3" xfId="44590"/>
    <cellStyle name="Output 3 7 4 13 2 4" xfId="21637"/>
    <cellStyle name="Output 3 7 4 13 3" xfId="27761"/>
    <cellStyle name="Output 3 7 4 13 4" xfId="38716"/>
    <cellStyle name="Output 3 7 4 13 5" xfId="15763"/>
    <cellStyle name="Output 3 7 4 14" xfId="4093"/>
    <cellStyle name="Output 3 7 4 14 2" xfId="9935"/>
    <cellStyle name="Output 3 7 4 14 2 2" xfId="33762"/>
    <cellStyle name="Output 3 7 4 14 2 3" xfId="44801"/>
    <cellStyle name="Output 3 7 4 14 2 4" xfId="21848"/>
    <cellStyle name="Output 3 7 4 14 3" xfId="28000"/>
    <cellStyle name="Output 3 7 4 14 4" xfId="38960"/>
    <cellStyle name="Output 3 7 4 14 5" xfId="16007"/>
    <cellStyle name="Output 3 7 4 15" xfId="4335"/>
    <cellStyle name="Output 3 7 4 15 2" xfId="10145"/>
    <cellStyle name="Output 3 7 4 15 2 2" xfId="33972"/>
    <cellStyle name="Output 3 7 4 15 2 3" xfId="45011"/>
    <cellStyle name="Output 3 7 4 15 2 4" xfId="22058"/>
    <cellStyle name="Output 3 7 4 15 3" xfId="28237"/>
    <cellStyle name="Output 3 7 4 15 4" xfId="39202"/>
    <cellStyle name="Output 3 7 4 15 5" xfId="16249"/>
    <cellStyle name="Output 3 7 4 16" xfId="4556"/>
    <cellStyle name="Output 3 7 4 16 2" xfId="10332"/>
    <cellStyle name="Output 3 7 4 16 2 2" xfId="34159"/>
    <cellStyle name="Output 3 7 4 16 2 3" xfId="45198"/>
    <cellStyle name="Output 3 7 4 16 2 4" xfId="22245"/>
    <cellStyle name="Output 3 7 4 16 3" xfId="28452"/>
    <cellStyle name="Output 3 7 4 16 4" xfId="39423"/>
    <cellStyle name="Output 3 7 4 16 5" xfId="16470"/>
    <cellStyle name="Output 3 7 4 17" xfId="4766"/>
    <cellStyle name="Output 3 7 4 17 2" xfId="10515"/>
    <cellStyle name="Output 3 7 4 17 2 2" xfId="34342"/>
    <cellStyle name="Output 3 7 4 17 2 3" xfId="45381"/>
    <cellStyle name="Output 3 7 4 17 2 4" xfId="22428"/>
    <cellStyle name="Output 3 7 4 17 3" xfId="28656"/>
    <cellStyle name="Output 3 7 4 17 4" xfId="39633"/>
    <cellStyle name="Output 3 7 4 17 5" xfId="16680"/>
    <cellStyle name="Output 3 7 4 18" xfId="5001"/>
    <cellStyle name="Output 3 7 4 18 2" xfId="10720"/>
    <cellStyle name="Output 3 7 4 18 2 2" xfId="34547"/>
    <cellStyle name="Output 3 7 4 18 2 3" xfId="45586"/>
    <cellStyle name="Output 3 7 4 18 2 4" xfId="22633"/>
    <cellStyle name="Output 3 7 4 18 3" xfId="28885"/>
    <cellStyle name="Output 3 7 4 18 4" xfId="39868"/>
    <cellStyle name="Output 3 7 4 18 5" xfId="16915"/>
    <cellStyle name="Output 3 7 4 19" xfId="5222"/>
    <cellStyle name="Output 3 7 4 19 2" xfId="10907"/>
    <cellStyle name="Output 3 7 4 19 2 2" xfId="34734"/>
    <cellStyle name="Output 3 7 4 19 2 3" xfId="45773"/>
    <cellStyle name="Output 3 7 4 19 2 4" xfId="22820"/>
    <cellStyle name="Output 3 7 4 19 3" xfId="29099"/>
    <cellStyle name="Output 3 7 4 19 4" xfId="40089"/>
    <cellStyle name="Output 3 7 4 19 5" xfId="17136"/>
    <cellStyle name="Output 3 7 4 2" xfId="1094"/>
    <cellStyle name="Output 3 7 4 2 2" xfId="7347"/>
    <cellStyle name="Output 3 7 4 2 2 2" xfId="31174"/>
    <cellStyle name="Output 3 7 4 2 2 3" xfId="42213"/>
    <cellStyle name="Output 3 7 4 2 2 4" xfId="19260"/>
    <cellStyle name="Output 3 7 4 2 3" xfId="25075"/>
    <cellStyle name="Output 3 7 4 2 4" xfId="24206"/>
    <cellStyle name="Output 3 7 4 2 5" xfId="13008"/>
    <cellStyle name="Output 3 7 4 20" xfId="5455"/>
    <cellStyle name="Output 3 7 4 20 2" xfId="11110"/>
    <cellStyle name="Output 3 7 4 20 2 2" xfId="34937"/>
    <cellStyle name="Output 3 7 4 20 2 3" xfId="45976"/>
    <cellStyle name="Output 3 7 4 20 2 4" xfId="23023"/>
    <cellStyle name="Output 3 7 4 20 3" xfId="29326"/>
    <cellStyle name="Output 3 7 4 20 4" xfId="40322"/>
    <cellStyle name="Output 3 7 4 20 5" xfId="17369"/>
    <cellStyle name="Output 3 7 4 21" xfId="5688"/>
    <cellStyle name="Output 3 7 4 21 2" xfId="11311"/>
    <cellStyle name="Output 3 7 4 21 2 2" xfId="35138"/>
    <cellStyle name="Output 3 7 4 21 2 3" xfId="46177"/>
    <cellStyle name="Output 3 7 4 21 2 4" xfId="23224"/>
    <cellStyle name="Output 3 7 4 21 3" xfId="29552"/>
    <cellStyle name="Output 3 7 4 21 4" xfId="40555"/>
    <cellStyle name="Output 3 7 4 21 5" xfId="17602"/>
    <cellStyle name="Output 3 7 4 22" xfId="5905"/>
    <cellStyle name="Output 3 7 4 22 2" xfId="11495"/>
    <cellStyle name="Output 3 7 4 22 2 2" xfId="35322"/>
    <cellStyle name="Output 3 7 4 22 2 3" xfId="46361"/>
    <cellStyle name="Output 3 7 4 22 2 4" xfId="23408"/>
    <cellStyle name="Output 3 7 4 22 3" xfId="29763"/>
    <cellStyle name="Output 3 7 4 22 4" xfId="40772"/>
    <cellStyle name="Output 3 7 4 22 5" xfId="17819"/>
    <cellStyle name="Output 3 7 4 23" xfId="6113"/>
    <cellStyle name="Output 3 7 4 23 2" xfId="11676"/>
    <cellStyle name="Output 3 7 4 23 2 2" xfId="35503"/>
    <cellStyle name="Output 3 7 4 23 2 3" xfId="46542"/>
    <cellStyle name="Output 3 7 4 23 2 4" xfId="23589"/>
    <cellStyle name="Output 3 7 4 23 3" xfId="29964"/>
    <cellStyle name="Output 3 7 4 23 4" xfId="40980"/>
    <cellStyle name="Output 3 7 4 23 5" xfId="18027"/>
    <cellStyle name="Output 3 7 4 24" xfId="6333"/>
    <cellStyle name="Output 3 7 4 24 2" xfId="11868"/>
    <cellStyle name="Output 3 7 4 24 2 2" xfId="35695"/>
    <cellStyle name="Output 3 7 4 24 2 3" xfId="46734"/>
    <cellStyle name="Output 3 7 4 24 2 4" xfId="23781"/>
    <cellStyle name="Output 3 7 4 24 3" xfId="30177"/>
    <cellStyle name="Output 3 7 4 24 4" xfId="41200"/>
    <cellStyle name="Output 3 7 4 24 5" xfId="18247"/>
    <cellStyle name="Output 3 7 4 25" xfId="6567"/>
    <cellStyle name="Output 3 7 4 25 2" xfId="12069"/>
    <cellStyle name="Output 3 7 4 25 2 2" xfId="35896"/>
    <cellStyle name="Output 3 7 4 25 2 3" xfId="46935"/>
    <cellStyle name="Output 3 7 4 25 2 4" xfId="23982"/>
    <cellStyle name="Output 3 7 4 25 3" xfId="30402"/>
    <cellStyle name="Output 3 7 4 25 4" xfId="41434"/>
    <cellStyle name="Output 3 7 4 25 5" xfId="18481"/>
    <cellStyle name="Output 3 7 4 26" xfId="689"/>
    <cellStyle name="Output 3 7 4 26 2" xfId="6996"/>
    <cellStyle name="Output 3 7 4 26 2 2" xfId="30823"/>
    <cellStyle name="Output 3 7 4 26 2 3" xfId="41862"/>
    <cellStyle name="Output 3 7 4 26 2 4" xfId="18909"/>
    <cellStyle name="Output 3 7 4 26 3" xfId="24680"/>
    <cellStyle name="Output 3 7 4 26 4" xfId="29437"/>
    <cellStyle name="Output 3 7 4 26 5" xfId="12603"/>
    <cellStyle name="Output 3 7 4 27" xfId="24446"/>
    <cellStyle name="Output 3 7 4 28" xfId="26222"/>
    <cellStyle name="Output 3 7 4 29" xfId="12364"/>
    <cellStyle name="Output 3 7 4 3" xfId="1307"/>
    <cellStyle name="Output 3 7 4 3 2" xfId="7532"/>
    <cellStyle name="Output 3 7 4 3 2 2" xfId="31359"/>
    <cellStyle name="Output 3 7 4 3 2 3" xfId="42398"/>
    <cellStyle name="Output 3 7 4 3 2 4" xfId="19445"/>
    <cellStyle name="Output 3 7 4 3 3" xfId="25282"/>
    <cellStyle name="Output 3 7 4 3 4" xfId="36174"/>
    <cellStyle name="Output 3 7 4 3 5" xfId="13221"/>
    <cellStyle name="Output 3 7 4 4" xfId="1539"/>
    <cellStyle name="Output 3 7 4 4 2" xfId="7730"/>
    <cellStyle name="Output 3 7 4 4 2 2" xfId="31557"/>
    <cellStyle name="Output 3 7 4 4 2 3" xfId="42596"/>
    <cellStyle name="Output 3 7 4 4 2 4" xfId="19643"/>
    <cellStyle name="Output 3 7 4 4 3" xfId="25506"/>
    <cellStyle name="Output 3 7 4 4 4" xfId="36406"/>
    <cellStyle name="Output 3 7 4 4 5" xfId="13453"/>
    <cellStyle name="Output 3 7 4 5" xfId="1750"/>
    <cellStyle name="Output 3 7 4 5 2" xfId="7914"/>
    <cellStyle name="Output 3 7 4 5 2 2" xfId="31741"/>
    <cellStyle name="Output 3 7 4 5 2 3" xfId="42780"/>
    <cellStyle name="Output 3 7 4 5 2 4" xfId="19827"/>
    <cellStyle name="Output 3 7 4 5 3" xfId="25710"/>
    <cellStyle name="Output 3 7 4 5 4" xfId="36617"/>
    <cellStyle name="Output 3 7 4 5 5" xfId="13664"/>
    <cellStyle name="Output 3 7 4 6" xfId="1981"/>
    <cellStyle name="Output 3 7 4 6 2" xfId="8115"/>
    <cellStyle name="Output 3 7 4 6 2 2" xfId="31942"/>
    <cellStyle name="Output 3 7 4 6 2 3" xfId="42981"/>
    <cellStyle name="Output 3 7 4 6 2 4" xfId="20028"/>
    <cellStyle name="Output 3 7 4 6 3" xfId="25934"/>
    <cellStyle name="Output 3 7 4 6 4" xfId="36848"/>
    <cellStyle name="Output 3 7 4 6 5" xfId="13895"/>
    <cellStyle name="Output 3 7 4 7" xfId="2206"/>
    <cellStyle name="Output 3 7 4 7 2" xfId="8306"/>
    <cellStyle name="Output 3 7 4 7 2 2" xfId="32133"/>
    <cellStyle name="Output 3 7 4 7 2 3" xfId="43172"/>
    <cellStyle name="Output 3 7 4 7 2 4" xfId="20219"/>
    <cellStyle name="Output 3 7 4 7 3" xfId="26152"/>
    <cellStyle name="Output 3 7 4 7 4" xfId="37073"/>
    <cellStyle name="Output 3 7 4 7 5" xfId="14120"/>
    <cellStyle name="Output 3 7 4 8" xfId="2420"/>
    <cellStyle name="Output 3 7 4 8 2" xfId="8492"/>
    <cellStyle name="Output 3 7 4 8 2 2" xfId="32319"/>
    <cellStyle name="Output 3 7 4 8 2 3" xfId="43358"/>
    <cellStyle name="Output 3 7 4 8 2 4" xfId="20405"/>
    <cellStyle name="Output 3 7 4 8 3" xfId="26360"/>
    <cellStyle name="Output 3 7 4 8 4" xfId="37287"/>
    <cellStyle name="Output 3 7 4 8 5" xfId="14334"/>
    <cellStyle name="Output 3 7 4 9" xfId="2844"/>
    <cellStyle name="Output 3 7 4 9 2" xfId="8856"/>
    <cellStyle name="Output 3 7 4 9 2 2" xfId="32683"/>
    <cellStyle name="Output 3 7 4 9 2 3" xfId="43722"/>
    <cellStyle name="Output 3 7 4 9 2 4" xfId="20769"/>
    <cellStyle name="Output 3 7 4 9 3" xfId="26773"/>
    <cellStyle name="Output 3 7 4 9 4" xfId="37711"/>
    <cellStyle name="Output 3 7 4 9 5" xfId="14758"/>
    <cellStyle name="Output 3 7 5" xfId="1053"/>
    <cellStyle name="Output 3 7 5 2" xfId="7310"/>
    <cellStyle name="Output 3 7 5 2 2" xfId="31137"/>
    <cellStyle name="Output 3 7 5 2 3" xfId="42176"/>
    <cellStyle name="Output 3 7 5 2 4" xfId="19223"/>
    <cellStyle name="Output 3 7 5 3" xfId="25035"/>
    <cellStyle name="Output 3 7 5 4" xfId="26100"/>
    <cellStyle name="Output 3 7 5 5" xfId="12967"/>
    <cellStyle name="Output 3 7 6" xfId="1266"/>
    <cellStyle name="Output 3 7 6 2" xfId="7495"/>
    <cellStyle name="Output 3 7 6 2 2" xfId="31322"/>
    <cellStyle name="Output 3 7 6 2 3" xfId="42361"/>
    <cellStyle name="Output 3 7 6 2 4" xfId="19408"/>
    <cellStyle name="Output 3 7 6 3" xfId="25242"/>
    <cellStyle name="Output 3 7 6 4" xfId="36133"/>
    <cellStyle name="Output 3 7 6 5" xfId="13180"/>
    <cellStyle name="Output 3 7 7" xfId="1498"/>
    <cellStyle name="Output 3 7 7 2" xfId="7693"/>
    <cellStyle name="Output 3 7 7 2 2" xfId="31520"/>
    <cellStyle name="Output 3 7 7 2 3" xfId="42559"/>
    <cellStyle name="Output 3 7 7 2 4" xfId="19606"/>
    <cellStyle name="Output 3 7 7 3" xfId="25466"/>
    <cellStyle name="Output 3 7 7 4" xfId="36365"/>
    <cellStyle name="Output 3 7 7 5" xfId="13412"/>
    <cellStyle name="Output 3 7 8" xfId="1709"/>
    <cellStyle name="Output 3 7 8 2" xfId="7877"/>
    <cellStyle name="Output 3 7 8 2 2" xfId="31704"/>
    <cellStyle name="Output 3 7 8 2 3" xfId="42743"/>
    <cellStyle name="Output 3 7 8 2 4" xfId="19790"/>
    <cellStyle name="Output 3 7 8 3" xfId="25670"/>
    <cellStyle name="Output 3 7 8 4" xfId="36576"/>
    <cellStyle name="Output 3 7 8 5" xfId="13623"/>
    <cellStyle name="Output 3 7 9" xfId="1940"/>
    <cellStyle name="Output 3 7 9 2" xfId="8078"/>
    <cellStyle name="Output 3 7 9 2 2" xfId="31905"/>
    <cellStyle name="Output 3 7 9 2 3" xfId="42944"/>
    <cellStyle name="Output 3 7 9 2 4" xfId="19991"/>
    <cellStyle name="Output 3 7 9 3" xfId="25894"/>
    <cellStyle name="Output 3 7 9 4" xfId="36807"/>
    <cellStyle name="Output 3 7 9 5" xfId="13854"/>
    <cellStyle name="Output 3 8" xfId="486"/>
    <cellStyle name="Output 3 8 10" xfId="2880"/>
    <cellStyle name="Output 3 8 10 2" xfId="8892"/>
    <cellStyle name="Output 3 8 10 2 2" xfId="32719"/>
    <cellStyle name="Output 3 8 10 2 3" xfId="43758"/>
    <cellStyle name="Output 3 8 10 2 4" xfId="20805"/>
    <cellStyle name="Output 3 8 10 3" xfId="26809"/>
    <cellStyle name="Output 3 8 10 4" xfId="37747"/>
    <cellStyle name="Output 3 8 10 5" xfId="14794"/>
    <cellStyle name="Output 3 8 11" xfId="3148"/>
    <cellStyle name="Output 3 8 11 2" xfId="9121"/>
    <cellStyle name="Output 3 8 11 2 2" xfId="32948"/>
    <cellStyle name="Output 3 8 11 2 3" xfId="43987"/>
    <cellStyle name="Output 3 8 11 2 4" xfId="21034"/>
    <cellStyle name="Output 3 8 11 3" xfId="27072"/>
    <cellStyle name="Output 3 8 11 4" xfId="38015"/>
    <cellStyle name="Output 3 8 11 5" xfId="15062"/>
    <cellStyle name="Output 3 8 12" xfId="3392"/>
    <cellStyle name="Output 3 8 12 2" xfId="9333"/>
    <cellStyle name="Output 3 8 12 2 2" xfId="33160"/>
    <cellStyle name="Output 3 8 12 2 3" xfId="44199"/>
    <cellStyle name="Output 3 8 12 2 4" xfId="21246"/>
    <cellStyle name="Output 3 8 12 3" xfId="27313"/>
    <cellStyle name="Output 3 8 12 4" xfId="38259"/>
    <cellStyle name="Output 3 8 12 5" xfId="15306"/>
    <cellStyle name="Output 3 8 13" xfId="3637"/>
    <cellStyle name="Output 3 8 13 2" xfId="9546"/>
    <cellStyle name="Output 3 8 13 2 2" xfId="33373"/>
    <cellStyle name="Output 3 8 13 2 3" xfId="44412"/>
    <cellStyle name="Output 3 8 13 2 4" xfId="21459"/>
    <cellStyle name="Output 3 8 13 3" xfId="27553"/>
    <cellStyle name="Output 3 8 13 4" xfId="38504"/>
    <cellStyle name="Output 3 8 13 5" xfId="15551"/>
    <cellStyle name="Output 3 8 14" xfId="3885"/>
    <cellStyle name="Output 3 8 14 2" xfId="9760"/>
    <cellStyle name="Output 3 8 14 2 2" xfId="33587"/>
    <cellStyle name="Output 3 8 14 2 3" xfId="44626"/>
    <cellStyle name="Output 3 8 14 2 4" xfId="21673"/>
    <cellStyle name="Output 3 8 14 3" xfId="27797"/>
    <cellStyle name="Output 3 8 14 4" xfId="38752"/>
    <cellStyle name="Output 3 8 14 5" xfId="15799"/>
    <cellStyle name="Output 3 8 15" xfId="4129"/>
    <cellStyle name="Output 3 8 15 2" xfId="9971"/>
    <cellStyle name="Output 3 8 15 2 2" xfId="33798"/>
    <cellStyle name="Output 3 8 15 2 3" xfId="44837"/>
    <cellStyle name="Output 3 8 15 2 4" xfId="21884"/>
    <cellStyle name="Output 3 8 15 3" xfId="28036"/>
    <cellStyle name="Output 3 8 15 4" xfId="38996"/>
    <cellStyle name="Output 3 8 15 5" xfId="16043"/>
    <cellStyle name="Output 3 8 16" xfId="4371"/>
    <cellStyle name="Output 3 8 16 2" xfId="10181"/>
    <cellStyle name="Output 3 8 16 2 2" xfId="34008"/>
    <cellStyle name="Output 3 8 16 2 3" xfId="45047"/>
    <cellStyle name="Output 3 8 16 2 4" xfId="22094"/>
    <cellStyle name="Output 3 8 16 3" xfId="28273"/>
    <cellStyle name="Output 3 8 16 4" xfId="39238"/>
    <cellStyle name="Output 3 8 16 5" xfId="16285"/>
    <cellStyle name="Output 3 8 17" xfId="4592"/>
    <cellStyle name="Output 3 8 17 2" xfId="10368"/>
    <cellStyle name="Output 3 8 17 2 2" xfId="34195"/>
    <cellStyle name="Output 3 8 17 2 3" xfId="45234"/>
    <cellStyle name="Output 3 8 17 2 4" xfId="22281"/>
    <cellStyle name="Output 3 8 17 3" xfId="28488"/>
    <cellStyle name="Output 3 8 17 4" xfId="39459"/>
    <cellStyle name="Output 3 8 17 5" xfId="16506"/>
    <cellStyle name="Output 3 8 18" xfId="4802"/>
    <cellStyle name="Output 3 8 18 2" xfId="10551"/>
    <cellStyle name="Output 3 8 18 2 2" xfId="34378"/>
    <cellStyle name="Output 3 8 18 2 3" xfId="45417"/>
    <cellStyle name="Output 3 8 18 2 4" xfId="22464"/>
    <cellStyle name="Output 3 8 18 3" xfId="28692"/>
    <cellStyle name="Output 3 8 18 4" xfId="39669"/>
    <cellStyle name="Output 3 8 18 5" xfId="16716"/>
    <cellStyle name="Output 3 8 19" xfId="5037"/>
    <cellStyle name="Output 3 8 19 2" xfId="10756"/>
    <cellStyle name="Output 3 8 19 2 2" xfId="34583"/>
    <cellStyle name="Output 3 8 19 2 3" xfId="45622"/>
    <cellStyle name="Output 3 8 19 2 4" xfId="22669"/>
    <cellStyle name="Output 3 8 19 3" xfId="28921"/>
    <cellStyle name="Output 3 8 19 4" xfId="39904"/>
    <cellStyle name="Output 3 8 19 5" xfId="16951"/>
    <cellStyle name="Output 3 8 2" xfId="1130"/>
    <cellStyle name="Output 3 8 2 2" xfId="7383"/>
    <cellStyle name="Output 3 8 2 2 2" xfId="31210"/>
    <cellStyle name="Output 3 8 2 2 3" xfId="42249"/>
    <cellStyle name="Output 3 8 2 2 4" xfId="19296"/>
    <cellStyle name="Output 3 8 2 3" xfId="25111"/>
    <cellStyle name="Output 3 8 2 4" xfId="24304"/>
    <cellStyle name="Output 3 8 2 5" xfId="13044"/>
    <cellStyle name="Output 3 8 20" xfId="5258"/>
    <cellStyle name="Output 3 8 20 2" xfId="10943"/>
    <cellStyle name="Output 3 8 20 2 2" xfId="34770"/>
    <cellStyle name="Output 3 8 20 2 3" xfId="45809"/>
    <cellStyle name="Output 3 8 20 2 4" xfId="22856"/>
    <cellStyle name="Output 3 8 20 3" xfId="29135"/>
    <cellStyle name="Output 3 8 20 4" xfId="40125"/>
    <cellStyle name="Output 3 8 20 5" xfId="17172"/>
    <cellStyle name="Output 3 8 21" xfId="5491"/>
    <cellStyle name="Output 3 8 21 2" xfId="11146"/>
    <cellStyle name="Output 3 8 21 2 2" xfId="34973"/>
    <cellStyle name="Output 3 8 21 2 3" xfId="46012"/>
    <cellStyle name="Output 3 8 21 2 4" xfId="23059"/>
    <cellStyle name="Output 3 8 21 3" xfId="29362"/>
    <cellStyle name="Output 3 8 21 4" xfId="40358"/>
    <cellStyle name="Output 3 8 21 5" xfId="17405"/>
    <cellStyle name="Output 3 8 22" xfId="5724"/>
    <cellStyle name="Output 3 8 22 2" xfId="11347"/>
    <cellStyle name="Output 3 8 22 2 2" xfId="35174"/>
    <cellStyle name="Output 3 8 22 2 3" xfId="46213"/>
    <cellStyle name="Output 3 8 22 2 4" xfId="23260"/>
    <cellStyle name="Output 3 8 22 3" xfId="29588"/>
    <cellStyle name="Output 3 8 22 4" xfId="40591"/>
    <cellStyle name="Output 3 8 22 5" xfId="17638"/>
    <cellStyle name="Output 3 8 23" xfId="5941"/>
    <cellStyle name="Output 3 8 23 2" xfId="11531"/>
    <cellStyle name="Output 3 8 23 2 2" xfId="35358"/>
    <cellStyle name="Output 3 8 23 2 3" xfId="46397"/>
    <cellStyle name="Output 3 8 23 2 4" xfId="23444"/>
    <cellStyle name="Output 3 8 23 3" xfId="29799"/>
    <cellStyle name="Output 3 8 23 4" xfId="40808"/>
    <cellStyle name="Output 3 8 23 5" xfId="17855"/>
    <cellStyle name="Output 3 8 24" xfId="6149"/>
    <cellStyle name="Output 3 8 24 2" xfId="11712"/>
    <cellStyle name="Output 3 8 24 2 2" xfId="35539"/>
    <cellStyle name="Output 3 8 24 2 3" xfId="46578"/>
    <cellStyle name="Output 3 8 24 2 4" xfId="23625"/>
    <cellStyle name="Output 3 8 24 3" xfId="30000"/>
    <cellStyle name="Output 3 8 24 4" xfId="41016"/>
    <cellStyle name="Output 3 8 24 5" xfId="18063"/>
    <cellStyle name="Output 3 8 25" xfId="6369"/>
    <cellStyle name="Output 3 8 25 2" xfId="11904"/>
    <cellStyle name="Output 3 8 25 2 2" xfId="35731"/>
    <cellStyle name="Output 3 8 25 2 3" xfId="46770"/>
    <cellStyle name="Output 3 8 25 2 4" xfId="23817"/>
    <cellStyle name="Output 3 8 25 3" xfId="30213"/>
    <cellStyle name="Output 3 8 25 4" xfId="41236"/>
    <cellStyle name="Output 3 8 25 5" xfId="18283"/>
    <cellStyle name="Output 3 8 26" xfId="6595"/>
    <cellStyle name="Output 3 8 26 2" xfId="12097"/>
    <cellStyle name="Output 3 8 26 2 2" xfId="35924"/>
    <cellStyle name="Output 3 8 26 2 3" xfId="46963"/>
    <cellStyle name="Output 3 8 26 2 4" xfId="24010"/>
    <cellStyle name="Output 3 8 26 3" xfId="30430"/>
    <cellStyle name="Output 3 8 26 4" xfId="41462"/>
    <cellStyle name="Output 3 8 26 5" xfId="18509"/>
    <cellStyle name="Output 3 8 27" xfId="725"/>
    <cellStyle name="Output 3 8 27 2" xfId="7032"/>
    <cellStyle name="Output 3 8 27 2 2" xfId="30859"/>
    <cellStyle name="Output 3 8 27 2 3" xfId="41898"/>
    <cellStyle name="Output 3 8 27 2 4" xfId="18945"/>
    <cellStyle name="Output 3 8 27 3" xfId="24716"/>
    <cellStyle name="Output 3 8 27 4" xfId="25866"/>
    <cellStyle name="Output 3 8 27 5" xfId="12639"/>
    <cellStyle name="Output 3 8 28" xfId="6815"/>
    <cellStyle name="Output 3 8 28 2" xfId="30642"/>
    <cellStyle name="Output 3 8 28 3" xfId="41681"/>
    <cellStyle name="Output 3 8 28 4" xfId="18728"/>
    <cellStyle name="Output 3 8 29" xfId="24482"/>
    <cellStyle name="Output 3 8 3" xfId="1343"/>
    <cellStyle name="Output 3 8 3 2" xfId="7568"/>
    <cellStyle name="Output 3 8 3 2 2" xfId="31395"/>
    <cellStyle name="Output 3 8 3 2 3" xfId="42434"/>
    <cellStyle name="Output 3 8 3 2 4" xfId="19481"/>
    <cellStyle name="Output 3 8 3 3" xfId="25318"/>
    <cellStyle name="Output 3 8 3 4" xfId="36210"/>
    <cellStyle name="Output 3 8 3 5" xfId="13257"/>
    <cellStyle name="Output 3 8 30" xfId="24917"/>
    <cellStyle name="Output 3 8 31" xfId="12400"/>
    <cellStyle name="Output 3 8 4" xfId="1575"/>
    <cellStyle name="Output 3 8 4 2" xfId="7766"/>
    <cellStyle name="Output 3 8 4 2 2" xfId="31593"/>
    <cellStyle name="Output 3 8 4 2 3" xfId="42632"/>
    <cellStyle name="Output 3 8 4 2 4" xfId="19679"/>
    <cellStyle name="Output 3 8 4 3" xfId="25542"/>
    <cellStyle name="Output 3 8 4 4" xfId="36442"/>
    <cellStyle name="Output 3 8 4 5" xfId="13489"/>
    <cellStyle name="Output 3 8 5" xfId="1786"/>
    <cellStyle name="Output 3 8 5 2" xfId="7950"/>
    <cellStyle name="Output 3 8 5 2 2" xfId="31777"/>
    <cellStyle name="Output 3 8 5 2 3" xfId="42816"/>
    <cellStyle name="Output 3 8 5 2 4" xfId="19863"/>
    <cellStyle name="Output 3 8 5 3" xfId="25746"/>
    <cellStyle name="Output 3 8 5 4" xfId="36653"/>
    <cellStyle name="Output 3 8 5 5" xfId="13700"/>
    <cellStyle name="Output 3 8 6" xfId="2017"/>
    <cellStyle name="Output 3 8 6 2" xfId="8151"/>
    <cellStyle name="Output 3 8 6 2 2" xfId="31978"/>
    <cellStyle name="Output 3 8 6 2 3" xfId="43017"/>
    <cellStyle name="Output 3 8 6 2 4" xfId="20064"/>
    <cellStyle name="Output 3 8 6 3" xfId="25970"/>
    <cellStyle name="Output 3 8 6 4" xfId="36884"/>
    <cellStyle name="Output 3 8 6 5" xfId="13931"/>
    <cellStyle name="Output 3 8 7" xfId="2242"/>
    <cellStyle name="Output 3 8 7 2" xfId="8342"/>
    <cellStyle name="Output 3 8 7 2 2" xfId="32169"/>
    <cellStyle name="Output 3 8 7 2 3" xfId="43208"/>
    <cellStyle name="Output 3 8 7 2 4" xfId="20255"/>
    <cellStyle name="Output 3 8 7 3" xfId="26188"/>
    <cellStyle name="Output 3 8 7 4" xfId="37109"/>
    <cellStyle name="Output 3 8 7 5" xfId="14156"/>
    <cellStyle name="Output 3 8 8" xfId="2456"/>
    <cellStyle name="Output 3 8 8 2" xfId="8528"/>
    <cellStyle name="Output 3 8 8 2 2" xfId="32355"/>
    <cellStyle name="Output 3 8 8 2 3" xfId="43394"/>
    <cellStyle name="Output 3 8 8 2 4" xfId="20441"/>
    <cellStyle name="Output 3 8 8 3" xfId="26396"/>
    <cellStyle name="Output 3 8 8 4" xfId="37323"/>
    <cellStyle name="Output 3 8 8 5" xfId="14370"/>
    <cellStyle name="Output 3 8 9" xfId="2674"/>
    <cellStyle name="Output 3 8 9 2" xfId="8712"/>
    <cellStyle name="Output 3 8 9 2 2" xfId="32539"/>
    <cellStyle name="Output 3 8 9 2 3" xfId="43578"/>
    <cellStyle name="Output 3 8 9 2 4" xfId="20625"/>
    <cellStyle name="Output 3 8 9 3" xfId="26608"/>
    <cellStyle name="Output 3 8 9 4" xfId="37541"/>
    <cellStyle name="Output 3 8 9 5" xfId="14588"/>
    <cellStyle name="Output 3 9" xfId="835"/>
    <cellStyle name="Output 3 9 2" xfId="7142"/>
    <cellStyle name="Output 3 9 2 2" xfId="30969"/>
    <cellStyle name="Output 3 9 2 3" xfId="42008"/>
    <cellStyle name="Output 3 9 2 4" xfId="19055"/>
    <cellStyle name="Output 3 9 3" xfId="24826"/>
    <cellStyle name="Output 3 9 4" xfId="28854"/>
    <cellStyle name="Output 3 9 5" xfId="12749"/>
    <cellStyle name="Output 4" xfId="47147"/>
    <cellStyle name="Output 5" xfId="47158"/>
    <cellStyle name="Percent 2" xfId="21"/>
    <cellStyle name="Percent 2 2" xfId="22"/>
    <cellStyle name="Percent 2 2 2" xfId="43"/>
    <cellStyle name="Percent 2 3" xfId="44"/>
    <cellStyle name="Percent 3" xfId="23"/>
    <cellStyle name="Percent 3 2" xfId="45"/>
    <cellStyle name="Percent 3 3" xfId="47150"/>
    <cellStyle name="Percent 4" xfId="24"/>
    <cellStyle name="Percent 4 2" xfId="46"/>
    <cellStyle name="Percent 5" xfId="31"/>
    <cellStyle name="Percent 5 2" xfId="48"/>
    <cellStyle name="Style 1" xfId="25"/>
    <cellStyle name="Style 1 2" xfId="47"/>
    <cellStyle name="Style 1 3" xfId="47151"/>
    <cellStyle name="Title 2" xfId="88"/>
    <cellStyle name="Title 3" xfId="221"/>
    <cellStyle name="Total 2" xfId="89"/>
    <cellStyle name="Total 3" xfId="222"/>
    <cellStyle name="Total 3 10" xfId="911"/>
    <cellStyle name="Total 3 10 2" xfId="7206"/>
    <cellStyle name="Total 3 10 2 2" xfId="31033"/>
    <cellStyle name="Total 3 10 2 3" xfId="42072"/>
    <cellStyle name="Total 3 10 2 4" xfId="19119"/>
    <cellStyle name="Total 3 10 3" xfId="24900"/>
    <cellStyle name="Total 3 10 4" xfId="29608"/>
    <cellStyle name="Total 3 10 5" xfId="12825"/>
    <cellStyle name="Total 3 11" xfId="1488"/>
    <cellStyle name="Total 3 11 2" xfId="7684"/>
    <cellStyle name="Total 3 11 2 2" xfId="31511"/>
    <cellStyle name="Total 3 11 2 3" xfId="42550"/>
    <cellStyle name="Total 3 11 2 4" xfId="19597"/>
    <cellStyle name="Total 3 11 3" xfId="25456"/>
    <cellStyle name="Total 3 11 4" xfId="36355"/>
    <cellStyle name="Total 3 11 5" xfId="13402"/>
    <cellStyle name="Total 3 12" xfId="1047"/>
    <cellStyle name="Total 3 12 2" xfId="7305"/>
    <cellStyle name="Total 3 12 2 2" xfId="31132"/>
    <cellStyle name="Total 3 12 2 3" xfId="42171"/>
    <cellStyle name="Total 3 12 2 4" xfId="19218"/>
    <cellStyle name="Total 3 12 3" xfId="25029"/>
    <cellStyle name="Total 3 12 4" xfId="27461"/>
    <cellStyle name="Total 3 12 5" xfId="12961"/>
    <cellStyle name="Total 3 13" xfId="2587"/>
    <cellStyle name="Total 3 13 2" xfId="8634"/>
    <cellStyle name="Total 3 13 2 2" xfId="32461"/>
    <cellStyle name="Total 3 13 2 3" xfId="43500"/>
    <cellStyle name="Total 3 13 2 4" xfId="20547"/>
    <cellStyle name="Total 3 13 3" xfId="26522"/>
    <cellStyle name="Total 3 13 4" xfId="37454"/>
    <cellStyle name="Total 3 13 5" xfId="14501"/>
    <cellStyle name="Total 3 14" xfId="1009"/>
    <cellStyle name="Total 3 14 2" xfId="7278"/>
    <cellStyle name="Total 3 14 2 2" xfId="31105"/>
    <cellStyle name="Total 3 14 2 3" xfId="42144"/>
    <cellStyle name="Total 3 14 2 4" xfId="19191"/>
    <cellStyle name="Total 3 14 3" xfId="24992"/>
    <cellStyle name="Total 3 14 4" xfId="26252"/>
    <cellStyle name="Total 3 14 5" xfId="12923"/>
    <cellStyle name="Total 3 15" xfId="834"/>
    <cellStyle name="Total 3 15 2" xfId="7141"/>
    <cellStyle name="Total 3 15 2 2" xfId="30968"/>
    <cellStyle name="Total 3 15 2 3" xfId="42007"/>
    <cellStyle name="Total 3 15 2 4" xfId="19054"/>
    <cellStyle name="Total 3 15 3" xfId="24825"/>
    <cellStyle name="Total 3 15 4" xfId="29068"/>
    <cellStyle name="Total 3 15 5" xfId="12748"/>
    <cellStyle name="Total 3 16" xfId="839"/>
    <cellStyle name="Total 3 16 2" xfId="7146"/>
    <cellStyle name="Total 3 16 2 2" xfId="30973"/>
    <cellStyle name="Total 3 16 2 3" xfId="42012"/>
    <cellStyle name="Total 3 16 2 4" xfId="19059"/>
    <cellStyle name="Total 3 16 3" xfId="24830"/>
    <cellStyle name="Total 3 16 4" xfId="26237"/>
    <cellStyle name="Total 3 16 5" xfId="12753"/>
    <cellStyle name="Total 3 17" xfId="922"/>
    <cellStyle name="Total 3 17 2" xfId="7215"/>
    <cellStyle name="Total 3 17 2 2" xfId="31042"/>
    <cellStyle name="Total 3 17 2 3" xfId="42081"/>
    <cellStyle name="Total 3 17 2 4" xfId="19128"/>
    <cellStyle name="Total 3 17 3" xfId="24910"/>
    <cellStyle name="Total 3 17 4" xfId="27333"/>
    <cellStyle name="Total 3 17 5" xfId="12836"/>
    <cellStyle name="Total 3 18" xfId="3023"/>
    <cellStyle name="Total 3 18 2" xfId="9009"/>
    <cellStyle name="Total 3 18 2 2" xfId="32836"/>
    <cellStyle name="Total 3 18 2 3" xfId="43875"/>
    <cellStyle name="Total 3 18 2 4" xfId="20922"/>
    <cellStyle name="Total 3 18 3" xfId="26947"/>
    <cellStyle name="Total 3 18 4" xfId="37890"/>
    <cellStyle name="Total 3 18 5" xfId="14937"/>
    <cellStyle name="Total 3 19" xfId="2154"/>
    <cellStyle name="Total 3 19 2" xfId="8260"/>
    <cellStyle name="Total 3 19 2 2" xfId="32087"/>
    <cellStyle name="Total 3 19 2 3" xfId="43126"/>
    <cellStyle name="Total 3 19 2 4" xfId="20173"/>
    <cellStyle name="Total 3 19 3" xfId="26101"/>
    <cellStyle name="Total 3 19 4" xfId="37021"/>
    <cellStyle name="Total 3 19 5" xfId="14068"/>
    <cellStyle name="Total 3 2" xfId="396"/>
    <cellStyle name="Total 3 2 10" xfId="3302"/>
    <cellStyle name="Total 3 2 10 2" xfId="9248"/>
    <cellStyle name="Total 3 2 10 2 2" xfId="33075"/>
    <cellStyle name="Total 3 2 10 2 3" xfId="44114"/>
    <cellStyle name="Total 3 2 10 2 4" xfId="21161"/>
    <cellStyle name="Total 3 2 10 3" xfId="27223"/>
    <cellStyle name="Total 3 2 10 4" xfId="38169"/>
    <cellStyle name="Total 3 2 10 5" xfId="15216"/>
    <cellStyle name="Total 3 2 11" xfId="3549"/>
    <cellStyle name="Total 3 2 11 2" xfId="9463"/>
    <cellStyle name="Total 3 2 11 2 2" xfId="33290"/>
    <cellStyle name="Total 3 2 11 2 3" xfId="44329"/>
    <cellStyle name="Total 3 2 11 2 4" xfId="21376"/>
    <cellStyle name="Total 3 2 11 3" xfId="27465"/>
    <cellStyle name="Total 3 2 11 4" xfId="38416"/>
    <cellStyle name="Total 3 2 11 5" xfId="15463"/>
    <cellStyle name="Total 3 2 12" xfId="3796"/>
    <cellStyle name="Total 3 2 12 2" xfId="9677"/>
    <cellStyle name="Total 3 2 12 2 2" xfId="33504"/>
    <cellStyle name="Total 3 2 12 2 3" xfId="44543"/>
    <cellStyle name="Total 3 2 12 2 4" xfId="21590"/>
    <cellStyle name="Total 3 2 12 3" xfId="27708"/>
    <cellStyle name="Total 3 2 12 4" xfId="38663"/>
    <cellStyle name="Total 3 2 12 5" xfId="15710"/>
    <cellStyle name="Total 3 2 13" xfId="4040"/>
    <cellStyle name="Total 3 2 13 2" xfId="9888"/>
    <cellStyle name="Total 3 2 13 2 2" xfId="33715"/>
    <cellStyle name="Total 3 2 13 2 3" xfId="44754"/>
    <cellStyle name="Total 3 2 13 2 4" xfId="21801"/>
    <cellStyle name="Total 3 2 13 3" xfId="27947"/>
    <cellStyle name="Total 3 2 13 4" xfId="38907"/>
    <cellStyle name="Total 3 2 13 5" xfId="15954"/>
    <cellStyle name="Total 3 2 14" xfId="4283"/>
    <cellStyle name="Total 3 2 14 2" xfId="10098"/>
    <cellStyle name="Total 3 2 14 2 2" xfId="33925"/>
    <cellStyle name="Total 3 2 14 2 3" xfId="44964"/>
    <cellStyle name="Total 3 2 14 2 4" xfId="22011"/>
    <cellStyle name="Total 3 2 14 3" xfId="28185"/>
    <cellStyle name="Total 3 2 14 4" xfId="39150"/>
    <cellStyle name="Total 3 2 14 5" xfId="16197"/>
    <cellStyle name="Total 3 2 15" xfId="3765"/>
    <cellStyle name="Total 3 2 15 2" xfId="9652"/>
    <cellStyle name="Total 3 2 15 2 2" xfId="33479"/>
    <cellStyle name="Total 3 2 15 2 3" xfId="44518"/>
    <cellStyle name="Total 3 2 15 2 4" xfId="21565"/>
    <cellStyle name="Total 3 2 15 3" xfId="27677"/>
    <cellStyle name="Total 3 2 15 4" xfId="38632"/>
    <cellStyle name="Total 3 2 15 5" xfId="15679"/>
    <cellStyle name="Total 3 2 16" xfId="4948"/>
    <cellStyle name="Total 3 2 16 2" xfId="10672"/>
    <cellStyle name="Total 3 2 16 2 2" xfId="34499"/>
    <cellStyle name="Total 3 2 16 2 3" xfId="45538"/>
    <cellStyle name="Total 3 2 16 2 4" xfId="22585"/>
    <cellStyle name="Total 3 2 16 3" xfId="28833"/>
    <cellStyle name="Total 3 2 16 4" xfId="39815"/>
    <cellStyle name="Total 3 2 16 5" xfId="16862"/>
    <cellStyle name="Total 3 2 17" xfId="5401"/>
    <cellStyle name="Total 3 2 17 2" xfId="11062"/>
    <cellStyle name="Total 3 2 17 2 2" xfId="34889"/>
    <cellStyle name="Total 3 2 17 2 3" xfId="45928"/>
    <cellStyle name="Total 3 2 17 2 4" xfId="22975"/>
    <cellStyle name="Total 3 2 17 3" xfId="29273"/>
    <cellStyle name="Total 3 2 17 4" xfId="40268"/>
    <cellStyle name="Total 3 2 17 5" xfId="17315"/>
    <cellStyle name="Total 3 2 18" xfId="5636"/>
    <cellStyle name="Total 3 2 18 2" xfId="11264"/>
    <cellStyle name="Total 3 2 18 2 2" xfId="35091"/>
    <cellStyle name="Total 3 2 18 2 3" xfId="46130"/>
    <cellStyle name="Total 3 2 18 2 4" xfId="23177"/>
    <cellStyle name="Total 3 2 18 3" xfId="29501"/>
    <cellStyle name="Total 3 2 18 4" xfId="40503"/>
    <cellStyle name="Total 3 2 18 5" xfId="17550"/>
    <cellStyle name="Total 3 2 19" xfId="6281"/>
    <cellStyle name="Total 3 2 19 2" xfId="11821"/>
    <cellStyle name="Total 3 2 19 2 2" xfId="35648"/>
    <cellStyle name="Total 3 2 19 2 3" xfId="46687"/>
    <cellStyle name="Total 3 2 19 2 4" xfId="23734"/>
    <cellStyle name="Total 3 2 19 3" xfId="30126"/>
    <cellStyle name="Total 3 2 19 4" xfId="41148"/>
    <cellStyle name="Total 3 2 19 5" xfId="18195"/>
    <cellStyle name="Total 3 2 2" xfId="438"/>
    <cellStyle name="Total 3 2 2 10" xfId="2194"/>
    <cellStyle name="Total 3 2 2 10 2" xfId="8295"/>
    <cellStyle name="Total 3 2 2 10 2 2" xfId="32122"/>
    <cellStyle name="Total 3 2 2 10 2 3" xfId="43161"/>
    <cellStyle name="Total 3 2 2 10 2 4" xfId="20208"/>
    <cellStyle name="Total 3 2 2 10 3" xfId="26140"/>
    <cellStyle name="Total 3 2 2 10 4" xfId="37061"/>
    <cellStyle name="Total 3 2 2 10 5" xfId="14108"/>
    <cellStyle name="Total 3 2 2 11" xfId="2408"/>
    <cellStyle name="Total 3 2 2 11 2" xfId="8481"/>
    <cellStyle name="Total 3 2 2 11 2 2" xfId="32308"/>
    <cellStyle name="Total 3 2 2 11 2 3" xfId="43347"/>
    <cellStyle name="Total 3 2 2 11 2 4" xfId="20394"/>
    <cellStyle name="Total 3 2 2 11 3" xfId="26348"/>
    <cellStyle name="Total 3 2 2 11 4" xfId="37275"/>
    <cellStyle name="Total 3 2 2 11 5" xfId="14322"/>
    <cellStyle name="Total 3 2 2 12" xfId="2631"/>
    <cellStyle name="Total 3 2 2 12 2" xfId="8671"/>
    <cellStyle name="Total 3 2 2 12 2 2" xfId="32498"/>
    <cellStyle name="Total 3 2 2 12 2 3" xfId="43537"/>
    <cellStyle name="Total 3 2 2 12 2 4" xfId="20584"/>
    <cellStyle name="Total 3 2 2 12 3" xfId="26566"/>
    <cellStyle name="Total 3 2 2 12 4" xfId="37498"/>
    <cellStyle name="Total 3 2 2 12 5" xfId="14545"/>
    <cellStyle name="Total 3 2 2 13" xfId="2832"/>
    <cellStyle name="Total 3 2 2 13 2" xfId="8845"/>
    <cellStyle name="Total 3 2 2 13 2 2" xfId="32672"/>
    <cellStyle name="Total 3 2 2 13 2 3" xfId="43711"/>
    <cellStyle name="Total 3 2 2 13 2 4" xfId="20758"/>
    <cellStyle name="Total 3 2 2 13 3" xfId="26761"/>
    <cellStyle name="Total 3 2 2 13 4" xfId="37699"/>
    <cellStyle name="Total 3 2 2 13 5" xfId="14746"/>
    <cellStyle name="Total 3 2 2 14" xfId="3100"/>
    <cellStyle name="Total 3 2 2 14 2" xfId="9074"/>
    <cellStyle name="Total 3 2 2 14 2 2" xfId="32901"/>
    <cellStyle name="Total 3 2 2 14 2 3" xfId="43940"/>
    <cellStyle name="Total 3 2 2 14 2 4" xfId="20987"/>
    <cellStyle name="Total 3 2 2 14 3" xfId="27024"/>
    <cellStyle name="Total 3 2 2 14 4" xfId="37967"/>
    <cellStyle name="Total 3 2 2 14 5" xfId="15014"/>
    <cellStyle name="Total 3 2 2 15" xfId="3344"/>
    <cellStyle name="Total 3 2 2 15 2" xfId="9286"/>
    <cellStyle name="Total 3 2 2 15 2 2" xfId="33113"/>
    <cellStyle name="Total 3 2 2 15 2 3" xfId="44152"/>
    <cellStyle name="Total 3 2 2 15 2 4" xfId="21199"/>
    <cellStyle name="Total 3 2 2 15 3" xfId="27265"/>
    <cellStyle name="Total 3 2 2 15 4" xfId="38211"/>
    <cellStyle name="Total 3 2 2 15 5" xfId="15258"/>
    <cellStyle name="Total 3 2 2 16" xfId="3589"/>
    <cellStyle name="Total 3 2 2 16 2" xfId="9499"/>
    <cellStyle name="Total 3 2 2 16 2 2" xfId="33326"/>
    <cellStyle name="Total 3 2 2 16 2 3" xfId="44365"/>
    <cellStyle name="Total 3 2 2 16 2 4" xfId="21412"/>
    <cellStyle name="Total 3 2 2 16 3" xfId="27505"/>
    <cellStyle name="Total 3 2 2 16 4" xfId="38456"/>
    <cellStyle name="Total 3 2 2 16 5" xfId="15503"/>
    <cellStyle name="Total 3 2 2 17" xfId="3837"/>
    <cellStyle name="Total 3 2 2 17 2" xfId="9713"/>
    <cellStyle name="Total 3 2 2 17 2 2" xfId="33540"/>
    <cellStyle name="Total 3 2 2 17 2 3" xfId="44579"/>
    <cellStyle name="Total 3 2 2 17 2 4" xfId="21626"/>
    <cellStyle name="Total 3 2 2 17 3" xfId="27749"/>
    <cellStyle name="Total 3 2 2 17 4" xfId="38704"/>
    <cellStyle name="Total 3 2 2 17 5" xfId="15751"/>
    <cellStyle name="Total 3 2 2 18" xfId="4081"/>
    <cellStyle name="Total 3 2 2 18 2" xfId="9924"/>
    <cellStyle name="Total 3 2 2 18 2 2" xfId="33751"/>
    <cellStyle name="Total 3 2 2 18 2 3" xfId="44790"/>
    <cellStyle name="Total 3 2 2 18 2 4" xfId="21837"/>
    <cellStyle name="Total 3 2 2 18 3" xfId="27988"/>
    <cellStyle name="Total 3 2 2 18 4" xfId="38948"/>
    <cellStyle name="Total 3 2 2 18 5" xfId="15995"/>
    <cellStyle name="Total 3 2 2 19" xfId="4323"/>
    <cellStyle name="Total 3 2 2 19 2" xfId="10134"/>
    <cellStyle name="Total 3 2 2 19 2 2" xfId="33961"/>
    <cellStyle name="Total 3 2 2 19 2 3" xfId="45000"/>
    <cellStyle name="Total 3 2 2 19 2 4" xfId="22047"/>
    <cellStyle name="Total 3 2 2 19 3" xfId="28225"/>
    <cellStyle name="Total 3 2 2 19 4" xfId="39190"/>
    <cellStyle name="Total 3 2 2 19 5" xfId="16237"/>
    <cellStyle name="Total 3 2 2 2" xfId="559"/>
    <cellStyle name="Total 3 2 2 2 10" xfId="2953"/>
    <cellStyle name="Total 3 2 2 2 10 2" xfId="8949"/>
    <cellStyle name="Total 3 2 2 2 10 2 2" xfId="32776"/>
    <cellStyle name="Total 3 2 2 2 10 2 3" xfId="43815"/>
    <cellStyle name="Total 3 2 2 2 10 2 4" xfId="20862"/>
    <cellStyle name="Total 3 2 2 2 10 3" xfId="26878"/>
    <cellStyle name="Total 3 2 2 2 10 4" xfId="37820"/>
    <cellStyle name="Total 3 2 2 2 10 5" xfId="14867"/>
    <cellStyle name="Total 3 2 2 2 11" xfId="3221"/>
    <cellStyle name="Total 3 2 2 2 11 2" xfId="9178"/>
    <cellStyle name="Total 3 2 2 2 11 2 2" xfId="33005"/>
    <cellStyle name="Total 3 2 2 2 11 2 3" xfId="44044"/>
    <cellStyle name="Total 3 2 2 2 11 2 4" xfId="21091"/>
    <cellStyle name="Total 3 2 2 2 11 3" xfId="27143"/>
    <cellStyle name="Total 3 2 2 2 11 4" xfId="38088"/>
    <cellStyle name="Total 3 2 2 2 11 5" xfId="15135"/>
    <cellStyle name="Total 3 2 2 2 12" xfId="3465"/>
    <cellStyle name="Total 3 2 2 2 12 2" xfId="9390"/>
    <cellStyle name="Total 3 2 2 2 12 2 2" xfId="33217"/>
    <cellStyle name="Total 3 2 2 2 12 2 3" xfId="44256"/>
    <cellStyle name="Total 3 2 2 2 12 2 4" xfId="21303"/>
    <cellStyle name="Total 3 2 2 2 12 3" xfId="27382"/>
    <cellStyle name="Total 3 2 2 2 12 4" xfId="38332"/>
    <cellStyle name="Total 3 2 2 2 12 5" xfId="15379"/>
    <cellStyle name="Total 3 2 2 2 13" xfId="3710"/>
    <cellStyle name="Total 3 2 2 2 13 2" xfId="9603"/>
    <cellStyle name="Total 3 2 2 2 13 2 2" xfId="33430"/>
    <cellStyle name="Total 3 2 2 2 13 2 3" xfId="44469"/>
    <cellStyle name="Total 3 2 2 2 13 2 4" xfId="21516"/>
    <cellStyle name="Total 3 2 2 2 13 3" xfId="27623"/>
    <cellStyle name="Total 3 2 2 2 13 4" xfId="38577"/>
    <cellStyle name="Total 3 2 2 2 13 5" xfId="15624"/>
    <cellStyle name="Total 3 2 2 2 14" xfId="3958"/>
    <cellStyle name="Total 3 2 2 2 14 2" xfId="9817"/>
    <cellStyle name="Total 3 2 2 2 14 2 2" xfId="33644"/>
    <cellStyle name="Total 3 2 2 2 14 2 3" xfId="44683"/>
    <cellStyle name="Total 3 2 2 2 14 2 4" xfId="21730"/>
    <cellStyle name="Total 3 2 2 2 14 3" xfId="27866"/>
    <cellStyle name="Total 3 2 2 2 14 4" xfId="38825"/>
    <cellStyle name="Total 3 2 2 2 14 5" xfId="15872"/>
    <cellStyle name="Total 3 2 2 2 15" xfId="4202"/>
    <cellStyle name="Total 3 2 2 2 15 2" xfId="10028"/>
    <cellStyle name="Total 3 2 2 2 15 2 2" xfId="33855"/>
    <cellStyle name="Total 3 2 2 2 15 2 3" xfId="44894"/>
    <cellStyle name="Total 3 2 2 2 15 2 4" xfId="21941"/>
    <cellStyle name="Total 3 2 2 2 15 3" xfId="28105"/>
    <cellStyle name="Total 3 2 2 2 15 4" xfId="39069"/>
    <cellStyle name="Total 3 2 2 2 15 5" xfId="16116"/>
    <cellStyle name="Total 3 2 2 2 16" xfId="4444"/>
    <cellStyle name="Total 3 2 2 2 16 2" xfId="10238"/>
    <cellStyle name="Total 3 2 2 2 16 2 2" xfId="34065"/>
    <cellStyle name="Total 3 2 2 2 16 2 3" xfId="45104"/>
    <cellStyle name="Total 3 2 2 2 16 2 4" xfId="22151"/>
    <cellStyle name="Total 3 2 2 2 16 3" xfId="28342"/>
    <cellStyle name="Total 3 2 2 2 16 4" xfId="39311"/>
    <cellStyle name="Total 3 2 2 2 16 5" xfId="16358"/>
    <cellStyle name="Total 3 2 2 2 17" xfId="4665"/>
    <cellStyle name="Total 3 2 2 2 17 2" xfId="10425"/>
    <cellStyle name="Total 3 2 2 2 17 2 2" xfId="34252"/>
    <cellStyle name="Total 3 2 2 2 17 2 3" xfId="45291"/>
    <cellStyle name="Total 3 2 2 2 17 2 4" xfId="22338"/>
    <cellStyle name="Total 3 2 2 2 17 3" xfId="28557"/>
    <cellStyle name="Total 3 2 2 2 17 4" xfId="39532"/>
    <cellStyle name="Total 3 2 2 2 17 5" xfId="16579"/>
    <cellStyle name="Total 3 2 2 2 18" xfId="4875"/>
    <cellStyle name="Total 3 2 2 2 18 2" xfId="10608"/>
    <cellStyle name="Total 3 2 2 2 18 2 2" xfId="34435"/>
    <cellStyle name="Total 3 2 2 2 18 2 3" xfId="45474"/>
    <cellStyle name="Total 3 2 2 2 18 2 4" xfId="22521"/>
    <cellStyle name="Total 3 2 2 2 18 3" xfId="28761"/>
    <cellStyle name="Total 3 2 2 2 18 4" xfId="39742"/>
    <cellStyle name="Total 3 2 2 2 18 5" xfId="16789"/>
    <cellStyle name="Total 3 2 2 2 19" xfId="5110"/>
    <cellStyle name="Total 3 2 2 2 19 2" xfId="10813"/>
    <cellStyle name="Total 3 2 2 2 19 2 2" xfId="34640"/>
    <cellStyle name="Total 3 2 2 2 19 2 3" xfId="45679"/>
    <cellStyle name="Total 3 2 2 2 19 2 4" xfId="22726"/>
    <cellStyle name="Total 3 2 2 2 19 3" xfId="28991"/>
    <cellStyle name="Total 3 2 2 2 19 4" xfId="39977"/>
    <cellStyle name="Total 3 2 2 2 19 5" xfId="17024"/>
    <cellStyle name="Total 3 2 2 2 2" xfId="1203"/>
    <cellStyle name="Total 3 2 2 2 2 2" xfId="7440"/>
    <cellStyle name="Total 3 2 2 2 2 2 2" xfId="31267"/>
    <cellStyle name="Total 3 2 2 2 2 2 3" xfId="42306"/>
    <cellStyle name="Total 3 2 2 2 2 2 4" xfId="19353"/>
    <cellStyle name="Total 3 2 2 2 2 3" xfId="25180"/>
    <cellStyle name="Total 3 2 2 2 2 4" xfId="24331"/>
    <cellStyle name="Total 3 2 2 2 2 5" xfId="13117"/>
    <cellStyle name="Total 3 2 2 2 20" xfId="5331"/>
    <cellStyle name="Total 3 2 2 2 20 2" xfId="11000"/>
    <cellStyle name="Total 3 2 2 2 20 2 2" xfId="34827"/>
    <cellStyle name="Total 3 2 2 2 20 2 3" xfId="45866"/>
    <cellStyle name="Total 3 2 2 2 20 2 4" xfId="22913"/>
    <cellStyle name="Total 3 2 2 2 20 3" xfId="29204"/>
    <cellStyle name="Total 3 2 2 2 20 4" xfId="40198"/>
    <cellStyle name="Total 3 2 2 2 20 5" xfId="17245"/>
    <cellStyle name="Total 3 2 2 2 21" xfId="5564"/>
    <cellStyle name="Total 3 2 2 2 21 2" xfId="11203"/>
    <cellStyle name="Total 3 2 2 2 21 2 2" xfId="35030"/>
    <cellStyle name="Total 3 2 2 2 21 2 3" xfId="46069"/>
    <cellStyle name="Total 3 2 2 2 21 2 4" xfId="23116"/>
    <cellStyle name="Total 3 2 2 2 21 3" xfId="29431"/>
    <cellStyle name="Total 3 2 2 2 21 4" xfId="40431"/>
    <cellStyle name="Total 3 2 2 2 21 5" xfId="17478"/>
    <cellStyle name="Total 3 2 2 2 22" xfId="5797"/>
    <cellStyle name="Total 3 2 2 2 22 2" xfId="11404"/>
    <cellStyle name="Total 3 2 2 2 22 2 2" xfId="35231"/>
    <cellStyle name="Total 3 2 2 2 22 2 3" xfId="46270"/>
    <cellStyle name="Total 3 2 2 2 22 2 4" xfId="23317"/>
    <cellStyle name="Total 3 2 2 2 22 3" xfId="29657"/>
    <cellStyle name="Total 3 2 2 2 22 4" xfId="40664"/>
    <cellStyle name="Total 3 2 2 2 22 5" xfId="17711"/>
    <cellStyle name="Total 3 2 2 2 23" xfId="6014"/>
    <cellStyle name="Total 3 2 2 2 23 2" xfId="11588"/>
    <cellStyle name="Total 3 2 2 2 23 2 2" xfId="35415"/>
    <cellStyle name="Total 3 2 2 2 23 2 3" xfId="46454"/>
    <cellStyle name="Total 3 2 2 2 23 2 4" xfId="23501"/>
    <cellStyle name="Total 3 2 2 2 23 3" xfId="29867"/>
    <cellStyle name="Total 3 2 2 2 23 4" xfId="40881"/>
    <cellStyle name="Total 3 2 2 2 23 5" xfId="17928"/>
    <cellStyle name="Total 3 2 2 2 24" xfId="6222"/>
    <cellStyle name="Total 3 2 2 2 24 2" xfId="11769"/>
    <cellStyle name="Total 3 2 2 2 24 2 2" xfId="35596"/>
    <cellStyle name="Total 3 2 2 2 24 2 3" xfId="46635"/>
    <cellStyle name="Total 3 2 2 2 24 2 4" xfId="23682"/>
    <cellStyle name="Total 3 2 2 2 24 3" xfId="30068"/>
    <cellStyle name="Total 3 2 2 2 24 4" xfId="41089"/>
    <cellStyle name="Total 3 2 2 2 24 5" xfId="18136"/>
    <cellStyle name="Total 3 2 2 2 25" xfId="6442"/>
    <cellStyle name="Total 3 2 2 2 25 2" xfId="11961"/>
    <cellStyle name="Total 3 2 2 2 25 2 2" xfId="35788"/>
    <cellStyle name="Total 3 2 2 2 25 2 3" xfId="46827"/>
    <cellStyle name="Total 3 2 2 2 25 2 4" xfId="23874"/>
    <cellStyle name="Total 3 2 2 2 25 3" xfId="30281"/>
    <cellStyle name="Total 3 2 2 2 25 4" xfId="41309"/>
    <cellStyle name="Total 3 2 2 2 25 5" xfId="18356"/>
    <cellStyle name="Total 3 2 2 2 26" xfId="6668"/>
    <cellStyle name="Total 3 2 2 2 26 2" xfId="12154"/>
    <cellStyle name="Total 3 2 2 2 26 2 2" xfId="35981"/>
    <cellStyle name="Total 3 2 2 2 26 2 3" xfId="47020"/>
    <cellStyle name="Total 3 2 2 2 26 2 4" xfId="24067"/>
    <cellStyle name="Total 3 2 2 2 26 3" xfId="30498"/>
    <cellStyle name="Total 3 2 2 2 26 4" xfId="41535"/>
    <cellStyle name="Total 3 2 2 2 26 5" xfId="18582"/>
    <cellStyle name="Total 3 2 2 2 27" xfId="782"/>
    <cellStyle name="Total 3 2 2 2 27 2" xfId="7089"/>
    <cellStyle name="Total 3 2 2 2 27 2 2" xfId="30916"/>
    <cellStyle name="Total 3 2 2 2 27 2 3" xfId="41955"/>
    <cellStyle name="Total 3 2 2 2 27 2 4" xfId="19002"/>
    <cellStyle name="Total 3 2 2 2 27 3" xfId="24773"/>
    <cellStyle name="Total 3 2 2 2 27 4" xfId="26842"/>
    <cellStyle name="Total 3 2 2 2 27 5" xfId="12696"/>
    <cellStyle name="Total 3 2 2 2 28" xfId="6872"/>
    <cellStyle name="Total 3 2 2 2 28 2" xfId="30699"/>
    <cellStyle name="Total 3 2 2 2 28 3" xfId="41738"/>
    <cellStyle name="Total 3 2 2 2 28 4" xfId="18785"/>
    <cellStyle name="Total 3 2 2 2 29" xfId="24551"/>
    <cellStyle name="Total 3 2 2 2 3" xfId="1416"/>
    <cellStyle name="Total 3 2 2 2 3 2" xfId="7625"/>
    <cellStyle name="Total 3 2 2 2 3 2 2" xfId="31452"/>
    <cellStyle name="Total 3 2 2 2 3 2 3" xfId="42491"/>
    <cellStyle name="Total 3 2 2 2 3 2 4" xfId="19538"/>
    <cellStyle name="Total 3 2 2 2 3 3" xfId="25386"/>
    <cellStyle name="Total 3 2 2 2 3 4" xfId="36283"/>
    <cellStyle name="Total 3 2 2 2 3 5" xfId="13330"/>
    <cellStyle name="Total 3 2 2 2 30" xfId="27197"/>
    <cellStyle name="Total 3 2 2 2 31" xfId="12473"/>
    <cellStyle name="Total 3 2 2 2 4" xfId="1648"/>
    <cellStyle name="Total 3 2 2 2 4 2" xfId="7823"/>
    <cellStyle name="Total 3 2 2 2 4 2 2" xfId="31650"/>
    <cellStyle name="Total 3 2 2 2 4 2 3" xfId="42689"/>
    <cellStyle name="Total 3 2 2 2 4 2 4" xfId="19736"/>
    <cellStyle name="Total 3 2 2 2 4 3" xfId="25610"/>
    <cellStyle name="Total 3 2 2 2 4 4" xfId="36515"/>
    <cellStyle name="Total 3 2 2 2 4 5" xfId="13562"/>
    <cellStyle name="Total 3 2 2 2 5" xfId="1859"/>
    <cellStyle name="Total 3 2 2 2 5 2" xfId="8007"/>
    <cellStyle name="Total 3 2 2 2 5 2 2" xfId="31834"/>
    <cellStyle name="Total 3 2 2 2 5 2 3" xfId="42873"/>
    <cellStyle name="Total 3 2 2 2 5 2 4" xfId="19920"/>
    <cellStyle name="Total 3 2 2 2 5 3" xfId="25814"/>
    <cellStyle name="Total 3 2 2 2 5 4" xfId="36726"/>
    <cellStyle name="Total 3 2 2 2 5 5" xfId="13773"/>
    <cellStyle name="Total 3 2 2 2 6" xfId="2090"/>
    <cellStyle name="Total 3 2 2 2 6 2" xfId="8208"/>
    <cellStyle name="Total 3 2 2 2 6 2 2" xfId="32035"/>
    <cellStyle name="Total 3 2 2 2 6 2 3" xfId="43074"/>
    <cellStyle name="Total 3 2 2 2 6 2 4" xfId="20121"/>
    <cellStyle name="Total 3 2 2 2 6 3" xfId="26039"/>
    <cellStyle name="Total 3 2 2 2 6 4" xfId="36957"/>
    <cellStyle name="Total 3 2 2 2 6 5" xfId="14004"/>
    <cellStyle name="Total 3 2 2 2 7" xfId="2315"/>
    <cellStyle name="Total 3 2 2 2 7 2" xfId="8399"/>
    <cellStyle name="Total 3 2 2 2 7 2 2" xfId="32226"/>
    <cellStyle name="Total 3 2 2 2 7 2 3" xfId="43265"/>
    <cellStyle name="Total 3 2 2 2 7 2 4" xfId="20312"/>
    <cellStyle name="Total 3 2 2 2 7 3" xfId="26256"/>
    <cellStyle name="Total 3 2 2 2 7 4" xfId="37182"/>
    <cellStyle name="Total 3 2 2 2 7 5" xfId="14229"/>
    <cellStyle name="Total 3 2 2 2 8" xfId="2529"/>
    <cellStyle name="Total 3 2 2 2 8 2" xfId="8585"/>
    <cellStyle name="Total 3 2 2 2 8 2 2" xfId="32412"/>
    <cellStyle name="Total 3 2 2 2 8 2 3" xfId="43451"/>
    <cellStyle name="Total 3 2 2 2 8 2 4" xfId="20498"/>
    <cellStyle name="Total 3 2 2 2 8 3" xfId="26465"/>
    <cellStyle name="Total 3 2 2 2 8 4" xfId="37396"/>
    <cellStyle name="Total 3 2 2 2 8 5" xfId="14443"/>
    <cellStyle name="Total 3 2 2 2 9" xfId="2747"/>
    <cellStyle name="Total 3 2 2 2 9 2" xfId="8769"/>
    <cellStyle name="Total 3 2 2 2 9 2 2" xfId="32596"/>
    <cellStyle name="Total 3 2 2 2 9 2 3" xfId="43635"/>
    <cellStyle name="Total 3 2 2 2 9 2 4" xfId="20682"/>
    <cellStyle name="Total 3 2 2 2 9 3" xfId="26677"/>
    <cellStyle name="Total 3 2 2 2 9 4" xfId="37614"/>
    <cellStyle name="Total 3 2 2 2 9 5" xfId="14661"/>
    <cellStyle name="Total 3 2 2 20" xfId="4544"/>
    <cellStyle name="Total 3 2 2 20 2" xfId="10321"/>
    <cellStyle name="Total 3 2 2 20 2 2" xfId="34148"/>
    <cellStyle name="Total 3 2 2 20 2 3" xfId="45187"/>
    <cellStyle name="Total 3 2 2 20 2 4" xfId="22234"/>
    <cellStyle name="Total 3 2 2 20 3" xfId="28440"/>
    <cellStyle name="Total 3 2 2 20 4" xfId="39411"/>
    <cellStyle name="Total 3 2 2 20 5" xfId="16458"/>
    <cellStyle name="Total 3 2 2 21" xfId="4754"/>
    <cellStyle name="Total 3 2 2 21 2" xfId="10504"/>
    <cellStyle name="Total 3 2 2 21 2 2" xfId="34331"/>
    <cellStyle name="Total 3 2 2 21 2 3" xfId="45370"/>
    <cellStyle name="Total 3 2 2 21 2 4" xfId="22417"/>
    <cellStyle name="Total 3 2 2 21 3" xfId="28644"/>
    <cellStyle name="Total 3 2 2 21 4" xfId="39621"/>
    <cellStyle name="Total 3 2 2 21 5" xfId="16668"/>
    <cellStyle name="Total 3 2 2 22" xfId="4989"/>
    <cellStyle name="Total 3 2 2 22 2" xfId="10709"/>
    <cellStyle name="Total 3 2 2 22 2 2" xfId="34536"/>
    <cellStyle name="Total 3 2 2 22 2 3" xfId="45575"/>
    <cellStyle name="Total 3 2 2 22 2 4" xfId="22622"/>
    <cellStyle name="Total 3 2 2 22 3" xfId="28873"/>
    <cellStyle name="Total 3 2 2 22 4" xfId="39856"/>
    <cellStyle name="Total 3 2 2 22 5" xfId="16903"/>
    <cellStyle name="Total 3 2 2 23" xfId="5210"/>
    <cellStyle name="Total 3 2 2 23 2" xfId="10896"/>
    <cellStyle name="Total 3 2 2 23 2 2" xfId="34723"/>
    <cellStyle name="Total 3 2 2 23 2 3" xfId="45762"/>
    <cellStyle name="Total 3 2 2 23 2 4" xfId="22809"/>
    <cellStyle name="Total 3 2 2 23 3" xfId="29087"/>
    <cellStyle name="Total 3 2 2 23 4" xfId="40077"/>
    <cellStyle name="Total 3 2 2 23 5" xfId="17124"/>
    <cellStyle name="Total 3 2 2 24" xfId="5443"/>
    <cellStyle name="Total 3 2 2 24 2" xfId="11099"/>
    <cellStyle name="Total 3 2 2 24 2 2" xfId="34926"/>
    <cellStyle name="Total 3 2 2 24 2 3" xfId="45965"/>
    <cellStyle name="Total 3 2 2 24 2 4" xfId="23012"/>
    <cellStyle name="Total 3 2 2 24 3" xfId="29314"/>
    <cellStyle name="Total 3 2 2 24 4" xfId="40310"/>
    <cellStyle name="Total 3 2 2 24 5" xfId="17357"/>
    <cellStyle name="Total 3 2 2 25" xfId="5676"/>
    <cellStyle name="Total 3 2 2 25 2" xfId="11300"/>
    <cellStyle name="Total 3 2 2 25 2 2" xfId="35127"/>
    <cellStyle name="Total 3 2 2 25 2 3" xfId="46166"/>
    <cellStyle name="Total 3 2 2 25 2 4" xfId="23213"/>
    <cellStyle name="Total 3 2 2 25 3" xfId="29540"/>
    <cellStyle name="Total 3 2 2 25 4" xfId="40543"/>
    <cellStyle name="Total 3 2 2 25 5" xfId="17590"/>
    <cellStyle name="Total 3 2 2 26" xfId="5893"/>
    <cellStyle name="Total 3 2 2 26 2" xfId="11484"/>
    <cellStyle name="Total 3 2 2 26 2 2" xfId="35311"/>
    <cellStyle name="Total 3 2 2 26 2 3" xfId="46350"/>
    <cellStyle name="Total 3 2 2 26 2 4" xfId="23397"/>
    <cellStyle name="Total 3 2 2 26 3" xfId="29751"/>
    <cellStyle name="Total 3 2 2 26 4" xfId="40760"/>
    <cellStyle name="Total 3 2 2 26 5" xfId="17807"/>
    <cellStyle name="Total 3 2 2 27" xfId="6101"/>
    <cellStyle name="Total 3 2 2 27 2" xfId="11665"/>
    <cellStyle name="Total 3 2 2 27 2 2" xfId="35492"/>
    <cellStyle name="Total 3 2 2 27 2 3" xfId="46531"/>
    <cellStyle name="Total 3 2 2 27 2 4" xfId="23578"/>
    <cellStyle name="Total 3 2 2 27 3" xfId="29952"/>
    <cellStyle name="Total 3 2 2 27 4" xfId="40968"/>
    <cellStyle name="Total 3 2 2 27 5" xfId="18015"/>
    <cellStyle name="Total 3 2 2 28" xfId="6321"/>
    <cellStyle name="Total 3 2 2 28 2" xfId="11857"/>
    <cellStyle name="Total 3 2 2 28 2 2" xfId="35684"/>
    <cellStyle name="Total 3 2 2 28 2 3" xfId="46723"/>
    <cellStyle name="Total 3 2 2 28 2 4" xfId="23770"/>
    <cellStyle name="Total 3 2 2 28 3" xfId="30165"/>
    <cellStyle name="Total 3 2 2 28 4" xfId="41188"/>
    <cellStyle name="Total 3 2 2 28 5" xfId="18235"/>
    <cellStyle name="Total 3 2 2 29" xfId="6556"/>
    <cellStyle name="Total 3 2 2 29 2" xfId="12059"/>
    <cellStyle name="Total 3 2 2 29 2 2" xfId="35886"/>
    <cellStyle name="Total 3 2 2 29 2 3" xfId="46925"/>
    <cellStyle name="Total 3 2 2 29 2 4" xfId="23972"/>
    <cellStyle name="Total 3 2 2 29 3" xfId="30391"/>
    <cellStyle name="Total 3 2 2 29 4" xfId="41423"/>
    <cellStyle name="Total 3 2 2 29 5" xfId="18470"/>
    <cellStyle name="Total 3 2 2 3" xfId="604"/>
    <cellStyle name="Total 3 2 2 3 10" xfId="2998"/>
    <cellStyle name="Total 3 2 2 3 10 2" xfId="8989"/>
    <cellStyle name="Total 3 2 2 3 10 2 2" xfId="32816"/>
    <cellStyle name="Total 3 2 2 3 10 2 3" xfId="43855"/>
    <cellStyle name="Total 3 2 2 3 10 2 4" xfId="20902"/>
    <cellStyle name="Total 3 2 2 3 10 3" xfId="26922"/>
    <cellStyle name="Total 3 2 2 3 10 4" xfId="37865"/>
    <cellStyle name="Total 3 2 2 3 10 5" xfId="14912"/>
    <cellStyle name="Total 3 2 2 3 11" xfId="3266"/>
    <cellStyle name="Total 3 2 2 3 11 2" xfId="9218"/>
    <cellStyle name="Total 3 2 2 3 11 2 2" xfId="33045"/>
    <cellStyle name="Total 3 2 2 3 11 2 3" xfId="44084"/>
    <cellStyle name="Total 3 2 2 3 11 2 4" xfId="21131"/>
    <cellStyle name="Total 3 2 2 3 11 3" xfId="27187"/>
    <cellStyle name="Total 3 2 2 3 11 4" xfId="38133"/>
    <cellStyle name="Total 3 2 2 3 11 5" xfId="15180"/>
    <cellStyle name="Total 3 2 2 3 12" xfId="3510"/>
    <cellStyle name="Total 3 2 2 3 12 2" xfId="9430"/>
    <cellStyle name="Total 3 2 2 3 12 2 2" xfId="33257"/>
    <cellStyle name="Total 3 2 2 3 12 2 3" xfId="44296"/>
    <cellStyle name="Total 3 2 2 3 12 2 4" xfId="21343"/>
    <cellStyle name="Total 3 2 2 3 12 3" xfId="27426"/>
    <cellStyle name="Total 3 2 2 3 12 4" xfId="38377"/>
    <cellStyle name="Total 3 2 2 3 12 5" xfId="15424"/>
    <cellStyle name="Total 3 2 2 3 13" xfId="3755"/>
    <cellStyle name="Total 3 2 2 3 13 2" xfId="9643"/>
    <cellStyle name="Total 3 2 2 3 13 2 2" xfId="33470"/>
    <cellStyle name="Total 3 2 2 3 13 2 3" xfId="44509"/>
    <cellStyle name="Total 3 2 2 3 13 2 4" xfId="21556"/>
    <cellStyle name="Total 3 2 2 3 13 3" xfId="27667"/>
    <cellStyle name="Total 3 2 2 3 13 4" xfId="38622"/>
    <cellStyle name="Total 3 2 2 3 13 5" xfId="15669"/>
    <cellStyle name="Total 3 2 2 3 14" xfId="4003"/>
    <cellStyle name="Total 3 2 2 3 14 2" xfId="9857"/>
    <cellStyle name="Total 3 2 2 3 14 2 2" xfId="33684"/>
    <cellStyle name="Total 3 2 2 3 14 2 3" xfId="44723"/>
    <cellStyle name="Total 3 2 2 3 14 2 4" xfId="21770"/>
    <cellStyle name="Total 3 2 2 3 14 3" xfId="27910"/>
    <cellStyle name="Total 3 2 2 3 14 4" xfId="38870"/>
    <cellStyle name="Total 3 2 2 3 14 5" xfId="15917"/>
    <cellStyle name="Total 3 2 2 3 15" xfId="4247"/>
    <cellStyle name="Total 3 2 2 3 15 2" xfId="10068"/>
    <cellStyle name="Total 3 2 2 3 15 2 2" xfId="33895"/>
    <cellStyle name="Total 3 2 2 3 15 2 3" xfId="44934"/>
    <cellStyle name="Total 3 2 2 3 15 2 4" xfId="21981"/>
    <cellStyle name="Total 3 2 2 3 15 3" xfId="28149"/>
    <cellStyle name="Total 3 2 2 3 15 4" xfId="39114"/>
    <cellStyle name="Total 3 2 2 3 15 5" xfId="16161"/>
    <cellStyle name="Total 3 2 2 3 16" xfId="4489"/>
    <cellStyle name="Total 3 2 2 3 16 2" xfId="10278"/>
    <cellStyle name="Total 3 2 2 3 16 2 2" xfId="34105"/>
    <cellStyle name="Total 3 2 2 3 16 2 3" xfId="45144"/>
    <cellStyle name="Total 3 2 2 3 16 2 4" xfId="22191"/>
    <cellStyle name="Total 3 2 2 3 16 3" xfId="28386"/>
    <cellStyle name="Total 3 2 2 3 16 4" xfId="39356"/>
    <cellStyle name="Total 3 2 2 3 16 5" xfId="16403"/>
    <cellStyle name="Total 3 2 2 3 17" xfId="4710"/>
    <cellStyle name="Total 3 2 2 3 17 2" xfId="10465"/>
    <cellStyle name="Total 3 2 2 3 17 2 2" xfId="34292"/>
    <cellStyle name="Total 3 2 2 3 17 2 3" xfId="45331"/>
    <cellStyle name="Total 3 2 2 3 17 2 4" xfId="22378"/>
    <cellStyle name="Total 3 2 2 3 17 3" xfId="28601"/>
    <cellStyle name="Total 3 2 2 3 17 4" xfId="39577"/>
    <cellStyle name="Total 3 2 2 3 17 5" xfId="16624"/>
    <cellStyle name="Total 3 2 2 3 18" xfId="4920"/>
    <cellStyle name="Total 3 2 2 3 18 2" xfId="10648"/>
    <cellStyle name="Total 3 2 2 3 18 2 2" xfId="34475"/>
    <cellStyle name="Total 3 2 2 3 18 2 3" xfId="45514"/>
    <cellStyle name="Total 3 2 2 3 18 2 4" xfId="22561"/>
    <cellStyle name="Total 3 2 2 3 18 3" xfId="28805"/>
    <cellStyle name="Total 3 2 2 3 18 4" xfId="39787"/>
    <cellStyle name="Total 3 2 2 3 18 5" xfId="16834"/>
    <cellStyle name="Total 3 2 2 3 19" xfId="5155"/>
    <cellStyle name="Total 3 2 2 3 19 2" xfId="10853"/>
    <cellStyle name="Total 3 2 2 3 19 2 2" xfId="34680"/>
    <cellStyle name="Total 3 2 2 3 19 2 3" xfId="45719"/>
    <cellStyle name="Total 3 2 2 3 19 2 4" xfId="22766"/>
    <cellStyle name="Total 3 2 2 3 19 3" xfId="29035"/>
    <cellStyle name="Total 3 2 2 3 19 4" xfId="40022"/>
    <cellStyle name="Total 3 2 2 3 19 5" xfId="17069"/>
    <cellStyle name="Total 3 2 2 3 2" xfId="1248"/>
    <cellStyle name="Total 3 2 2 3 2 2" xfId="7480"/>
    <cellStyle name="Total 3 2 2 3 2 2 2" xfId="31307"/>
    <cellStyle name="Total 3 2 2 3 2 2 3" xfId="42346"/>
    <cellStyle name="Total 3 2 2 3 2 2 4" xfId="19393"/>
    <cellStyle name="Total 3 2 2 3 2 3" xfId="25224"/>
    <cellStyle name="Total 3 2 2 3 2 4" xfId="36115"/>
    <cellStyle name="Total 3 2 2 3 2 5" xfId="13162"/>
    <cellStyle name="Total 3 2 2 3 20" xfId="5376"/>
    <cellStyle name="Total 3 2 2 3 20 2" xfId="11040"/>
    <cellStyle name="Total 3 2 2 3 20 2 2" xfId="34867"/>
    <cellStyle name="Total 3 2 2 3 20 2 3" xfId="45906"/>
    <cellStyle name="Total 3 2 2 3 20 2 4" xfId="22953"/>
    <cellStyle name="Total 3 2 2 3 20 3" xfId="29248"/>
    <cellStyle name="Total 3 2 2 3 20 4" xfId="40243"/>
    <cellStyle name="Total 3 2 2 3 20 5" xfId="17290"/>
    <cellStyle name="Total 3 2 2 3 21" xfId="5609"/>
    <cellStyle name="Total 3 2 2 3 21 2" xfId="11243"/>
    <cellStyle name="Total 3 2 2 3 21 2 2" xfId="35070"/>
    <cellStyle name="Total 3 2 2 3 21 2 3" xfId="46109"/>
    <cellStyle name="Total 3 2 2 3 21 2 4" xfId="23156"/>
    <cellStyle name="Total 3 2 2 3 21 3" xfId="29475"/>
    <cellStyle name="Total 3 2 2 3 21 4" xfId="40476"/>
    <cellStyle name="Total 3 2 2 3 21 5" xfId="17523"/>
    <cellStyle name="Total 3 2 2 3 22" xfId="5842"/>
    <cellStyle name="Total 3 2 2 3 22 2" xfId="11444"/>
    <cellStyle name="Total 3 2 2 3 22 2 2" xfId="35271"/>
    <cellStyle name="Total 3 2 2 3 22 2 3" xfId="46310"/>
    <cellStyle name="Total 3 2 2 3 22 2 4" xfId="23357"/>
    <cellStyle name="Total 3 2 2 3 22 3" xfId="29701"/>
    <cellStyle name="Total 3 2 2 3 22 4" xfId="40709"/>
    <cellStyle name="Total 3 2 2 3 22 5" xfId="17756"/>
    <cellStyle name="Total 3 2 2 3 23" xfId="6059"/>
    <cellStyle name="Total 3 2 2 3 23 2" xfId="11628"/>
    <cellStyle name="Total 3 2 2 3 23 2 2" xfId="35455"/>
    <cellStyle name="Total 3 2 2 3 23 2 3" xfId="46494"/>
    <cellStyle name="Total 3 2 2 3 23 2 4" xfId="23541"/>
    <cellStyle name="Total 3 2 2 3 23 3" xfId="29911"/>
    <cellStyle name="Total 3 2 2 3 23 4" xfId="40926"/>
    <cellStyle name="Total 3 2 2 3 23 5" xfId="17973"/>
    <cellStyle name="Total 3 2 2 3 24" xfId="6267"/>
    <cellStyle name="Total 3 2 2 3 24 2" xfId="11809"/>
    <cellStyle name="Total 3 2 2 3 24 2 2" xfId="35636"/>
    <cellStyle name="Total 3 2 2 3 24 2 3" xfId="46675"/>
    <cellStyle name="Total 3 2 2 3 24 2 4" xfId="23722"/>
    <cellStyle name="Total 3 2 2 3 24 3" xfId="30112"/>
    <cellStyle name="Total 3 2 2 3 24 4" xfId="41134"/>
    <cellStyle name="Total 3 2 2 3 24 5" xfId="18181"/>
    <cellStyle name="Total 3 2 2 3 25" xfId="6487"/>
    <cellStyle name="Total 3 2 2 3 25 2" xfId="12001"/>
    <cellStyle name="Total 3 2 2 3 25 2 2" xfId="35828"/>
    <cellStyle name="Total 3 2 2 3 25 2 3" xfId="46867"/>
    <cellStyle name="Total 3 2 2 3 25 2 4" xfId="23914"/>
    <cellStyle name="Total 3 2 2 3 25 3" xfId="30325"/>
    <cellStyle name="Total 3 2 2 3 25 4" xfId="41354"/>
    <cellStyle name="Total 3 2 2 3 25 5" xfId="18401"/>
    <cellStyle name="Total 3 2 2 3 26" xfId="6713"/>
    <cellStyle name="Total 3 2 2 3 26 2" xfId="12194"/>
    <cellStyle name="Total 3 2 2 3 26 2 2" xfId="36021"/>
    <cellStyle name="Total 3 2 2 3 26 2 3" xfId="47060"/>
    <cellStyle name="Total 3 2 2 3 26 2 4" xfId="24107"/>
    <cellStyle name="Total 3 2 2 3 26 3" xfId="30542"/>
    <cellStyle name="Total 3 2 2 3 26 4" xfId="41580"/>
    <cellStyle name="Total 3 2 2 3 26 5" xfId="18627"/>
    <cellStyle name="Total 3 2 2 3 27" xfId="822"/>
    <cellStyle name="Total 3 2 2 3 27 2" xfId="7129"/>
    <cellStyle name="Total 3 2 2 3 27 2 2" xfId="30956"/>
    <cellStyle name="Total 3 2 2 3 27 2 3" xfId="41995"/>
    <cellStyle name="Total 3 2 2 3 27 2 4" xfId="19042"/>
    <cellStyle name="Total 3 2 2 3 27 3" xfId="24813"/>
    <cellStyle name="Total 3 2 2 3 27 4" xfId="27648"/>
    <cellStyle name="Total 3 2 2 3 27 5" xfId="12736"/>
    <cellStyle name="Total 3 2 2 3 28" xfId="6912"/>
    <cellStyle name="Total 3 2 2 3 28 2" xfId="30739"/>
    <cellStyle name="Total 3 2 2 3 28 3" xfId="41778"/>
    <cellStyle name="Total 3 2 2 3 28 4" xfId="18825"/>
    <cellStyle name="Total 3 2 2 3 29" xfId="24595"/>
    <cellStyle name="Total 3 2 2 3 3" xfId="1461"/>
    <cellStyle name="Total 3 2 2 3 3 2" xfId="7665"/>
    <cellStyle name="Total 3 2 2 3 3 2 2" xfId="31492"/>
    <cellStyle name="Total 3 2 2 3 3 2 3" xfId="42531"/>
    <cellStyle name="Total 3 2 2 3 3 2 4" xfId="19578"/>
    <cellStyle name="Total 3 2 2 3 3 3" xfId="25430"/>
    <cellStyle name="Total 3 2 2 3 3 4" xfId="36328"/>
    <cellStyle name="Total 3 2 2 3 3 5" xfId="13375"/>
    <cellStyle name="Total 3 2 2 3 30" xfId="25354"/>
    <cellStyle name="Total 3 2 2 3 31" xfId="12518"/>
    <cellStyle name="Total 3 2 2 3 4" xfId="1693"/>
    <cellStyle name="Total 3 2 2 3 4 2" xfId="7863"/>
    <cellStyle name="Total 3 2 2 3 4 2 2" xfId="31690"/>
    <cellStyle name="Total 3 2 2 3 4 2 3" xfId="42729"/>
    <cellStyle name="Total 3 2 2 3 4 2 4" xfId="19776"/>
    <cellStyle name="Total 3 2 2 3 4 3" xfId="25654"/>
    <cellStyle name="Total 3 2 2 3 4 4" xfId="36560"/>
    <cellStyle name="Total 3 2 2 3 4 5" xfId="13607"/>
    <cellStyle name="Total 3 2 2 3 5" xfId="1904"/>
    <cellStyle name="Total 3 2 2 3 5 2" xfId="8047"/>
    <cellStyle name="Total 3 2 2 3 5 2 2" xfId="31874"/>
    <cellStyle name="Total 3 2 2 3 5 2 3" xfId="42913"/>
    <cellStyle name="Total 3 2 2 3 5 2 4" xfId="19960"/>
    <cellStyle name="Total 3 2 2 3 5 3" xfId="25858"/>
    <cellStyle name="Total 3 2 2 3 5 4" xfId="36771"/>
    <cellStyle name="Total 3 2 2 3 5 5" xfId="13818"/>
    <cellStyle name="Total 3 2 2 3 6" xfId="2135"/>
    <cellStyle name="Total 3 2 2 3 6 2" xfId="8248"/>
    <cellStyle name="Total 3 2 2 3 6 2 2" xfId="32075"/>
    <cellStyle name="Total 3 2 2 3 6 2 3" xfId="43114"/>
    <cellStyle name="Total 3 2 2 3 6 2 4" xfId="20161"/>
    <cellStyle name="Total 3 2 2 3 6 3" xfId="26083"/>
    <cellStyle name="Total 3 2 2 3 6 4" xfId="37002"/>
    <cellStyle name="Total 3 2 2 3 6 5" xfId="14049"/>
    <cellStyle name="Total 3 2 2 3 7" xfId="2360"/>
    <cellStyle name="Total 3 2 2 3 7 2" xfId="8439"/>
    <cellStyle name="Total 3 2 2 3 7 2 2" xfId="32266"/>
    <cellStyle name="Total 3 2 2 3 7 2 3" xfId="43305"/>
    <cellStyle name="Total 3 2 2 3 7 2 4" xfId="20352"/>
    <cellStyle name="Total 3 2 2 3 7 3" xfId="26300"/>
    <cellStyle name="Total 3 2 2 3 7 4" xfId="37227"/>
    <cellStyle name="Total 3 2 2 3 7 5" xfId="14274"/>
    <cellStyle name="Total 3 2 2 3 8" xfId="2574"/>
    <cellStyle name="Total 3 2 2 3 8 2" xfId="8625"/>
    <cellStyle name="Total 3 2 2 3 8 2 2" xfId="32452"/>
    <cellStyle name="Total 3 2 2 3 8 2 3" xfId="43491"/>
    <cellStyle name="Total 3 2 2 3 8 2 4" xfId="20538"/>
    <cellStyle name="Total 3 2 2 3 8 3" xfId="26509"/>
    <cellStyle name="Total 3 2 2 3 8 4" xfId="37441"/>
    <cellStyle name="Total 3 2 2 3 8 5" xfId="14488"/>
    <cellStyle name="Total 3 2 2 3 9" xfId="2792"/>
    <cellStyle name="Total 3 2 2 3 9 2" xfId="8809"/>
    <cellStyle name="Total 3 2 2 3 9 2 2" xfId="32636"/>
    <cellStyle name="Total 3 2 2 3 9 2 3" xfId="43675"/>
    <cellStyle name="Total 3 2 2 3 9 2 4" xfId="20722"/>
    <cellStyle name="Total 3 2 2 3 9 3" xfId="26721"/>
    <cellStyle name="Total 3 2 2 3 9 4" xfId="37659"/>
    <cellStyle name="Total 3 2 2 3 9 5" xfId="14706"/>
    <cellStyle name="Total 3 2 2 30" xfId="6757"/>
    <cellStyle name="Total 3 2 2 30 2" xfId="12230"/>
    <cellStyle name="Total 3 2 2 30 2 2" xfId="36057"/>
    <cellStyle name="Total 3 2 2 30 2 3" xfId="47096"/>
    <cellStyle name="Total 3 2 2 30 2 4" xfId="24143"/>
    <cellStyle name="Total 3 2 2 30 3" xfId="30585"/>
    <cellStyle name="Total 3 2 2 30 4" xfId="41624"/>
    <cellStyle name="Total 3 2 2 30 5" xfId="18671"/>
    <cellStyle name="Total 3 2 2 31" xfId="6802"/>
    <cellStyle name="Total 3 2 2 31 2" xfId="12270"/>
    <cellStyle name="Total 3 2 2 31 2 2" xfId="36097"/>
    <cellStyle name="Total 3 2 2 31 2 3" xfId="47136"/>
    <cellStyle name="Total 3 2 2 31 2 4" xfId="24183"/>
    <cellStyle name="Total 3 2 2 31 3" xfId="30629"/>
    <cellStyle name="Total 3 2 2 31 4" xfId="41669"/>
    <cellStyle name="Total 3 2 2 31 5" xfId="18716"/>
    <cellStyle name="Total 3 2 2 32" xfId="678"/>
    <cellStyle name="Total 3 2 2 32 2" xfId="6985"/>
    <cellStyle name="Total 3 2 2 32 2 2" xfId="30812"/>
    <cellStyle name="Total 3 2 2 32 2 3" xfId="41851"/>
    <cellStyle name="Total 3 2 2 32 2 4" xfId="18898"/>
    <cellStyle name="Total 3 2 2 32 3" xfId="24669"/>
    <cellStyle name="Total 3 2 2 32 4" xfId="26471"/>
    <cellStyle name="Total 3 2 2 32 5" xfId="12592"/>
    <cellStyle name="Total 3 2 2 33" xfId="24434"/>
    <cellStyle name="Total 3 2 2 34" xfId="30551"/>
    <cellStyle name="Total 3 2 2 35" xfId="12352"/>
    <cellStyle name="Total 3 2 2 4" xfId="476"/>
    <cellStyle name="Total 3 2 2 4 10" xfId="2870"/>
    <cellStyle name="Total 3 2 2 4 10 2" xfId="8882"/>
    <cellStyle name="Total 3 2 2 4 10 2 2" xfId="32709"/>
    <cellStyle name="Total 3 2 2 4 10 2 3" xfId="43748"/>
    <cellStyle name="Total 3 2 2 4 10 2 4" xfId="20795"/>
    <cellStyle name="Total 3 2 2 4 10 3" xfId="26799"/>
    <cellStyle name="Total 3 2 2 4 10 4" xfId="37737"/>
    <cellStyle name="Total 3 2 2 4 10 5" xfId="14784"/>
    <cellStyle name="Total 3 2 2 4 11" xfId="3138"/>
    <cellStyle name="Total 3 2 2 4 11 2" xfId="9111"/>
    <cellStyle name="Total 3 2 2 4 11 2 2" xfId="32938"/>
    <cellStyle name="Total 3 2 2 4 11 2 3" xfId="43977"/>
    <cellStyle name="Total 3 2 2 4 11 2 4" xfId="21024"/>
    <cellStyle name="Total 3 2 2 4 11 3" xfId="27062"/>
    <cellStyle name="Total 3 2 2 4 11 4" xfId="38005"/>
    <cellStyle name="Total 3 2 2 4 11 5" xfId="15052"/>
    <cellStyle name="Total 3 2 2 4 12" xfId="3382"/>
    <cellStyle name="Total 3 2 2 4 12 2" xfId="9323"/>
    <cellStyle name="Total 3 2 2 4 12 2 2" xfId="33150"/>
    <cellStyle name="Total 3 2 2 4 12 2 3" xfId="44189"/>
    <cellStyle name="Total 3 2 2 4 12 2 4" xfId="21236"/>
    <cellStyle name="Total 3 2 2 4 12 3" xfId="27303"/>
    <cellStyle name="Total 3 2 2 4 12 4" xfId="38249"/>
    <cellStyle name="Total 3 2 2 4 12 5" xfId="15296"/>
    <cellStyle name="Total 3 2 2 4 13" xfId="3627"/>
    <cellStyle name="Total 3 2 2 4 13 2" xfId="9536"/>
    <cellStyle name="Total 3 2 2 4 13 2 2" xfId="33363"/>
    <cellStyle name="Total 3 2 2 4 13 2 3" xfId="44402"/>
    <cellStyle name="Total 3 2 2 4 13 2 4" xfId="21449"/>
    <cellStyle name="Total 3 2 2 4 13 3" xfId="27543"/>
    <cellStyle name="Total 3 2 2 4 13 4" xfId="38494"/>
    <cellStyle name="Total 3 2 2 4 13 5" xfId="15541"/>
    <cellStyle name="Total 3 2 2 4 14" xfId="3875"/>
    <cellStyle name="Total 3 2 2 4 14 2" xfId="9750"/>
    <cellStyle name="Total 3 2 2 4 14 2 2" xfId="33577"/>
    <cellStyle name="Total 3 2 2 4 14 2 3" xfId="44616"/>
    <cellStyle name="Total 3 2 2 4 14 2 4" xfId="21663"/>
    <cellStyle name="Total 3 2 2 4 14 3" xfId="27787"/>
    <cellStyle name="Total 3 2 2 4 14 4" xfId="38742"/>
    <cellStyle name="Total 3 2 2 4 14 5" xfId="15789"/>
    <cellStyle name="Total 3 2 2 4 15" xfId="4119"/>
    <cellStyle name="Total 3 2 2 4 15 2" xfId="9961"/>
    <cellStyle name="Total 3 2 2 4 15 2 2" xfId="33788"/>
    <cellStyle name="Total 3 2 2 4 15 2 3" xfId="44827"/>
    <cellStyle name="Total 3 2 2 4 15 2 4" xfId="21874"/>
    <cellStyle name="Total 3 2 2 4 15 3" xfId="28026"/>
    <cellStyle name="Total 3 2 2 4 15 4" xfId="38986"/>
    <cellStyle name="Total 3 2 2 4 15 5" xfId="16033"/>
    <cellStyle name="Total 3 2 2 4 16" xfId="4361"/>
    <cellStyle name="Total 3 2 2 4 16 2" xfId="10171"/>
    <cellStyle name="Total 3 2 2 4 16 2 2" xfId="33998"/>
    <cellStyle name="Total 3 2 2 4 16 2 3" xfId="45037"/>
    <cellStyle name="Total 3 2 2 4 16 2 4" xfId="22084"/>
    <cellStyle name="Total 3 2 2 4 16 3" xfId="28263"/>
    <cellStyle name="Total 3 2 2 4 16 4" xfId="39228"/>
    <cellStyle name="Total 3 2 2 4 16 5" xfId="16275"/>
    <cellStyle name="Total 3 2 2 4 17" xfId="4582"/>
    <cellStyle name="Total 3 2 2 4 17 2" xfId="10358"/>
    <cellStyle name="Total 3 2 2 4 17 2 2" xfId="34185"/>
    <cellStyle name="Total 3 2 2 4 17 2 3" xfId="45224"/>
    <cellStyle name="Total 3 2 2 4 17 2 4" xfId="22271"/>
    <cellStyle name="Total 3 2 2 4 17 3" xfId="28478"/>
    <cellStyle name="Total 3 2 2 4 17 4" xfId="39449"/>
    <cellStyle name="Total 3 2 2 4 17 5" xfId="16496"/>
    <cellStyle name="Total 3 2 2 4 18" xfId="4792"/>
    <cellStyle name="Total 3 2 2 4 18 2" xfId="10541"/>
    <cellStyle name="Total 3 2 2 4 18 2 2" xfId="34368"/>
    <cellStyle name="Total 3 2 2 4 18 2 3" xfId="45407"/>
    <cellStyle name="Total 3 2 2 4 18 2 4" xfId="22454"/>
    <cellStyle name="Total 3 2 2 4 18 3" xfId="28682"/>
    <cellStyle name="Total 3 2 2 4 18 4" xfId="39659"/>
    <cellStyle name="Total 3 2 2 4 18 5" xfId="16706"/>
    <cellStyle name="Total 3 2 2 4 19" xfId="5027"/>
    <cellStyle name="Total 3 2 2 4 19 2" xfId="10746"/>
    <cellStyle name="Total 3 2 2 4 19 2 2" xfId="34573"/>
    <cellStyle name="Total 3 2 2 4 19 2 3" xfId="45612"/>
    <cellStyle name="Total 3 2 2 4 19 2 4" xfId="22659"/>
    <cellStyle name="Total 3 2 2 4 19 3" xfId="28911"/>
    <cellStyle name="Total 3 2 2 4 19 4" xfId="39894"/>
    <cellStyle name="Total 3 2 2 4 19 5" xfId="16941"/>
    <cellStyle name="Total 3 2 2 4 2" xfId="1120"/>
    <cellStyle name="Total 3 2 2 4 2 2" xfId="7373"/>
    <cellStyle name="Total 3 2 2 4 2 2 2" xfId="31200"/>
    <cellStyle name="Total 3 2 2 4 2 2 3" xfId="42239"/>
    <cellStyle name="Total 3 2 2 4 2 2 4" xfId="19286"/>
    <cellStyle name="Total 3 2 2 4 2 3" xfId="25101"/>
    <cellStyle name="Total 3 2 2 4 2 4" xfId="24224"/>
    <cellStyle name="Total 3 2 2 4 2 5" xfId="13034"/>
    <cellStyle name="Total 3 2 2 4 20" xfId="5248"/>
    <cellStyle name="Total 3 2 2 4 20 2" xfId="10933"/>
    <cellStyle name="Total 3 2 2 4 20 2 2" xfId="34760"/>
    <cellStyle name="Total 3 2 2 4 20 2 3" xfId="45799"/>
    <cellStyle name="Total 3 2 2 4 20 2 4" xfId="22846"/>
    <cellStyle name="Total 3 2 2 4 20 3" xfId="29125"/>
    <cellStyle name="Total 3 2 2 4 20 4" xfId="40115"/>
    <cellStyle name="Total 3 2 2 4 20 5" xfId="17162"/>
    <cellStyle name="Total 3 2 2 4 21" xfId="5481"/>
    <cellStyle name="Total 3 2 2 4 21 2" xfId="11136"/>
    <cellStyle name="Total 3 2 2 4 21 2 2" xfId="34963"/>
    <cellStyle name="Total 3 2 2 4 21 2 3" xfId="46002"/>
    <cellStyle name="Total 3 2 2 4 21 2 4" xfId="23049"/>
    <cellStyle name="Total 3 2 2 4 21 3" xfId="29352"/>
    <cellStyle name="Total 3 2 2 4 21 4" xfId="40348"/>
    <cellStyle name="Total 3 2 2 4 21 5" xfId="17395"/>
    <cellStyle name="Total 3 2 2 4 22" xfId="5714"/>
    <cellStyle name="Total 3 2 2 4 22 2" xfId="11337"/>
    <cellStyle name="Total 3 2 2 4 22 2 2" xfId="35164"/>
    <cellStyle name="Total 3 2 2 4 22 2 3" xfId="46203"/>
    <cellStyle name="Total 3 2 2 4 22 2 4" xfId="23250"/>
    <cellStyle name="Total 3 2 2 4 22 3" xfId="29578"/>
    <cellStyle name="Total 3 2 2 4 22 4" xfId="40581"/>
    <cellStyle name="Total 3 2 2 4 22 5" xfId="17628"/>
    <cellStyle name="Total 3 2 2 4 23" xfId="5931"/>
    <cellStyle name="Total 3 2 2 4 23 2" xfId="11521"/>
    <cellStyle name="Total 3 2 2 4 23 2 2" xfId="35348"/>
    <cellStyle name="Total 3 2 2 4 23 2 3" xfId="46387"/>
    <cellStyle name="Total 3 2 2 4 23 2 4" xfId="23434"/>
    <cellStyle name="Total 3 2 2 4 23 3" xfId="29789"/>
    <cellStyle name="Total 3 2 2 4 23 4" xfId="40798"/>
    <cellStyle name="Total 3 2 2 4 23 5" xfId="17845"/>
    <cellStyle name="Total 3 2 2 4 24" xfId="6139"/>
    <cellStyle name="Total 3 2 2 4 24 2" xfId="11702"/>
    <cellStyle name="Total 3 2 2 4 24 2 2" xfId="35529"/>
    <cellStyle name="Total 3 2 2 4 24 2 3" xfId="46568"/>
    <cellStyle name="Total 3 2 2 4 24 2 4" xfId="23615"/>
    <cellStyle name="Total 3 2 2 4 24 3" xfId="29990"/>
    <cellStyle name="Total 3 2 2 4 24 4" xfId="41006"/>
    <cellStyle name="Total 3 2 2 4 24 5" xfId="18053"/>
    <cellStyle name="Total 3 2 2 4 25" xfId="6359"/>
    <cellStyle name="Total 3 2 2 4 25 2" xfId="11894"/>
    <cellStyle name="Total 3 2 2 4 25 2 2" xfId="35721"/>
    <cellStyle name="Total 3 2 2 4 25 2 3" xfId="46760"/>
    <cellStyle name="Total 3 2 2 4 25 2 4" xfId="23807"/>
    <cellStyle name="Total 3 2 2 4 25 3" xfId="30203"/>
    <cellStyle name="Total 3 2 2 4 25 4" xfId="41226"/>
    <cellStyle name="Total 3 2 2 4 25 5" xfId="18273"/>
    <cellStyle name="Total 3 2 2 4 26" xfId="6585"/>
    <cellStyle name="Total 3 2 2 4 26 2" xfId="12087"/>
    <cellStyle name="Total 3 2 2 4 26 2 2" xfId="35914"/>
    <cellStyle name="Total 3 2 2 4 26 2 3" xfId="46953"/>
    <cellStyle name="Total 3 2 2 4 26 2 4" xfId="24000"/>
    <cellStyle name="Total 3 2 2 4 26 3" xfId="30420"/>
    <cellStyle name="Total 3 2 2 4 26 4" xfId="41452"/>
    <cellStyle name="Total 3 2 2 4 26 5" xfId="18499"/>
    <cellStyle name="Total 3 2 2 4 27" xfId="715"/>
    <cellStyle name="Total 3 2 2 4 27 2" xfId="7022"/>
    <cellStyle name="Total 3 2 2 4 27 2 2" xfId="30849"/>
    <cellStyle name="Total 3 2 2 4 27 2 3" xfId="41888"/>
    <cellStyle name="Total 3 2 2 4 27 2 4" xfId="18935"/>
    <cellStyle name="Total 3 2 2 4 27 3" xfId="24706"/>
    <cellStyle name="Total 3 2 2 4 27 4" xfId="27953"/>
    <cellStyle name="Total 3 2 2 4 27 5" xfId="12629"/>
    <cellStyle name="Total 3 2 2 4 28" xfId="24472"/>
    <cellStyle name="Total 3 2 2 4 29" xfId="27934"/>
    <cellStyle name="Total 3 2 2 4 3" xfId="1333"/>
    <cellStyle name="Total 3 2 2 4 3 2" xfId="7558"/>
    <cellStyle name="Total 3 2 2 4 3 2 2" xfId="31385"/>
    <cellStyle name="Total 3 2 2 4 3 2 3" xfId="42424"/>
    <cellStyle name="Total 3 2 2 4 3 2 4" xfId="19471"/>
    <cellStyle name="Total 3 2 2 4 3 3" xfId="25308"/>
    <cellStyle name="Total 3 2 2 4 3 4" xfId="36200"/>
    <cellStyle name="Total 3 2 2 4 3 5" xfId="13247"/>
    <cellStyle name="Total 3 2 2 4 30" xfId="12390"/>
    <cellStyle name="Total 3 2 2 4 4" xfId="1565"/>
    <cellStyle name="Total 3 2 2 4 4 2" xfId="7756"/>
    <cellStyle name="Total 3 2 2 4 4 2 2" xfId="31583"/>
    <cellStyle name="Total 3 2 2 4 4 2 3" xfId="42622"/>
    <cellStyle name="Total 3 2 2 4 4 2 4" xfId="19669"/>
    <cellStyle name="Total 3 2 2 4 4 3" xfId="25532"/>
    <cellStyle name="Total 3 2 2 4 4 4" xfId="36432"/>
    <cellStyle name="Total 3 2 2 4 4 5" xfId="13479"/>
    <cellStyle name="Total 3 2 2 4 5" xfId="1776"/>
    <cellStyle name="Total 3 2 2 4 5 2" xfId="7940"/>
    <cellStyle name="Total 3 2 2 4 5 2 2" xfId="31767"/>
    <cellStyle name="Total 3 2 2 4 5 2 3" xfId="42806"/>
    <cellStyle name="Total 3 2 2 4 5 2 4" xfId="19853"/>
    <cellStyle name="Total 3 2 2 4 5 3" xfId="25736"/>
    <cellStyle name="Total 3 2 2 4 5 4" xfId="36643"/>
    <cellStyle name="Total 3 2 2 4 5 5" xfId="13690"/>
    <cellStyle name="Total 3 2 2 4 6" xfId="2007"/>
    <cellStyle name="Total 3 2 2 4 6 2" xfId="8141"/>
    <cellStyle name="Total 3 2 2 4 6 2 2" xfId="31968"/>
    <cellStyle name="Total 3 2 2 4 6 2 3" xfId="43007"/>
    <cellStyle name="Total 3 2 2 4 6 2 4" xfId="20054"/>
    <cellStyle name="Total 3 2 2 4 6 3" xfId="25960"/>
    <cellStyle name="Total 3 2 2 4 6 4" xfId="36874"/>
    <cellStyle name="Total 3 2 2 4 6 5" xfId="13921"/>
    <cellStyle name="Total 3 2 2 4 7" xfId="2232"/>
    <cellStyle name="Total 3 2 2 4 7 2" xfId="8332"/>
    <cellStyle name="Total 3 2 2 4 7 2 2" xfId="32159"/>
    <cellStyle name="Total 3 2 2 4 7 2 3" xfId="43198"/>
    <cellStyle name="Total 3 2 2 4 7 2 4" xfId="20245"/>
    <cellStyle name="Total 3 2 2 4 7 3" xfId="26178"/>
    <cellStyle name="Total 3 2 2 4 7 4" xfId="37099"/>
    <cellStyle name="Total 3 2 2 4 7 5" xfId="14146"/>
    <cellStyle name="Total 3 2 2 4 8" xfId="2446"/>
    <cellStyle name="Total 3 2 2 4 8 2" xfId="8518"/>
    <cellStyle name="Total 3 2 2 4 8 2 2" xfId="32345"/>
    <cellStyle name="Total 3 2 2 4 8 2 3" xfId="43384"/>
    <cellStyle name="Total 3 2 2 4 8 2 4" xfId="20431"/>
    <cellStyle name="Total 3 2 2 4 8 3" xfId="26386"/>
    <cellStyle name="Total 3 2 2 4 8 4" xfId="37313"/>
    <cellStyle name="Total 3 2 2 4 8 5" xfId="14360"/>
    <cellStyle name="Total 3 2 2 4 9" xfId="2665"/>
    <cellStyle name="Total 3 2 2 4 9 2" xfId="8703"/>
    <cellStyle name="Total 3 2 2 4 9 2 2" xfId="32530"/>
    <cellStyle name="Total 3 2 2 4 9 2 3" xfId="43569"/>
    <cellStyle name="Total 3 2 2 4 9 2 4" xfId="20616"/>
    <cellStyle name="Total 3 2 2 4 9 3" xfId="26599"/>
    <cellStyle name="Total 3 2 2 4 9 4" xfId="37532"/>
    <cellStyle name="Total 3 2 2 4 9 5" xfId="14579"/>
    <cellStyle name="Total 3 2 2 5" xfId="1082"/>
    <cellStyle name="Total 3 2 2 5 2" xfId="7336"/>
    <cellStyle name="Total 3 2 2 5 2 2" xfId="31163"/>
    <cellStyle name="Total 3 2 2 5 2 3" xfId="42202"/>
    <cellStyle name="Total 3 2 2 5 2 4" xfId="19249"/>
    <cellStyle name="Total 3 2 2 5 3" xfId="25063"/>
    <cellStyle name="Total 3 2 2 5 4" xfId="24202"/>
    <cellStyle name="Total 3 2 2 5 5" xfId="12996"/>
    <cellStyle name="Total 3 2 2 6" xfId="1295"/>
    <cellStyle name="Total 3 2 2 6 2" xfId="7521"/>
    <cellStyle name="Total 3 2 2 6 2 2" xfId="31348"/>
    <cellStyle name="Total 3 2 2 6 2 3" xfId="42387"/>
    <cellStyle name="Total 3 2 2 6 2 4" xfId="19434"/>
    <cellStyle name="Total 3 2 2 6 3" xfId="25270"/>
    <cellStyle name="Total 3 2 2 6 4" xfId="36162"/>
    <cellStyle name="Total 3 2 2 6 5" xfId="13209"/>
    <cellStyle name="Total 3 2 2 7" xfId="1527"/>
    <cellStyle name="Total 3 2 2 7 2" xfId="7719"/>
    <cellStyle name="Total 3 2 2 7 2 2" xfId="31546"/>
    <cellStyle name="Total 3 2 2 7 2 3" xfId="42585"/>
    <cellStyle name="Total 3 2 2 7 2 4" xfId="19632"/>
    <cellStyle name="Total 3 2 2 7 3" xfId="25494"/>
    <cellStyle name="Total 3 2 2 7 4" xfId="36394"/>
    <cellStyle name="Total 3 2 2 7 5" xfId="13441"/>
    <cellStyle name="Total 3 2 2 8" xfId="1738"/>
    <cellStyle name="Total 3 2 2 8 2" xfId="7903"/>
    <cellStyle name="Total 3 2 2 8 2 2" xfId="31730"/>
    <cellStyle name="Total 3 2 2 8 2 3" xfId="42769"/>
    <cellStyle name="Total 3 2 2 8 2 4" xfId="19816"/>
    <cellStyle name="Total 3 2 2 8 3" xfId="25698"/>
    <cellStyle name="Total 3 2 2 8 4" xfId="36605"/>
    <cellStyle name="Total 3 2 2 8 5" xfId="13652"/>
    <cellStyle name="Total 3 2 2 9" xfId="1969"/>
    <cellStyle name="Total 3 2 2 9 2" xfId="8104"/>
    <cellStyle name="Total 3 2 2 9 2 2" xfId="31931"/>
    <cellStyle name="Total 3 2 2 9 2 3" xfId="42970"/>
    <cellStyle name="Total 3 2 2 9 2 4" xfId="20017"/>
    <cellStyle name="Total 3 2 2 9 3" xfId="25922"/>
    <cellStyle name="Total 3 2 2 9 4" xfId="36836"/>
    <cellStyle name="Total 3 2 2 9 5" xfId="13883"/>
    <cellStyle name="Total 3 2 20" xfId="6516"/>
    <cellStyle name="Total 3 2 20 2" xfId="12023"/>
    <cellStyle name="Total 3 2 20 2 2" xfId="35850"/>
    <cellStyle name="Total 3 2 20 2 3" xfId="46889"/>
    <cellStyle name="Total 3 2 20 2 4" xfId="23936"/>
    <cellStyle name="Total 3 2 20 3" xfId="30352"/>
    <cellStyle name="Total 3 2 20 4" xfId="41383"/>
    <cellStyle name="Total 3 2 20 5" xfId="18430"/>
    <cellStyle name="Total 3 2 21" xfId="5858"/>
    <cellStyle name="Total 3 2 21 2" xfId="11453"/>
    <cellStyle name="Total 3 2 21 2 2" xfId="35280"/>
    <cellStyle name="Total 3 2 21 2 3" xfId="46319"/>
    <cellStyle name="Total 3 2 21 2 4" xfId="23366"/>
    <cellStyle name="Total 3 2 21 3" xfId="29717"/>
    <cellStyle name="Total 3 2 21 4" xfId="40725"/>
    <cellStyle name="Total 3 2 21 5" xfId="17772"/>
    <cellStyle name="Total 3 2 22" xfId="642"/>
    <cellStyle name="Total 3 2 22 2" xfId="6949"/>
    <cellStyle name="Total 3 2 22 2 2" xfId="30776"/>
    <cellStyle name="Total 3 2 22 2 3" xfId="41815"/>
    <cellStyle name="Total 3 2 22 2 4" xfId="18862"/>
    <cellStyle name="Total 3 2 22 3" xfId="24633"/>
    <cellStyle name="Total 3 2 22 4" xfId="26515"/>
    <cellStyle name="Total 3 2 22 5" xfId="12556"/>
    <cellStyle name="Total 3 2 23" xfId="24393"/>
    <cellStyle name="Total 3 2 24" xfId="27680"/>
    <cellStyle name="Total 3 2 25" xfId="12312"/>
    <cellStyle name="Total 3 2 3" xfId="484"/>
    <cellStyle name="Total 3 2 3 10" xfId="2878"/>
    <cellStyle name="Total 3 2 3 10 2" xfId="8890"/>
    <cellStyle name="Total 3 2 3 10 2 2" xfId="32717"/>
    <cellStyle name="Total 3 2 3 10 2 3" xfId="43756"/>
    <cellStyle name="Total 3 2 3 10 2 4" xfId="20803"/>
    <cellStyle name="Total 3 2 3 10 3" xfId="26807"/>
    <cellStyle name="Total 3 2 3 10 4" xfId="37745"/>
    <cellStyle name="Total 3 2 3 10 5" xfId="14792"/>
    <cellStyle name="Total 3 2 3 11" xfId="3146"/>
    <cellStyle name="Total 3 2 3 11 2" xfId="9119"/>
    <cellStyle name="Total 3 2 3 11 2 2" xfId="32946"/>
    <cellStyle name="Total 3 2 3 11 2 3" xfId="43985"/>
    <cellStyle name="Total 3 2 3 11 2 4" xfId="21032"/>
    <cellStyle name="Total 3 2 3 11 3" xfId="27070"/>
    <cellStyle name="Total 3 2 3 11 4" xfId="38013"/>
    <cellStyle name="Total 3 2 3 11 5" xfId="15060"/>
    <cellStyle name="Total 3 2 3 12" xfId="3390"/>
    <cellStyle name="Total 3 2 3 12 2" xfId="9331"/>
    <cellStyle name="Total 3 2 3 12 2 2" xfId="33158"/>
    <cellStyle name="Total 3 2 3 12 2 3" xfId="44197"/>
    <cellStyle name="Total 3 2 3 12 2 4" xfId="21244"/>
    <cellStyle name="Total 3 2 3 12 3" xfId="27311"/>
    <cellStyle name="Total 3 2 3 12 4" xfId="38257"/>
    <cellStyle name="Total 3 2 3 12 5" xfId="15304"/>
    <cellStyle name="Total 3 2 3 13" xfId="3635"/>
    <cellStyle name="Total 3 2 3 13 2" xfId="9544"/>
    <cellStyle name="Total 3 2 3 13 2 2" xfId="33371"/>
    <cellStyle name="Total 3 2 3 13 2 3" xfId="44410"/>
    <cellStyle name="Total 3 2 3 13 2 4" xfId="21457"/>
    <cellStyle name="Total 3 2 3 13 3" xfId="27551"/>
    <cellStyle name="Total 3 2 3 13 4" xfId="38502"/>
    <cellStyle name="Total 3 2 3 13 5" xfId="15549"/>
    <cellStyle name="Total 3 2 3 14" xfId="3883"/>
    <cellStyle name="Total 3 2 3 14 2" xfId="9758"/>
    <cellStyle name="Total 3 2 3 14 2 2" xfId="33585"/>
    <cellStyle name="Total 3 2 3 14 2 3" xfId="44624"/>
    <cellStyle name="Total 3 2 3 14 2 4" xfId="21671"/>
    <cellStyle name="Total 3 2 3 14 3" xfId="27795"/>
    <cellStyle name="Total 3 2 3 14 4" xfId="38750"/>
    <cellStyle name="Total 3 2 3 14 5" xfId="15797"/>
    <cellStyle name="Total 3 2 3 15" xfId="4127"/>
    <cellStyle name="Total 3 2 3 15 2" xfId="9969"/>
    <cellStyle name="Total 3 2 3 15 2 2" xfId="33796"/>
    <cellStyle name="Total 3 2 3 15 2 3" xfId="44835"/>
    <cellStyle name="Total 3 2 3 15 2 4" xfId="21882"/>
    <cellStyle name="Total 3 2 3 15 3" xfId="28034"/>
    <cellStyle name="Total 3 2 3 15 4" xfId="38994"/>
    <cellStyle name="Total 3 2 3 15 5" xfId="16041"/>
    <cellStyle name="Total 3 2 3 16" xfId="4369"/>
    <cellStyle name="Total 3 2 3 16 2" xfId="10179"/>
    <cellStyle name="Total 3 2 3 16 2 2" xfId="34006"/>
    <cellStyle name="Total 3 2 3 16 2 3" xfId="45045"/>
    <cellStyle name="Total 3 2 3 16 2 4" xfId="22092"/>
    <cellStyle name="Total 3 2 3 16 3" xfId="28271"/>
    <cellStyle name="Total 3 2 3 16 4" xfId="39236"/>
    <cellStyle name="Total 3 2 3 16 5" xfId="16283"/>
    <cellStyle name="Total 3 2 3 17" xfId="4590"/>
    <cellStyle name="Total 3 2 3 17 2" xfId="10366"/>
    <cellStyle name="Total 3 2 3 17 2 2" xfId="34193"/>
    <cellStyle name="Total 3 2 3 17 2 3" xfId="45232"/>
    <cellStyle name="Total 3 2 3 17 2 4" xfId="22279"/>
    <cellStyle name="Total 3 2 3 17 3" xfId="28486"/>
    <cellStyle name="Total 3 2 3 17 4" xfId="39457"/>
    <cellStyle name="Total 3 2 3 17 5" xfId="16504"/>
    <cellStyle name="Total 3 2 3 18" xfId="4800"/>
    <cellStyle name="Total 3 2 3 18 2" xfId="10549"/>
    <cellStyle name="Total 3 2 3 18 2 2" xfId="34376"/>
    <cellStyle name="Total 3 2 3 18 2 3" xfId="45415"/>
    <cellStyle name="Total 3 2 3 18 2 4" xfId="22462"/>
    <cellStyle name="Total 3 2 3 18 3" xfId="28690"/>
    <cellStyle name="Total 3 2 3 18 4" xfId="39667"/>
    <cellStyle name="Total 3 2 3 18 5" xfId="16714"/>
    <cellStyle name="Total 3 2 3 19" xfId="5035"/>
    <cellStyle name="Total 3 2 3 19 2" xfId="10754"/>
    <cellStyle name="Total 3 2 3 19 2 2" xfId="34581"/>
    <cellStyle name="Total 3 2 3 19 2 3" xfId="45620"/>
    <cellStyle name="Total 3 2 3 19 2 4" xfId="22667"/>
    <cellStyle name="Total 3 2 3 19 3" xfId="28919"/>
    <cellStyle name="Total 3 2 3 19 4" xfId="39902"/>
    <cellStyle name="Total 3 2 3 19 5" xfId="16949"/>
    <cellStyle name="Total 3 2 3 2" xfId="1128"/>
    <cellStyle name="Total 3 2 3 2 2" xfId="7381"/>
    <cellStyle name="Total 3 2 3 2 2 2" xfId="31208"/>
    <cellStyle name="Total 3 2 3 2 2 3" xfId="42247"/>
    <cellStyle name="Total 3 2 3 2 2 4" xfId="19294"/>
    <cellStyle name="Total 3 2 3 2 3" xfId="25109"/>
    <cellStyle name="Total 3 2 3 2 4" xfId="24316"/>
    <cellStyle name="Total 3 2 3 2 5" xfId="13042"/>
    <cellStyle name="Total 3 2 3 20" xfId="5256"/>
    <cellStyle name="Total 3 2 3 20 2" xfId="10941"/>
    <cellStyle name="Total 3 2 3 20 2 2" xfId="34768"/>
    <cellStyle name="Total 3 2 3 20 2 3" xfId="45807"/>
    <cellStyle name="Total 3 2 3 20 2 4" xfId="22854"/>
    <cellStyle name="Total 3 2 3 20 3" xfId="29133"/>
    <cellStyle name="Total 3 2 3 20 4" xfId="40123"/>
    <cellStyle name="Total 3 2 3 20 5" xfId="17170"/>
    <cellStyle name="Total 3 2 3 21" xfId="5489"/>
    <cellStyle name="Total 3 2 3 21 2" xfId="11144"/>
    <cellStyle name="Total 3 2 3 21 2 2" xfId="34971"/>
    <cellStyle name="Total 3 2 3 21 2 3" xfId="46010"/>
    <cellStyle name="Total 3 2 3 21 2 4" xfId="23057"/>
    <cellStyle name="Total 3 2 3 21 3" xfId="29360"/>
    <cellStyle name="Total 3 2 3 21 4" xfId="40356"/>
    <cellStyle name="Total 3 2 3 21 5" xfId="17403"/>
    <cellStyle name="Total 3 2 3 22" xfId="5722"/>
    <cellStyle name="Total 3 2 3 22 2" xfId="11345"/>
    <cellStyle name="Total 3 2 3 22 2 2" xfId="35172"/>
    <cellStyle name="Total 3 2 3 22 2 3" xfId="46211"/>
    <cellStyle name="Total 3 2 3 22 2 4" xfId="23258"/>
    <cellStyle name="Total 3 2 3 22 3" xfId="29586"/>
    <cellStyle name="Total 3 2 3 22 4" xfId="40589"/>
    <cellStyle name="Total 3 2 3 22 5" xfId="17636"/>
    <cellStyle name="Total 3 2 3 23" xfId="5939"/>
    <cellStyle name="Total 3 2 3 23 2" xfId="11529"/>
    <cellStyle name="Total 3 2 3 23 2 2" xfId="35356"/>
    <cellStyle name="Total 3 2 3 23 2 3" xfId="46395"/>
    <cellStyle name="Total 3 2 3 23 2 4" xfId="23442"/>
    <cellStyle name="Total 3 2 3 23 3" xfId="29797"/>
    <cellStyle name="Total 3 2 3 23 4" xfId="40806"/>
    <cellStyle name="Total 3 2 3 23 5" xfId="17853"/>
    <cellStyle name="Total 3 2 3 24" xfId="6147"/>
    <cellStyle name="Total 3 2 3 24 2" xfId="11710"/>
    <cellStyle name="Total 3 2 3 24 2 2" xfId="35537"/>
    <cellStyle name="Total 3 2 3 24 2 3" xfId="46576"/>
    <cellStyle name="Total 3 2 3 24 2 4" xfId="23623"/>
    <cellStyle name="Total 3 2 3 24 3" xfId="29998"/>
    <cellStyle name="Total 3 2 3 24 4" xfId="41014"/>
    <cellStyle name="Total 3 2 3 24 5" xfId="18061"/>
    <cellStyle name="Total 3 2 3 25" xfId="6367"/>
    <cellStyle name="Total 3 2 3 25 2" xfId="11902"/>
    <cellStyle name="Total 3 2 3 25 2 2" xfId="35729"/>
    <cellStyle name="Total 3 2 3 25 2 3" xfId="46768"/>
    <cellStyle name="Total 3 2 3 25 2 4" xfId="23815"/>
    <cellStyle name="Total 3 2 3 25 3" xfId="30211"/>
    <cellStyle name="Total 3 2 3 25 4" xfId="41234"/>
    <cellStyle name="Total 3 2 3 25 5" xfId="18281"/>
    <cellStyle name="Total 3 2 3 26" xfId="6593"/>
    <cellStyle name="Total 3 2 3 26 2" xfId="12095"/>
    <cellStyle name="Total 3 2 3 26 2 2" xfId="35922"/>
    <cellStyle name="Total 3 2 3 26 2 3" xfId="46961"/>
    <cellStyle name="Total 3 2 3 26 2 4" xfId="24008"/>
    <cellStyle name="Total 3 2 3 26 3" xfId="30428"/>
    <cellStyle name="Total 3 2 3 26 4" xfId="41460"/>
    <cellStyle name="Total 3 2 3 26 5" xfId="18507"/>
    <cellStyle name="Total 3 2 3 27" xfId="723"/>
    <cellStyle name="Total 3 2 3 27 2" xfId="7030"/>
    <cellStyle name="Total 3 2 3 27 2 2" xfId="30857"/>
    <cellStyle name="Total 3 2 3 27 2 3" xfId="41896"/>
    <cellStyle name="Total 3 2 3 27 2 4" xfId="18943"/>
    <cellStyle name="Total 3 2 3 27 3" xfId="24714"/>
    <cellStyle name="Total 3 2 3 27 4" xfId="26107"/>
    <cellStyle name="Total 3 2 3 27 5" xfId="12637"/>
    <cellStyle name="Total 3 2 3 28" xfId="6813"/>
    <cellStyle name="Total 3 2 3 28 2" xfId="30640"/>
    <cellStyle name="Total 3 2 3 28 3" xfId="41679"/>
    <cellStyle name="Total 3 2 3 28 4" xfId="18726"/>
    <cellStyle name="Total 3 2 3 29" xfId="24480"/>
    <cellStyle name="Total 3 2 3 3" xfId="1341"/>
    <cellStyle name="Total 3 2 3 3 2" xfId="7566"/>
    <cellStyle name="Total 3 2 3 3 2 2" xfId="31393"/>
    <cellStyle name="Total 3 2 3 3 2 3" xfId="42432"/>
    <cellStyle name="Total 3 2 3 3 2 4" xfId="19479"/>
    <cellStyle name="Total 3 2 3 3 3" xfId="25316"/>
    <cellStyle name="Total 3 2 3 3 4" xfId="36208"/>
    <cellStyle name="Total 3 2 3 3 5" xfId="13255"/>
    <cellStyle name="Total 3 2 3 30" xfId="24380"/>
    <cellStyle name="Total 3 2 3 31" xfId="12398"/>
    <cellStyle name="Total 3 2 3 4" xfId="1573"/>
    <cellStyle name="Total 3 2 3 4 2" xfId="7764"/>
    <cellStyle name="Total 3 2 3 4 2 2" xfId="31591"/>
    <cellStyle name="Total 3 2 3 4 2 3" xfId="42630"/>
    <cellStyle name="Total 3 2 3 4 2 4" xfId="19677"/>
    <cellStyle name="Total 3 2 3 4 3" xfId="25540"/>
    <cellStyle name="Total 3 2 3 4 4" xfId="36440"/>
    <cellStyle name="Total 3 2 3 4 5" xfId="13487"/>
    <cellStyle name="Total 3 2 3 5" xfId="1784"/>
    <cellStyle name="Total 3 2 3 5 2" xfId="7948"/>
    <cellStyle name="Total 3 2 3 5 2 2" xfId="31775"/>
    <cellStyle name="Total 3 2 3 5 2 3" xfId="42814"/>
    <cellStyle name="Total 3 2 3 5 2 4" xfId="19861"/>
    <cellStyle name="Total 3 2 3 5 3" xfId="25744"/>
    <cellStyle name="Total 3 2 3 5 4" xfId="36651"/>
    <cellStyle name="Total 3 2 3 5 5" xfId="13698"/>
    <cellStyle name="Total 3 2 3 6" xfId="2015"/>
    <cellStyle name="Total 3 2 3 6 2" xfId="8149"/>
    <cellStyle name="Total 3 2 3 6 2 2" xfId="31976"/>
    <cellStyle name="Total 3 2 3 6 2 3" xfId="43015"/>
    <cellStyle name="Total 3 2 3 6 2 4" xfId="20062"/>
    <cellStyle name="Total 3 2 3 6 3" xfId="25968"/>
    <cellStyle name="Total 3 2 3 6 4" xfId="36882"/>
    <cellStyle name="Total 3 2 3 6 5" xfId="13929"/>
    <cellStyle name="Total 3 2 3 7" xfId="2240"/>
    <cellStyle name="Total 3 2 3 7 2" xfId="8340"/>
    <cellStyle name="Total 3 2 3 7 2 2" xfId="32167"/>
    <cellStyle name="Total 3 2 3 7 2 3" xfId="43206"/>
    <cellStyle name="Total 3 2 3 7 2 4" xfId="20253"/>
    <cellStyle name="Total 3 2 3 7 3" xfId="26186"/>
    <cellStyle name="Total 3 2 3 7 4" xfId="37107"/>
    <cellStyle name="Total 3 2 3 7 5" xfId="14154"/>
    <cellStyle name="Total 3 2 3 8" xfId="2454"/>
    <cellStyle name="Total 3 2 3 8 2" xfId="8526"/>
    <cellStyle name="Total 3 2 3 8 2 2" xfId="32353"/>
    <cellStyle name="Total 3 2 3 8 2 3" xfId="43392"/>
    <cellStyle name="Total 3 2 3 8 2 4" xfId="20439"/>
    <cellStyle name="Total 3 2 3 8 3" xfId="26394"/>
    <cellStyle name="Total 3 2 3 8 4" xfId="37321"/>
    <cellStyle name="Total 3 2 3 8 5" xfId="14368"/>
    <cellStyle name="Total 3 2 3 9" xfId="2672"/>
    <cellStyle name="Total 3 2 3 9 2" xfId="8710"/>
    <cellStyle name="Total 3 2 3 9 2 2" xfId="32537"/>
    <cellStyle name="Total 3 2 3 9 2 3" xfId="43576"/>
    <cellStyle name="Total 3 2 3 9 2 4" xfId="20623"/>
    <cellStyle name="Total 3 2 3 9 3" xfId="26606"/>
    <cellStyle name="Total 3 2 3 9 4" xfId="37539"/>
    <cellStyle name="Total 3 2 3 9 5" xfId="14586"/>
    <cellStyle name="Total 3 2 4" xfId="830"/>
    <cellStyle name="Total 3 2 4 2" xfId="7137"/>
    <cellStyle name="Total 3 2 4 2 2" xfId="30964"/>
    <cellStyle name="Total 3 2 4 2 3" xfId="42003"/>
    <cellStyle name="Total 3 2 4 2 4" xfId="19050"/>
    <cellStyle name="Total 3 2 4 3" xfId="24821"/>
    <cellStyle name="Total 3 2 4 4" xfId="29933"/>
    <cellStyle name="Total 3 2 4 5" xfId="12744"/>
    <cellStyle name="Total 3 2 5" xfId="866"/>
    <cellStyle name="Total 3 2 5 2" xfId="7167"/>
    <cellStyle name="Total 3 2 5 2 2" xfId="30994"/>
    <cellStyle name="Total 3 2 5 2 3" xfId="42033"/>
    <cellStyle name="Total 3 2 5 2 4" xfId="19080"/>
    <cellStyle name="Total 3 2 5 3" xfId="24856"/>
    <cellStyle name="Total 3 2 5 4" xfId="27730"/>
    <cellStyle name="Total 3 2 5 5" xfId="12780"/>
    <cellStyle name="Total 3 2 6" xfId="1929"/>
    <cellStyle name="Total 3 2 6 2" xfId="8068"/>
    <cellStyle name="Total 3 2 6 2 2" xfId="31895"/>
    <cellStyle name="Total 3 2 6 2 3" xfId="42934"/>
    <cellStyle name="Total 3 2 6 2 4" xfId="19981"/>
    <cellStyle name="Total 3 2 6 3" xfId="25883"/>
    <cellStyle name="Total 3 2 6 4" xfId="36796"/>
    <cellStyle name="Total 3 2 6 5" xfId="13843"/>
    <cellStyle name="Total 3 2 7" xfId="883"/>
    <cellStyle name="Total 3 2 7 2" xfId="7181"/>
    <cellStyle name="Total 3 2 7 2 2" xfId="31008"/>
    <cellStyle name="Total 3 2 7 2 3" xfId="42047"/>
    <cellStyle name="Total 3 2 7 2 4" xfId="19094"/>
    <cellStyle name="Total 3 2 7 3" xfId="24873"/>
    <cellStyle name="Total 3 2 7 4" xfId="26093"/>
    <cellStyle name="Total 3 2 7 5" xfId="12797"/>
    <cellStyle name="Total 3 2 8" xfId="940"/>
    <cellStyle name="Total 3 2 8 2" xfId="7227"/>
    <cellStyle name="Total 3 2 8 2 2" xfId="31054"/>
    <cellStyle name="Total 3 2 8 2 3" xfId="42093"/>
    <cellStyle name="Total 3 2 8 2 4" xfId="19140"/>
    <cellStyle name="Total 3 2 8 3" xfId="24926"/>
    <cellStyle name="Total 3 2 8 4" xfId="29397"/>
    <cellStyle name="Total 3 2 8 5" xfId="12854"/>
    <cellStyle name="Total 3 2 9" xfId="3059"/>
    <cellStyle name="Total 3 2 9 2" xfId="9038"/>
    <cellStyle name="Total 3 2 9 2 2" xfId="32865"/>
    <cellStyle name="Total 3 2 9 2 3" xfId="43904"/>
    <cellStyle name="Total 3 2 9 2 4" xfId="20951"/>
    <cellStyle name="Total 3 2 9 3" xfId="26983"/>
    <cellStyle name="Total 3 2 9 4" xfId="37926"/>
    <cellStyle name="Total 3 2 9 5" xfId="14973"/>
    <cellStyle name="Total 3 20" xfId="3029"/>
    <cellStyle name="Total 3 20 2" xfId="9013"/>
    <cellStyle name="Total 3 20 2 2" xfId="32840"/>
    <cellStyle name="Total 3 20 2 3" xfId="43879"/>
    <cellStyle name="Total 3 20 2 4" xfId="20926"/>
    <cellStyle name="Total 3 20 3" xfId="26953"/>
    <cellStyle name="Total 3 20 4" xfId="37896"/>
    <cellStyle name="Total 3 20 5" xfId="14943"/>
    <cellStyle name="Total 3 21" xfId="4509"/>
    <cellStyle name="Total 3 21 2" xfId="10291"/>
    <cellStyle name="Total 3 21 2 2" xfId="34118"/>
    <cellStyle name="Total 3 21 2 3" xfId="45157"/>
    <cellStyle name="Total 3 21 2 4" xfId="22204"/>
    <cellStyle name="Total 3 21 3" xfId="28405"/>
    <cellStyle name="Total 3 21 4" xfId="39376"/>
    <cellStyle name="Total 3 21 5" xfId="16423"/>
    <cellStyle name="Total 3 22" xfId="947"/>
    <cellStyle name="Total 3 22 2" xfId="7232"/>
    <cellStyle name="Total 3 22 2 2" xfId="31059"/>
    <cellStyle name="Total 3 22 2 3" xfId="42098"/>
    <cellStyle name="Total 3 22 2 4" xfId="19145"/>
    <cellStyle name="Total 3 22 3" xfId="24933"/>
    <cellStyle name="Total 3 22 4" xfId="28071"/>
    <cellStyle name="Total 3 22 5" xfId="12861"/>
    <cellStyle name="Total 3 23" xfId="961"/>
    <cellStyle name="Total 3 23 2" xfId="7242"/>
    <cellStyle name="Total 3 23 2 2" xfId="31069"/>
    <cellStyle name="Total 3 23 2 3" xfId="42108"/>
    <cellStyle name="Total 3 23 2 4" xfId="19155"/>
    <cellStyle name="Total 3 23 3" xfId="24946"/>
    <cellStyle name="Total 3 23 4" xfId="28829"/>
    <cellStyle name="Total 3 23 5" xfId="12875"/>
    <cellStyle name="Total 3 24" xfId="1490"/>
    <cellStyle name="Total 3 24 2" xfId="7686"/>
    <cellStyle name="Total 3 24 2 2" xfId="31513"/>
    <cellStyle name="Total 3 24 2 3" xfId="42552"/>
    <cellStyle name="Total 3 24 2 4" xfId="19599"/>
    <cellStyle name="Total 3 24 3" xfId="25458"/>
    <cellStyle name="Total 3 24 4" xfId="36357"/>
    <cellStyle name="Total 3 24 5" xfId="13404"/>
    <cellStyle name="Total 3 25" xfId="6277"/>
    <cellStyle name="Total 3 25 2" xfId="11818"/>
    <cellStyle name="Total 3 25 2 2" xfId="35645"/>
    <cellStyle name="Total 3 25 2 3" xfId="46684"/>
    <cellStyle name="Total 3 25 2 4" xfId="23731"/>
    <cellStyle name="Total 3 25 3" xfId="30122"/>
    <cellStyle name="Total 3 25 4" xfId="41144"/>
    <cellStyle name="Total 3 25 5" xfId="18191"/>
    <cellStyle name="Total 3 26" xfId="5176"/>
    <cellStyle name="Total 3 26 2" xfId="10866"/>
    <cellStyle name="Total 3 26 2 2" xfId="34693"/>
    <cellStyle name="Total 3 26 2 3" xfId="45732"/>
    <cellStyle name="Total 3 26 2 4" xfId="22779"/>
    <cellStyle name="Total 3 26 3" xfId="29054"/>
    <cellStyle name="Total 3 26 4" xfId="40043"/>
    <cellStyle name="Total 3 26 5" xfId="17090"/>
    <cellStyle name="Total 3 27" xfId="617"/>
    <cellStyle name="Total 3 27 2" xfId="6924"/>
    <cellStyle name="Total 3 27 2 2" xfId="30751"/>
    <cellStyle name="Total 3 27 2 3" xfId="41790"/>
    <cellStyle name="Total 3 27 2 4" xfId="18837"/>
    <cellStyle name="Total 3 27 3" xfId="24608"/>
    <cellStyle name="Total 3 27 4" xfId="28072"/>
    <cellStyle name="Total 3 27 5" xfId="12531"/>
    <cellStyle name="Total 3 28" xfId="24280"/>
    <cellStyle name="Total 3 29" xfId="25980"/>
    <cellStyle name="Total 3 3" xfId="373"/>
    <cellStyle name="Total 3 3 10" xfId="3279"/>
    <cellStyle name="Total 3 3 10 2" xfId="9228"/>
    <cellStyle name="Total 3 3 10 2 2" xfId="33055"/>
    <cellStyle name="Total 3 3 10 2 3" xfId="44094"/>
    <cellStyle name="Total 3 3 10 2 4" xfId="21141"/>
    <cellStyle name="Total 3 3 10 3" xfId="27200"/>
    <cellStyle name="Total 3 3 10 4" xfId="38146"/>
    <cellStyle name="Total 3 3 10 5" xfId="15193"/>
    <cellStyle name="Total 3 3 11" xfId="3526"/>
    <cellStyle name="Total 3 3 11 2" xfId="9443"/>
    <cellStyle name="Total 3 3 11 2 2" xfId="33270"/>
    <cellStyle name="Total 3 3 11 2 3" xfId="44309"/>
    <cellStyle name="Total 3 3 11 2 4" xfId="21356"/>
    <cellStyle name="Total 3 3 11 3" xfId="27442"/>
    <cellStyle name="Total 3 3 11 4" xfId="38393"/>
    <cellStyle name="Total 3 3 11 5" xfId="15440"/>
    <cellStyle name="Total 3 3 12" xfId="3773"/>
    <cellStyle name="Total 3 3 12 2" xfId="9657"/>
    <cellStyle name="Total 3 3 12 2 2" xfId="33484"/>
    <cellStyle name="Total 3 3 12 2 3" xfId="44523"/>
    <cellStyle name="Total 3 3 12 2 4" xfId="21570"/>
    <cellStyle name="Total 3 3 12 3" xfId="27685"/>
    <cellStyle name="Total 3 3 12 4" xfId="38640"/>
    <cellStyle name="Total 3 3 12 5" xfId="15687"/>
    <cellStyle name="Total 3 3 13" xfId="4017"/>
    <cellStyle name="Total 3 3 13 2" xfId="9868"/>
    <cellStyle name="Total 3 3 13 2 2" xfId="33695"/>
    <cellStyle name="Total 3 3 13 2 3" xfId="44734"/>
    <cellStyle name="Total 3 3 13 2 4" xfId="21781"/>
    <cellStyle name="Total 3 3 13 3" xfId="27924"/>
    <cellStyle name="Total 3 3 13 4" xfId="38884"/>
    <cellStyle name="Total 3 3 13 5" xfId="15931"/>
    <cellStyle name="Total 3 3 14" xfId="4260"/>
    <cellStyle name="Total 3 3 14 2" xfId="10078"/>
    <cellStyle name="Total 3 3 14 2 2" xfId="33905"/>
    <cellStyle name="Total 3 3 14 2 3" xfId="44944"/>
    <cellStyle name="Total 3 3 14 2 4" xfId="21991"/>
    <cellStyle name="Total 3 3 14 3" xfId="28162"/>
    <cellStyle name="Total 3 3 14 4" xfId="39127"/>
    <cellStyle name="Total 3 3 14 5" xfId="16174"/>
    <cellStyle name="Total 3 3 15" xfId="900"/>
    <cellStyle name="Total 3 3 15 2" xfId="7197"/>
    <cellStyle name="Total 3 3 15 2 2" xfId="31024"/>
    <cellStyle name="Total 3 3 15 2 3" xfId="42063"/>
    <cellStyle name="Total 3 3 15 2 4" xfId="19110"/>
    <cellStyle name="Total 3 3 15 3" xfId="24889"/>
    <cellStyle name="Total 3 3 15 4" xfId="26629"/>
    <cellStyle name="Total 3 3 15 5" xfId="12814"/>
    <cellStyle name="Total 3 3 16" xfId="927"/>
    <cellStyle name="Total 3 3 16 2" xfId="7219"/>
    <cellStyle name="Total 3 3 16 2 2" xfId="31046"/>
    <cellStyle name="Total 3 3 16 2 3" xfId="42085"/>
    <cellStyle name="Total 3 3 16 2 4" xfId="19132"/>
    <cellStyle name="Total 3 3 16 3" xfId="24915"/>
    <cellStyle name="Total 3 3 16 4" xfId="30552"/>
    <cellStyle name="Total 3 3 16 5" xfId="12841"/>
    <cellStyle name="Total 3 3 17" xfId="1045"/>
    <cellStyle name="Total 3 3 17 2" xfId="7304"/>
    <cellStyle name="Total 3 3 17 2 2" xfId="31131"/>
    <cellStyle name="Total 3 3 17 2 3" xfId="42170"/>
    <cellStyle name="Total 3 3 17 2 4" xfId="19217"/>
    <cellStyle name="Total 3 3 17 3" xfId="25027"/>
    <cellStyle name="Total 3 3 17 4" xfId="27943"/>
    <cellStyle name="Total 3 3 17 5" xfId="12959"/>
    <cellStyle name="Total 3 3 18" xfId="5622"/>
    <cellStyle name="Total 3 3 18 2" xfId="11253"/>
    <cellStyle name="Total 3 3 18 2 2" xfId="35080"/>
    <cellStyle name="Total 3 3 18 2 3" xfId="46119"/>
    <cellStyle name="Total 3 3 18 2 4" xfId="23166"/>
    <cellStyle name="Total 3 3 18 3" xfId="29487"/>
    <cellStyle name="Total 3 3 18 4" xfId="40489"/>
    <cellStyle name="Total 3 3 18 5" xfId="17536"/>
    <cellStyle name="Total 3 3 19" xfId="840"/>
    <cellStyle name="Total 3 3 19 2" xfId="7147"/>
    <cellStyle name="Total 3 3 19 2 2" xfId="30974"/>
    <cellStyle name="Total 3 3 19 2 3" xfId="42013"/>
    <cellStyle name="Total 3 3 19 2 4" xfId="19060"/>
    <cellStyle name="Total 3 3 19 3" xfId="24831"/>
    <cellStyle name="Total 3 3 19 4" xfId="26020"/>
    <cellStyle name="Total 3 3 19 5" xfId="12754"/>
    <cellStyle name="Total 3 3 2" xfId="416"/>
    <cellStyle name="Total 3 3 2 10" xfId="2172"/>
    <cellStyle name="Total 3 3 2 10 2" xfId="8275"/>
    <cellStyle name="Total 3 3 2 10 2 2" xfId="32102"/>
    <cellStyle name="Total 3 3 2 10 2 3" xfId="43141"/>
    <cellStyle name="Total 3 3 2 10 2 4" xfId="20188"/>
    <cellStyle name="Total 3 3 2 10 3" xfId="26118"/>
    <cellStyle name="Total 3 3 2 10 4" xfId="37039"/>
    <cellStyle name="Total 3 3 2 10 5" xfId="14086"/>
    <cellStyle name="Total 3 3 2 11" xfId="2386"/>
    <cellStyle name="Total 3 3 2 11 2" xfId="8461"/>
    <cellStyle name="Total 3 3 2 11 2 2" xfId="32288"/>
    <cellStyle name="Total 3 3 2 11 2 3" xfId="43327"/>
    <cellStyle name="Total 3 3 2 11 2 4" xfId="20374"/>
    <cellStyle name="Total 3 3 2 11 3" xfId="26326"/>
    <cellStyle name="Total 3 3 2 11 4" xfId="37253"/>
    <cellStyle name="Total 3 3 2 11 5" xfId="14300"/>
    <cellStyle name="Total 3 3 2 12" xfId="2609"/>
    <cellStyle name="Total 3 3 2 12 2" xfId="8651"/>
    <cellStyle name="Total 3 3 2 12 2 2" xfId="32478"/>
    <cellStyle name="Total 3 3 2 12 2 3" xfId="43517"/>
    <cellStyle name="Total 3 3 2 12 2 4" xfId="20564"/>
    <cellStyle name="Total 3 3 2 12 3" xfId="26544"/>
    <cellStyle name="Total 3 3 2 12 4" xfId="37476"/>
    <cellStyle name="Total 3 3 2 12 5" xfId="14523"/>
    <cellStyle name="Total 3 3 2 13" xfId="2810"/>
    <cellStyle name="Total 3 3 2 13 2" xfId="8825"/>
    <cellStyle name="Total 3 3 2 13 2 2" xfId="32652"/>
    <cellStyle name="Total 3 3 2 13 2 3" xfId="43691"/>
    <cellStyle name="Total 3 3 2 13 2 4" xfId="20738"/>
    <cellStyle name="Total 3 3 2 13 3" xfId="26739"/>
    <cellStyle name="Total 3 3 2 13 4" xfId="37677"/>
    <cellStyle name="Total 3 3 2 13 5" xfId="14724"/>
    <cellStyle name="Total 3 3 2 14" xfId="3078"/>
    <cellStyle name="Total 3 3 2 14 2" xfId="9054"/>
    <cellStyle name="Total 3 3 2 14 2 2" xfId="32881"/>
    <cellStyle name="Total 3 3 2 14 2 3" xfId="43920"/>
    <cellStyle name="Total 3 3 2 14 2 4" xfId="20967"/>
    <cellStyle name="Total 3 3 2 14 3" xfId="27002"/>
    <cellStyle name="Total 3 3 2 14 4" xfId="37945"/>
    <cellStyle name="Total 3 3 2 14 5" xfId="14992"/>
    <cellStyle name="Total 3 3 2 15" xfId="3322"/>
    <cellStyle name="Total 3 3 2 15 2" xfId="9266"/>
    <cellStyle name="Total 3 3 2 15 2 2" xfId="33093"/>
    <cellStyle name="Total 3 3 2 15 2 3" xfId="44132"/>
    <cellStyle name="Total 3 3 2 15 2 4" xfId="21179"/>
    <cellStyle name="Total 3 3 2 15 3" xfId="27243"/>
    <cellStyle name="Total 3 3 2 15 4" xfId="38189"/>
    <cellStyle name="Total 3 3 2 15 5" xfId="15236"/>
    <cellStyle name="Total 3 3 2 16" xfId="3567"/>
    <cellStyle name="Total 3 3 2 16 2" xfId="9479"/>
    <cellStyle name="Total 3 3 2 16 2 2" xfId="33306"/>
    <cellStyle name="Total 3 3 2 16 2 3" xfId="44345"/>
    <cellStyle name="Total 3 3 2 16 2 4" xfId="21392"/>
    <cellStyle name="Total 3 3 2 16 3" xfId="27483"/>
    <cellStyle name="Total 3 3 2 16 4" xfId="38434"/>
    <cellStyle name="Total 3 3 2 16 5" xfId="15481"/>
    <cellStyle name="Total 3 3 2 17" xfId="3815"/>
    <cellStyle name="Total 3 3 2 17 2" xfId="9693"/>
    <cellStyle name="Total 3 3 2 17 2 2" xfId="33520"/>
    <cellStyle name="Total 3 3 2 17 2 3" xfId="44559"/>
    <cellStyle name="Total 3 3 2 17 2 4" xfId="21606"/>
    <cellStyle name="Total 3 3 2 17 3" xfId="27727"/>
    <cellStyle name="Total 3 3 2 17 4" xfId="38682"/>
    <cellStyle name="Total 3 3 2 17 5" xfId="15729"/>
    <cellStyle name="Total 3 3 2 18" xfId="4059"/>
    <cellStyle name="Total 3 3 2 18 2" xfId="9904"/>
    <cellStyle name="Total 3 3 2 18 2 2" xfId="33731"/>
    <cellStyle name="Total 3 3 2 18 2 3" xfId="44770"/>
    <cellStyle name="Total 3 3 2 18 2 4" xfId="21817"/>
    <cellStyle name="Total 3 3 2 18 3" xfId="27966"/>
    <cellStyle name="Total 3 3 2 18 4" xfId="38926"/>
    <cellStyle name="Total 3 3 2 18 5" xfId="15973"/>
    <cellStyle name="Total 3 3 2 19" xfId="4301"/>
    <cellStyle name="Total 3 3 2 19 2" xfId="10114"/>
    <cellStyle name="Total 3 3 2 19 2 2" xfId="33941"/>
    <cellStyle name="Total 3 3 2 19 2 3" xfId="44980"/>
    <cellStyle name="Total 3 3 2 19 2 4" xfId="22027"/>
    <cellStyle name="Total 3 3 2 19 3" xfId="28203"/>
    <cellStyle name="Total 3 3 2 19 4" xfId="39168"/>
    <cellStyle name="Total 3 3 2 19 5" xfId="16215"/>
    <cellStyle name="Total 3 3 2 2" xfId="537"/>
    <cellStyle name="Total 3 3 2 2 10" xfId="2931"/>
    <cellStyle name="Total 3 3 2 2 10 2" xfId="8929"/>
    <cellStyle name="Total 3 3 2 2 10 2 2" xfId="32756"/>
    <cellStyle name="Total 3 3 2 2 10 2 3" xfId="43795"/>
    <cellStyle name="Total 3 3 2 2 10 2 4" xfId="20842"/>
    <cellStyle name="Total 3 3 2 2 10 3" xfId="26856"/>
    <cellStyle name="Total 3 3 2 2 10 4" xfId="37798"/>
    <cellStyle name="Total 3 3 2 2 10 5" xfId="14845"/>
    <cellStyle name="Total 3 3 2 2 11" xfId="3199"/>
    <cellStyle name="Total 3 3 2 2 11 2" xfId="9158"/>
    <cellStyle name="Total 3 3 2 2 11 2 2" xfId="32985"/>
    <cellStyle name="Total 3 3 2 2 11 2 3" xfId="44024"/>
    <cellStyle name="Total 3 3 2 2 11 2 4" xfId="21071"/>
    <cellStyle name="Total 3 3 2 2 11 3" xfId="27121"/>
    <cellStyle name="Total 3 3 2 2 11 4" xfId="38066"/>
    <cellStyle name="Total 3 3 2 2 11 5" xfId="15113"/>
    <cellStyle name="Total 3 3 2 2 12" xfId="3443"/>
    <cellStyle name="Total 3 3 2 2 12 2" xfId="9370"/>
    <cellStyle name="Total 3 3 2 2 12 2 2" xfId="33197"/>
    <cellStyle name="Total 3 3 2 2 12 2 3" xfId="44236"/>
    <cellStyle name="Total 3 3 2 2 12 2 4" xfId="21283"/>
    <cellStyle name="Total 3 3 2 2 12 3" xfId="27360"/>
    <cellStyle name="Total 3 3 2 2 12 4" xfId="38310"/>
    <cellStyle name="Total 3 3 2 2 12 5" xfId="15357"/>
    <cellStyle name="Total 3 3 2 2 13" xfId="3688"/>
    <cellStyle name="Total 3 3 2 2 13 2" xfId="9583"/>
    <cellStyle name="Total 3 3 2 2 13 2 2" xfId="33410"/>
    <cellStyle name="Total 3 3 2 2 13 2 3" xfId="44449"/>
    <cellStyle name="Total 3 3 2 2 13 2 4" xfId="21496"/>
    <cellStyle name="Total 3 3 2 2 13 3" xfId="27601"/>
    <cellStyle name="Total 3 3 2 2 13 4" xfId="38555"/>
    <cellStyle name="Total 3 3 2 2 13 5" xfId="15602"/>
    <cellStyle name="Total 3 3 2 2 14" xfId="3936"/>
    <cellStyle name="Total 3 3 2 2 14 2" xfId="9797"/>
    <cellStyle name="Total 3 3 2 2 14 2 2" xfId="33624"/>
    <cellStyle name="Total 3 3 2 2 14 2 3" xfId="44663"/>
    <cellStyle name="Total 3 3 2 2 14 2 4" xfId="21710"/>
    <cellStyle name="Total 3 3 2 2 14 3" xfId="27844"/>
    <cellStyle name="Total 3 3 2 2 14 4" xfId="38803"/>
    <cellStyle name="Total 3 3 2 2 14 5" xfId="15850"/>
    <cellStyle name="Total 3 3 2 2 15" xfId="4180"/>
    <cellStyle name="Total 3 3 2 2 15 2" xfId="10008"/>
    <cellStyle name="Total 3 3 2 2 15 2 2" xfId="33835"/>
    <cellStyle name="Total 3 3 2 2 15 2 3" xfId="44874"/>
    <cellStyle name="Total 3 3 2 2 15 2 4" xfId="21921"/>
    <cellStyle name="Total 3 3 2 2 15 3" xfId="28083"/>
    <cellStyle name="Total 3 3 2 2 15 4" xfId="39047"/>
    <cellStyle name="Total 3 3 2 2 15 5" xfId="16094"/>
    <cellStyle name="Total 3 3 2 2 16" xfId="4422"/>
    <cellStyle name="Total 3 3 2 2 16 2" xfId="10218"/>
    <cellStyle name="Total 3 3 2 2 16 2 2" xfId="34045"/>
    <cellStyle name="Total 3 3 2 2 16 2 3" xfId="45084"/>
    <cellStyle name="Total 3 3 2 2 16 2 4" xfId="22131"/>
    <cellStyle name="Total 3 3 2 2 16 3" xfId="28320"/>
    <cellStyle name="Total 3 3 2 2 16 4" xfId="39289"/>
    <cellStyle name="Total 3 3 2 2 16 5" xfId="16336"/>
    <cellStyle name="Total 3 3 2 2 17" xfId="4643"/>
    <cellStyle name="Total 3 3 2 2 17 2" xfId="10405"/>
    <cellStyle name="Total 3 3 2 2 17 2 2" xfId="34232"/>
    <cellStyle name="Total 3 3 2 2 17 2 3" xfId="45271"/>
    <cellStyle name="Total 3 3 2 2 17 2 4" xfId="22318"/>
    <cellStyle name="Total 3 3 2 2 17 3" xfId="28535"/>
    <cellStyle name="Total 3 3 2 2 17 4" xfId="39510"/>
    <cellStyle name="Total 3 3 2 2 17 5" xfId="16557"/>
    <cellStyle name="Total 3 3 2 2 18" xfId="4853"/>
    <cellStyle name="Total 3 3 2 2 18 2" xfId="10588"/>
    <cellStyle name="Total 3 3 2 2 18 2 2" xfId="34415"/>
    <cellStyle name="Total 3 3 2 2 18 2 3" xfId="45454"/>
    <cellStyle name="Total 3 3 2 2 18 2 4" xfId="22501"/>
    <cellStyle name="Total 3 3 2 2 18 3" xfId="28739"/>
    <cellStyle name="Total 3 3 2 2 18 4" xfId="39720"/>
    <cellStyle name="Total 3 3 2 2 18 5" xfId="16767"/>
    <cellStyle name="Total 3 3 2 2 19" xfId="5088"/>
    <cellStyle name="Total 3 3 2 2 19 2" xfId="10793"/>
    <cellStyle name="Total 3 3 2 2 19 2 2" xfId="34620"/>
    <cellStyle name="Total 3 3 2 2 19 2 3" xfId="45659"/>
    <cellStyle name="Total 3 3 2 2 19 2 4" xfId="22706"/>
    <cellStyle name="Total 3 3 2 2 19 3" xfId="28969"/>
    <cellStyle name="Total 3 3 2 2 19 4" xfId="39955"/>
    <cellStyle name="Total 3 3 2 2 19 5" xfId="17002"/>
    <cellStyle name="Total 3 3 2 2 2" xfId="1181"/>
    <cellStyle name="Total 3 3 2 2 2 2" xfId="7420"/>
    <cellStyle name="Total 3 3 2 2 2 2 2" xfId="31247"/>
    <cellStyle name="Total 3 3 2 2 2 2 3" xfId="42286"/>
    <cellStyle name="Total 3 3 2 2 2 2 4" xfId="19333"/>
    <cellStyle name="Total 3 3 2 2 2 3" xfId="25158"/>
    <cellStyle name="Total 3 3 2 2 2 4" xfId="24341"/>
    <cellStyle name="Total 3 3 2 2 2 5" xfId="13095"/>
    <cellStyle name="Total 3 3 2 2 20" xfId="5309"/>
    <cellStyle name="Total 3 3 2 2 20 2" xfId="10980"/>
    <cellStyle name="Total 3 3 2 2 20 2 2" xfId="34807"/>
    <cellStyle name="Total 3 3 2 2 20 2 3" xfId="45846"/>
    <cellStyle name="Total 3 3 2 2 20 2 4" xfId="22893"/>
    <cellStyle name="Total 3 3 2 2 20 3" xfId="29182"/>
    <cellStyle name="Total 3 3 2 2 20 4" xfId="40176"/>
    <cellStyle name="Total 3 3 2 2 20 5" xfId="17223"/>
    <cellStyle name="Total 3 3 2 2 21" xfId="5542"/>
    <cellStyle name="Total 3 3 2 2 21 2" xfId="11183"/>
    <cellStyle name="Total 3 3 2 2 21 2 2" xfId="35010"/>
    <cellStyle name="Total 3 3 2 2 21 2 3" xfId="46049"/>
    <cellStyle name="Total 3 3 2 2 21 2 4" xfId="23096"/>
    <cellStyle name="Total 3 3 2 2 21 3" xfId="29409"/>
    <cellStyle name="Total 3 3 2 2 21 4" xfId="40409"/>
    <cellStyle name="Total 3 3 2 2 21 5" xfId="17456"/>
    <cellStyle name="Total 3 3 2 2 22" xfId="5775"/>
    <cellStyle name="Total 3 3 2 2 22 2" xfId="11384"/>
    <cellStyle name="Total 3 3 2 2 22 2 2" xfId="35211"/>
    <cellStyle name="Total 3 3 2 2 22 2 3" xfId="46250"/>
    <cellStyle name="Total 3 3 2 2 22 2 4" xfId="23297"/>
    <cellStyle name="Total 3 3 2 2 22 3" xfId="29635"/>
    <cellStyle name="Total 3 3 2 2 22 4" xfId="40642"/>
    <cellStyle name="Total 3 3 2 2 22 5" xfId="17689"/>
    <cellStyle name="Total 3 3 2 2 23" xfId="5992"/>
    <cellStyle name="Total 3 3 2 2 23 2" xfId="11568"/>
    <cellStyle name="Total 3 3 2 2 23 2 2" xfId="35395"/>
    <cellStyle name="Total 3 3 2 2 23 2 3" xfId="46434"/>
    <cellStyle name="Total 3 3 2 2 23 2 4" xfId="23481"/>
    <cellStyle name="Total 3 3 2 2 23 3" xfId="29845"/>
    <cellStyle name="Total 3 3 2 2 23 4" xfId="40859"/>
    <cellStyle name="Total 3 3 2 2 23 5" xfId="17906"/>
    <cellStyle name="Total 3 3 2 2 24" xfId="6200"/>
    <cellStyle name="Total 3 3 2 2 24 2" xfId="11749"/>
    <cellStyle name="Total 3 3 2 2 24 2 2" xfId="35576"/>
    <cellStyle name="Total 3 3 2 2 24 2 3" xfId="46615"/>
    <cellStyle name="Total 3 3 2 2 24 2 4" xfId="23662"/>
    <cellStyle name="Total 3 3 2 2 24 3" xfId="30046"/>
    <cellStyle name="Total 3 3 2 2 24 4" xfId="41067"/>
    <cellStyle name="Total 3 3 2 2 24 5" xfId="18114"/>
    <cellStyle name="Total 3 3 2 2 25" xfId="6420"/>
    <cellStyle name="Total 3 3 2 2 25 2" xfId="11941"/>
    <cellStyle name="Total 3 3 2 2 25 2 2" xfId="35768"/>
    <cellStyle name="Total 3 3 2 2 25 2 3" xfId="46807"/>
    <cellStyle name="Total 3 3 2 2 25 2 4" xfId="23854"/>
    <cellStyle name="Total 3 3 2 2 25 3" xfId="30259"/>
    <cellStyle name="Total 3 3 2 2 25 4" xfId="41287"/>
    <cellStyle name="Total 3 3 2 2 25 5" xfId="18334"/>
    <cellStyle name="Total 3 3 2 2 26" xfId="6646"/>
    <cellStyle name="Total 3 3 2 2 26 2" xfId="12134"/>
    <cellStyle name="Total 3 3 2 2 26 2 2" xfId="35961"/>
    <cellStyle name="Total 3 3 2 2 26 2 3" xfId="47000"/>
    <cellStyle name="Total 3 3 2 2 26 2 4" xfId="24047"/>
    <cellStyle name="Total 3 3 2 2 26 3" xfId="30476"/>
    <cellStyle name="Total 3 3 2 2 26 4" xfId="41513"/>
    <cellStyle name="Total 3 3 2 2 26 5" xfId="18560"/>
    <cellStyle name="Total 3 3 2 2 27" xfId="762"/>
    <cellStyle name="Total 3 3 2 2 27 2" xfId="7069"/>
    <cellStyle name="Total 3 3 2 2 27 2 2" xfId="30896"/>
    <cellStyle name="Total 3 3 2 2 27 2 3" xfId="41935"/>
    <cellStyle name="Total 3 3 2 2 27 2 4" xfId="18982"/>
    <cellStyle name="Total 3 3 2 2 27 3" xfId="24753"/>
    <cellStyle name="Total 3 3 2 2 27 4" xfId="25779"/>
    <cellStyle name="Total 3 3 2 2 27 5" xfId="12676"/>
    <cellStyle name="Total 3 3 2 2 28" xfId="6852"/>
    <cellStyle name="Total 3 3 2 2 28 2" xfId="30679"/>
    <cellStyle name="Total 3 3 2 2 28 3" xfId="41718"/>
    <cellStyle name="Total 3 3 2 2 28 4" xfId="18765"/>
    <cellStyle name="Total 3 3 2 2 29" xfId="24529"/>
    <cellStyle name="Total 3 3 2 2 3" xfId="1394"/>
    <cellStyle name="Total 3 3 2 2 3 2" xfId="7605"/>
    <cellStyle name="Total 3 3 2 2 3 2 2" xfId="31432"/>
    <cellStyle name="Total 3 3 2 2 3 2 3" xfId="42471"/>
    <cellStyle name="Total 3 3 2 2 3 2 4" xfId="19518"/>
    <cellStyle name="Total 3 3 2 2 3 3" xfId="25364"/>
    <cellStyle name="Total 3 3 2 2 3 4" xfId="36261"/>
    <cellStyle name="Total 3 3 2 2 3 5" xfId="13308"/>
    <cellStyle name="Total 3 3 2 2 30" xfId="30031"/>
    <cellStyle name="Total 3 3 2 2 31" xfId="12451"/>
    <cellStyle name="Total 3 3 2 2 4" xfId="1626"/>
    <cellStyle name="Total 3 3 2 2 4 2" xfId="7803"/>
    <cellStyle name="Total 3 3 2 2 4 2 2" xfId="31630"/>
    <cellStyle name="Total 3 3 2 2 4 2 3" xfId="42669"/>
    <cellStyle name="Total 3 3 2 2 4 2 4" xfId="19716"/>
    <cellStyle name="Total 3 3 2 2 4 3" xfId="25588"/>
    <cellStyle name="Total 3 3 2 2 4 4" xfId="36493"/>
    <cellStyle name="Total 3 3 2 2 4 5" xfId="13540"/>
    <cellStyle name="Total 3 3 2 2 5" xfId="1837"/>
    <cellStyle name="Total 3 3 2 2 5 2" xfId="7987"/>
    <cellStyle name="Total 3 3 2 2 5 2 2" xfId="31814"/>
    <cellStyle name="Total 3 3 2 2 5 2 3" xfId="42853"/>
    <cellStyle name="Total 3 3 2 2 5 2 4" xfId="19900"/>
    <cellStyle name="Total 3 3 2 2 5 3" xfId="25792"/>
    <cellStyle name="Total 3 3 2 2 5 4" xfId="36704"/>
    <cellStyle name="Total 3 3 2 2 5 5" xfId="13751"/>
    <cellStyle name="Total 3 3 2 2 6" xfId="2068"/>
    <cellStyle name="Total 3 3 2 2 6 2" xfId="8188"/>
    <cellStyle name="Total 3 3 2 2 6 2 2" xfId="32015"/>
    <cellStyle name="Total 3 3 2 2 6 2 3" xfId="43054"/>
    <cellStyle name="Total 3 3 2 2 6 2 4" xfId="20101"/>
    <cellStyle name="Total 3 3 2 2 6 3" xfId="26017"/>
    <cellStyle name="Total 3 3 2 2 6 4" xfId="36935"/>
    <cellStyle name="Total 3 3 2 2 6 5" xfId="13982"/>
    <cellStyle name="Total 3 3 2 2 7" xfId="2293"/>
    <cellStyle name="Total 3 3 2 2 7 2" xfId="8379"/>
    <cellStyle name="Total 3 3 2 2 7 2 2" xfId="32206"/>
    <cellStyle name="Total 3 3 2 2 7 2 3" xfId="43245"/>
    <cellStyle name="Total 3 3 2 2 7 2 4" xfId="20292"/>
    <cellStyle name="Total 3 3 2 2 7 3" xfId="26234"/>
    <cellStyle name="Total 3 3 2 2 7 4" xfId="37160"/>
    <cellStyle name="Total 3 3 2 2 7 5" xfId="14207"/>
    <cellStyle name="Total 3 3 2 2 8" xfId="2507"/>
    <cellStyle name="Total 3 3 2 2 8 2" xfId="8565"/>
    <cellStyle name="Total 3 3 2 2 8 2 2" xfId="32392"/>
    <cellStyle name="Total 3 3 2 2 8 2 3" xfId="43431"/>
    <cellStyle name="Total 3 3 2 2 8 2 4" xfId="20478"/>
    <cellStyle name="Total 3 3 2 2 8 3" xfId="26443"/>
    <cellStyle name="Total 3 3 2 2 8 4" xfId="37374"/>
    <cellStyle name="Total 3 3 2 2 8 5" xfId="14421"/>
    <cellStyle name="Total 3 3 2 2 9" xfId="2725"/>
    <cellStyle name="Total 3 3 2 2 9 2" xfId="8749"/>
    <cellStyle name="Total 3 3 2 2 9 2 2" xfId="32576"/>
    <cellStyle name="Total 3 3 2 2 9 2 3" xfId="43615"/>
    <cellStyle name="Total 3 3 2 2 9 2 4" xfId="20662"/>
    <cellStyle name="Total 3 3 2 2 9 3" xfId="26655"/>
    <cellStyle name="Total 3 3 2 2 9 4" xfId="37592"/>
    <cellStyle name="Total 3 3 2 2 9 5" xfId="14639"/>
    <cellStyle name="Total 3 3 2 20" xfId="4522"/>
    <cellStyle name="Total 3 3 2 20 2" xfId="10301"/>
    <cellStyle name="Total 3 3 2 20 2 2" xfId="34128"/>
    <cellStyle name="Total 3 3 2 20 2 3" xfId="45167"/>
    <cellStyle name="Total 3 3 2 20 2 4" xfId="22214"/>
    <cellStyle name="Total 3 3 2 20 3" xfId="28418"/>
    <cellStyle name="Total 3 3 2 20 4" xfId="39389"/>
    <cellStyle name="Total 3 3 2 20 5" xfId="16436"/>
    <cellStyle name="Total 3 3 2 21" xfId="4732"/>
    <cellStyle name="Total 3 3 2 21 2" xfId="10484"/>
    <cellStyle name="Total 3 3 2 21 2 2" xfId="34311"/>
    <cellStyle name="Total 3 3 2 21 2 3" xfId="45350"/>
    <cellStyle name="Total 3 3 2 21 2 4" xfId="22397"/>
    <cellStyle name="Total 3 3 2 21 3" xfId="28622"/>
    <cellStyle name="Total 3 3 2 21 4" xfId="39599"/>
    <cellStyle name="Total 3 3 2 21 5" xfId="16646"/>
    <cellStyle name="Total 3 3 2 22" xfId="4967"/>
    <cellStyle name="Total 3 3 2 22 2" xfId="10689"/>
    <cellStyle name="Total 3 3 2 22 2 2" xfId="34516"/>
    <cellStyle name="Total 3 3 2 22 2 3" xfId="45555"/>
    <cellStyle name="Total 3 3 2 22 2 4" xfId="22602"/>
    <cellStyle name="Total 3 3 2 22 3" xfId="28851"/>
    <cellStyle name="Total 3 3 2 22 4" xfId="39834"/>
    <cellStyle name="Total 3 3 2 22 5" xfId="16881"/>
    <cellStyle name="Total 3 3 2 23" xfId="5188"/>
    <cellStyle name="Total 3 3 2 23 2" xfId="10876"/>
    <cellStyle name="Total 3 3 2 23 2 2" xfId="34703"/>
    <cellStyle name="Total 3 3 2 23 2 3" xfId="45742"/>
    <cellStyle name="Total 3 3 2 23 2 4" xfId="22789"/>
    <cellStyle name="Total 3 3 2 23 3" xfId="29065"/>
    <cellStyle name="Total 3 3 2 23 4" xfId="40055"/>
    <cellStyle name="Total 3 3 2 23 5" xfId="17102"/>
    <cellStyle name="Total 3 3 2 24" xfId="5421"/>
    <cellStyle name="Total 3 3 2 24 2" xfId="11079"/>
    <cellStyle name="Total 3 3 2 24 2 2" xfId="34906"/>
    <cellStyle name="Total 3 3 2 24 2 3" xfId="45945"/>
    <cellStyle name="Total 3 3 2 24 2 4" xfId="22992"/>
    <cellStyle name="Total 3 3 2 24 3" xfId="29292"/>
    <cellStyle name="Total 3 3 2 24 4" xfId="40288"/>
    <cellStyle name="Total 3 3 2 24 5" xfId="17335"/>
    <cellStyle name="Total 3 3 2 25" xfId="5654"/>
    <cellStyle name="Total 3 3 2 25 2" xfId="11280"/>
    <cellStyle name="Total 3 3 2 25 2 2" xfId="35107"/>
    <cellStyle name="Total 3 3 2 25 2 3" xfId="46146"/>
    <cellStyle name="Total 3 3 2 25 2 4" xfId="23193"/>
    <cellStyle name="Total 3 3 2 25 3" xfId="29518"/>
    <cellStyle name="Total 3 3 2 25 4" xfId="40521"/>
    <cellStyle name="Total 3 3 2 25 5" xfId="17568"/>
    <cellStyle name="Total 3 3 2 26" xfId="5871"/>
    <cellStyle name="Total 3 3 2 26 2" xfId="11464"/>
    <cellStyle name="Total 3 3 2 26 2 2" xfId="35291"/>
    <cellStyle name="Total 3 3 2 26 2 3" xfId="46330"/>
    <cellStyle name="Total 3 3 2 26 2 4" xfId="23377"/>
    <cellStyle name="Total 3 3 2 26 3" xfId="29729"/>
    <cellStyle name="Total 3 3 2 26 4" xfId="40738"/>
    <cellStyle name="Total 3 3 2 26 5" xfId="17785"/>
    <cellStyle name="Total 3 3 2 27" xfId="6079"/>
    <cellStyle name="Total 3 3 2 27 2" xfId="11645"/>
    <cellStyle name="Total 3 3 2 27 2 2" xfId="35472"/>
    <cellStyle name="Total 3 3 2 27 2 3" xfId="46511"/>
    <cellStyle name="Total 3 3 2 27 2 4" xfId="23558"/>
    <cellStyle name="Total 3 3 2 27 3" xfId="29930"/>
    <cellStyle name="Total 3 3 2 27 4" xfId="40946"/>
    <cellStyle name="Total 3 3 2 27 5" xfId="17993"/>
    <cellStyle name="Total 3 3 2 28" xfId="6299"/>
    <cellStyle name="Total 3 3 2 28 2" xfId="11837"/>
    <cellStyle name="Total 3 3 2 28 2 2" xfId="35664"/>
    <cellStyle name="Total 3 3 2 28 2 3" xfId="46703"/>
    <cellStyle name="Total 3 3 2 28 2 4" xfId="23750"/>
    <cellStyle name="Total 3 3 2 28 3" xfId="30143"/>
    <cellStyle name="Total 3 3 2 28 4" xfId="41166"/>
    <cellStyle name="Total 3 3 2 28 5" xfId="18213"/>
    <cellStyle name="Total 3 3 2 29" xfId="6534"/>
    <cellStyle name="Total 3 3 2 29 2" xfId="12039"/>
    <cellStyle name="Total 3 3 2 29 2 2" xfId="35866"/>
    <cellStyle name="Total 3 3 2 29 2 3" xfId="46905"/>
    <cellStyle name="Total 3 3 2 29 2 4" xfId="23952"/>
    <cellStyle name="Total 3 3 2 29 3" xfId="30369"/>
    <cellStyle name="Total 3 3 2 29 4" xfId="41401"/>
    <cellStyle name="Total 3 3 2 29 5" xfId="18448"/>
    <cellStyle name="Total 3 3 2 3" xfId="582"/>
    <cellStyle name="Total 3 3 2 3 10" xfId="2976"/>
    <cellStyle name="Total 3 3 2 3 10 2" xfId="8969"/>
    <cellStyle name="Total 3 3 2 3 10 2 2" xfId="32796"/>
    <cellStyle name="Total 3 3 2 3 10 2 3" xfId="43835"/>
    <cellStyle name="Total 3 3 2 3 10 2 4" xfId="20882"/>
    <cellStyle name="Total 3 3 2 3 10 3" xfId="26900"/>
    <cellStyle name="Total 3 3 2 3 10 4" xfId="37843"/>
    <cellStyle name="Total 3 3 2 3 10 5" xfId="14890"/>
    <cellStyle name="Total 3 3 2 3 11" xfId="3244"/>
    <cellStyle name="Total 3 3 2 3 11 2" xfId="9198"/>
    <cellStyle name="Total 3 3 2 3 11 2 2" xfId="33025"/>
    <cellStyle name="Total 3 3 2 3 11 2 3" xfId="44064"/>
    <cellStyle name="Total 3 3 2 3 11 2 4" xfId="21111"/>
    <cellStyle name="Total 3 3 2 3 11 3" xfId="27165"/>
    <cellStyle name="Total 3 3 2 3 11 4" xfId="38111"/>
    <cellStyle name="Total 3 3 2 3 11 5" xfId="15158"/>
    <cellStyle name="Total 3 3 2 3 12" xfId="3488"/>
    <cellStyle name="Total 3 3 2 3 12 2" xfId="9410"/>
    <cellStyle name="Total 3 3 2 3 12 2 2" xfId="33237"/>
    <cellStyle name="Total 3 3 2 3 12 2 3" xfId="44276"/>
    <cellStyle name="Total 3 3 2 3 12 2 4" xfId="21323"/>
    <cellStyle name="Total 3 3 2 3 12 3" xfId="27404"/>
    <cellStyle name="Total 3 3 2 3 12 4" xfId="38355"/>
    <cellStyle name="Total 3 3 2 3 12 5" xfId="15402"/>
    <cellStyle name="Total 3 3 2 3 13" xfId="3733"/>
    <cellStyle name="Total 3 3 2 3 13 2" xfId="9623"/>
    <cellStyle name="Total 3 3 2 3 13 2 2" xfId="33450"/>
    <cellStyle name="Total 3 3 2 3 13 2 3" xfId="44489"/>
    <cellStyle name="Total 3 3 2 3 13 2 4" xfId="21536"/>
    <cellStyle name="Total 3 3 2 3 13 3" xfId="27645"/>
    <cellStyle name="Total 3 3 2 3 13 4" xfId="38600"/>
    <cellStyle name="Total 3 3 2 3 13 5" xfId="15647"/>
    <cellStyle name="Total 3 3 2 3 14" xfId="3981"/>
    <cellStyle name="Total 3 3 2 3 14 2" xfId="9837"/>
    <cellStyle name="Total 3 3 2 3 14 2 2" xfId="33664"/>
    <cellStyle name="Total 3 3 2 3 14 2 3" xfId="44703"/>
    <cellStyle name="Total 3 3 2 3 14 2 4" xfId="21750"/>
    <cellStyle name="Total 3 3 2 3 14 3" xfId="27888"/>
    <cellStyle name="Total 3 3 2 3 14 4" xfId="38848"/>
    <cellStyle name="Total 3 3 2 3 14 5" xfId="15895"/>
    <cellStyle name="Total 3 3 2 3 15" xfId="4225"/>
    <cellStyle name="Total 3 3 2 3 15 2" xfId="10048"/>
    <cellStyle name="Total 3 3 2 3 15 2 2" xfId="33875"/>
    <cellStyle name="Total 3 3 2 3 15 2 3" xfId="44914"/>
    <cellStyle name="Total 3 3 2 3 15 2 4" xfId="21961"/>
    <cellStyle name="Total 3 3 2 3 15 3" xfId="28127"/>
    <cellStyle name="Total 3 3 2 3 15 4" xfId="39092"/>
    <cellStyle name="Total 3 3 2 3 15 5" xfId="16139"/>
    <cellStyle name="Total 3 3 2 3 16" xfId="4467"/>
    <cellStyle name="Total 3 3 2 3 16 2" xfId="10258"/>
    <cellStyle name="Total 3 3 2 3 16 2 2" xfId="34085"/>
    <cellStyle name="Total 3 3 2 3 16 2 3" xfId="45124"/>
    <cellStyle name="Total 3 3 2 3 16 2 4" xfId="22171"/>
    <cellStyle name="Total 3 3 2 3 16 3" xfId="28364"/>
    <cellStyle name="Total 3 3 2 3 16 4" xfId="39334"/>
    <cellStyle name="Total 3 3 2 3 16 5" xfId="16381"/>
    <cellStyle name="Total 3 3 2 3 17" xfId="4688"/>
    <cellStyle name="Total 3 3 2 3 17 2" xfId="10445"/>
    <cellStyle name="Total 3 3 2 3 17 2 2" xfId="34272"/>
    <cellStyle name="Total 3 3 2 3 17 2 3" xfId="45311"/>
    <cellStyle name="Total 3 3 2 3 17 2 4" xfId="22358"/>
    <cellStyle name="Total 3 3 2 3 17 3" xfId="28579"/>
    <cellStyle name="Total 3 3 2 3 17 4" xfId="39555"/>
    <cellStyle name="Total 3 3 2 3 17 5" xfId="16602"/>
    <cellStyle name="Total 3 3 2 3 18" xfId="4898"/>
    <cellStyle name="Total 3 3 2 3 18 2" xfId="10628"/>
    <cellStyle name="Total 3 3 2 3 18 2 2" xfId="34455"/>
    <cellStyle name="Total 3 3 2 3 18 2 3" xfId="45494"/>
    <cellStyle name="Total 3 3 2 3 18 2 4" xfId="22541"/>
    <cellStyle name="Total 3 3 2 3 18 3" xfId="28783"/>
    <cellStyle name="Total 3 3 2 3 18 4" xfId="39765"/>
    <cellStyle name="Total 3 3 2 3 18 5" xfId="16812"/>
    <cellStyle name="Total 3 3 2 3 19" xfId="5133"/>
    <cellStyle name="Total 3 3 2 3 19 2" xfId="10833"/>
    <cellStyle name="Total 3 3 2 3 19 2 2" xfId="34660"/>
    <cellStyle name="Total 3 3 2 3 19 2 3" xfId="45699"/>
    <cellStyle name="Total 3 3 2 3 19 2 4" xfId="22746"/>
    <cellStyle name="Total 3 3 2 3 19 3" xfId="29013"/>
    <cellStyle name="Total 3 3 2 3 19 4" xfId="40000"/>
    <cellStyle name="Total 3 3 2 3 19 5" xfId="17047"/>
    <cellStyle name="Total 3 3 2 3 2" xfId="1226"/>
    <cellStyle name="Total 3 3 2 3 2 2" xfId="7460"/>
    <cellStyle name="Total 3 3 2 3 2 2 2" xfId="31287"/>
    <cellStyle name="Total 3 3 2 3 2 2 3" xfId="42326"/>
    <cellStyle name="Total 3 3 2 3 2 2 4" xfId="19373"/>
    <cellStyle name="Total 3 3 2 3 2 3" xfId="25202"/>
    <cellStyle name="Total 3 3 2 3 2 4" xfId="24321"/>
    <cellStyle name="Total 3 3 2 3 2 5" xfId="13140"/>
    <cellStyle name="Total 3 3 2 3 20" xfId="5354"/>
    <cellStyle name="Total 3 3 2 3 20 2" xfId="11020"/>
    <cellStyle name="Total 3 3 2 3 20 2 2" xfId="34847"/>
    <cellStyle name="Total 3 3 2 3 20 2 3" xfId="45886"/>
    <cellStyle name="Total 3 3 2 3 20 2 4" xfId="22933"/>
    <cellStyle name="Total 3 3 2 3 20 3" xfId="29226"/>
    <cellStyle name="Total 3 3 2 3 20 4" xfId="40221"/>
    <cellStyle name="Total 3 3 2 3 20 5" xfId="17268"/>
    <cellStyle name="Total 3 3 2 3 21" xfId="5587"/>
    <cellStyle name="Total 3 3 2 3 21 2" xfId="11223"/>
    <cellStyle name="Total 3 3 2 3 21 2 2" xfId="35050"/>
    <cellStyle name="Total 3 3 2 3 21 2 3" xfId="46089"/>
    <cellStyle name="Total 3 3 2 3 21 2 4" xfId="23136"/>
    <cellStyle name="Total 3 3 2 3 21 3" xfId="29453"/>
    <cellStyle name="Total 3 3 2 3 21 4" xfId="40454"/>
    <cellStyle name="Total 3 3 2 3 21 5" xfId="17501"/>
    <cellStyle name="Total 3 3 2 3 22" xfId="5820"/>
    <cellStyle name="Total 3 3 2 3 22 2" xfId="11424"/>
    <cellStyle name="Total 3 3 2 3 22 2 2" xfId="35251"/>
    <cellStyle name="Total 3 3 2 3 22 2 3" xfId="46290"/>
    <cellStyle name="Total 3 3 2 3 22 2 4" xfId="23337"/>
    <cellStyle name="Total 3 3 2 3 22 3" xfId="29679"/>
    <cellStyle name="Total 3 3 2 3 22 4" xfId="40687"/>
    <cellStyle name="Total 3 3 2 3 22 5" xfId="17734"/>
    <cellStyle name="Total 3 3 2 3 23" xfId="6037"/>
    <cellStyle name="Total 3 3 2 3 23 2" xfId="11608"/>
    <cellStyle name="Total 3 3 2 3 23 2 2" xfId="35435"/>
    <cellStyle name="Total 3 3 2 3 23 2 3" xfId="46474"/>
    <cellStyle name="Total 3 3 2 3 23 2 4" xfId="23521"/>
    <cellStyle name="Total 3 3 2 3 23 3" xfId="29889"/>
    <cellStyle name="Total 3 3 2 3 23 4" xfId="40904"/>
    <cellStyle name="Total 3 3 2 3 23 5" xfId="17951"/>
    <cellStyle name="Total 3 3 2 3 24" xfId="6245"/>
    <cellStyle name="Total 3 3 2 3 24 2" xfId="11789"/>
    <cellStyle name="Total 3 3 2 3 24 2 2" xfId="35616"/>
    <cellStyle name="Total 3 3 2 3 24 2 3" xfId="46655"/>
    <cellStyle name="Total 3 3 2 3 24 2 4" xfId="23702"/>
    <cellStyle name="Total 3 3 2 3 24 3" xfId="30090"/>
    <cellStyle name="Total 3 3 2 3 24 4" xfId="41112"/>
    <cellStyle name="Total 3 3 2 3 24 5" xfId="18159"/>
    <cellStyle name="Total 3 3 2 3 25" xfId="6465"/>
    <cellStyle name="Total 3 3 2 3 25 2" xfId="11981"/>
    <cellStyle name="Total 3 3 2 3 25 2 2" xfId="35808"/>
    <cellStyle name="Total 3 3 2 3 25 2 3" xfId="46847"/>
    <cellStyle name="Total 3 3 2 3 25 2 4" xfId="23894"/>
    <cellStyle name="Total 3 3 2 3 25 3" xfId="30303"/>
    <cellStyle name="Total 3 3 2 3 25 4" xfId="41332"/>
    <cellStyle name="Total 3 3 2 3 25 5" xfId="18379"/>
    <cellStyle name="Total 3 3 2 3 26" xfId="6691"/>
    <cellStyle name="Total 3 3 2 3 26 2" xfId="12174"/>
    <cellStyle name="Total 3 3 2 3 26 2 2" xfId="36001"/>
    <cellStyle name="Total 3 3 2 3 26 2 3" xfId="47040"/>
    <cellStyle name="Total 3 3 2 3 26 2 4" xfId="24087"/>
    <cellStyle name="Total 3 3 2 3 26 3" xfId="30520"/>
    <cellStyle name="Total 3 3 2 3 26 4" xfId="41558"/>
    <cellStyle name="Total 3 3 2 3 26 5" xfId="18605"/>
    <cellStyle name="Total 3 3 2 3 27" xfId="802"/>
    <cellStyle name="Total 3 3 2 3 27 2" xfId="7109"/>
    <cellStyle name="Total 3 3 2 3 27 2 2" xfId="30936"/>
    <cellStyle name="Total 3 3 2 3 27 2 3" xfId="41975"/>
    <cellStyle name="Total 3 3 2 3 27 2 4" xfId="19022"/>
    <cellStyle name="Total 3 3 2 3 27 3" xfId="24793"/>
    <cellStyle name="Total 3 3 2 3 27 4" xfId="26490"/>
    <cellStyle name="Total 3 3 2 3 27 5" xfId="12716"/>
    <cellStyle name="Total 3 3 2 3 28" xfId="6892"/>
    <cellStyle name="Total 3 3 2 3 28 2" xfId="30719"/>
    <cellStyle name="Total 3 3 2 3 28 3" xfId="41758"/>
    <cellStyle name="Total 3 3 2 3 28 4" xfId="18805"/>
    <cellStyle name="Total 3 3 2 3 29" xfId="24573"/>
    <cellStyle name="Total 3 3 2 3 3" xfId="1439"/>
    <cellStyle name="Total 3 3 2 3 3 2" xfId="7645"/>
    <cellStyle name="Total 3 3 2 3 3 2 2" xfId="31472"/>
    <cellStyle name="Total 3 3 2 3 3 2 3" xfId="42511"/>
    <cellStyle name="Total 3 3 2 3 3 2 4" xfId="19558"/>
    <cellStyle name="Total 3 3 2 3 3 3" xfId="25408"/>
    <cellStyle name="Total 3 3 2 3 3 4" xfId="36306"/>
    <cellStyle name="Total 3 3 2 3 3 5" xfId="13353"/>
    <cellStyle name="Total 3 3 2 3 30" xfId="29442"/>
    <cellStyle name="Total 3 3 2 3 31" xfId="12496"/>
    <cellStyle name="Total 3 3 2 3 4" xfId="1671"/>
    <cellStyle name="Total 3 3 2 3 4 2" xfId="7843"/>
    <cellStyle name="Total 3 3 2 3 4 2 2" xfId="31670"/>
    <cellStyle name="Total 3 3 2 3 4 2 3" xfId="42709"/>
    <cellStyle name="Total 3 3 2 3 4 2 4" xfId="19756"/>
    <cellStyle name="Total 3 3 2 3 4 3" xfId="25632"/>
    <cellStyle name="Total 3 3 2 3 4 4" xfId="36538"/>
    <cellStyle name="Total 3 3 2 3 4 5" xfId="13585"/>
    <cellStyle name="Total 3 3 2 3 5" xfId="1882"/>
    <cellStyle name="Total 3 3 2 3 5 2" xfId="8027"/>
    <cellStyle name="Total 3 3 2 3 5 2 2" xfId="31854"/>
    <cellStyle name="Total 3 3 2 3 5 2 3" xfId="42893"/>
    <cellStyle name="Total 3 3 2 3 5 2 4" xfId="19940"/>
    <cellStyle name="Total 3 3 2 3 5 3" xfId="25836"/>
    <cellStyle name="Total 3 3 2 3 5 4" xfId="36749"/>
    <cellStyle name="Total 3 3 2 3 5 5" xfId="13796"/>
    <cellStyle name="Total 3 3 2 3 6" xfId="2113"/>
    <cellStyle name="Total 3 3 2 3 6 2" xfId="8228"/>
    <cellStyle name="Total 3 3 2 3 6 2 2" xfId="32055"/>
    <cellStyle name="Total 3 3 2 3 6 2 3" xfId="43094"/>
    <cellStyle name="Total 3 3 2 3 6 2 4" xfId="20141"/>
    <cellStyle name="Total 3 3 2 3 6 3" xfId="26061"/>
    <cellStyle name="Total 3 3 2 3 6 4" xfId="36980"/>
    <cellStyle name="Total 3 3 2 3 6 5" xfId="14027"/>
    <cellStyle name="Total 3 3 2 3 7" xfId="2338"/>
    <cellStyle name="Total 3 3 2 3 7 2" xfId="8419"/>
    <cellStyle name="Total 3 3 2 3 7 2 2" xfId="32246"/>
    <cellStyle name="Total 3 3 2 3 7 2 3" xfId="43285"/>
    <cellStyle name="Total 3 3 2 3 7 2 4" xfId="20332"/>
    <cellStyle name="Total 3 3 2 3 7 3" xfId="26278"/>
    <cellStyle name="Total 3 3 2 3 7 4" xfId="37205"/>
    <cellStyle name="Total 3 3 2 3 7 5" xfId="14252"/>
    <cellStyle name="Total 3 3 2 3 8" xfId="2552"/>
    <cellStyle name="Total 3 3 2 3 8 2" xfId="8605"/>
    <cellStyle name="Total 3 3 2 3 8 2 2" xfId="32432"/>
    <cellStyle name="Total 3 3 2 3 8 2 3" xfId="43471"/>
    <cellStyle name="Total 3 3 2 3 8 2 4" xfId="20518"/>
    <cellStyle name="Total 3 3 2 3 8 3" xfId="26487"/>
    <cellStyle name="Total 3 3 2 3 8 4" xfId="37419"/>
    <cellStyle name="Total 3 3 2 3 8 5" xfId="14466"/>
    <cellStyle name="Total 3 3 2 3 9" xfId="2770"/>
    <cellStyle name="Total 3 3 2 3 9 2" xfId="8789"/>
    <cellStyle name="Total 3 3 2 3 9 2 2" xfId="32616"/>
    <cellStyle name="Total 3 3 2 3 9 2 3" xfId="43655"/>
    <cellStyle name="Total 3 3 2 3 9 2 4" xfId="20702"/>
    <cellStyle name="Total 3 3 2 3 9 3" xfId="26699"/>
    <cellStyle name="Total 3 3 2 3 9 4" xfId="37637"/>
    <cellStyle name="Total 3 3 2 3 9 5" xfId="14684"/>
    <cellStyle name="Total 3 3 2 30" xfId="6735"/>
    <cellStyle name="Total 3 3 2 30 2" xfId="12210"/>
    <cellStyle name="Total 3 3 2 30 2 2" xfId="36037"/>
    <cellStyle name="Total 3 3 2 30 2 3" xfId="47076"/>
    <cellStyle name="Total 3 3 2 30 2 4" xfId="24123"/>
    <cellStyle name="Total 3 3 2 30 3" xfId="30563"/>
    <cellStyle name="Total 3 3 2 30 4" xfId="41602"/>
    <cellStyle name="Total 3 3 2 30 5" xfId="18649"/>
    <cellStyle name="Total 3 3 2 31" xfId="6780"/>
    <cellStyle name="Total 3 3 2 31 2" xfId="12250"/>
    <cellStyle name="Total 3 3 2 31 2 2" xfId="36077"/>
    <cellStyle name="Total 3 3 2 31 2 3" xfId="47116"/>
    <cellStyle name="Total 3 3 2 31 2 4" xfId="24163"/>
    <cellStyle name="Total 3 3 2 31 3" xfId="30607"/>
    <cellStyle name="Total 3 3 2 31 4" xfId="41647"/>
    <cellStyle name="Total 3 3 2 31 5" xfId="18694"/>
    <cellStyle name="Total 3 3 2 32" xfId="658"/>
    <cellStyle name="Total 3 3 2 32 2" xfId="6965"/>
    <cellStyle name="Total 3 3 2 32 2 2" xfId="30792"/>
    <cellStyle name="Total 3 3 2 32 2 3" xfId="41831"/>
    <cellStyle name="Total 3 3 2 32 2 4" xfId="18878"/>
    <cellStyle name="Total 3 3 2 32 3" xfId="24649"/>
    <cellStyle name="Total 3 3 2 32 4" xfId="28607"/>
    <cellStyle name="Total 3 3 2 32 5" xfId="12572"/>
    <cellStyle name="Total 3 3 2 33" xfId="24412"/>
    <cellStyle name="Total 3 3 2 34" xfId="25770"/>
    <cellStyle name="Total 3 3 2 35" xfId="12330"/>
    <cellStyle name="Total 3 3 2 4" xfId="456"/>
    <cellStyle name="Total 3 3 2 4 10" xfId="2850"/>
    <cellStyle name="Total 3 3 2 4 10 2" xfId="8862"/>
    <cellStyle name="Total 3 3 2 4 10 2 2" xfId="32689"/>
    <cellStyle name="Total 3 3 2 4 10 2 3" xfId="43728"/>
    <cellStyle name="Total 3 3 2 4 10 2 4" xfId="20775"/>
    <cellStyle name="Total 3 3 2 4 10 3" xfId="26779"/>
    <cellStyle name="Total 3 3 2 4 10 4" xfId="37717"/>
    <cellStyle name="Total 3 3 2 4 10 5" xfId="14764"/>
    <cellStyle name="Total 3 3 2 4 11" xfId="3118"/>
    <cellStyle name="Total 3 3 2 4 11 2" xfId="9091"/>
    <cellStyle name="Total 3 3 2 4 11 2 2" xfId="32918"/>
    <cellStyle name="Total 3 3 2 4 11 2 3" xfId="43957"/>
    <cellStyle name="Total 3 3 2 4 11 2 4" xfId="21004"/>
    <cellStyle name="Total 3 3 2 4 11 3" xfId="27042"/>
    <cellStyle name="Total 3 3 2 4 11 4" xfId="37985"/>
    <cellStyle name="Total 3 3 2 4 11 5" xfId="15032"/>
    <cellStyle name="Total 3 3 2 4 12" xfId="3362"/>
    <cellStyle name="Total 3 3 2 4 12 2" xfId="9303"/>
    <cellStyle name="Total 3 3 2 4 12 2 2" xfId="33130"/>
    <cellStyle name="Total 3 3 2 4 12 2 3" xfId="44169"/>
    <cellStyle name="Total 3 3 2 4 12 2 4" xfId="21216"/>
    <cellStyle name="Total 3 3 2 4 12 3" xfId="27283"/>
    <cellStyle name="Total 3 3 2 4 12 4" xfId="38229"/>
    <cellStyle name="Total 3 3 2 4 12 5" xfId="15276"/>
    <cellStyle name="Total 3 3 2 4 13" xfId="3607"/>
    <cellStyle name="Total 3 3 2 4 13 2" xfId="9516"/>
    <cellStyle name="Total 3 3 2 4 13 2 2" xfId="33343"/>
    <cellStyle name="Total 3 3 2 4 13 2 3" xfId="44382"/>
    <cellStyle name="Total 3 3 2 4 13 2 4" xfId="21429"/>
    <cellStyle name="Total 3 3 2 4 13 3" xfId="27523"/>
    <cellStyle name="Total 3 3 2 4 13 4" xfId="38474"/>
    <cellStyle name="Total 3 3 2 4 13 5" xfId="15521"/>
    <cellStyle name="Total 3 3 2 4 14" xfId="3855"/>
    <cellStyle name="Total 3 3 2 4 14 2" xfId="9730"/>
    <cellStyle name="Total 3 3 2 4 14 2 2" xfId="33557"/>
    <cellStyle name="Total 3 3 2 4 14 2 3" xfId="44596"/>
    <cellStyle name="Total 3 3 2 4 14 2 4" xfId="21643"/>
    <cellStyle name="Total 3 3 2 4 14 3" xfId="27767"/>
    <cellStyle name="Total 3 3 2 4 14 4" xfId="38722"/>
    <cellStyle name="Total 3 3 2 4 14 5" xfId="15769"/>
    <cellStyle name="Total 3 3 2 4 15" xfId="4099"/>
    <cellStyle name="Total 3 3 2 4 15 2" xfId="9941"/>
    <cellStyle name="Total 3 3 2 4 15 2 2" xfId="33768"/>
    <cellStyle name="Total 3 3 2 4 15 2 3" xfId="44807"/>
    <cellStyle name="Total 3 3 2 4 15 2 4" xfId="21854"/>
    <cellStyle name="Total 3 3 2 4 15 3" xfId="28006"/>
    <cellStyle name="Total 3 3 2 4 15 4" xfId="38966"/>
    <cellStyle name="Total 3 3 2 4 15 5" xfId="16013"/>
    <cellStyle name="Total 3 3 2 4 16" xfId="4341"/>
    <cellStyle name="Total 3 3 2 4 16 2" xfId="10151"/>
    <cellStyle name="Total 3 3 2 4 16 2 2" xfId="33978"/>
    <cellStyle name="Total 3 3 2 4 16 2 3" xfId="45017"/>
    <cellStyle name="Total 3 3 2 4 16 2 4" xfId="22064"/>
    <cellStyle name="Total 3 3 2 4 16 3" xfId="28243"/>
    <cellStyle name="Total 3 3 2 4 16 4" xfId="39208"/>
    <cellStyle name="Total 3 3 2 4 16 5" xfId="16255"/>
    <cellStyle name="Total 3 3 2 4 17" xfId="4562"/>
    <cellStyle name="Total 3 3 2 4 17 2" xfId="10338"/>
    <cellStyle name="Total 3 3 2 4 17 2 2" xfId="34165"/>
    <cellStyle name="Total 3 3 2 4 17 2 3" xfId="45204"/>
    <cellStyle name="Total 3 3 2 4 17 2 4" xfId="22251"/>
    <cellStyle name="Total 3 3 2 4 17 3" xfId="28458"/>
    <cellStyle name="Total 3 3 2 4 17 4" xfId="39429"/>
    <cellStyle name="Total 3 3 2 4 17 5" xfId="16476"/>
    <cellStyle name="Total 3 3 2 4 18" xfId="4772"/>
    <cellStyle name="Total 3 3 2 4 18 2" xfId="10521"/>
    <cellStyle name="Total 3 3 2 4 18 2 2" xfId="34348"/>
    <cellStyle name="Total 3 3 2 4 18 2 3" xfId="45387"/>
    <cellStyle name="Total 3 3 2 4 18 2 4" xfId="22434"/>
    <cellStyle name="Total 3 3 2 4 18 3" xfId="28662"/>
    <cellStyle name="Total 3 3 2 4 18 4" xfId="39639"/>
    <cellStyle name="Total 3 3 2 4 18 5" xfId="16686"/>
    <cellStyle name="Total 3 3 2 4 19" xfId="5007"/>
    <cellStyle name="Total 3 3 2 4 19 2" xfId="10726"/>
    <cellStyle name="Total 3 3 2 4 19 2 2" xfId="34553"/>
    <cellStyle name="Total 3 3 2 4 19 2 3" xfId="45592"/>
    <cellStyle name="Total 3 3 2 4 19 2 4" xfId="22639"/>
    <cellStyle name="Total 3 3 2 4 19 3" xfId="28891"/>
    <cellStyle name="Total 3 3 2 4 19 4" xfId="39874"/>
    <cellStyle name="Total 3 3 2 4 19 5" xfId="16921"/>
    <cellStyle name="Total 3 3 2 4 2" xfId="1100"/>
    <cellStyle name="Total 3 3 2 4 2 2" xfId="7353"/>
    <cellStyle name="Total 3 3 2 4 2 2 2" xfId="31180"/>
    <cellStyle name="Total 3 3 2 4 2 2 3" xfId="42219"/>
    <cellStyle name="Total 3 3 2 4 2 2 4" xfId="19266"/>
    <cellStyle name="Total 3 3 2 4 2 3" xfId="25081"/>
    <cellStyle name="Total 3 3 2 4 2 4" xfId="24234"/>
    <cellStyle name="Total 3 3 2 4 2 5" xfId="13014"/>
    <cellStyle name="Total 3 3 2 4 20" xfId="5228"/>
    <cellStyle name="Total 3 3 2 4 20 2" xfId="10913"/>
    <cellStyle name="Total 3 3 2 4 20 2 2" xfId="34740"/>
    <cellStyle name="Total 3 3 2 4 20 2 3" xfId="45779"/>
    <cellStyle name="Total 3 3 2 4 20 2 4" xfId="22826"/>
    <cellStyle name="Total 3 3 2 4 20 3" xfId="29105"/>
    <cellStyle name="Total 3 3 2 4 20 4" xfId="40095"/>
    <cellStyle name="Total 3 3 2 4 20 5" xfId="17142"/>
    <cellStyle name="Total 3 3 2 4 21" xfId="5461"/>
    <cellStyle name="Total 3 3 2 4 21 2" xfId="11116"/>
    <cellStyle name="Total 3 3 2 4 21 2 2" xfId="34943"/>
    <cellStyle name="Total 3 3 2 4 21 2 3" xfId="45982"/>
    <cellStyle name="Total 3 3 2 4 21 2 4" xfId="23029"/>
    <cellStyle name="Total 3 3 2 4 21 3" xfId="29332"/>
    <cellStyle name="Total 3 3 2 4 21 4" xfId="40328"/>
    <cellStyle name="Total 3 3 2 4 21 5" xfId="17375"/>
    <cellStyle name="Total 3 3 2 4 22" xfId="5694"/>
    <cellStyle name="Total 3 3 2 4 22 2" xfId="11317"/>
    <cellStyle name="Total 3 3 2 4 22 2 2" xfId="35144"/>
    <cellStyle name="Total 3 3 2 4 22 2 3" xfId="46183"/>
    <cellStyle name="Total 3 3 2 4 22 2 4" xfId="23230"/>
    <cellStyle name="Total 3 3 2 4 22 3" xfId="29558"/>
    <cellStyle name="Total 3 3 2 4 22 4" xfId="40561"/>
    <cellStyle name="Total 3 3 2 4 22 5" xfId="17608"/>
    <cellStyle name="Total 3 3 2 4 23" xfId="5911"/>
    <cellStyle name="Total 3 3 2 4 23 2" xfId="11501"/>
    <cellStyle name="Total 3 3 2 4 23 2 2" xfId="35328"/>
    <cellStyle name="Total 3 3 2 4 23 2 3" xfId="46367"/>
    <cellStyle name="Total 3 3 2 4 23 2 4" xfId="23414"/>
    <cellStyle name="Total 3 3 2 4 23 3" xfId="29769"/>
    <cellStyle name="Total 3 3 2 4 23 4" xfId="40778"/>
    <cellStyle name="Total 3 3 2 4 23 5" xfId="17825"/>
    <cellStyle name="Total 3 3 2 4 24" xfId="6119"/>
    <cellStyle name="Total 3 3 2 4 24 2" xfId="11682"/>
    <cellStyle name="Total 3 3 2 4 24 2 2" xfId="35509"/>
    <cellStyle name="Total 3 3 2 4 24 2 3" xfId="46548"/>
    <cellStyle name="Total 3 3 2 4 24 2 4" xfId="23595"/>
    <cellStyle name="Total 3 3 2 4 24 3" xfId="29970"/>
    <cellStyle name="Total 3 3 2 4 24 4" xfId="40986"/>
    <cellStyle name="Total 3 3 2 4 24 5" xfId="18033"/>
    <cellStyle name="Total 3 3 2 4 25" xfId="6339"/>
    <cellStyle name="Total 3 3 2 4 25 2" xfId="11874"/>
    <cellStyle name="Total 3 3 2 4 25 2 2" xfId="35701"/>
    <cellStyle name="Total 3 3 2 4 25 2 3" xfId="46740"/>
    <cellStyle name="Total 3 3 2 4 25 2 4" xfId="23787"/>
    <cellStyle name="Total 3 3 2 4 25 3" xfId="30183"/>
    <cellStyle name="Total 3 3 2 4 25 4" xfId="41206"/>
    <cellStyle name="Total 3 3 2 4 25 5" xfId="18253"/>
    <cellStyle name="Total 3 3 2 4 26" xfId="6573"/>
    <cellStyle name="Total 3 3 2 4 26 2" xfId="12075"/>
    <cellStyle name="Total 3 3 2 4 26 2 2" xfId="35902"/>
    <cellStyle name="Total 3 3 2 4 26 2 3" xfId="46941"/>
    <cellStyle name="Total 3 3 2 4 26 2 4" xfId="23988"/>
    <cellStyle name="Total 3 3 2 4 26 3" xfId="30408"/>
    <cellStyle name="Total 3 3 2 4 26 4" xfId="41440"/>
    <cellStyle name="Total 3 3 2 4 26 5" xfId="18487"/>
    <cellStyle name="Total 3 3 2 4 27" xfId="695"/>
    <cellStyle name="Total 3 3 2 4 27 2" xfId="7002"/>
    <cellStyle name="Total 3 3 2 4 27 2 2" xfId="30829"/>
    <cellStyle name="Total 3 3 2 4 27 2 3" xfId="41868"/>
    <cellStyle name="Total 3 3 2 4 27 2 4" xfId="18915"/>
    <cellStyle name="Total 3 3 2 4 27 3" xfId="24686"/>
    <cellStyle name="Total 3 3 2 4 27 4" xfId="28348"/>
    <cellStyle name="Total 3 3 2 4 27 5" xfId="12609"/>
    <cellStyle name="Total 3 3 2 4 28" xfId="24452"/>
    <cellStyle name="Total 3 3 2 4 29" xfId="30247"/>
    <cellStyle name="Total 3 3 2 4 3" xfId="1313"/>
    <cellStyle name="Total 3 3 2 4 3 2" xfId="7538"/>
    <cellStyle name="Total 3 3 2 4 3 2 2" xfId="31365"/>
    <cellStyle name="Total 3 3 2 4 3 2 3" xfId="42404"/>
    <cellStyle name="Total 3 3 2 4 3 2 4" xfId="19451"/>
    <cellStyle name="Total 3 3 2 4 3 3" xfId="25288"/>
    <cellStyle name="Total 3 3 2 4 3 4" xfId="36180"/>
    <cellStyle name="Total 3 3 2 4 3 5" xfId="13227"/>
    <cellStyle name="Total 3 3 2 4 30" xfId="12370"/>
    <cellStyle name="Total 3 3 2 4 4" xfId="1545"/>
    <cellStyle name="Total 3 3 2 4 4 2" xfId="7736"/>
    <cellStyle name="Total 3 3 2 4 4 2 2" xfId="31563"/>
    <cellStyle name="Total 3 3 2 4 4 2 3" xfId="42602"/>
    <cellStyle name="Total 3 3 2 4 4 2 4" xfId="19649"/>
    <cellStyle name="Total 3 3 2 4 4 3" xfId="25512"/>
    <cellStyle name="Total 3 3 2 4 4 4" xfId="36412"/>
    <cellStyle name="Total 3 3 2 4 4 5" xfId="13459"/>
    <cellStyle name="Total 3 3 2 4 5" xfId="1756"/>
    <cellStyle name="Total 3 3 2 4 5 2" xfId="7920"/>
    <cellStyle name="Total 3 3 2 4 5 2 2" xfId="31747"/>
    <cellStyle name="Total 3 3 2 4 5 2 3" xfId="42786"/>
    <cellStyle name="Total 3 3 2 4 5 2 4" xfId="19833"/>
    <cellStyle name="Total 3 3 2 4 5 3" xfId="25716"/>
    <cellStyle name="Total 3 3 2 4 5 4" xfId="36623"/>
    <cellStyle name="Total 3 3 2 4 5 5" xfId="13670"/>
    <cellStyle name="Total 3 3 2 4 6" xfId="1987"/>
    <cellStyle name="Total 3 3 2 4 6 2" xfId="8121"/>
    <cellStyle name="Total 3 3 2 4 6 2 2" xfId="31948"/>
    <cellStyle name="Total 3 3 2 4 6 2 3" xfId="42987"/>
    <cellStyle name="Total 3 3 2 4 6 2 4" xfId="20034"/>
    <cellStyle name="Total 3 3 2 4 6 3" xfId="25940"/>
    <cellStyle name="Total 3 3 2 4 6 4" xfId="36854"/>
    <cellStyle name="Total 3 3 2 4 6 5" xfId="13901"/>
    <cellStyle name="Total 3 3 2 4 7" xfId="2212"/>
    <cellStyle name="Total 3 3 2 4 7 2" xfId="8312"/>
    <cellStyle name="Total 3 3 2 4 7 2 2" xfId="32139"/>
    <cellStyle name="Total 3 3 2 4 7 2 3" xfId="43178"/>
    <cellStyle name="Total 3 3 2 4 7 2 4" xfId="20225"/>
    <cellStyle name="Total 3 3 2 4 7 3" xfId="26158"/>
    <cellStyle name="Total 3 3 2 4 7 4" xfId="37079"/>
    <cellStyle name="Total 3 3 2 4 7 5" xfId="14126"/>
    <cellStyle name="Total 3 3 2 4 8" xfId="2426"/>
    <cellStyle name="Total 3 3 2 4 8 2" xfId="8498"/>
    <cellStyle name="Total 3 3 2 4 8 2 2" xfId="32325"/>
    <cellStyle name="Total 3 3 2 4 8 2 3" xfId="43364"/>
    <cellStyle name="Total 3 3 2 4 8 2 4" xfId="20411"/>
    <cellStyle name="Total 3 3 2 4 8 3" xfId="26366"/>
    <cellStyle name="Total 3 3 2 4 8 4" xfId="37293"/>
    <cellStyle name="Total 3 3 2 4 8 5" xfId="14340"/>
    <cellStyle name="Total 3 3 2 4 9" xfId="2648"/>
    <cellStyle name="Total 3 3 2 4 9 2" xfId="8687"/>
    <cellStyle name="Total 3 3 2 4 9 2 2" xfId="32514"/>
    <cellStyle name="Total 3 3 2 4 9 2 3" xfId="43553"/>
    <cellStyle name="Total 3 3 2 4 9 2 4" xfId="20600"/>
    <cellStyle name="Total 3 3 2 4 9 3" xfId="26583"/>
    <cellStyle name="Total 3 3 2 4 9 4" xfId="37515"/>
    <cellStyle name="Total 3 3 2 4 9 5" xfId="14562"/>
    <cellStyle name="Total 3 3 2 5" xfId="1060"/>
    <cellStyle name="Total 3 3 2 5 2" xfId="7316"/>
    <cellStyle name="Total 3 3 2 5 2 2" xfId="31143"/>
    <cellStyle name="Total 3 3 2 5 2 3" xfId="42182"/>
    <cellStyle name="Total 3 3 2 5 2 4" xfId="19229"/>
    <cellStyle name="Total 3 3 2 5 3" xfId="25041"/>
    <cellStyle name="Total 3 3 2 5 4" xfId="24978"/>
    <cellStyle name="Total 3 3 2 5 5" xfId="12974"/>
    <cellStyle name="Total 3 3 2 6" xfId="1273"/>
    <cellStyle name="Total 3 3 2 6 2" xfId="7501"/>
    <cellStyle name="Total 3 3 2 6 2 2" xfId="31328"/>
    <cellStyle name="Total 3 3 2 6 2 3" xfId="42367"/>
    <cellStyle name="Total 3 3 2 6 2 4" xfId="19414"/>
    <cellStyle name="Total 3 3 2 6 3" xfId="25248"/>
    <cellStyle name="Total 3 3 2 6 4" xfId="36140"/>
    <cellStyle name="Total 3 3 2 6 5" xfId="13187"/>
    <cellStyle name="Total 3 3 2 7" xfId="1505"/>
    <cellStyle name="Total 3 3 2 7 2" xfId="7699"/>
    <cellStyle name="Total 3 3 2 7 2 2" xfId="31526"/>
    <cellStyle name="Total 3 3 2 7 2 3" xfId="42565"/>
    <cellStyle name="Total 3 3 2 7 2 4" xfId="19612"/>
    <cellStyle name="Total 3 3 2 7 3" xfId="25472"/>
    <cellStyle name="Total 3 3 2 7 4" xfId="36372"/>
    <cellStyle name="Total 3 3 2 7 5" xfId="13419"/>
    <cellStyle name="Total 3 3 2 8" xfId="1716"/>
    <cellStyle name="Total 3 3 2 8 2" xfId="7883"/>
    <cellStyle name="Total 3 3 2 8 2 2" xfId="31710"/>
    <cellStyle name="Total 3 3 2 8 2 3" xfId="42749"/>
    <cellStyle name="Total 3 3 2 8 2 4" xfId="19796"/>
    <cellStyle name="Total 3 3 2 8 3" xfId="25676"/>
    <cellStyle name="Total 3 3 2 8 4" xfId="36583"/>
    <cellStyle name="Total 3 3 2 8 5" xfId="13630"/>
    <cellStyle name="Total 3 3 2 9" xfId="1947"/>
    <cellStyle name="Total 3 3 2 9 2" xfId="8084"/>
    <cellStyle name="Total 3 3 2 9 2 2" xfId="31911"/>
    <cellStyle name="Total 3 3 2 9 2 3" xfId="42950"/>
    <cellStyle name="Total 3 3 2 9 2 4" xfId="19997"/>
    <cellStyle name="Total 3 3 2 9 3" xfId="25900"/>
    <cellStyle name="Total 3 3 2 9 4" xfId="36814"/>
    <cellStyle name="Total 3 3 2 9 5" xfId="13861"/>
    <cellStyle name="Total 3 3 20" xfId="6500"/>
    <cellStyle name="Total 3 3 20 2" xfId="12011"/>
    <cellStyle name="Total 3 3 20 2 2" xfId="35838"/>
    <cellStyle name="Total 3 3 20 2 3" xfId="46877"/>
    <cellStyle name="Total 3 3 20 2 4" xfId="23924"/>
    <cellStyle name="Total 3 3 20 3" xfId="30337"/>
    <cellStyle name="Total 3 3 20 4" xfId="41367"/>
    <cellStyle name="Total 3 3 20 5" xfId="18414"/>
    <cellStyle name="Total 3 3 21" xfId="5640"/>
    <cellStyle name="Total 3 3 21 2" xfId="11268"/>
    <cellStyle name="Total 3 3 21 2 2" xfId="35095"/>
    <cellStyle name="Total 3 3 21 2 3" xfId="46134"/>
    <cellStyle name="Total 3 3 21 2 4" xfId="23181"/>
    <cellStyle name="Total 3 3 21 3" xfId="29505"/>
    <cellStyle name="Total 3 3 21 4" xfId="40507"/>
    <cellStyle name="Total 3 3 21 5" xfId="17554"/>
    <cellStyle name="Total 3 3 22" xfId="622"/>
    <cellStyle name="Total 3 3 22 2" xfId="6929"/>
    <cellStyle name="Total 3 3 22 2 2" xfId="30756"/>
    <cellStyle name="Total 3 3 22 2 3" xfId="41795"/>
    <cellStyle name="Total 3 3 22 2 4" xfId="18842"/>
    <cellStyle name="Total 3 3 22 3" xfId="24613"/>
    <cellStyle name="Total 3 3 22 4" xfId="26845"/>
    <cellStyle name="Total 3 3 22 5" xfId="12536"/>
    <cellStyle name="Total 3 3 23" xfId="24370"/>
    <cellStyle name="Total 3 3 24" xfId="28735"/>
    <cellStyle name="Total 3 3 25" xfId="12289"/>
    <cellStyle name="Total 3 3 3" xfId="503"/>
    <cellStyle name="Total 3 3 3 10" xfId="2897"/>
    <cellStyle name="Total 3 3 3 10 2" xfId="8906"/>
    <cellStyle name="Total 3 3 3 10 2 2" xfId="32733"/>
    <cellStyle name="Total 3 3 3 10 2 3" xfId="43772"/>
    <cellStyle name="Total 3 3 3 10 2 4" xfId="20819"/>
    <cellStyle name="Total 3 3 3 10 3" xfId="26824"/>
    <cellStyle name="Total 3 3 3 10 4" xfId="37764"/>
    <cellStyle name="Total 3 3 3 10 5" xfId="14811"/>
    <cellStyle name="Total 3 3 3 11" xfId="3165"/>
    <cellStyle name="Total 3 3 3 11 2" xfId="9135"/>
    <cellStyle name="Total 3 3 3 11 2 2" xfId="32962"/>
    <cellStyle name="Total 3 3 3 11 2 3" xfId="44001"/>
    <cellStyle name="Total 3 3 3 11 2 4" xfId="21048"/>
    <cellStyle name="Total 3 3 3 11 3" xfId="27088"/>
    <cellStyle name="Total 3 3 3 11 4" xfId="38032"/>
    <cellStyle name="Total 3 3 3 11 5" xfId="15079"/>
    <cellStyle name="Total 3 3 3 12" xfId="3409"/>
    <cellStyle name="Total 3 3 3 12 2" xfId="9347"/>
    <cellStyle name="Total 3 3 3 12 2 2" xfId="33174"/>
    <cellStyle name="Total 3 3 3 12 2 3" xfId="44213"/>
    <cellStyle name="Total 3 3 3 12 2 4" xfId="21260"/>
    <cellStyle name="Total 3 3 3 12 3" xfId="27328"/>
    <cellStyle name="Total 3 3 3 12 4" xfId="38276"/>
    <cellStyle name="Total 3 3 3 12 5" xfId="15323"/>
    <cellStyle name="Total 3 3 3 13" xfId="3654"/>
    <cellStyle name="Total 3 3 3 13 2" xfId="9560"/>
    <cellStyle name="Total 3 3 3 13 2 2" xfId="33387"/>
    <cellStyle name="Total 3 3 3 13 2 3" xfId="44426"/>
    <cellStyle name="Total 3 3 3 13 2 4" xfId="21473"/>
    <cellStyle name="Total 3 3 3 13 3" xfId="27568"/>
    <cellStyle name="Total 3 3 3 13 4" xfId="38521"/>
    <cellStyle name="Total 3 3 3 13 5" xfId="15568"/>
    <cellStyle name="Total 3 3 3 14" xfId="3902"/>
    <cellStyle name="Total 3 3 3 14 2" xfId="9774"/>
    <cellStyle name="Total 3 3 3 14 2 2" xfId="33601"/>
    <cellStyle name="Total 3 3 3 14 2 3" xfId="44640"/>
    <cellStyle name="Total 3 3 3 14 2 4" xfId="21687"/>
    <cellStyle name="Total 3 3 3 14 3" xfId="27812"/>
    <cellStyle name="Total 3 3 3 14 4" xfId="38769"/>
    <cellStyle name="Total 3 3 3 14 5" xfId="15816"/>
    <cellStyle name="Total 3 3 3 15" xfId="4146"/>
    <cellStyle name="Total 3 3 3 15 2" xfId="9985"/>
    <cellStyle name="Total 3 3 3 15 2 2" xfId="33812"/>
    <cellStyle name="Total 3 3 3 15 2 3" xfId="44851"/>
    <cellStyle name="Total 3 3 3 15 2 4" xfId="21898"/>
    <cellStyle name="Total 3 3 3 15 3" xfId="28051"/>
    <cellStyle name="Total 3 3 3 15 4" xfId="39013"/>
    <cellStyle name="Total 3 3 3 15 5" xfId="16060"/>
    <cellStyle name="Total 3 3 3 16" xfId="4388"/>
    <cellStyle name="Total 3 3 3 16 2" xfId="10195"/>
    <cellStyle name="Total 3 3 3 16 2 2" xfId="34022"/>
    <cellStyle name="Total 3 3 3 16 2 3" xfId="45061"/>
    <cellStyle name="Total 3 3 3 16 2 4" xfId="22108"/>
    <cellStyle name="Total 3 3 3 16 3" xfId="28288"/>
    <cellStyle name="Total 3 3 3 16 4" xfId="39255"/>
    <cellStyle name="Total 3 3 3 16 5" xfId="16302"/>
    <cellStyle name="Total 3 3 3 17" xfId="4609"/>
    <cellStyle name="Total 3 3 3 17 2" xfId="10382"/>
    <cellStyle name="Total 3 3 3 17 2 2" xfId="34209"/>
    <cellStyle name="Total 3 3 3 17 2 3" xfId="45248"/>
    <cellStyle name="Total 3 3 3 17 2 4" xfId="22295"/>
    <cellStyle name="Total 3 3 3 17 3" xfId="28503"/>
    <cellStyle name="Total 3 3 3 17 4" xfId="39476"/>
    <cellStyle name="Total 3 3 3 17 5" xfId="16523"/>
    <cellStyle name="Total 3 3 3 18" xfId="4819"/>
    <cellStyle name="Total 3 3 3 18 2" xfId="10565"/>
    <cellStyle name="Total 3 3 3 18 2 2" xfId="34392"/>
    <cellStyle name="Total 3 3 3 18 2 3" xfId="45431"/>
    <cellStyle name="Total 3 3 3 18 2 4" xfId="22478"/>
    <cellStyle name="Total 3 3 3 18 3" xfId="28707"/>
    <cellStyle name="Total 3 3 3 18 4" xfId="39686"/>
    <cellStyle name="Total 3 3 3 18 5" xfId="16733"/>
    <cellStyle name="Total 3 3 3 19" xfId="5054"/>
    <cellStyle name="Total 3 3 3 19 2" xfId="10770"/>
    <cellStyle name="Total 3 3 3 19 2 2" xfId="34597"/>
    <cellStyle name="Total 3 3 3 19 2 3" xfId="45636"/>
    <cellStyle name="Total 3 3 3 19 2 4" xfId="22683"/>
    <cellStyle name="Total 3 3 3 19 3" xfId="28936"/>
    <cellStyle name="Total 3 3 3 19 4" xfId="39921"/>
    <cellStyle name="Total 3 3 3 19 5" xfId="16968"/>
    <cellStyle name="Total 3 3 3 2" xfId="1147"/>
    <cellStyle name="Total 3 3 3 2 2" xfId="7397"/>
    <cellStyle name="Total 3 3 3 2 2 2" xfId="31224"/>
    <cellStyle name="Total 3 3 3 2 2 3" xfId="42263"/>
    <cellStyle name="Total 3 3 3 2 2 4" xfId="19310"/>
    <cellStyle name="Total 3 3 3 2 3" xfId="25126"/>
    <cellStyle name="Total 3 3 3 2 4" xfId="24356"/>
    <cellStyle name="Total 3 3 3 2 5" xfId="13061"/>
    <cellStyle name="Total 3 3 3 20" xfId="5275"/>
    <cellStyle name="Total 3 3 3 20 2" xfId="10957"/>
    <cellStyle name="Total 3 3 3 20 2 2" xfId="34784"/>
    <cellStyle name="Total 3 3 3 20 2 3" xfId="45823"/>
    <cellStyle name="Total 3 3 3 20 2 4" xfId="22870"/>
    <cellStyle name="Total 3 3 3 20 3" xfId="29150"/>
    <cellStyle name="Total 3 3 3 20 4" xfId="40142"/>
    <cellStyle name="Total 3 3 3 20 5" xfId="17189"/>
    <cellStyle name="Total 3 3 3 21" xfId="5508"/>
    <cellStyle name="Total 3 3 3 21 2" xfId="11160"/>
    <cellStyle name="Total 3 3 3 21 2 2" xfId="34987"/>
    <cellStyle name="Total 3 3 3 21 2 3" xfId="46026"/>
    <cellStyle name="Total 3 3 3 21 2 4" xfId="23073"/>
    <cellStyle name="Total 3 3 3 21 3" xfId="29377"/>
    <cellStyle name="Total 3 3 3 21 4" xfId="40375"/>
    <cellStyle name="Total 3 3 3 21 5" xfId="17422"/>
    <cellStyle name="Total 3 3 3 22" xfId="5741"/>
    <cellStyle name="Total 3 3 3 22 2" xfId="11361"/>
    <cellStyle name="Total 3 3 3 22 2 2" xfId="35188"/>
    <cellStyle name="Total 3 3 3 22 2 3" xfId="46227"/>
    <cellStyle name="Total 3 3 3 22 2 4" xfId="23274"/>
    <cellStyle name="Total 3 3 3 22 3" xfId="29603"/>
    <cellStyle name="Total 3 3 3 22 4" xfId="40608"/>
    <cellStyle name="Total 3 3 3 22 5" xfId="17655"/>
    <cellStyle name="Total 3 3 3 23" xfId="5958"/>
    <cellStyle name="Total 3 3 3 23 2" xfId="11545"/>
    <cellStyle name="Total 3 3 3 23 2 2" xfId="35372"/>
    <cellStyle name="Total 3 3 3 23 2 3" xfId="46411"/>
    <cellStyle name="Total 3 3 3 23 2 4" xfId="23458"/>
    <cellStyle name="Total 3 3 3 23 3" xfId="29814"/>
    <cellStyle name="Total 3 3 3 23 4" xfId="40825"/>
    <cellStyle name="Total 3 3 3 23 5" xfId="17872"/>
    <cellStyle name="Total 3 3 3 24" xfId="6166"/>
    <cellStyle name="Total 3 3 3 24 2" xfId="11726"/>
    <cellStyle name="Total 3 3 3 24 2 2" xfId="35553"/>
    <cellStyle name="Total 3 3 3 24 2 3" xfId="46592"/>
    <cellStyle name="Total 3 3 3 24 2 4" xfId="23639"/>
    <cellStyle name="Total 3 3 3 24 3" xfId="30015"/>
    <cellStyle name="Total 3 3 3 24 4" xfId="41033"/>
    <cellStyle name="Total 3 3 3 24 5" xfId="18080"/>
    <cellStyle name="Total 3 3 3 25" xfId="6386"/>
    <cellStyle name="Total 3 3 3 25 2" xfId="11918"/>
    <cellStyle name="Total 3 3 3 25 2 2" xfId="35745"/>
    <cellStyle name="Total 3 3 3 25 2 3" xfId="46784"/>
    <cellStyle name="Total 3 3 3 25 2 4" xfId="23831"/>
    <cellStyle name="Total 3 3 3 25 3" xfId="30228"/>
    <cellStyle name="Total 3 3 3 25 4" xfId="41253"/>
    <cellStyle name="Total 3 3 3 25 5" xfId="18300"/>
    <cellStyle name="Total 3 3 3 26" xfId="6612"/>
    <cellStyle name="Total 3 3 3 26 2" xfId="12111"/>
    <cellStyle name="Total 3 3 3 26 2 2" xfId="35938"/>
    <cellStyle name="Total 3 3 3 26 2 3" xfId="46977"/>
    <cellStyle name="Total 3 3 3 26 2 4" xfId="24024"/>
    <cellStyle name="Total 3 3 3 26 3" xfId="30445"/>
    <cellStyle name="Total 3 3 3 26 4" xfId="41479"/>
    <cellStyle name="Total 3 3 3 26 5" xfId="18526"/>
    <cellStyle name="Total 3 3 3 27" xfId="739"/>
    <cellStyle name="Total 3 3 3 27 2" xfId="7046"/>
    <cellStyle name="Total 3 3 3 27 2 2" xfId="30873"/>
    <cellStyle name="Total 3 3 3 27 2 3" xfId="41912"/>
    <cellStyle name="Total 3 3 3 27 2 4" xfId="18959"/>
    <cellStyle name="Total 3 3 3 27 3" xfId="24730"/>
    <cellStyle name="Total 3 3 3 27 4" xfId="30003"/>
    <cellStyle name="Total 3 3 3 27 5" xfId="12653"/>
    <cellStyle name="Total 3 3 3 28" xfId="6829"/>
    <cellStyle name="Total 3 3 3 28 2" xfId="30656"/>
    <cellStyle name="Total 3 3 3 28 3" xfId="41695"/>
    <cellStyle name="Total 3 3 3 28 4" xfId="18742"/>
    <cellStyle name="Total 3 3 3 29" xfId="24497"/>
    <cellStyle name="Total 3 3 3 3" xfId="1360"/>
    <cellStyle name="Total 3 3 3 3 2" xfId="7582"/>
    <cellStyle name="Total 3 3 3 3 2 2" xfId="31409"/>
    <cellStyle name="Total 3 3 3 3 2 3" xfId="42448"/>
    <cellStyle name="Total 3 3 3 3 2 4" xfId="19495"/>
    <cellStyle name="Total 3 3 3 3 3" xfId="25333"/>
    <cellStyle name="Total 3 3 3 3 4" xfId="36227"/>
    <cellStyle name="Total 3 3 3 3 5" xfId="13274"/>
    <cellStyle name="Total 3 3 3 30" xfId="29618"/>
    <cellStyle name="Total 3 3 3 31" xfId="12417"/>
    <cellStyle name="Total 3 3 3 4" xfId="1592"/>
    <cellStyle name="Total 3 3 3 4 2" xfId="7780"/>
    <cellStyle name="Total 3 3 3 4 2 2" xfId="31607"/>
    <cellStyle name="Total 3 3 3 4 2 3" xfId="42646"/>
    <cellStyle name="Total 3 3 3 4 2 4" xfId="19693"/>
    <cellStyle name="Total 3 3 3 4 3" xfId="25557"/>
    <cellStyle name="Total 3 3 3 4 4" xfId="36459"/>
    <cellStyle name="Total 3 3 3 4 5" xfId="13506"/>
    <cellStyle name="Total 3 3 3 5" xfId="1803"/>
    <cellStyle name="Total 3 3 3 5 2" xfId="7964"/>
    <cellStyle name="Total 3 3 3 5 2 2" xfId="31791"/>
    <cellStyle name="Total 3 3 3 5 2 3" xfId="42830"/>
    <cellStyle name="Total 3 3 3 5 2 4" xfId="19877"/>
    <cellStyle name="Total 3 3 3 5 3" xfId="25761"/>
    <cellStyle name="Total 3 3 3 5 4" xfId="36670"/>
    <cellStyle name="Total 3 3 3 5 5" xfId="13717"/>
    <cellStyle name="Total 3 3 3 6" xfId="2034"/>
    <cellStyle name="Total 3 3 3 6 2" xfId="8165"/>
    <cellStyle name="Total 3 3 3 6 2 2" xfId="31992"/>
    <cellStyle name="Total 3 3 3 6 2 3" xfId="43031"/>
    <cellStyle name="Total 3 3 3 6 2 4" xfId="20078"/>
    <cellStyle name="Total 3 3 3 6 3" xfId="25986"/>
    <cellStyle name="Total 3 3 3 6 4" xfId="36901"/>
    <cellStyle name="Total 3 3 3 6 5" xfId="13948"/>
    <cellStyle name="Total 3 3 3 7" xfId="2259"/>
    <cellStyle name="Total 3 3 3 7 2" xfId="8356"/>
    <cellStyle name="Total 3 3 3 7 2 2" xfId="32183"/>
    <cellStyle name="Total 3 3 3 7 2 3" xfId="43222"/>
    <cellStyle name="Total 3 3 3 7 2 4" xfId="20269"/>
    <cellStyle name="Total 3 3 3 7 3" xfId="26203"/>
    <cellStyle name="Total 3 3 3 7 4" xfId="37126"/>
    <cellStyle name="Total 3 3 3 7 5" xfId="14173"/>
    <cellStyle name="Total 3 3 3 8" xfId="2473"/>
    <cellStyle name="Total 3 3 3 8 2" xfId="8542"/>
    <cellStyle name="Total 3 3 3 8 2 2" xfId="32369"/>
    <cellStyle name="Total 3 3 3 8 2 3" xfId="43408"/>
    <cellStyle name="Total 3 3 3 8 2 4" xfId="20455"/>
    <cellStyle name="Total 3 3 3 8 3" xfId="26412"/>
    <cellStyle name="Total 3 3 3 8 4" xfId="37340"/>
    <cellStyle name="Total 3 3 3 8 5" xfId="14387"/>
    <cellStyle name="Total 3 3 3 9" xfId="2691"/>
    <cellStyle name="Total 3 3 3 9 2" xfId="8726"/>
    <cellStyle name="Total 3 3 3 9 2 2" xfId="32553"/>
    <cellStyle name="Total 3 3 3 9 2 3" xfId="43592"/>
    <cellStyle name="Total 3 3 3 9 2 4" xfId="20639"/>
    <cellStyle name="Total 3 3 3 9 3" xfId="26624"/>
    <cellStyle name="Total 3 3 3 9 4" xfId="37558"/>
    <cellStyle name="Total 3 3 3 9 5" xfId="14605"/>
    <cellStyle name="Total 3 3 4" xfId="955"/>
    <cellStyle name="Total 3 3 4 2" xfId="7238"/>
    <cellStyle name="Total 3 3 4 2 2" xfId="31065"/>
    <cellStyle name="Total 3 3 4 2 3" xfId="42104"/>
    <cellStyle name="Total 3 3 4 2 4" xfId="19151"/>
    <cellStyle name="Total 3 3 4 3" xfId="24941"/>
    <cellStyle name="Total 3 3 4 4" xfId="30123"/>
    <cellStyle name="Total 3 3 4 5" xfId="12869"/>
    <cellStyle name="Total 3 3 5" xfId="1007"/>
    <cellStyle name="Total 3 3 5 2" xfId="7277"/>
    <cellStyle name="Total 3 3 5 2 2" xfId="31104"/>
    <cellStyle name="Total 3 3 5 2 3" xfId="42143"/>
    <cellStyle name="Total 3 3 5 2 4" xfId="19190"/>
    <cellStyle name="Total 3 3 5 3" xfId="24991"/>
    <cellStyle name="Total 3 3 5 4" xfId="26673"/>
    <cellStyle name="Total 3 3 5 5" xfId="12921"/>
    <cellStyle name="Total 3 3 6" xfId="903"/>
    <cellStyle name="Total 3 3 6 2" xfId="7199"/>
    <cellStyle name="Total 3 3 6 2 2" xfId="31026"/>
    <cellStyle name="Total 3 3 6 2 3" xfId="42065"/>
    <cellStyle name="Total 3 3 6 2 4" xfId="19112"/>
    <cellStyle name="Total 3 3 6 3" xfId="24892"/>
    <cellStyle name="Total 3 3 6 4" xfId="25991"/>
    <cellStyle name="Total 3 3 6 5" xfId="12817"/>
    <cellStyle name="Total 3 3 7" xfId="1924"/>
    <cellStyle name="Total 3 3 7 2" xfId="8064"/>
    <cellStyle name="Total 3 3 7 2 2" xfId="31891"/>
    <cellStyle name="Total 3 3 7 2 3" xfId="42930"/>
    <cellStyle name="Total 3 3 7 2 4" xfId="19977"/>
    <cellStyle name="Total 3 3 7 3" xfId="25878"/>
    <cellStyle name="Total 3 3 7 4" xfId="36791"/>
    <cellStyle name="Total 3 3 7 5" xfId="13838"/>
    <cellStyle name="Total 3 3 8" xfId="1002"/>
    <cellStyle name="Total 3 3 8 2" xfId="7275"/>
    <cellStyle name="Total 3 3 8 2 2" xfId="31102"/>
    <cellStyle name="Total 3 3 8 2 3" xfId="42141"/>
    <cellStyle name="Total 3 3 8 2 4" xfId="19188"/>
    <cellStyle name="Total 3 3 8 3" xfId="24986"/>
    <cellStyle name="Total 3 3 8 4" xfId="29536"/>
    <cellStyle name="Total 3 3 8 5" xfId="12916"/>
    <cellStyle name="Total 3 3 9" xfId="3036"/>
    <cellStyle name="Total 3 3 9 2" xfId="9018"/>
    <cellStyle name="Total 3 3 9 2 2" xfId="32845"/>
    <cellStyle name="Total 3 3 9 2 3" xfId="43884"/>
    <cellStyle name="Total 3 3 9 2 4" xfId="20931"/>
    <cellStyle name="Total 3 3 9 3" xfId="26960"/>
    <cellStyle name="Total 3 3 9 4" xfId="37903"/>
    <cellStyle name="Total 3 3 9 5" xfId="14950"/>
    <cellStyle name="Total 3 30" xfId="12282"/>
    <cellStyle name="Total 3 4" xfId="386"/>
    <cellStyle name="Total 3 4 10" xfId="3292"/>
    <cellStyle name="Total 3 4 10 2" xfId="9239"/>
    <cellStyle name="Total 3 4 10 2 2" xfId="33066"/>
    <cellStyle name="Total 3 4 10 2 3" xfId="44105"/>
    <cellStyle name="Total 3 4 10 2 4" xfId="21152"/>
    <cellStyle name="Total 3 4 10 3" xfId="27213"/>
    <cellStyle name="Total 3 4 10 4" xfId="38159"/>
    <cellStyle name="Total 3 4 10 5" xfId="15206"/>
    <cellStyle name="Total 3 4 11" xfId="3539"/>
    <cellStyle name="Total 3 4 11 2" xfId="9454"/>
    <cellStyle name="Total 3 4 11 2 2" xfId="33281"/>
    <cellStyle name="Total 3 4 11 2 3" xfId="44320"/>
    <cellStyle name="Total 3 4 11 2 4" xfId="21367"/>
    <cellStyle name="Total 3 4 11 3" xfId="27455"/>
    <cellStyle name="Total 3 4 11 4" xfId="38406"/>
    <cellStyle name="Total 3 4 11 5" xfId="15453"/>
    <cellStyle name="Total 3 4 12" xfId="3786"/>
    <cellStyle name="Total 3 4 12 2" xfId="9668"/>
    <cellStyle name="Total 3 4 12 2 2" xfId="33495"/>
    <cellStyle name="Total 3 4 12 2 3" xfId="44534"/>
    <cellStyle name="Total 3 4 12 2 4" xfId="21581"/>
    <cellStyle name="Total 3 4 12 3" xfId="27698"/>
    <cellStyle name="Total 3 4 12 4" xfId="38653"/>
    <cellStyle name="Total 3 4 12 5" xfId="15700"/>
    <cellStyle name="Total 3 4 13" xfId="4030"/>
    <cellStyle name="Total 3 4 13 2" xfId="9879"/>
    <cellStyle name="Total 3 4 13 2 2" xfId="33706"/>
    <cellStyle name="Total 3 4 13 2 3" xfId="44745"/>
    <cellStyle name="Total 3 4 13 2 4" xfId="21792"/>
    <cellStyle name="Total 3 4 13 3" xfId="27937"/>
    <cellStyle name="Total 3 4 13 4" xfId="38897"/>
    <cellStyle name="Total 3 4 13 5" xfId="15944"/>
    <cellStyle name="Total 3 4 14" xfId="4273"/>
    <cellStyle name="Total 3 4 14 2" xfId="10089"/>
    <cellStyle name="Total 3 4 14 2 2" xfId="33916"/>
    <cellStyle name="Total 3 4 14 2 3" xfId="44955"/>
    <cellStyle name="Total 3 4 14 2 4" xfId="22002"/>
    <cellStyle name="Total 3 4 14 3" xfId="28175"/>
    <cellStyle name="Total 3 4 14 4" xfId="39140"/>
    <cellStyle name="Total 3 4 14 5" xfId="16187"/>
    <cellStyle name="Total 3 4 15" xfId="1493"/>
    <cellStyle name="Total 3 4 15 2" xfId="7688"/>
    <cellStyle name="Total 3 4 15 2 2" xfId="31515"/>
    <cellStyle name="Total 3 4 15 2 3" xfId="42554"/>
    <cellStyle name="Total 3 4 15 2 4" xfId="19601"/>
    <cellStyle name="Total 3 4 15 3" xfId="25461"/>
    <cellStyle name="Total 3 4 15 4" xfId="36360"/>
    <cellStyle name="Total 3 4 15 5" xfId="13407"/>
    <cellStyle name="Total 3 4 16" xfId="4938"/>
    <cellStyle name="Total 3 4 16 2" xfId="10663"/>
    <cellStyle name="Total 3 4 16 2 2" xfId="34490"/>
    <cellStyle name="Total 3 4 16 2 3" xfId="45529"/>
    <cellStyle name="Total 3 4 16 2 4" xfId="22576"/>
    <cellStyle name="Total 3 4 16 3" xfId="28823"/>
    <cellStyle name="Total 3 4 16 4" xfId="39805"/>
    <cellStyle name="Total 3 4 16 5" xfId="16852"/>
    <cellStyle name="Total 3 4 17" xfId="5391"/>
    <cellStyle name="Total 3 4 17 2" xfId="11053"/>
    <cellStyle name="Total 3 4 17 2 2" xfId="34880"/>
    <cellStyle name="Total 3 4 17 2 3" xfId="45919"/>
    <cellStyle name="Total 3 4 17 2 4" xfId="22966"/>
    <cellStyle name="Total 3 4 17 3" xfId="29263"/>
    <cellStyle name="Total 3 4 17 4" xfId="40258"/>
    <cellStyle name="Total 3 4 17 5" xfId="17305"/>
    <cellStyle name="Total 3 4 18" xfId="5630"/>
    <cellStyle name="Total 3 4 18 2" xfId="11259"/>
    <cellStyle name="Total 3 4 18 2 2" xfId="35086"/>
    <cellStyle name="Total 3 4 18 2 3" xfId="46125"/>
    <cellStyle name="Total 3 4 18 2 4" xfId="23172"/>
    <cellStyle name="Total 3 4 18 3" xfId="29495"/>
    <cellStyle name="Total 3 4 18 4" xfId="40497"/>
    <cellStyle name="Total 3 4 18 5" xfId="17544"/>
    <cellStyle name="Total 3 4 19" xfId="956"/>
    <cellStyle name="Total 3 4 19 2" xfId="7239"/>
    <cellStyle name="Total 3 4 19 2 2" xfId="31066"/>
    <cellStyle name="Total 3 4 19 2 3" xfId="42105"/>
    <cellStyle name="Total 3 4 19 2 4" xfId="19152"/>
    <cellStyle name="Total 3 4 19 3" xfId="24942"/>
    <cellStyle name="Total 3 4 19 4" xfId="26936"/>
    <cellStyle name="Total 3 4 19 5" xfId="12870"/>
    <cellStyle name="Total 3 4 2" xfId="428"/>
    <cellStyle name="Total 3 4 2 10" xfId="2184"/>
    <cellStyle name="Total 3 4 2 10 2" xfId="8286"/>
    <cellStyle name="Total 3 4 2 10 2 2" xfId="32113"/>
    <cellStyle name="Total 3 4 2 10 2 3" xfId="43152"/>
    <cellStyle name="Total 3 4 2 10 2 4" xfId="20199"/>
    <cellStyle name="Total 3 4 2 10 3" xfId="26130"/>
    <cellStyle name="Total 3 4 2 10 4" xfId="37051"/>
    <cellStyle name="Total 3 4 2 10 5" xfId="14098"/>
    <cellStyle name="Total 3 4 2 11" xfId="2398"/>
    <cellStyle name="Total 3 4 2 11 2" xfId="8472"/>
    <cellStyle name="Total 3 4 2 11 2 2" xfId="32299"/>
    <cellStyle name="Total 3 4 2 11 2 3" xfId="43338"/>
    <cellStyle name="Total 3 4 2 11 2 4" xfId="20385"/>
    <cellStyle name="Total 3 4 2 11 3" xfId="26338"/>
    <cellStyle name="Total 3 4 2 11 4" xfId="37265"/>
    <cellStyle name="Total 3 4 2 11 5" xfId="14312"/>
    <cellStyle name="Total 3 4 2 12" xfId="2621"/>
    <cellStyle name="Total 3 4 2 12 2" xfId="8662"/>
    <cellStyle name="Total 3 4 2 12 2 2" xfId="32489"/>
    <cellStyle name="Total 3 4 2 12 2 3" xfId="43528"/>
    <cellStyle name="Total 3 4 2 12 2 4" xfId="20575"/>
    <cellStyle name="Total 3 4 2 12 3" xfId="26556"/>
    <cellStyle name="Total 3 4 2 12 4" xfId="37488"/>
    <cellStyle name="Total 3 4 2 12 5" xfId="14535"/>
    <cellStyle name="Total 3 4 2 13" xfId="2822"/>
    <cellStyle name="Total 3 4 2 13 2" xfId="8836"/>
    <cellStyle name="Total 3 4 2 13 2 2" xfId="32663"/>
    <cellStyle name="Total 3 4 2 13 2 3" xfId="43702"/>
    <cellStyle name="Total 3 4 2 13 2 4" xfId="20749"/>
    <cellStyle name="Total 3 4 2 13 3" xfId="26751"/>
    <cellStyle name="Total 3 4 2 13 4" xfId="37689"/>
    <cellStyle name="Total 3 4 2 13 5" xfId="14736"/>
    <cellStyle name="Total 3 4 2 14" xfId="3090"/>
    <cellStyle name="Total 3 4 2 14 2" xfId="9065"/>
    <cellStyle name="Total 3 4 2 14 2 2" xfId="32892"/>
    <cellStyle name="Total 3 4 2 14 2 3" xfId="43931"/>
    <cellStyle name="Total 3 4 2 14 2 4" xfId="20978"/>
    <cellStyle name="Total 3 4 2 14 3" xfId="27014"/>
    <cellStyle name="Total 3 4 2 14 4" xfId="37957"/>
    <cellStyle name="Total 3 4 2 14 5" xfId="15004"/>
    <cellStyle name="Total 3 4 2 15" xfId="3334"/>
    <cellStyle name="Total 3 4 2 15 2" xfId="9277"/>
    <cellStyle name="Total 3 4 2 15 2 2" xfId="33104"/>
    <cellStyle name="Total 3 4 2 15 2 3" xfId="44143"/>
    <cellStyle name="Total 3 4 2 15 2 4" xfId="21190"/>
    <cellStyle name="Total 3 4 2 15 3" xfId="27255"/>
    <cellStyle name="Total 3 4 2 15 4" xfId="38201"/>
    <cellStyle name="Total 3 4 2 15 5" xfId="15248"/>
    <cellStyle name="Total 3 4 2 16" xfId="3579"/>
    <cellStyle name="Total 3 4 2 16 2" xfId="9490"/>
    <cellStyle name="Total 3 4 2 16 2 2" xfId="33317"/>
    <cellStyle name="Total 3 4 2 16 2 3" xfId="44356"/>
    <cellStyle name="Total 3 4 2 16 2 4" xfId="21403"/>
    <cellStyle name="Total 3 4 2 16 3" xfId="27495"/>
    <cellStyle name="Total 3 4 2 16 4" xfId="38446"/>
    <cellStyle name="Total 3 4 2 16 5" xfId="15493"/>
    <cellStyle name="Total 3 4 2 17" xfId="3827"/>
    <cellStyle name="Total 3 4 2 17 2" xfId="9704"/>
    <cellStyle name="Total 3 4 2 17 2 2" xfId="33531"/>
    <cellStyle name="Total 3 4 2 17 2 3" xfId="44570"/>
    <cellStyle name="Total 3 4 2 17 2 4" xfId="21617"/>
    <cellStyle name="Total 3 4 2 17 3" xfId="27739"/>
    <cellStyle name="Total 3 4 2 17 4" xfId="38694"/>
    <cellStyle name="Total 3 4 2 17 5" xfId="15741"/>
    <cellStyle name="Total 3 4 2 18" xfId="4071"/>
    <cellStyle name="Total 3 4 2 18 2" xfId="9915"/>
    <cellStyle name="Total 3 4 2 18 2 2" xfId="33742"/>
    <cellStyle name="Total 3 4 2 18 2 3" xfId="44781"/>
    <cellStyle name="Total 3 4 2 18 2 4" xfId="21828"/>
    <cellStyle name="Total 3 4 2 18 3" xfId="27978"/>
    <cellStyle name="Total 3 4 2 18 4" xfId="38938"/>
    <cellStyle name="Total 3 4 2 18 5" xfId="15985"/>
    <cellStyle name="Total 3 4 2 19" xfId="4313"/>
    <cellStyle name="Total 3 4 2 19 2" xfId="10125"/>
    <cellStyle name="Total 3 4 2 19 2 2" xfId="33952"/>
    <cellStyle name="Total 3 4 2 19 2 3" xfId="44991"/>
    <cellStyle name="Total 3 4 2 19 2 4" xfId="22038"/>
    <cellStyle name="Total 3 4 2 19 3" xfId="28215"/>
    <cellStyle name="Total 3 4 2 19 4" xfId="39180"/>
    <cellStyle name="Total 3 4 2 19 5" xfId="16227"/>
    <cellStyle name="Total 3 4 2 2" xfId="549"/>
    <cellStyle name="Total 3 4 2 2 10" xfId="2943"/>
    <cellStyle name="Total 3 4 2 2 10 2" xfId="8940"/>
    <cellStyle name="Total 3 4 2 2 10 2 2" xfId="32767"/>
    <cellStyle name="Total 3 4 2 2 10 2 3" xfId="43806"/>
    <cellStyle name="Total 3 4 2 2 10 2 4" xfId="20853"/>
    <cellStyle name="Total 3 4 2 2 10 3" xfId="26868"/>
    <cellStyle name="Total 3 4 2 2 10 4" xfId="37810"/>
    <cellStyle name="Total 3 4 2 2 10 5" xfId="14857"/>
    <cellStyle name="Total 3 4 2 2 11" xfId="3211"/>
    <cellStyle name="Total 3 4 2 2 11 2" xfId="9169"/>
    <cellStyle name="Total 3 4 2 2 11 2 2" xfId="32996"/>
    <cellStyle name="Total 3 4 2 2 11 2 3" xfId="44035"/>
    <cellStyle name="Total 3 4 2 2 11 2 4" xfId="21082"/>
    <cellStyle name="Total 3 4 2 2 11 3" xfId="27133"/>
    <cellStyle name="Total 3 4 2 2 11 4" xfId="38078"/>
    <cellStyle name="Total 3 4 2 2 11 5" xfId="15125"/>
    <cellStyle name="Total 3 4 2 2 12" xfId="3455"/>
    <cellStyle name="Total 3 4 2 2 12 2" xfId="9381"/>
    <cellStyle name="Total 3 4 2 2 12 2 2" xfId="33208"/>
    <cellStyle name="Total 3 4 2 2 12 2 3" xfId="44247"/>
    <cellStyle name="Total 3 4 2 2 12 2 4" xfId="21294"/>
    <cellStyle name="Total 3 4 2 2 12 3" xfId="27372"/>
    <cellStyle name="Total 3 4 2 2 12 4" xfId="38322"/>
    <cellStyle name="Total 3 4 2 2 12 5" xfId="15369"/>
    <cellStyle name="Total 3 4 2 2 13" xfId="3700"/>
    <cellStyle name="Total 3 4 2 2 13 2" xfId="9594"/>
    <cellStyle name="Total 3 4 2 2 13 2 2" xfId="33421"/>
    <cellStyle name="Total 3 4 2 2 13 2 3" xfId="44460"/>
    <cellStyle name="Total 3 4 2 2 13 2 4" xfId="21507"/>
    <cellStyle name="Total 3 4 2 2 13 3" xfId="27613"/>
    <cellStyle name="Total 3 4 2 2 13 4" xfId="38567"/>
    <cellStyle name="Total 3 4 2 2 13 5" xfId="15614"/>
    <cellStyle name="Total 3 4 2 2 14" xfId="3948"/>
    <cellStyle name="Total 3 4 2 2 14 2" xfId="9808"/>
    <cellStyle name="Total 3 4 2 2 14 2 2" xfId="33635"/>
    <cellStyle name="Total 3 4 2 2 14 2 3" xfId="44674"/>
    <cellStyle name="Total 3 4 2 2 14 2 4" xfId="21721"/>
    <cellStyle name="Total 3 4 2 2 14 3" xfId="27856"/>
    <cellStyle name="Total 3 4 2 2 14 4" xfId="38815"/>
    <cellStyle name="Total 3 4 2 2 14 5" xfId="15862"/>
    <cellStyle name="Total 3 4 2 2 15" xfId="4192"/>
    <cellStyle name="Total 3 4 2 2 15 2" xfId="10019"/>
    <cellStyle name="Total 3 4 2 2 15 2 2" xfId="33846"/>
    <cellStyle name="Total 3 4 2 2 15 2 3" xfId="44885"/>
    <cellStyle name="Total 3 4 2 2 15 2 4" xfId="21932"/>
    <cellStyle name="Total 3 4 2 2 15 3" xfId="28095"/>
    <cellStyle name="Total 3 4 2 2 15 4" xfId="39059"/>
    <cellStyle name="Total 3 4 2 2 15 5" xfId="16106"/>
    <cellStyle name="Total 3 4 2 2 16" xfId="4434"/>
    <cellStyle name="Total 3 4 2 2 16 2" xfId="10229"/>
    <cellStyle name="Total 3 4 2 2 16 2 2" xfId="34056"/>
    <cellStyle name="Total 3 4 2 2 16 2 3" xfId="45095"/>
    <cellStyle name="Total 3 4 2 2 16 2 4" xfId="22142"/>
    <cellStyle name="Total 3 4 2 2 16 3" xfId="28332"/>
    <cellStyle name="Total 3 4 2 2 16 4" xfId="39301"/>
    <cellStyle name="Total 3 4 2 2 16 5" xfId="16348"/>
    <cellStyle name="Total 3 4 2 2 17" xfId="4655"/>
    <cellStyle name="Total 3 4 2 2 17 2" xfId="10416"/>
    <cellStyle name="Total 3 4 2 2 17 2 2" xfId="34243"/>
    <cellStyle name="Total 3 4 2 2 17 2 3" xfId="45282"/>
    <cellStyle name="Total 3 4 2 2 17 2 4" xfId="22329"/>
    <cellStyle name="Total 3 4 2 2 17 3" xfId="28547"/>
    <cellStyle name="Total 3 4 2 2 17 4" xfId="39522"/>
    <cellStyle name="Total 3 4 2 2 17 5" xfId="16569"/>
    <cellStyle name="Total 3 4 2 2 18" xfId="4865"/>
    <cellStyle name="Total 3 4 2 2 18 2" xfId="10599"/>
    <cellStyle name="Total 3 4 2 2 18 2 2" xfId="34426"/>
    <cellStyle name="Total 3 4 2 2 18 2 3" xfId="45465"/>
    <cellStyle name="Total 3 4 2 2 18 2 4" xfId="22512"/>
    <cellStyle name="Total 3 4 2 2 18 3" xfId="28751"/>
    <cellStyle name="Total 3 4 2 2 18 4" xfId="39732"/>
    <cellStyle name="Total 3 4 2 2 18 5" xfId="16779"/>
    <cellStyle name="Total 3 4 2 2 19" xfId="5100"/>
    <cellStyle name="Total 3 4 2 2 19 2" xfId="10804"/>
    <cellStyle name="Total 3 4 2 2 19 2 2" xfId="34631"/>
    <cellStyle name="Total 3 4 2 2 19 2 3" xfId="45670"/>
    <cellStyle name="Total 3 4 2 2 19 2 4" xfId="22717"/>
    <cellStyle name="Total 3 4 2 2 19 3" xfId="28981"/>
    <cellStyle name="Total 3 4 2 2 19 4" xfId="39967"/>
    <cellStyle name="Total 3 4 2 2 19 5" xfId="17014"/>
    <cellStyle name="Total 3 4 2 2 2" xfId="1193"/>
    <cellStyle name="Total 3 4 2 2 2 2" xfId="7431"/>
    <cellStyle name="Total 3 4 2 2 2 2 2" xfId="31258"/>
    <cellStyle name="Total 3 4 2 2 2 2 3" xfId="42297"/>
    <cellStyle name="Total 3 4 2 2 2 2 4" xfId="19344"/>
    <cellStyle name="Total 3 4 2 2 2 3" xfId="25170"/>
    <cellStyle name="Total 3 4 2 2 2 4" xfId="24297"/>
    <cellStyle name="Total 3 4 2 2 2 5" xfId="13107"/>
    <cellStyle name="Total 3 4 2 2 20" xfId="5321"/>
    <cellStyle name="Total 3 4 2 2 20 2" xfId="10991"/>
    <cellStyle name="Total 3 4 2 2 20 2 2" xfId="34818"/>
    <cellStyle name="Total 3 4 2 2 20 2 3" xfId="45857"/>
    <cellStyle name="Total 3 4 2 2 20 2 4" xfId="22904"/>
    <cellStyle name="Total 3 4 2 2 20 3" xfId="29194"/>
    <cellStyle name="Total 3 4 2 2 20 4" xfId="40188"/>
    <cellStyle name="Total 3 4 2 2 20 5" xfId="17235"/>
    <cellStyle name="Total 3 4 2 2 21" xfId="5554"/>
    <cellStyle name="Total 3 4 2 2 21 2" xfId="11194"/>
    <cellStyle name="Total 3 4 2 2 21 2 2" xfId="35021"/>
    <cellStyle name="Total 3 4 2 2 21 2 3" xfId="46060"/>
    <cellStyle name="Total 3 4 2 2 21 2 4" xfId="23107"/>
    <cellStyle name="Total 3 4 2 2 21 3" xfId="29421"/>
    <cellStyle name="Total 3 4 2 2 21 4" xfId="40421"/>
    <cellStyle name="Total 3 4 2 2 21 5" xfId="17468"/>
    <cellStyle name="Total 3 4 2 2 22" xfId="5787"/>
    <cellStyle name="Total 3 4 2 2 22 2" xfId="11395"/>
    <cellStyle name="Total 3 4 2 2 22 2 2" xfId="35222"/>
    <cellStyle name="Total 3 4 2 2 22 2 3" xfId="46261"/>
    <cellStyle name="Total 3 4 2 2 22 2 4" xfId="23308"/>
    <cellStyle name="Total 3 4 2 2 22 3" xfId="29647"/>
    <cellStyle name="Total 3 4 2 2 22 4" xfId="40654"/>
    <cellStyle name="Total 3 4 2 2 22 5" xfId="17701"/>
    <cellStyle name="Total 3 4 2 2 23" xfId="6004"/>
    <cellStyle name="Total 3 4 2 2 23 2" xfId="11579"/>
    <cellStyle name="Total 3 4 2 2 23 2 2" xfId="35406"/>
    <cellStyle name="Total 3 4 2 2 23 2 3" xfId="46445"/>
    <cellStyle name="Total 3 4 2 2 23 2 4" xfId="23492"/>
    <cellStyle name="Total 3 4 2 2 23 3" xfId="29857"/>
    <cellStyle name="Total 3 4 2 2 23 4" xfId="40871"/>
    <cellStyle name="Total 3 4 2 2 23 5" xfId="17918"/>
    <cellStyle name="Total 3 4 2 2 24" xfId="6212"/>
    <cellStyle name="Total 3 4 2 2 24 2" xfId="11760"/>
    <cellStyle name="Total 3 4 2 2 24 2 2" xfId="35587"/>
    <cellStyle name="Total 3 4 2 2 24 2 3" xfId="46626"/>
    <cellStyle name="Total 3 4 2 2 24 2 4" xfId="23673"/>
    <cellStyle name="Total 3 4 2 2 24 3" xfId="30058"/>
    <cellStyle name="Total 3 4 2 2 24 4" xfId="41079"/>
    <cellStyle name="Total 3 4 2 2 24 5" xfId="18126"/>
    <cellStyle name="Total 3 4 2 2 25" xfId="6432"/>
    <cellStyle name="Total 3 4 2 2 25 2" xfId="11952"/>
    <cellStyle name="Total 3 4 2 2 25 2 2" xfId="35779"/>
    <cellStyle name="Total 3 4 2 2 25 2 3" xfId="46818"/>
    <cellStyle name="Total 3 4 2 2 25 2 4" xfId="23865"/>
    <cellStyle name="Total 3 4 2 2 25 3" xfId="30271"/>
    <cellStyle name="Total 3 4 2 2 25 4" xfId="41299"/>
    <cellStyle name="Total 3 4 2 2 25 5" xfId="18346"/>
    <cellStyle name="Total 3 4 2 2 26" xfId="6658"/>
    <cellStyle name="Total 3 4 2 2 26 2" xfId="12145"/>
    <cellStyle name="Total 3 4 2 2 26 2 2" xfId="35972"/>
    <cellStyle name="Total 3 4 2 2 26 2 3" xfId="47011"/>
    <cellStyle name="Total 3 4 2 2 26 2 4" xfId="24058"/>
    <cellStyle name="Total 3 4 2 2 26 3" xfId="30488"/>
    <cellStyle name="Total 3 4 2 2 26 4" xfId="41525"/>
    <cellStyle name="Total 3 4 2 2 26 5" xfId="18572"/>
    <cellStyle name="Total 3 4 2 2 27" xfId="773"/>
    <cellStyle name="Total 3 4 2 2 27 2" xfId="7080"/>
    <cellStyle name="Total 3 4 2 2 27 2 2" xfId="30907"/>
    <cellStyle name="Total 3 4 2 2 27 2 3" xfId="41946"/>
    <cellStyle name="Total 3 4 2 2 27 2 4" xfId="18993"/>
    <cellStyle name="Total 3 4 2 2 27 3" xfId="24764"/>
    <cellStyle name="Total 3 4 2 2 27 4" xfId="28954"/>
    <cellStyle name="Total 3 4 2 2 27 5" xfId="12687"/>
    <cellStyle name="Total 3 4 2 2 28" xfId="6863"/>
    <cellStyle name="Total 3 4 2 2 28 2" xfId="30690"/>
    <cellStyle name="Total 3 4 2 2 28 3" xfId="41729"/>
    <cellStyle name="Total 3 4 2 2 28 4" xfId="18776"/>
    <cellStyle name="Total 3 4 2 2 29" xfId="24541"/>
    <cellStyle name="Total 3 4 2 2 3" xfId="1406"/>
    <cellStyle name="Total 3 4 2 2 3 2" xfId="7616"/>
    <cellStyle name="Total 3 4 2 2 3 2 2" xfId="31443"/>
    <cellStyle name="Total 3 4 2 2 3 2 3" xfId="42482"/>
    <cellStyle name="Total 3 4 2 2 3 2 4" xfId="19529"/>
    <cellStyle name="Total 3 4 2 2 3 3" xfId="25376"/>
    <cellStyle name="Total 3 4 2 2 3 4" xfId="36273"/>
    <cellStyle name="Total 3 4 2 2 3 5" xfId="13320"/>
    <cellStyle name="Total 3 4 2 2 30" xfId="27584"/>
    <cellStyle name="Total 3 4 2 2 31" xfId="12463"/>
    <cellStyle name="Total 3 4 2 2 4" xfId="1638"/>
    <cellStyle name="Total 3 4 2 2 4 2" xfId="7814"/>
    <cellStyle name="Total 3 4 2 2 4 2 2" xfId="31641"/>
    <cellStyle name="Total 3 4 2 2 4 2 3" xfId="42680"/>
    <cellStyle name="Total 3 4 2 2 4 2 4" xfId="19727"/>
    <cellStyle name="Total 3 4 2 2 4 3" xfId="25600"/>
    <cellStyle name="Total 3 4 2 2 4 4" xfId="36505"/>
    <cellStyle name="Total 3 4 2 2 4 5" xfId="13552"/>
    <cellStyle name="Total 3 4 2 2 5" xfId="1849"/>
    <cellStyle name="Total 3 4 2 2 5 2" xfId="7998"/>
    <cellStyle name="Total 3 4 2 2 5 2 2" xfId="31825"/>
    <cellStyle name="Total 3 4 2 2 5 2 3" xfId="42864"/>
    <cellStyle name="Total 3 4 2 2 5 2 4" xfId="19911"/>
    <cellStyle name="Total 3 4 2 2 5 3" xfId="25804"/>
    <cellStyle name="Total 3 4 2 2 5 4" xfId="36716"/>
    <cellStyle name="Total 3 4 2 2 5 5" xfId="13763"/>
    <cellStyle name="Total 3 4 2 2 6" xfId="2080"/>
    <cellStyle name="Total 3 4 2 2 6 2" xfId="8199"/>
    <cellStyle name="Total 3 4 2 2 6 2 2" xfId="32026"/>
    <cellStyle name="Total 3 4 2 2 6 2 3" xfId="43065"/>
    <cellStyle name="Total 3 4 2 2 6 2 4" xfId="20112"/>
    <cellStyle name="Total 3 4 2 2 6 3" xfId="26029"/>
    <cellStyle name="Total 3 4 2 2 6 4" xfId="36947"/>
    <cellStyle name="Total 3 4 2 2 6 5" xfId="13994"/>
    <cellStyle name="Total 3 4 2 2 7" xfId="2305"/>
    <cellStyle name="Total 3 4 2 2 7 2" xfId="8390"/>
    <cellStyle name="Total 3 4 2 2 7 2 2" xfId="32217"/>
    <cellStyle name="Total 3 4 2 2 7 2 3" xfId="43256"/>
    <cellStyle name="Total 3 4 2 2 7 2 4" xfId="20303"/>
    <cellStyle name="Total 3 4 2 2 7 3" xfId="26246"/>
    <cellStyle name="Total 3 4 2 2 7 4" xfId="37172"/>
    <cellStyle name="Total 3 4 2 2 7 5" xfId="14219"/>
    <cellStyle name="Total 3 4 2 2 8" xfId="2519"/>
    <cellStyle name="Total 3 4 2 2 8 2" xfId="8576"/>
    <cellStyle name="Total 3 4 2 2 8 2 2" xfId="32403"/>
    <cellStyle name="Total 3 4 2 2 8 2 3" xfId="43442"/>
    <cellStyle name="Total 3 4 2 2 8 2 4" xfId="20489"/>
    <cellStyle name="Total 3 4 2 2 8 3" xfId="26455"/>
    <cellStyle name="Total 3 4 2 2 8 4" xfId="37386"/>
    <cellStyle name="Total 3 4 2 2 8 5" xfId="14433"/>
    <cellStyle name="Total 3 4 2 2 9" xfId="2737"/>
    <cellStyle name="Total 3 4 2 2 9 2" xfId="8760"/>
    <cellStyle name="Total 3 4 2 2 9 2 2" xfId="32587"/>
    <cellStyle name="Total 3 4 2 2 9 2 3" xfId="43626"/>
    <cellStyle name="Total 3 4 2 2 9 2 4" xfId="20673"/>
    <cellStyle name="Total 3 4 2 2 9 3" xfId="26667"/>
    <cellStyle name="Total 3 4 2 2 9 4" xfId="37604"/>
    <cellStyle name="Total 3 4 2 2 9 5" xfId="14651"/>
    <cellStyle name="Total 3 4 2 20" xfId="4534"/>
    <cellStyle name="Total 3 4 2 20 2" xfId="10312"/>
    <cellStyle name="Total 3 4 2 20 2 2" xfId="34139"/>
    <cellStyle name="Total 3 4 2 20 2 3" xfId="45178"/>
    <cellStyle name="Total 3 4 2 20 2 4" xfId="22225"/>
    <cellStyle name="Total 3 4 2 20 3" xfId="28430"/>
    <cellStyle name="Total 3 4 2 20 4" xfId="39401"/>
    <cellStyle name="Total 3 4 2 20 5" xfId="16448"/>
    <cellStyle name="Total 3 4 2 21" xfId="4744"/>
    <cellStyle name="Total 3 4 2 21 2" xfId="10495"/>
    <cellStyle name="Total 3 4 2 21 2 2" xfId="34322"/>
    <cellStyle name="Total 3 4 2 21 2 3" xfId="45361"/>
    <cellStyle name="Total 3 4 2 21 2 4" xfId="22408"/>
    <cellStyle name="Total 3 4 2 21 3" xfId="28634"/>
    <cellStyle name="Total 3 4 2 21 4" xfId="39611"/>
    <cellStyle name="Total 3 4 2 21 5" xfId="16658"/>
    <cellStyle name="Total 3 4 2 22" xfId="4979"/>
    <cellStyle name="Total 3 4 2 22 2" xfId="10700"/>
    <cellStyle name="Total 3 4 2 22 2 2" xfId="34527"/>
    <cellStyle name="Total 3 4 2 22 2 3" xfId="45566"/>
    <cellStyle name="Total 3 4 2 22 2 4" xfId="22613"/>
    <cellStyle name="Total 3 4 2 22 3" xfId="28863"/>
    <cellStyle name="Total 3 4 2 22 4" xfId="39846"/>
    <cellStyle name="Total 3 4 2 22 5" xfId="16893"/>
    <cellStyle name="Total 3 4 2 23" xfId="5200"/>
    <cellStyle name="Total 3 4 2 23 2" xfId="10887"/>
    <cellStyle name="Total 3 4 2 23 2 2" xfId="34714"/>
    <cellStyle name="Total 3 4 2 23 2 3" xfId="45753"/>
    <cellStyle name="Total 3 4 2 23 2 4" xfId="22800"/>
    <cellStyle name="Total 3 4 2 23 3" xfId="29077"/>
    <cellStyle name="Total 3 4 2 23 4" xfId="40067"/>
    <cellStyle name="Total 3 4 2 23 5" xfId="17114"/>
    <cellStyle name="Total 3 4 2 24" xfId="5433"/>
    <cellStyle name="Total 3 4 2 24 2" xfId="11090"/>
    <cellStyle name="Total 3 4 2 24 2 2" xfId="34917"/>
    <cellStyle name="Total 3 4 2 24 2 3" xfId="45956"/>
    <cellStyle name="Total 3 4 2 24 2 4" xfId="23003"/>
    <cellStyle name="Total 3 4 2 24 3" xfId="29304"/>
    <cellStyle name="Total 3 4 2 24 4" xfId="40300"/>
    <cellStyle name="Total 3 4 2 24 5" xfId="17347"/>
    <cellStyle name="Total 3 4 2 25" xfId="5666"/>
    <cellStyle name="Total 3 4 2 25 2" xfId="11291"/>
    <cellStyle name="Total 3 4 2 25 2 2" xfId="35118"/>
    <cellStyle name="Total 3 4 2 25 2 3" xfId="46157"/>
    <cellStyle name="Total 3 4 2 25 2 4" xfId="23204"/>
    <cellStyle name="Total 3 4 2 25 3" xfId="29530"/>
    <cellStyle name="Total 3 4 2 25 4" xfId="40533"/>
    <cellStyle name="Total 3 4 2 25 5" xfId="17580"/>
    <cellStyle name="Total 3 4 2 26" xfId="5883"/>
    <cellStyle name="Total 3 4 2 26 2" xfId="11475"/>
    <cellStyle name="Total 3 4 2 26 2 2" xfId="35302"/>
    <cellStyle name="Total 3 4 2 26 2 3" xfId="46341"/>
    <cellStyle name="Total 3 4 2 26 2 4" xfId="23388"/>
    <cellStyle name="Total 3 4 2 26 3" xfId="29741"/>
    <cellStyle name="Total 3 4 2 26 4" xfId="40750"/>
    <cellStyle name="Total 3 4 2 26 5" xfId="17797"/>
    <cellStyle name="Total 3 4 2 27" xfId="6091"/>
    <cellStyle name="Total 3 4 2 27 2" xfId="11656"/>
    <cellStyle name="Total 3 4 2 27 2 2" xfId="35483"/>
    <cellStyle name="Total 3 4 2 27 2 3" xfId="46522"/>
    <cellStyle name="Total 3 4 2 27 2 4" xfId="23569"/>
    <cellStyle name="Total 3 4 2 27 3" xfId="29942"/>
    <cellStyle name="Total 3 4 2 27 4" xfId="40958"/>
    <cellStyle name="Total 3 4 2 27 5" xfId="18005"/>
    <cellStyle name="Total 3 4 2 28" xfId="6311"/>
    <cellStyle name="Total 3 4 2 28 2" xfId="11848"/>
    <cellStyle name="Total 3 4 2 28 2 2" xfId="35675"/>
    <cellStyle name="Total 3 4 2 28 2 3" xfId="46714"/>
    <cellStyle name="Total 3 4 2 28 2 4" xfId="23761"/>
    <cellStyle name="Total 3 4 2 28 3" xfId="30155"/>
    <cellStyle name="Total 3 4 2 28 4" xfId="41178"/>
    <cellStyle name="Total 3 4 2 28 5" xfId="18225"/>
    <cellStyle name="Total 3 4 2 29" xfId="6546"/>
    <cellStyle name="Total 3 4 2 29 2" xfId="12050"/>
    <cellStyle name="Total 3 4 2 29 2 2" xfId="35877"/>
    <cellStyle name="Total 3 4 2 29 2 3" xfId="46916"/>
    <cellStyle name="Total 3 4 2 29 2 4" xfId="23963"/>
    <cellStyle name="Total 3 4 2 29 3" xfId="30381"/>
    <cellStyle name="Total 3 4 2 29 4" xfId="41413"/>
    <cellStyle name="Total 3 4 2 29 5" xfId="18460"/>
    <cellStyle name="Total 3 4 2 3" xfId="594"/>
    <cellStyle name="Total 3 4 2 3 10" xfId="2988"/>
    <cellStyle name="Total 3 4 2 3 10 2" xfId="8980"/>
    <cellStyle name="Total 3 4 2 3 10 2 2" xfId="32807"/>
    <cellStyle name="Total 3 4 2 3 10 2 3" xfId="43846"/>
    <cellStyle name="Total 3 4 2 3 10 2 4" xfId="20893"/>
    <cellStyle name="Total 3 4 2 3 10 3" xfId="26912"/>
    <cellStyle name="Total 3 4 2 3 10 4" xfId="37855"/>
    <cellStyle name="Total 3 4 2 3 10 5" xfId="14902"/>
    <cellStyle name="Total 3 4 2 3 11" xfId="3256"/>
    <cellStyle name="Total 3 4 2 3 11 2" xfId="9209"/>
    <cellStyle name="Total 3 4 2 3 11 2 2" xfId="33036"/>
    <cellStyle name="Total 3 4 2 3 11 2 3" xfId="44075"/>
    <cellStyle name="Total 3 4 2 3 11 2 4" xfId="21122"/>
    <cellStyle name="Total 3 4 2 3 11 3" xfId="27177"/>
    <cellStyle name="Total 3 4 2 3 11 4" xfId="38123"/>
    <cellStyle name="Total 3 4 2 3 11 5" xfId="15170"/>
    <cellStyle name="Total 3 4 2 3 12" xfId="3500"/>
    <cellStyle name="Total 3 4 2 3 12 2" xfId="9421"/>
    <cellStyle name="Total 3 4 2 3 12 2 2" xfId="33248"/>
    <cellStyle name="Total 3 4 2 3 12 2 3" xfId="44287"/>
    <cellStyle name="Total 3 4 2 3 12 2 4" xfId="21334"/>
    <cellStyle name="Total 3 4 2 3 12 3" xfId="27416"/>
    <cellStyle name="Total 3 4 2 3 12 4" xfId="38367"/>
    <cellStyle name="Total 3 4 2 3 12 5" xfId="15414"/>
    <cellStyle name="Total 3 4 2 3 13" xfId="3745"/>
    <cellStyle name="Total 3 4 2 3 13 2" xfId="9634"/>
    <cellStyle name="Total 3 4 2 3 13 2 2" xfId="33461"/>
    <cellStyle name="Total 3 4 2 3 13 2 3" xfId="44500"/>
    <cellStyle name="Total 3 4 2 3 13 2 4" xfId="21547"/>
    <cellStyle name="Total 3 4 2 3 13 3" xfId="27657"/>
    <cellStyle name="Total 3 4 2 3 13 4" xfId="38612"/>
    <cellStyle name="Total 3 4 2 3 13 5" xfId="15659"/>
    <cellStyle name="Total 3 4 2 3 14" xfId="3993"/>
    <cellStyle name="Total 3 4 2 3 14 2" xfId="9848"/>
    <cellStyle name="Total 3 4 2 3 14 2 2" xfId="33675"/>
    <cellStyle name="Total 3 4 2 3 14 2 3" xfId="44714"/>
    <cellStyle name="Total 3 4 2 3 14 2 4" xfId="21761"/>
    <cellStyle name="Total 3 4 2 3 14 3" xfId="27900"/>
    <cellStyle name="Total 3 4 2 3 14 4" xfId="38860"/>
    <cellStyle name="Total 3 4 2 3 14 5" xfId="15907"/>
    <cellStyle name="Total 3 4 2 3 15" xfId="4237"/>
    <cellStyle name="Total 3 4 2 3 15 2" xfId="10059"/>
    <cellStyle name="Total 3 4 2 3 15 2 2" xfId="33886"/>
    <cellStyle name="Total 3 4 2 3 15 2 3" xfId="44925"/>
    <cellStyle name="Total 3 4 2 3 15 2 4" xfId="21972"/>
    <cellStyle name="Total 3 4 2 3 15 3" xfId="28139"/>
    <cellStyle name="Total 3 4 2 3 15 4" xfId="39104"/>
    <cellStyle name="Total 3 4 2 3 15 5" xfId="16151"/>
    <cellStyle name="Total 3 4 2 3 16" xfId="4479"/>
    <cellStyle name="Total 3 4 2 3 16 2" xfId="10269"/>
    <cellStyle name="Total 3 4 2 3 16 2 2" xfId="34096"/>
    <cellStyle name="Total 3 4 2 3 16 2 3" xfId="45135"/>
    <cellStyle name="Total 3 4 2 3 16 2 4" xfId="22182"/>
    <cellStyle name="Total 3 4 2 3 16 3" xfId="28376"/>
    <cellStyle name="Total 3 4 2 3 16 4" xfId="39346"/>
    <cellStyle name="Total 3 4 2 3 16 5" xfId="16393"/>
    <cellStyle name="Total 3 4 2 3 17" xfId="4700"/>
    <cellStyle name="Total 3 4 2 3 17 2" xfId="10456"/>
    <cellStyle name="Total 3 4 2 3 17 2 2" xfId="34283"/>
    <cellStyle name="Total 3 4 2 3 17 2 3" xfId="45322"/>
    <cellStyle name="Total 3 4 2 3 17 2 4" xfId="22369"/>
    <cellStyle name="Total 3 4 2 3 17 3" xfId="28591"/>
    <cellStyle name="Total 3 4 2 3 17 4" xfId="39567"/>
    <cellStyle name="Total 3 4 2 3 17 5" xfId="16614"/>
    <cellStyle name="Total 3 4 2 3 18" xfId="4910"/>
    <cellStyle name="Total 3 4 2 3 18 2" xfId="10639"/>
    <cellStyle name="Total 3 4 2 3 18 2 2" xfId="34466"/>
    <cellStyle name="Total 3 4 2 3 18 2 3" xfId="45505"/>
    <cellStyle name="Total 3 4 2 3 18 2 4" xfId="22552"/>
    <cellStyle name="Total 3 4 2 3 18 3" xfId="28795"/>
    <cellStyle name="Total 3 4 2 3 18 4" xfId="39777"/>
    <cellStyle name="Total 3 4 2 3 18 5" xfId="16824"/>
    <cellStyle name="Total 3 4 2 3 19" xfId="5145"/>
    <cellStyle name="Total 3 4 2 3 19 2" xfId="10844"/>
    <cellStyle name="Total 3 4 2 3 19 2 2" xfId="34671"/>
    <cellStyle name="Total 3 4 2 3 19 2 3" xfId="45710"/>
    <cellStyle name="Total 3 4 2 3 19 2 4" xfId="22757"/>
    <cellStyle name="Total 3 4 2 3 19 3" xfId="29025"/>
    <cellStyle name="Total 3 4 2 3 19 4" xfId="40012"/>
    <cellStyle name="Total 3 4 2 3 19 5" xfId="17059"/>
    <cellStyle name="Total 3 4 2 3 2" xfId="1238"/>
    <cellStyle name="Total 3 4 2 3 2 2" xfId="7471"/>
    <cellStyle name="Total 3 4 2 3 2 2 2" xfId="31298"/>
    <cellStyle name="Total 3 4 2 3 2 2 3" xfId="42337"/>
    <cellStyle name="Total 3 4 2 3 2 2 4" xfId="19384"/>
    <cellStyle name="Total 3 4 2 3 2 3" xfId="25214"/>
    <cellStyle name="Total 3 4 2 3 2 4" xfId="36105"/>
    <cellStyle name="Total 3 4 2 3 2 5" xfId="13152"/>
    <cellStyle name="Total 3 4 2 3 20" xfId="5366"/>
    <cellStyle name="Total 3 4 2 3 20 2" xfId="11031"/>
    <cellStyle name="Total 3 4 2 3 20 2 2" xfId="34858"/>
    <cellStyle name="Total 3 4 2 3 20 2 3" xfId="45897"/>
    <cellStyle name="Total 3 4 2 3 20 2 4" xfId="22944"/>
    <cellStyle name="Total 3 4 2 3 20 3" xfId="29238"/>
    <cellStyle name="Total 3 4 2 3 20 4" xfId="40233"/>
    <cellStyle name="Total 3 4 2 3 20 5" xfId="17280"/>
    <cellStyle name="Total 3 4 2 3 21" xfId="5599"/>
    <cellStyle name="Total 3 4 2 3 21 2" xfId="11234"/>
    <cellStyle name="Total 3 4 2 3 21 2 2" xfId="35061"/>
    <cellStyle name="Total 3 4 2 3 21 2 3" xfId="46100"/>
    <cellStyle name="Total 3 4 2 3 21 2 4" xfId="23147"/>
    <cellStyle name="Total 3 4 2 3 21 3" xfId="29465"/>
    <cellStyle name="Total 3 4 2 3 21 4" xfId="40466"/>
    <cellStyle name="Total 3 4 2 3 21 5" xfId="17513"/>
    <cellStyle name="Total 3 4 2 3 22" xfId="5832"/>
    <cellStyle name="Total 3 4 2 3 22 2" xfId="11435"/>
    <cellStyle name="Total 3 4 2 3 22 2 2" xfId="35262"/>
    <cellStyle name="Total 3 4 2 3 22 2 3" xfId="46301"/>
    <cellStyle name="Total 3 4 2 3 22 2 4" xfId="23348"/>
    <cellStyle name="Total 3 4 2 3 22 3" xfId="29691"/>
    <cellStyle name="Total 3 4 2 3 22 4" xfId="40699"/>
    <cellStyle name="Total 3 4 2 3 22 5" xfId="17746"/>
    <cellStyle name="Total 3 4 2 3 23" xfId="6049"/>
    <cellStyle name="Total 3 4 2 3 23 2" xfId="11619"/>
    <cellStyle name="Total 3 4 2 3 23 2 2" xfId="35446"/>
    <cellStyle name="Total 3 4 2 3 23 2 3" xfId="46485"/>
    <cellStyle name="Total 3 4 2 3 23 2 4" xfId="23532"/>
    <cellStyle name="Total 3 4 2 3 23 3" xfId="29901"/>
    <cellStyle name="Total 3 4 2 3 23 4" xfId="40916"/>
    <cellStyle name="Total 3 4 2 3 23 5" xfId="17963"/>
    <cellStyle name="Total 3 4 2 3 24" xfId="6257"/>
    <cellStyle name="Total 3 4 2 3 24 2" xfId="11800"/>
    <cellStyle name="Total 3 4 2 3 24 2 2" xfId="35627"/>
    <cellStyle name="Total 3 4 2 3 24 2 3" xfId="46666"/>
    <cellStyle name="Total 3 4 2 3 24 2 4" xfId="23713"/>
    <cellStyle name="Total 3 4 2 3 24 3" xfId="30102"/>
    <cellStyle name="Total 3 4 2 3 24 4" xfId="41124"/>
    <cellStyle name="Total 3 4 2 3 24 5" xfId="18171"/>
    <cellStyle name="Total 3 4 2 3 25" xfId="6477"/>
    <cellStyle name="Total 3 4 2 3 25 2" xfId="11992"/>
    <cellStyle name="Total 3 4 2 3 25 2 2" xfId="35819"/>
    <cellStyle name="Total 3 4 2 3 25 2 3" xfId="46858"/>
    <cellStyle name="Total 3 4 2 3 25 2 4" xfId="23905"/>
    <cellStyle name="Total 3 4 2 3 25 3" xfId="30315"/>
    <cellStyle name="Total 3 4 2 3 25 4" xfId="41344"/>
    <cellStyle name="Total 3 4 2 3 25 5" xfId="18391"/>
    <cellStyle name="Total 3 4 2 3 26" xfId="6703"/>
    <cellStyle name="Total 3 4 2 3 26 2" xfId="12185"/>
    <cellStyle name="Total 3 4 2 3 26 2 2" xfId="36012"/>
    <cellStyle name="Total 3 4 2 3 26 2 3" xfId="47051"/>
    <cellStyle name="Total 3 4 2 3 26 2 4" xfId="24098"/>
    <cellStyle name="Total 3 4 2 3 26 3" xfId="30532"/>
    <cellStyle name="Total 3 4 2 3 26 4" xfId="41570"/>
    <cellStyle name="Total 3 4 2 3 26 5" xfId="18617"/>
    <cellStyle name="Total 3 4 2 3 27" xfId="813"/>
    <cellStyle name="Total 3 4 2 3 27 2" xfId="7120"/>
    <cellStyle name="Total 3 4 2 3 27 2 2" xfId="30947"/>
    <cellStyle name="Total 3 4 2 3 27 2 3" xfId="41986"/>
    <cellStyle name="Total 3 4 2 3 27 2 4" xfId="19033"/>
    <cellStyle name="Total 3 4 2 3 27 3" xfId="24804"/>
    <cellStyle name="Total 3 4 2 3 27 4" xfId="29456"/>
    <cellStyle name="Total 3 4 2 3 27 5" xfId="12727"/>
    <cellStyle name="Total 3 4 2 3 28" xfId="6903"/>
    <cellStyle name="Total 3 4 2 3 28 2" xfId="30730"/>
    <cellStyle name="Total 3 4 2 3 28 3" xfId="41769"/>
    <cellStyle name="Total 3 4 2 3 28 4" xfId="18816"/>
    <cellStyle name="Total 3 4 2 3 29" xfId="24585"/>
    <cellStyle name="Total 3 4 2 3 3" xfId="1451"/>
    <cellStyle name="Total 3 4 2 3 3 2" xfId="7656"/>
    <cellStyle name="Total 3 4 2 3 3 2 2" xfId="31483"/>
    <cellStyle name="Total 3 4 2 3 3 2 3" xfId="42522"/>
    <cellStyle name="Total 3 4 2 3 3 2 4" xfId="19569"/>
    <cellStyle name="Total 3 4 2 3 3 3" xfId="25420"/>
    <cellStyle name="Total 3 4 2 3 3 4" xfId="36318"/>
    <cellStyle name="Total 3 4 2 3 3 5" xfId="13365"/>
    <cellStyle name="Total 3 4 2 3 30" xfId="26889"/>
    <cellStyle name="Total 3 4 2 3 31" xfId="12508"/>
    <cellStyle name="Total 3 4 2 3 4" xfId="1683"/>
    <cellStyle name="Total 3 4 2 3 4 2" xfId="7854"/>
    <cellStyle name="Total 3 4 2 3 4 2 2" xfId="31681"/>
    <cellStyle name="Total 3 4 2 3 4 2 3" xfId="42720"/>
    <cellStyle name="Total 3 4 2 3 4 2 4" xfId="19767"/>
    <cellStyle name="Total 3 4 2 3 4 3" xfId="25644"/>
    <cellStyle name="Total 3 4 2 3 4 4" xfId="36550"/>
    <cellStyle name="Total 3 4 2 3 4 5" xfId="13597"/>
    <cellStyle name="Total 3 4 2 3 5" xfId="1894"/>
    <cellStyle name="Total 3 4 2 3 5 2" xfId="8038"/>
    <cellStyle name="Total 3 4 2 3 5 2 2" xfId="31865"/>
    <cellStyle name="Total 3 4 2 3 5 2 3" xfId="42904"/>
    <cellStyle name="Total 3 4 2 3 5 2 4" xfId="19951"/>
    <cellStyle name="Total 3 4 2 3 5 3" xfId="25848"/>
    <cellStyle name="Total 3 4 2 3 5 4" xfId="36761"/>
    <cellStyle name="Total 3 4 2 3 5 5" xfId="13808"/>
    <cellStyle name="Total 3 4 2 3 6" xfId="2125"/>
    <cellStyle name="Total 3 4 2 3 6 2" xfId="8239"/>
    <cellStyle name="Total 3 4 2 3 6 2 2" xfId="32066"/>
    <cellStyle name="Total 3 4 2 3 6 2 3" xfId="43105"/>
    <cellStyle name="Total 3 4 2 3 6 2 4" xfId="20152"/>
    <cellStyle name="Total 3 4 2 3 6 3" xfId="26073"/>
    <cellStyle name="Total 3 4 2 3 6 4" xfId="36992"/>
    <cellStyle name="Total 3 4 2 3 6 5" xfId="14039"/>
    <cellStyle name="Total 3 4 2 3 7" xfId="2350"/>
    <cellStyle name="Total 3 4 2 3 7 2" xfId="8430"/>
    <cellStyle name="Total 3 4 2 3 7 2 2" xfId="32257"/>
    <cellStyle name="Total 3 4 2 3 7 2 3" xfId="43296"/>
    <cellStyle name="Total 3 4 2 3 7 2 4" xfId="20343"/>
    <cellStyle name="Total 3 4 2 3 7 3" xfId="26290"/>
    <cellStyle name="Total 3 4 2 3 7 4" xfId="37217"/>
    <cellStyle name="Total 3 4 2 3 7 5" xfId="14264"/>
    <cellStyle name="Total 3 4 2 3 8" xfId="2564"/>
    <cellStyle name="Total 3 4 2 3 8 2" xfId="8616"/>
    <cellStyle name="Total 3 4 2 3 8 2 2" xfId="32443"/>
    <cellStyle name="Total 3 4 2 3 8 2 3" xfId="43482"/>
    <cellStyle name="Total 3 4 2 3 8 2 4" xfId="20529"/>
    <cellStyle name="Total 3 4 2 3 8 3" xfId="26499"/>
    <cellStyle name="Total 3 4 2 3 8 4" xfId="37431"/>
    <cellStyle name="Total 3 4 2 3 8 5" xfId="14478"/>
    <cellStyle name="Total 3 4 2 3 9" xfId="2782"/>
    <cellStyle name="Total 3 4 2 3 9 2" xfId="8800"/>
    <cellStyle name="Total 3 4 2 3 9 2 2" xfId="32627"/>
    <cellStyle name="Total 3 4 2 3 9 2 3" xfId="43666"/>
    <cellStyle name="Total 3 4 2 3 9 2 4" xfId="20713"/>
    <cellStyle name="Total 3 4 2 3 9 3" xfId="26711"/>
    <cellStyle name="Total 3 4 2 3 9 4" xfId="37649"/>
    <cellStyle name="Total 3 4 2 3 9 5" xfId="14696"/>
    <cellStyle name="Total 3 4 2 30" xfId="6747"/>
    <cellStyle name="Total 3 4 2 30 2" xfId="12221"/>
    <cellStyle name="Total 3 4 2 30 2 2" xfId="36048"/>
    <cellStyle name="Total 3 4 2 30 2 3" xfId="47087"/>
    <cellStyle name="Total 3 4 2 30 2 4" xfId="24134"/>
    <cellStyle name="Total 3 4 2 30 3" xfId="30575"/>
    <cellStyle name="Total 3 4 2 30 4" xfId="41614"/>
    <cellStyle name="Total 3 4 2 30 5" xfId="18661"/>
    <cellStyle name="Total 3 4 2 31" xfId="6792"/>
    <cellStyle name="Total 3 4 2 31 2" xfId="12261"/>
    <cellStyle name="Total 3 4 2 31 2 2" xfId="36088"/>
    <cellStyle name="Total 3 4 2 31 2 3" xfId="47127"/>
    <cellStyle name="Total 3 4 2 31 2 4" xfId="24174"/>
    <cellStyle name="Total 3 4 2 31 3" xfId="30619"/>
    <cellStyle name="Total 3 4 2 31 4" xfId="41659"/>
    <cellStyle name="Total 3 4 2 31 5" xfId="18706"/>
    <cellStyle name="Total 3 4 2 32" xfId="669"/>
    <cellStyle name="Total 3 4 2 32 2" xfId="6976"/>
    <cellStyle name="Total 3 4 2 32 2 2" xfId="30803"/>
    <cellStyle name="Total 3 4 2 32 2 3" xfId="41842"/>
    <cellStyle name="Total 3 4 2 32 2 4" xfId="18889"/>
    <cellStyle name="Total 3 4 2 32 3" xfId="24660"/>
    <cellStyle name="Total 3 4 2 32 4" xfId="30171"/>
    <cellStyle name="Total 3 4 2 32 5" xfId="12583"/>
    <cellStyle name="Total 3 4 2 33" xfId="24424"/>
    <cellStyle name="Total 3 4 2 34" xfId="28716"/>
    <cellStyle name="Total 3 4 2 35" xfId="12342"/>
    <cellStyle name="Total 3 4 2 4" xfId="467"/>
    <cellStyle name="Total 3 4 2 4 10" xfId="2861"/>
    <cellStyle name="Total 3 4 2 4 10 2" xfId="8873"/>
    <cellStyle name="Total 3 4 2 4 10 2 2" xfId="32700"/>
    <cellStyle name="Total 3 4 2 4 10 2 3" xfId="43739"/>
    <cellStyle name="Total 3 4 2 4 10 2 4" xfId="20786"/>
    <cellStyle name="Total 3 4 2 4 10 3" xfId="26790"/>
    <cellStyle name="Total 3 4 2 4 10 4" xfId="37728"/>
    <cellStyle name="Total 3 4 2 4 10 5" xfId="14775"/>
    <cellStyle name="Total 3 4 2 4 11" xfId="3129"/>
    <cellStyle name="Total 3 4 2 4 11 2" xfId="9102"/>
    <cellStyle name="Total 3 4 2 4 11 2 2" xfId="32929"/>
    <cellStyle name="Total 3 4 2 4 11 2 3" xfId="43968"/>
    <cellStyle name="Total 3 4 2 4 11 2 4" xfId="21015"/>
    <cellStyle name="Total 3 4 2 4 11 3" xfId="27053"/>
    <cellStyle name="Total 3 4 2 4 11 4" xfId="37996"/>
    <cellStyle name="Total 3 4 2 4 11 5" xfId="15043"/>
    <cellStyle name="Total 3 4 2 4 12" xfId="3373"/>
    <cellStyle name="Total 3 4 2 4 12 2" xfId="9314"/>
    <cellStyle name="Total 3 4 2 4 12 2 2" xfId="33141"/>
    <cellStyle name="Total 3 4 2 4 12 2 3" xfId="44180"/>
    <cellStyle name="Total 3 4 2 4 12 2 4" xfId="21227"/>
    <cellStyle name="Total 3 4 2 4 12 3" xfId="27294"/>
    <cellStyle name="Total 3 4 2 4 12 4" xfId="38240"/>
    <cellStyle name="Total 3 4 2 4 12 5" xfId="15287"/>
    <cellStyle name="Total 3 4 2 4 13" xfId="3618"/>
    <cellStyle name="Total 3 4 2 4 13 2" xfId="9527"/>
    <cellStyle name="Total 3 4 2 4 13 2 2" xfId="33354"/>
    <cellStyle name="Total 3 4 2 4 13 2 3" xfId="44393"/>
    <cellStyle name="Total 3 4 2 4 13 2 4" xfId="21440"/>
    <cellStyle name="Total 3 4 2 4 13 3" xfId="27534"/>
    <cellStyle name="Total 3 4 2 4 13 4" xfId="38485"/>
    <cellStyle name="Total 3 4 2 4 13 5" xfId="15532"/>
    <cellStyle name="Total 3 4 2 4 14" xfId="3866"/>
    <cellStyle name="Total 3 4 2 4 14 2" xfId="9741"/>
    <cellStyle name="Total 3 4 2 4 14 2 2" xfId="33568"/>
    <cellStyle name="Total 3 4 2 4 14 2 3" xfId="44607"/>
    <cellStyle name="Total 3 4 2 4 14 2 4" xfId="21654"/>
    <cellStyle name="Total 3 4 2 4 14 3" xfId="27778"/>
    <cellStyle name="Total 3 4 2 4 14 4" xfId="38733"/>
    <cellStyle name="Total 3 4 2 4 14 5" xfId="15780"/>
    <cellStyle name="Total 3 4 2 4 15" xfId="4110"/>
    <cellStyle name="Total 3 4 2 4 15 2" xfId="9952"/>
    <cellStyle name="Total 3 4 2 4 15 2 2" xfId="33779"/>
    <cellStyle name="Total 3 4 2 4 15 2 3" xfId="44818"/>
    <cellStyle name="Total 3 4 2 4 15 2 4" xfId="21865"/>
    <cellStyle name="Total 3 4 2 4 15 3" xfId="28017"/>
    <cellStyle name="Total 3 4 2 4 15 4" xfId="38977"/>
    <cellStyle name="Total 3 4 2 4 15 5" xfId="16024"/>
    <cellStyle name="Total 3 4 2 4 16" xfId="4352"/>
    <cellStyle name="Total 3 4 2 4 16 2" xfId="10162"/>
    <cellStyle name="Total 3 4 2 4 16 2 2" xfId="33989"/>
    <cellStyle name="Total 3 4 2 4 16 2 3" xfId="45028"/>
    <cellStyle name="Total 3 4 2 4 16 2 4" xfId="22075"/>
    <cellStyle name="Total 3 4 2 4 16 3" xfId="28254"/>
    <cellStyle name="Total 3 4 2 4 16 4" xfId="39219"/>
    <cellStyle name="Total 3 4 2 4 16 5" xfId="16266"/>
    <cellStyle name="Total 3 4 2 4 17" xfId="4573"/>
    <cellStyle name="Total 3 4 2 4 17 2" xfId="10349"/>
    <cellStyle name="Total 3 4 2 4 17 2 2" xfId="34176"/>
    <cellStyle name="Total 3 4 2 4 17 2 3" xfId="45215"/>
    <cellStyle name="Total 3 4 2 4 17 2 4" xfId="22262"/>
    <cellStyle name="Total 3 4 2 4 17 3" xfId="28469"/>
    <cellStyle name="Total 3 4 2 4 17 4" xfId="39440"/>
    <cellStyle name="Total 3 4 2 4 17 5" xfId="16487"/>
    <cellStyle name="Total 3 4 2 4 18" xfId="4783"/>
    <cellStyle name="Total 3 4 2 4 18 2" xfId="10532"/>
    <cellStyle name="Total 3 4 2 4 18 2 2" xfId="34359"/>
    <cellStyle name="Total 3 4 2 4 18 2 3" xfId="45398"/>
    <cellStyle name="Total 3 4 2 4 18 2 4" xfId="22445"/>
    <cellStyle name="Total 3 4 2 4 18 3" xfId="28673"/>
    <cellStyle name="Total 3 4 2 4 18 4" xfId="39650"/>
    <cellStyle name="Total 3 4 2 4 18 5" xfId="16697"/>
    <cellStyle name="Total 3 4 2 4 19" xfId="5018"/>
    <cellStyle name="Total 3 4 2 4 19 2" xfId="10737"/>
    <cellStyle name="Total 3 4 2 4 19 2 2" xfId="34564"/>
    <cellStyle name="Total 3 4 2 4 19 2 3" xfId="45603"/>
    <cellStyle name="Total 3 4 2 4 19 2 4" xfId="22650"/>
    <cellStyle name="Total 3 4 2 4 19 3" xfId="28902"/>
    <cellStyle name="Total 3 4 2 4 19 4" xfId="39885"/>
    <cellStyle name="Total 3 4 2 4 19 5" xfId="16932"/>
    <cellStyle name="Total 3 4 2 4 2" xfId="1111"/>
    <cellStyle name="Total 3 4 2 4 2 2" xfId="7364"/>
    <cellStyle name="Total 3 4 2 4 2 2 2" xfId="31191"/>
    <cellStyle name="Total 3 4 2 4 2 2 3" xfId="42230"/>
    <cellStyle name="Total 3 4 2 4 2 2 4" xfId="19277"/>
    <cellStyle name="Total 3 4 2 4 2 3" xfId="25092"/>
    <cellStyle name="Total 3 4 2 4 2 4" xfId="24263"/>
    <cellStyle name="Total 3 4 2 4 2 5" xfId="13025"/>
    <cellStyle name="Total 3 4 2 4 20" xfId="5239"/>
    <cellStyle name="Total 3 4 2 4 20 2" xfId="10924"/>
    <cellStyle name="Total 3 4 2 4 20 2 2" xfId="34751"/>
    <cellStyle name="Total 3 4 2 4 20 2 3" xfId="45790"/>
    <cellStyle name="Total 3 4 2 4 20 2 4" xfId="22837"/>
    <cellStyle name="Total 3 4 2 4 20 3" xfId="29116"/>
    <cellStyle name="Total 3 4 2 4 20 4" xfId="40106"/>
    <cellStyle name="Total 3 4 2 4 20 5" xfId="17153"/>
    <cellStyle name="Total 3 4 2 4 21" xfId="5472"/>
    <cellStyle name="Total 3 4 2 4 21 2" xfId="11127"/>
    <cellStyle name="Total 3 4 2 4 21 2 2" xfId="34954"/>
    <cellStyle name="Total 3 4 2 4 21 2 3" xfId="45993"/>
    <cellStyle name="Total 3 4 2 4 21 2 4" xfId="23040"/>
    <cellStyle name="Total 3 4 2 4 21 3" xfId="29343"/>
    <cellStyle name="Total 3 4 2 4 21 4" xfId="40339"/>
    <cellStyle name="Total 3 4 2 4 21 5" xfId="17386"/>
    <cellStyle name="Total 3 4 2 4 22" xfId="5705"/>
    <cellStyle name="Total 3 4 2 4 22 2" xfId="11328"/>
    <cellStyle name="Total 3 4 2 4 22 2 2" xfId="35155"/>
    <cellStyle name="Total 3 4 2 4 22 2 3" xfId="46194"/>
    <cellStyle name="Total 3 4 2 4 22 2 4" xfId="23241"/>
    <cellStyle name="Total 3 4 2 4 22 3" xfId="29569"/>
    <cellStyle name="Total 3 4 2 4 22 4" xfId="40572"/>
    <cellStyle name="Total 3 4 2 4 22 5" xfId="17619"/>
    <cellStyle name="Total 3 4 2 4 23" xfId="5922"/>
    <cellStyle name="Total 3 4 2 4 23 2" xfId="11512"/>
    <cellStyle name="Total 3 4 2 4 23 2 2" xfId="35339"/>
    <cellStyle name="Total 3 4 2 4 23 2 3" xfId="46378"/>
    <cellStyle name="Total 3 4 2 4 23 2 4" xfId="23425"/>
    <cellStyle name="Total 3 4 2 4 23 3" xfId="29780"/>
    <cellStyle name="Total 3 4 2 4 23 4" xfId="40789"/>
    <cellStyle name="Total 3 4 2 4 23 5" xfId="17836"/>
    <cellStyle name="Total 3 4 2 4 24" xfId="6130"/>
    <cellStyle name="Total 3 4 2 4 24 2" xfId="11693"/>
    <cellStyle name="Total 3 4 2 4 24 2 2" xfId="35520"/>
    <cellStyle name="Total 3 4 2 4 24 2 3" xfId="46559"/>
    <cellStyle name="Total 3 4 2 4 24 2 4" xfId="23606"/>
    <cellStyle name="Total 3 4 2 4 24 3" xfId="29981"/>
    <cellStyle name="Total 3 4 2 4 24 4" xfId="40997"/>
    <cellStyle name="Total 3 4 2 4 24 5" xfId="18044"/>
    <cellStyle name="Total 3 4 2 4 25" xfId="6350"/>
    <cellStyle name="Total 3 4 2 4 25 2" xfId="11885"/>
    <cellStyle name="Total 3 4 2 4 25 2 2" xfId="35712"/>
    <cellStyle name="Total 3 4 2 4 25 2 3" xfId="46751"/>
    <cellStyle name="Total 3 4 2 4 25 2 4" xfId="23798"/>
    <cellStyle name="Total 3 4 2 4 25 3" xfId="30194"/>
    <cellStyle name="Total 3 4 2 4 25 4" xfId="41217"/>
    <cellStyle name="Total 3 4 2 4 25 5" xfId="18264"/>
    <cellStyle name="Total 3 4 2 4 26" xfId="6580"/>
    <cellStyle name="Total 3 4 2 4 26 2" xfId="12082"/>
    <cellStyle name="Total 3 4 2 4 26 2 2" xfId="35909"/>
    <cellStyle name="Total 3 4 2 4 26 2 3" xfId="46948"/>
    <cellStyle name="Total 3 4 2 4 26 2 4" xfId="23995"/>
    <cellStyle name="Total 3 4 2 4 26 3" xfId="30415"/>
    <cellStyle name="Total 3 4 2 4 26 4" xfId="41447"/>
    <cellStyle name="Total 3 4 2 4 26 5" xfId="18494"/>
    <cellStyle name="Total 3 4 2 4 27" xfId="706"/>
    <cellStyle name="Total 3 4 2 4 27 2" xfId="7013"/>
    <cellStyle name="Total 3 4 2 4 27 2 2" xfId="30840"/>
    <cellStyle name="Total 3 4 2 4 27 2 3" xfId="41879"/>
    <cellStyle name="Total 3 4 2 4 27 2 4" xfId="18926"/>
    <cellStyle name="Total 3 4 2 4 27 3" xfId="24697"/>
    <cellStyle name="Total 3 4 2 4 27 4" xfId="27755"/>
    <cellStyle name="Total 3 4 2 4 27 5" xfId="12620"/>
    <cellStyle name="Total 3 4 2 4 28" xfId="24463"/>
    <cellStyle name="Total 3 4 2 4 29" xfId="28070"/>
    <cellStyle name="Total 3 4 2 4 3" xfId="1324"/>
    <cellStyle name="Total 3 4 2 4 3 2" xfId="7549"/>
    <cellStyle name="Total 3 4 2 4 3 2 2" xfId="31376"/>
    <cellStyle name="Total 3 4 2 4 3 2 3" xfId="42415"/>
    <cellStyle name="Total 3 4 2 4 3 2 4" xfId="19462"/>
    <cellStyle name="Total 3 4 2 4 3 3" xfId="25299"/>
    <cellStyle name="Total 3 4 2 4 3 4" xfId="36191"/>
    <cellStyle name="Total 3 4 2 4 3 5" xfId="13238"/>
    <cellStyle name="Total 3 4 2 4 30" xfId="12381"/>
    <cellStyle name="Total 3 4 2 4 4" xfId="1556"/>
    <cellStyle name="Total 3 4 2 4 4 2" xfId="7747"/>
    <cellStyle name="Total 3 4 2 4 4 2 2" xfId="31574"/>
    <cellStyle name="Total 3 4 2 4 4 2 3" xfId="42613"/>
    <cellStyle name="Total 3 4 2 4 4 2 4" xfId="19660"/>
    <cellStyle name="Total 3 4 2 4 4 3" xfId="25523"/>
    <cellStyle name="Total 3 4 2 4 4 4" xfId="36423"/>
    <cellStyle name="Total 3 4 2 4 4 5" xfId="13470"/>
    <cellStyle name="Total 3 4 2 4 5" xfId="1767"/>
    <cellStyle name="Total 3 4 2 4 5 2" xfId="7931"/>
    <cellStyle name="Total 3 4 2 4 5 2 2" xfId="31758"/>
    <cellStyle name="Total 3 4 2 4 5 2 3" xfId="42797"/>
    <cellStyle name="Total 3 4 2 4 5 2 4" xfId="19844"/>
    <cellStyle name="Total 3 4 2 4 5 3" xfId="25727"/>
    <cellStyle name="Total 3 4 2 4 5 4" xfId="36634"/>
    <cellStyle name="Total 3 4 2 4 5 5" xfId="13681"/>
    <cellStyle name="Total 3 4 2 4 6" xfId="1998"/>
    <cellStyle name="Total 3 4 2 4 6 2" xfId="8132"/>
    <cellStyle name="Total 3 4 2 4 6 2 2" xfId="31959"/>
    <cellStyle name="Total 3 4 2 4 6 2 3" xfId="42998"/>
    <cellStyle name="Total 3 4 2 4 6 2 4" xfId="20045"/>
    <cellStyle name="Total 3 4 2 4 6 3" xfId="25951"/>
    <cellStyle name="Total 3 4 2 4 6 4" xfId="36865"/>
    <cellStyle name="Total 3 4 2 4 6 5" xfId="13912"/>
    <cellStyle name="Total 3 4 2 4 7" xfId="2223"/>
    <cellStyle name="Total 3 4 2 4 7 2" xfId="8323"/>
    <cellStyle name="Total 3 4 2 4 7 2 2" xfId="32150"/>
    <cellStyle name="Total 3 4 2 4 7 2 3" xfId="43189"/>
    <cellStyle name="Total 3 4 2 4 7 2 4" xfId="20236"/>
    <cellStyle name="Total 3 4 2 4 7 3" xfId="26169"/>
    <cellStyle name="Total 3 4 2 4 7 4" xfId="37090"/>
    <cellStyle name="Total 3 4 2 4 7 5" xfId="14137"/>
    <cellStyle name="Total 3 4 2 4 8" xfId="2437"/>
    <cellStyle name="Total 3 4 2 4 8 2" xfId="8509"/>
    <cellStyle name="Total 3 4 2 4 8 2 2" xfId="32336"/>
    <cellStyle name="Total 3 4 2 4 8 2 3" xfId="43375"/>
    <cellStyle name="Total 3 4 2 4 8 2 4" xfId="20422"/>
    <cellStyle name="Total 3 4 2 4 8 3" xfId="26377"/>
    <cellStyle name="Total 3 4 2 4 8 4" xfId="37304"/>
    <cellStyle name="Total 3 4 2 4 8 5" xfId="14351"/>
    <cellStyle name="Total 3 4 2 4 9" xfId="2657"/>
    <cellStyle name="Total 3 4 2 4 9 2" xfId="8695"/>
    <cellStyle name="Total 3 4 2 4 9 2 2" xfId="32522"/>
    <cellStyle name="Total 3 4 2 4 9 2 3" xfId="43561"/>
    <cellStyle name="Total 3 4 2 4 9 2 4" xfId="20608"/>
    <cellStyle name="Total 3 4 2 4 9 3" xfId="26591"/>
    <cellStyle name="Total 3 4 2 4 9 4" xfId="37524"/>
    <cellStyle name="Total 3 4 2 4 9 5" xfId="14571"/>
    <cellStyle name="Total 3 4 2 5" xfId="1072"/>
    <cellStyle name="Total 3 4 2 5 2" xfId="7327"/>
    <cellStyle name="Total 3 4 2 5 2 2" xfId="31154"/>
    <cellStyle name="Total 3 4 2 5 2 3" xfId="42193"/>
    <cellStyle name="Total 3 4 2 5 2 4" xfId="19240"/>
    <cellStyle name="Total 3 4 2 5 3" xfId="25053"/>
    <cellStyle name="Total 3 4 2 5 4" xfId="24238"/>
    <cellStyle name="Total 3 4 2 5 5" xfId="12986"/>
    <cellStyle name="Total 3 4 2 6" xfId="1285"/>
    <cellStyle name="Total 3 4 2 6 2" xfId="7512"/>
    <cellStyle name="Total 3 4 2 6 2 2" xfId="31339"/>
    <cellStyle name="Total 3 4 2 6 2 3" xfId="42378"/>
    <cellStyle name="Total 3 4 2 6 2 4" xfId="19425"/>
    <cellStyle name="Total 3 4 2 6 3" xfId="25260"/>
    <cellStyle name="Total 3 4 2 6 4" xfId="36152"/>
    <cellStyle name="Total 3 4 2 6 5" xfId="13199"/>
    <cellStyle name="Total 3 4 2 7" xfId="1517"/>
    <cellStyle name="Total 3 4 2 7 2" xfId="7710"/>
    <cellStyle name="Total 3 4 2 7 2 2" xfId="31537"/>
    <cellStyle name="Total 3 4 2 7 2 3" xfId="42576"/>
    <cellStyle name="Total 3 4 2 7 2 4" xfId="19623"/>
    <cellStyle name="Total 3 4 2 7 3" xfId="25484"/>
    <cellStyle name="Total 3 4 2 7 4" xfId="36384"/>
    <cellStyle name="Total 3 4 2 7 5" xfId="13431"/>
    <cellStyle name="Total 3 4 2 8" xfId="1728"/>
    <cellStyle name="Total 3 4 2 8 2" xfId="7894"/>
    <cellStyle name="Total 3 4 2 8 2 2" xfId="31721"/>
    <cellStyle name="Total 3 4 2 8 2 3" xfId="42760"/>
    <cellStyle name="Total 3 4 2 8 2 4" xfId="19807"/>
    <cellStyle name="Total 3 4 2 8 3" xfId="25688"/>
    <cellStyle name="Total 3 4 2 8 4" xfId="36595"/>
    <cellStyle name="Total 3 4 2 8 5" xfId="13642"/>
    <cellStyle name="Total 3 4 2 9" xfId="1959"/>
    <cellStyle name="Total 3 4 2 9 2" xfId="8095"/>
    <cellStyle name="Total 3 4 2 9 2 2" xfId="31922"/>
    <cellStyle name="Total 3 4 2 9 2 3" xfId="42961"/>
    <cellStyle name="Total 3 4 2 9 2 4" xfId="20008"/>
    <cellStyle name="Total 3 4 2 9 3" xfId="25912"/>
    <cellStyle name="Total 3 4 2 9 4" xfId="36826"/>
    <cellStyle name="Total 3 4 2 9 5" xfId="13873"/>
    <cellStyle name="Total 3 4 20" xfId="6510"/>
    <cellStyle name="Total 3 4 20 2" xfId="12018"/>
    <cellStyle name="Total 3 4 20 2 2" xfId="35845"/>
    <cellStyle name="Total 3 4 20 2 3" xfId="46884"/>
    <cellStyle name="Total 3 4 20 2 4" xfId="23931"/>
    <cellStyle name="Total 3 4 20 3" xfId="30346"/>
    <cellStyle name="Total 3 4 20 4" xfId="41377"/>
    <cellStyle name="Total 3 4 20 5" xfId="18424"/>
    <cellStyle name="Total 3 4 21" xfId="6506"/>
    <cellStyle name="Total 3 4 21 2" xfId="12016"/>
    <cellStyle name="Total 3 4 21 2 2" xfId="35843"/>
    <cellStyle name="Total 3 4 21 2 3" xfId="46882"/>
    <cellStyle name="Total 3 4 21 2 4" xfId="23929"/>
    <cellStyle name="Total 3 4 21 3" xfId="30343"/>
    <cellStyle name="Total 3 4 21 4" xfId="41373"/>
    <cellStyle name="Total 3 4 21 5" xfId="18420"/>
    <cellStyle name="Total 3 4 22" xfId="633"/>
    <cellStyle name="Total 3 4 22 2" xfId="6940"/>
    <cellStyle name="Total 3 4 22 2 2" xfId="30767"/>
    <cellStyle name="Total 3 4 22 2 3" xfId="41806"/>
    <cellStyle name="Total 3 4 22 2 4" xfId="18853"/>
    <cellStyle name="Total 3 4 22 3" xfId="24624"/>
    <cellStyle name="Total 3 4 22 4" xfId="28407"/>
    <cellStyle name="Total 3 4 22 5" xfId="12547"/>
    <cellStyle name="Total 3 4 23" xfId="24383"/>
    <cellStyle name="Total 3 4 24" xfId="27723"/>
    <cellStyle name="Total 3 4 25" xfId="12302"/>
    <cellStyle name="Total 3 4 3" xfId="493"/>
    <cellStyle name="Total 3 4 3 10" xfId="2887"/>
    <cellStyle name="Total 3 4 3 10 2" xfId="8898"/>
    <cellStyle name="Total 3 4 3 10 2 2" xfId="32725"/>
    <cellStyle name="Total 3 4 3 10 2 3" xfId="43764"/>
    <cellStyle name="Total 3 4 3 10 2 4" xfId="20811"/>
    <cellStyle name="Total 3 4 3 10 3" xfId="26816"/>
    <cellStyle name="Total 3 4 3 10 4" xfId="37754"/>
    <cellStyle name="Total 3 4 3 10 5" xfId="14801"/>
    <cellStyle name="Total 3 4 3 11" xfId="3155"/>
    <cellStyle name="Total 3 4 3 11 2" xfId="9127"/>
    <cellStyle name="Total 3 4 3 11 2 2" xfId="32954"/>
    <cellStyle name="Total 3 4 3 11 2 3" xfId="43993"/>
    <cellStyle name="Total 3 4 3 11 2 4" xfId="21040"/>
    <cellStyle name="Total 3 4 3 11 3" xfId="27079"/>
    <cellStyle name="Total 3 4 3 11 4" xfId="38022"/>
    <cellStyle name="Total 3 4 3 11 5" xfId="15069"/>
    <cellStyle name="Total 3 4 3 12" xfId="3399"/>
    <cellStyle name="Total 3 4 3 12 2" xfId="9339"/>
    <cellStyle name="Total 3 4 3 12 2 2" xfId="33166"/>
    <cellStyle name="Total 3 4 3 12 2 3" xfId="44205"/>
    <cellStyle name="Total 3 4 3 12 2 4" xfId="21252"/>
    <cellStyle name="Total 3 4 3 12 3" xfId="27320"/>
    <cellStyle name="Total 3 4 3 12 4" xfId="38266"/>
    <cellStyle name="Total 3 4 3 12 5" xfId="15313"/>
    <cellStyle name="Total 3 4 3 13" xfId="3644"/>
    <cellStyle name="Total 3 4 3 13 2" xfId="9552"/>
    <cellStyle name="Total 3 4 3 13 2 2" xfId="33379"/>
    <cellStyle name="Total 3 4 3 13 2 3" xfId="44418"/>
    <cellStyle name="Total 3 4 3 13 2 4" xfId="21465"/>
    <cellStyle name="Total 3 4 3 13 3" xfId="27560"/>
    <cellStyle name="Total 3 4 3 13 4" xfId="38511"/>
    <cellStyle name="Total 3 4 3 13 5" xfId="15558"/>
    <cellStyle name="Total 3 4 3 14" xfId="3892"/>
    <cellStyle name="Total 3 4 3 14 2" xfId="9766"/>
    <cellStyle name="Total 3 4 3 14 2 2" xfId="33593"/>
    <cellStyle name="Total 3 4 3 14 2 3" xfId="44632"/>
    <cellStyle name="Total 3 4 3 14 2 4" xfId="21679"/>
    <cellStyle name="Total 3 4 3 14 3" xfId="27804"/>
    <cellStyle name="Total 3 4 3 14 4" xfId="38759"/>
    <cellStyle name="Total 3 4 3 14 5" xfId="15806"/>
    <cellStyle name="Total 3 4 3 15" xfId="4136"/>
    <cellStyle name="Total 3 4 3 15 2" xfId="9977"/>
    <cellStyle name="Total 3 4 3 15 2 2" xfId="33804"/>
    <cellStyle name="Total 3 4 3 15 2 3" xfId="44843"/>
    <cellStyle name="Total 3 4 3 15 2 4" xfId="21890"/>
    <cellStyle name="Total 3 4 3 15 3" xfId="28043"/>
    <cellStyle name="Total 3 4 3 15 4" xfId="39003"/>
    <cellStyle name="Total 3 4 3 15 5" xfId="16050"/>
    <cellStyle name="Total 3 4 3 16" xfId="4378"/>
    <cellStyle name="Total 3 4 3 16 2" xfId="10187"/>
    <cellStyle name="Total 3 4 3 16 2 2" xfId="34014"/>
    <cellStyle name="Total 3 4 3 16 2 3" xfId="45053"/>
    <cellStyle name="Total 3 4 3 16 2 4" xfId="22100"/>
    <cellStyle name="Total 3 4 3 16 3" xfId="28280"/>
    <cellStyle name="Total 3 4 3 16 4" xfId="39245"/>
    <cellStyle name="Total 3 4 3 16 5" xfId="16292"/>
    <cellStyle name="Total 3 4 3 17" xfId="4599"/>
    <cellStyle name="Total 3 4 3 17 2" xfId="10374"/>
    <cellStyle name="Total 3 4 3 17 2 2" xfId="34201"/>
    <cellStyle name="Total 3 4 3 17 2 3" xfId="45240"/>
    <cellStyle name="Total 3 4 3 17 2 4" xfId="22287"/>
    <cellStyle name="Total 3 4 3 17 3" xfId="28495"/>
    <cellStyle name="Total 3 4 3 17 4" xfId="39466"/>
    <cellStyle name="Total 3 4 3 17 5" xfId="16513"/>
    <cellStyle name="Total 3 4 3 18" xfId="4809"/>
    <cellStyle name="Total 3 4 3 18 2" xfId="10557"/>
    <cellStyle name="Total 3 4 3 18 2 2" xfId="34384"/>
    <cellStyle name="Total 3 4 3 18 2 3" xfId="45423"/>
    <cellStyle name="Total 3 4 3 18 2 4" xfId="22470"/>
    <cellStyle name="Total 3 4 3 18 3" xfId="28699"/>
    <cellStyle name="Total 3 4 3 18 4" xfId="39676"/>
    <cellStyle name="Total 3 4 3 18 5" xfId="16723"/>
    <cellStyle name="Total 3 4 3 19" xfId="5044"/>
    <cellStyle name="Total 3 4 3 19 2" xfId="10762"/>
    <cellStyle name="Total 3 4 3 19 2 2" xfId="34589"/>
    <cellStyle name="Total 3 4 3 19 2 3" xfId="45628"/>
    <cellStyle name="Total 3 4 3 19 2 4" xfId="22675"/>
    <cellStyle name="Total 3 4 3 19 3" xfId="28928"/>
    <cellStyle name="Total 3 4 3 19 4" xfId="39911"/>
    <cellStyle name="Total 3 4 3 19 5" xfId="16958"/>
    <cellStyle name="Total 3 4 3 2" xfId="1137"/>
    <cellStyle name="Total 3 4 3 2 2" xfId="7389"/>
    <cellStyle name="Total 3 4 3 2 2 2" xfId="31216"/>
    <cellStyle name="Total 3 4 3 2 2 3" xfId="42255"/>
    <cellStyle name="Total 3 4 3 2 2 4" xfId="19302"/>
    <cellStyle name="Total 3 4 3 2 3" xfId="25118"/>
    <cellStyle name="Total 3 4 3 2 4" xfId="24315"/>
    <cellStyle name="Total 3 4 3 2 5" xfId="13051"/>
    <cellStyle name="Total 3 4 3 20" xfId="5265"/>
    <cellStyle name="Total 3 4 3 20 2" xfId="10949"/>
    <cellStyle name="Total 3 4 3 20 2 2" xfId="34776"/>
    <cellStyle name="Total 3 4 3 20 2 3" xfId="45815"/>
    <cellStyle name="Total 3 4 3 20 2 4" xfId="22862"/>
    <cellStyle name="Total 3 4 3 20 3" xfId="29142"/>
    <cellStyle name="Total 3 4 3 20 4" xfId="40132"/>
    <cellStyle name="Total 3 4 3 20 5" xfId="17179"/>
    <cellStyle name="Total 3 4 3 21" xfId="5498"/>
    <cellStyle name="Total 3 4 3 21 2" xfId="11152"/>
    <cellStyle name="Total 3 4 3 21 2 2" xfId="34979"/>
    <cellStyle name="Total 3 4 3 21 2 3" xfId="46018"/>
    <cellStyle name="Total 3 4 3 21 2 4" xfId="23065"/>
    <cellStyle name="Total 3 4 3 21 3" xfId="29369"/>
    <cellStyle name="Total 3 4 3 21 4" xfId="40365"/>
    <cellStyle name="Total 3 4 3 21 5" xfId="17412"/>
    <cellStyle name="Total 3 4 3 22" xfId="5731"/>
    <cellStyle name="Total 3 4 3 22 2" xfId="11353"/>
    <cellStyle name="Total 3 4 3 22 2 2" xfId="35180"/>
    <cellStyle name="Total 3 4 3 22 2 3" xfId="46219"/>
    <cellStyle name="Total 3 4 3 22 2 4" xfId="23266"/>
    <cellStyle name="Total 3 4 3 22 3" xfId="29595"/>
    <cellStyle name="Total 3 4 3 22 4" xfId="40598"/>
    <cellStyle name="Total 3 4 3 22 5" xfId="17645"/>
    <cellStyle name="Total 3 4 3 23" xfId="5948"/>
    <cellStyle name="Total 3 4 3 23 2" xfId="11537"/>
    <cellStyle name="Total 3 4 3 23 2 2" xfId="35364"/>
    <cellStyle name="Total 3 4 3 23 2 3" xfId="46403"/>
    <cellStyle name="Total 3 4 3 23 2 4" xfId="23450"/>
    <cellStyle name="Total 3 4 3 23 3" xfId="29806"/>
    <cellStyle name="Total 3 4 3 23 4" xfId="40815"/>
    <cellStyle name="Total 3 4 3 23 5" xfId="17862"/>
    <cellStyle name="Total 3 4 3 24" xfId="6156"/>
    <cellStyle name="Total 3 4 3 24 2" xfId="11718"/>
    <cellStyle name="Total 3 4 3 24 2 2" xfId="35545"/>
    <cellStyle name="Total 3 4 3 24 2 3" xfId="46584"/>
    <cellStyle name="Total 3 4 3 24 2 4" xfId="23631"/>
    <cellStyle name="Total 3 4 3 24 3" xfId="30007"/>
    <cellStyle name="Total 3 4 3 24 4" xfId="41023"/>
    <cellStyle name="Total 3 4 3 24 5" xfId="18070"/>
    <cellStyle name="Total 3 4 3 25" xfId="6376"/>
    <cellStyle name="Total 3 4 3 25 2" xfId="11910"/>
    <cellStyle name="Total 3 4 3 25 2 2" xfId="35737"/>
    <cellStyle name="Total 3 4 3 25 2 3" xfId="46776"/>
    <cellStyle name="Total 3 4 3 25 2 4" xfId="23823"/>
    <cellStyle name="Total 3 4 3 25 3" xfId="30220"/>
    <cellStyle name="Total 3 4 3 25 4" xfId="41243"/>
    <cellStyle name="Total 3 4 3 25 5" xfId="18290"/>
    <cellStyle name="Total 3 4 3 26" xfId="6602"/>
    <cellStyle name="Total 3 4 3 26 2" xfId="12103"/>
    <cellStyle name="Total 3 4 3 26 2 2" xfId="35930"/>
    <cellStyle name="Total 3 4 3 26 2 3" xfId="46969"/>
    <cellStyle name="Total 3 4 3 26 2 4" xfId="24016"/>
    <cellStyle name="Total 3 4 3 26 3" xfId="30437"/>
    <cellStyle name="Total 3 4 3 26 4" xfId="41469"/>
    <cellStyle name="Total 3 4 3 26 5" xfId="18516"/>
    <cellStyle name="Total 3 4 3 27" xfId="731"/>
    <cellStyle name="Total 3 4 3 27 2" xfId="7038"/>
    <cellStyle name="Total 3 4 3 27 2 2" xfId="30865"/>
    <cellStyle name="Total 3 4 3 27 2 3" xfId="41904"/>
    <cellStyle name="Total 3 4 3 27 2 4" xfId="18951"/>
    <cellStyle name="Total 3 4 3 27 3" xfId="24722"/>
    <cellStyle name="Total 3 4 3 27 4" xfId="26399"/>
    <cellStyle name="Total 3 4 3 27 5" xfId="12645"/>
    <cellStyle name="Total 3 4 3 28" xfId="6821"/>
    <cellStyle name="Total 3 4 3 28 2" xfId="30648"/>
    <cellStyle name="Total 3 4 3 28 3" xfId="41687"/>
    <cellStyle name="Total 3 4 3 28 4" xfId="18734"/>
    <cellStyle name="Total 3 4 3 29" xfId="24489"/>
    <cellStyle name="Total 3 4 3 3" xfId="1350"/>
    <cellStyle name="Total 3 4 3 3 2" xfId="7574"/>
    <cellStyle name="Total 3 4 3 3 2 2" xfId="31401"/>
    <cellStyle name="Total 3 4 3 3 2 3" xfId="42440"/>
    <cellStyle name="Total 3 4 3 3 2 4" xfId="19487"/>
    <cellStyle name="Total 3 4 3 3 3" xfId="25325"/>
    <cellStyle name="Total 3 4 3 3 4" xfId="36217"/>
    <cellStyle name="Total 3 4 3 3 5" xfId="13264"/>
    <cellStyle name="Total 3 4 3 30" xfId="26427"/>
    <cellStyle name="Total 3 4 3 31" xfId="12407"/>
    <cellStyle name="Total 3 4 3 4" xfId="1582"/>
    <cellStyle name="Total 3 4 3 4 2" xfId="7772"/>
    <cellStyle name="Total 3 4 3 4 2 2" xfId="31599"/>
    <cellStyle name="Total 3 4 3 4 2 3" xfId="42638"/>
    <cellStyle name="Total 3 4 3 4 2 4" xfId="19685"/>
    <cellStyle name="Total 3 4 3 4 3" xfId="25549"/>
    <cellStyle name="Total 3 4 3 4 4" xfId="36449"/>
    <cellStyle name="Total 3 4 3 4 5" xfId="13496"/>
    <cellStyle name="Total 3 4 3 5" xfId="1793"/>
    <cellStyle name="Total 3 4 3 5 2" xfId="7956"/>
    <cellStyle name="Total 3 4 3 5 2 2" xfId="31783"/>
    <cellStyle name="Total 3 4 3 5 2 3" xfId="42822"/>
    <cellStyle name="Total 3 4 3 5 2 4" xfId="19869"/>
    <cellStyle name="Total 3 4 3 5 3" xfId="25753"/>
    <cellStyle name="Total 3 4 3 5 4" xfId="36660"/>
    <cellStyle name="Total 3 4 3 5 5" xfId="13707"/>
    <cellStyle name="Total 3 4 3 6" xfId="2024"/>
    <cellStyle name="Total 3 4 3 6 2" xfId="8157"/>
    <cellStyle name="Total 3 4 3 6 2 2" xfId="31984"/>
    <cellStyle name="Total 3 4 3 6 2 3" xfId="43023"/>
    <cellStyle name="Total 3 4 3 6 2 4" xfId="20070"/>
    <cellStyle name="Total 3 4 3 6 3" xfId="25977"/>
    <cellStyle name="Total 3 4 3 6 4" xfId="36891"/>
    <cellStyle name="Total 3 4 3 6 5" xfId="13938"/>
    <cellStyle name="Total 3 4 3 7" xfId="2249"/>
    <cellStyle name="Total 3 4 3 7 2" xfId="8348"/>
    <cellStyle name="Total 3 4 3 7 2 2" xfId="32175"/>
    <cellStyle name="Total 3 4 3 7 2 3" xfId="43214"/>
    <cellStyle name="Total 3 4 3 7 2 4" xfId="20261"/>
    <cellStyle name="Total 3 4 3 7 3" xfId="26195"/>
    <cellStyle name="Total 3 4 3 7 4" xfId="37116"/>
    <cellStyle name="Total 3 4 3 7 5" xfId="14163"/>
    <cellStyle name="Total 3 4 3 8" xfId="2463"/>
    <cellStyle name="Total 3 4 3 8 2" xfId="8534"/>
    <cellStyle name="Total 3 4 3 8 2 2" xfId="32361"/>
    <cellStyle name="Total 3 4 3 8 2 3" xfId="43400"/>
    <cellStyle name="Total 3 4 3 8 2 4" xfId="20447"/>
    <cellStyle name="Total 3 4 3 8 3" xfId="26403"/>
    <cellStyle name="Total 3 4 3 8 4" xfId="37330"/>
    <cellStyle name="Total 3 4 3 8 5" xfId="14377"/>
    <cellStyle name="Total 3 4 3 9" xfId="2681"/>
    <cellStyle name="Total 3 4 3 9 2" xfId="8718"/>
    <cellStyle name="Total 3 4 3 9 2 2" xfId="32545"/>
    <cellStyle name="Total 3 4 3 9 2 3" xfId="43584"/>
    <cellStyle name="Total 3 4 3 9 2 4" xfId="20631"/>
    <cellStyle name="Total 3 4 3 9 3" xfId="26615"/>
    <cellStyle name="Total 3 4 3 9 4" xfId="37548"/>
    <cellStyle name="Total 3 4 3 9 5" xfId="14595"/>
    <cellStyle name="Total 3 4 4" xfId="912"/>
    <cellStyle name="Total 3 4 4 2" xfId="7207"/>
    <cellStyle name="Total 3 4 4 2 2" xfId="31034"/>
    <cellStyle name="Total 3 4 4 2 3" xfId="42073"/>
    <cellStyle name="Total 3 4 4 2 4" xfId="19120"/>
    <cellStyle name="Total 3 4 4 3" xfId="24901"/>
    <cellStyle name="Total 3 4 4 4" xfId="29382"/>
    <cellStyle name="Total 3 4 4 5" xfId="12826"/>
    <cellStyle name="Total 3 4 5" xfId="1010"/>
    <cellStyle name="Total 3 4 5 2" xfId="7279"/>
    <cellStyle name="Total 3 4 5 2 2" xfId="31106"/>
    <cellStyle name="Total 3 4 5 2 3" xfId="42145"/>
    <cellStyle name="Total 3 4 5 2 4" xfId="19192"/>
    <cellStyle name="Total 3 4 5 3" xfId="24993"/>
    <cellStyle name="Total 3 4 5 4" xfId="26035"/>
    <cellStyle name="Total 3 4 5 5" xfId="12924"/>
    <cellStyle name="Total 3 4 6" xfId="1920"/>
    <cellStyle name="Total 3 4 6 2" xfId="8060"/>
    <cellStyle name="Total 3 4 6 2 2" xfId="31887"/>
    <cellStyle name="Total 3 4 6 2 3" xfId="42926"/>
    <cellStyle name="Total 3 4 6 2 4" xfId="19973"/>
    <cellStyle name="Total 3 4 6 3" xfId="25874"/>
    <cellStyle name="Total 3 4 6 4" xfId="36787"/>
    <cellStyle name="Total 3 4 6 5" xfId="13834"/>
    <cellStyle name="Total 3 4 7" xfId="967"/>
    <cellStyle name="Total 3 4 7 2" xfId="7247"/>
    <cellStyle name="Total 3 4 7 2 2" xfId="31074"/>
    <cellStyle name="Total 3 4 7 2 3" xfId="42113"/>
    <cellStyle name="Total 3 4 7 2 4" xfId="19160"/>
    <cellStyle name="Total 3 4 7 3" xfId="24952"/>
    <cellStyle name="Total 3 4 7 4" xfId="25490"/>
    <cellStyle name="Total 3 4 7 5" xfId="12881"/>
    <cellStyle name="Total 3 4 8" xfId="872"/>
    <cellStyle name="Total 3 4 8 2" xfId="7173"/>
    <cellStyle name="Total 3 4 8 2 2" xfId="31000"/>
    <cellStyle name="Total 3 4 8 2 3" xfId="42039"/>
    <cellStyle name="Total 3 4 8 2 4" xfId="19086"/>
    <cellStyle name="Total 3 4 8 3" xfId="24862"/>
    <cellStyle name="Total 3 4 8 4" xfId="26329"/>
    <cellStyle name="Total 3 4 8 5" xfId="12786"/>
    <cellStyle name="Total 3 4 9" xfId="3049"/>
    <cellStyle name="Total 3 4 9 2" xfId="9029"/>
    <cellStyle name="Total 3 4 9 2 2" xfId="32856"/>
    <cellStyle name="Total 3 4 9 2 3" xfId="43895"/>
    <cellStyle name="Total 3 4 9 2 4" xfId="20942"/>
    <cellStyle name="Total 3 4 9 3" xfId="26973"/>
    <cellStyle name="Total 3 4 9 4" xfId="37916"/>
    <cellStyle name="Total 3 4 9 5" xfId="14963"/>
    <cellStyle name="Total 3 5" xfId="397"/>
    <cellStyle name="Total 3 5 10" xfId="3303"/>
    <cellStyle name="Total 3 5 10 2" xfId="9249"/>
    <cellStyle name="Total 3 5 10 2 2" xfId="33076"/>
    <cellStyle name="Total 3 5 10 2 3" xfId="44115"/>
    <cellStyle name="Total 3 5 10 2 4" xfId="21162"/>
    <cellStyle name="Total 3 5 10 3" xfId="27224"/>
    <cellStyle name="Total 3 5 10 4" xfId="38170"/>
    <cellStyle name="Total 3 5 10 5" xfId="15217"/>
    <cellStyle name="Total 3 5 11" xfId="3550"/>
    <cellStyle name="Total 3 5 11 2" xfId="9464"/>
    <cellStyle name="Total 3 5 11 2 2" xfId="33291"/>
    <cellStyle name="Total 3 5 11 2 3" xfId="44330"/>
    <cellStyle name="Total 3 5 11 2 4" xfId="21377"/>
    <cellStyle name="Total 3 5 11 3" xfId="27466"/>
    <cellStyle name="Total 3 5 11 4" xfId="38417"/>
    <cellStyle name="Total 3 5 11 5" xfId="15464"/>
    <cellStyle name="Total 3 5 12" xfId="3797"/>
    <cellStyle name="Total 3 5 12 2" xfId="9678"/>
    <cellStyle name="Total 3 5 12 2 2" xfId="33505"/>
    <cellStyle name="Total 3 5 12 2 3" xfId="44544"/>
    <cellStyle name="Total 3 5 12 2 4" xfId="21591"/>
    <cellStyle name="Total 3 5 12 3" xfId="27709"/>
    <cellStyle name="Total 3 5 12 4" xfId="38664"/>
    <cellStyle name="Total 3 5 12 5" xfId="15711"/>
    <cellStyle name="Total 3 5 13" xfId="4041"/>
    <cellStyle name="Total 3 5 13 2" xfId="9889"/>
    <cellStyle name="Total 3 5 13 2 2" xfId="33716"/>
    <cellStyle name="Total 3 5 13 2 3" xfId="44755"/>
    <cellStyle name="Total 3 5 13 2 4" xfId="21802"/>
    <cellStyle name="Total 3 5 13 3" xfId="27948"/>
    <cellStyle name="Total 3 5 13 4" xfId="38908"/>
    <cellStyle name="Total 3 5 13 5" xfId="15955"/>
    <cellStyle name="Total 3 5 14" xfId="4284"/>
    <cellStyle name="Total 3 5 14 2" xfId="10099"/>
    <cellStyle name="Total 3 5 14 2 2" xfId="33926"/>
    <cellStyle name="Total 3 5 14 2 3" xfId="44965"/>
    <cellStyle name="Total 3 5 14 2 4" xfId="22012"/>
    <cellStyle name="Total 3 5 14 3" xfId="28186"/>
    <cellStyle name="Total 3 5 14 4" xfId="39151"/>
    <cellStyle name="Total 3 5 14 5" xfId="16198"/>
    <cellStyle name="Total 3 5 15" xfId="998"/>
    <cellStyle name="Total 3 5 15 2" xfId="7272"/>
    <cellStyle name="Total 3 5 15 2 2" xfId="31099"/>
    <cellStyle name="Total 3 5 15 2 3" xfId="42138"/>
    <cellStyle name="Total 3 5 15 2 4" xfId="19185"/>
    <cellStyle name="Total 3 5 15 3" xfId="24982"/>
    <cellStyle name="Total 3 5 15 4" xfId="30387"/>
    <cellStyle name="Total 3 5 15 5" xfId="12912"/>
    <cellStyle name="Total 3 5 16" xfId="4949"/>
    <cellStyle name="Total 3 5 16 2" xfId="10673"/>
    <cellStyle name="Total 3 5 16 2 2" xfId="34500"/>
    <cellStyle name="Total 3 5 16 2 3" xfId="45539"/>
    <cellStyle name="Total 3 5 16 2 4" xfId="22586"/>
    <cellStyle name="Total 3 5 16 3" xfId="28834"/>
    <cellStyle name="Total 3 5 16 4" xfId="39816"/>
    <cellStyle name="Total 3 5 16 5" xfId="16863"/>
    <cellStyle name="Total 3 5 17" xfId="5402"/>
    <cellStyle name="Total 3 5 17 2" xfId="11063"/>
    <cellStyle name="Total 3 5 17 2 2" xfId="34890"/>
    <cellStyle name="Total 3 5 17 2 3" xfId="45929"/>
    <cellStyle name="Total 3 5 17 2 4" xfId="22976"/>
    <cellStyle name="Total 3 5 17 3" xfId="29274"/>
    <cellStyle name="Total 3 5 17 4" xfId="40269"/>
    <cellStyle name="Total 3 5 17 5" xfId="17316"/>
    <cellStyle name="Total 3 5 18" xfId="5637"/>
    <cellStyle name="Total 3 5 18 2" xfId="11265"/>
    <cellStyle name="Total 3 5 18 2 2" xfId="35092"/>
    <cellStyle name="Total 3 5 18 2 3" xfId="46131"/>
    <cellStyle name="Total 3 5 18 2 4" xfId="23178"/>
    <cellStyle name="Total 3 5 18 3" xfId="29502"/>
    <cellStyle name="Total 3 5 18 4" xfId="40504"/>
    <cellStyle name="Total 3 5 18 5" xfId="17551"/>
    <cellStyle name="Total 3 5 19" xfId="6282"/>
    <cellStyle name="Total 3 5 19 2" xfId="11822"/>
    <cellStyle name="Total 3 5 19 2 2" xfId="35649"/>
    <cellStyle name="Total 3 5 19 2 3" xfId="46688"/>
    <cellStyle name="Total 3 5 19 2 4" xfId="23735"/>
    <cellStyle name="Total 3 5 19 3" xfId="30127"/>
    <cellStyle name="Total 3 5 19 4" xfId="41149"/>
    <cellStyle name="Total 3 5 19 5" xfId="18196"/>
    <cellStyle name="Total 3 5 2" xfId="439"/>
    <cellStyle name="Total 3 5 2 10" xfId="2195"/>
    <cellStyle name="Total 3 5 2 10 2" xfId="8296"/>
    <cellStyle name="Total 3 5 2 10 2 2" xfId="32123"/>
    <cellStyle name="Total 3 5 2 10 2 3" xfId="43162"/>
    <cellStyle name="Total 3 5 2 10 2 4" xfId="20209"/>
    <cellStyle name="Total 3 5 2 10 3" xfId="26141"/>
    <cellStyle name="Total 3 5 2 10 4" xfId="37062"/>
    <cellStyle name="Total 3 5 2 10 5" xfId="14109"/>
    <cellStyle name="Total 3 5 2 11" xfId="2409"/>
    <cellStyle name="Total 3 5 2 11 2" xfId="8482"/>
    <cellStyle name="Total 3 5 2 11 2 2" xfId="32309"/>
    <cellStyle name="Total 3 5 2 11 2 3" xfId="43348"/>
    <cellStyle name="Total 3 5 2 11 2 4" xfId="20395"/>
    <cellStyle name="Total 3 5 2 11 3" xfId="26349"/>
    <cellStyle name="Total 3 5 2 11 4" xfId="37276"/>
    <cellStyle name="Total 3 5 2 11 5" xfId="14323"/>
    <cellStyle name="Total 3 5 2 12" xfId="2632"/>
    <cellStyle name="Total 3 5 2 12 2" xfId="8672"/>
    <cellStyle name="Total 3 5 2 12 2 2" xfId="32499"/>
    <cellStyle name="Total 3 5 2 12 2 3" xfId="43538"/>
    <cellStyle name="Total 3 5 2 12 2 4" xfId="20585"/>
    <cellStyle name="Total 3 5 2 12 3" xfId="26567"/>
    <cellStyle name="Total 3 5 2 12 4" xfId="37499"/>
    <cellStyle name="Total 3 5 2 12 5" xfId="14546"/>
    <cellStyle name="Total 3 5 2 13" xfId="2833"/>
    <cellStyle name="Total 3 5 2 13 2" xfId="8846"/>
    <cellStyle name="Total 3 5 2 13 2 2" xfId="32673"/>
    <cellStyle name="Total 3 5 2 13 2 3" xfId="43712"/>
    <cellStyle name="Total 3 5 2 13 2 4" xfId="20759"/>
    <cellStyle name="Total 3 5 2 13 3" xfId="26762"/>
    <cellStyle name="Total 3 5 2 13 4" xfId="37700"/>
    <cellStyle name="Total 3 5 2 13 5" xfId="14747"/>
    <cellStyle name="Total 3 5 2 14" xfId="3101"/>
    <cellStyle name="Total 3 5 2 14 2" xfId="9075"/>
    <cellStyle name="Total 3 5 2 14 2 2" xfId="32902"/>
    <cellStyle name="Total 3 5 2 14 2 3" xfId="43941"/>
    <cellStyle name="Total 3 5 2 14 2 4" xfId="20988"/>
    <cellStyle name="Total 3 5 2 14 3" xfId="27025"/>
    <cellStyle name="Total 3 5 2 14 4" xfId="37968"/>
    <cellStyle name="Total 3 5 2 14 5" xfId="15015"/>
    <cellStyle name="Total 3 5 2 15" xfId="3345"/>
    <cellStyle name="Total 3 5 2 15 2" xfId="9287"/>
    <cellStyle name="Total 3 5 2 15 2 2" xfId="33114"/>
    <cellStyle name="Total 3 5 2 15 2 3" xfId="44153"/>
    <cellStyle name="Total 3 5 2 15 2 4" xfId="21200"/>
    <cellStyle name="Total 3 5 2 15 3" xfId="27266"/>
    <cellStyle name="Total 3 5 2 15 4" xfId="38212"/>
    <cellStyle name="Total 3 5 2 15 5" xfId="15259"/>
    <cellStyle name="Total 3 5 2 16" xfId="3590"/>
    <cellStyle name="Total 3 5 2 16 2" xfId="9500"/>
    <cellStyle name="Total 3 5 2 16 2 2" xfId="33327"/>
    <cellStyle name="Total 3 5 2 16 2 3" xfId="44366"/>
    <cellStyle name="Total 3 5 2 16 2 4" xfId="21413"/>
    <cellStyle name="Total 3 5 2 16 3" xfId="27506"/>
    <cellStyle name="Total 3 5 2 16 4" xfId="38457"/>
    <cellStyle name="Total 3 5 2 16 5" xfId="15504"/>
    <cellStyle name="Total 3 5 2 17" xfId="3838"/>
    <cellStyle name="Total 3 5 2 17 2" xfId="9714"/>
    <cellStyle name="Total 3 5 2 17 2 2" xfId="33541"/>
    <cellStyle name="Total 3 5 2 17 2 3" xfId="44580"/>
    <cellStyle name="Total 3 5 2 17 2 4" xfId="21627"/>
    <cellStyle name="Total 3 5 2 17 3" xfId="27750"/>
    <cellStyle name="Total 3 5 2 17 4" xfId="38705"/>
    <cellStyle name="Total 3 5 2 17 5" xfId="15752"/>
    <cellStyle name="Total 3 5 2 18" xfId="4082"/>
    <cellStyle name="Total 3 5 2 18 2" xfId="9925"/>
    <cellStyle name="Total 3 5 2 18 2 2" xfId="33752"/>
    <cellStyle name="Total 3 5 2 18 2 3" xfId="44791"/>
    <cellStyle name="Total 3 5 2 18 2 4" xfId="21838"/>
    <cellStyle name="Total 3 5 2 18 3" xfId="27989"/>
    <cellStyle name="Total 3 5 2 18 4" xfId="38949"/>
    <cellStyle name="Total 3 5 2 18 5" xfId="15996"/>
    <cellStyle name="Total 3 5 2 19" xfId="4324"/>
    <cellStyle name="Total 3 5 2 19 2" xfId="10135"/>
    <cellStyle name="Total 3 5 2 19 2 2" xfId="33962"/>
    <cellStyle name="Total 3 5 2 19 2 3" xfId="45001"/>
    <cellStyle name="Total 3 5 2 19 2 4" xfId="22048"/>
    <cellStyle name="Total 3 5 2 19 3" xfId="28226"/>
    <cellStyle name="Total 3 5 2 19 4" xfId="39191"/>
    <cellStyle name="Total 3 5 2 19 5" xfId="16238"/>
    <cellStyle name="Total 3 5 2 2" xfId="560"/>
    <cellStyle name="Total 3 5 2 2 10" xfId="2954"/>
    <cellStyle name="Total 3 5 2 2 10 2" xfId="8950"/>
    <cellStyle name="Total 3 5 2 2 10 2 2" xfId="32777"/>
    <cellStyle name="Total 3 5 2 2 10 2 3" xfId="43816"/>
    <cellStyle name="Total 3 5 2 2 10 2 4" xfId="20863"/>
    <cellStyle name="Total 3 5 2 2 10 3" xfId="26879"/>
    <cellStyle name="Total 3 5 2 2 10 4" xfId="37821"/>
    <cellStyle name="Total 3 5 2 2 10 5" xfId="14868"/>
    <cellStyle name="Total 3 5 2 2 11" xfId="3222"/>
    <cellStyle name="Total 3 5 2 2 11 2" xfId="9179"/>
    <cellStyle name="Total 3 5 2 2 11 2 2" xfId="33006"/>
    <cellStyle name="Total 3 5 2 2 11 2 3" xfId="44045"/>
    <cellStyle name="Total 3 5 2 2 11 2 4" xfId="21092"/>
    <cellStyle name="Total 3 5 2 2 11 3" xfId="27144"/>
    <cellStyle name="Total 3 5 2 2 11 4" xfId="38089"/>
    <cellStyle name="Total 3 5 2 2 11 5" xfId="15136"/>
    <cellStyle name="Total 3 5 2 2 12" xfId="3466"/>
    <cellStyle name="Total 3 5 2 2 12 2" xfId="9391"/>
    <cellStyle name="Total 3 5 2 2 12 2 2" xfId="33218"/>
    <cellStyle name="Total 3 5 2 2 12 2 3" xfId="44257"/>
    <cellStyle name="Total 3 5 2 2 12 2 4" xfId="21304"/>
    <cellStyle name="Total 3 5 2 2 12 3" xfId="27383"/>
    <cellStyle name="Total 3 5 2 2 12 4" xfId="38333"/>
    <cellStyle name="Total 3 5 2 2 12 5" xfId="15380"/>
    <cellStyle name="Total 3 5 2 2 13" xfId="3711"/>
    <cellStyle name="Total 3 5 2 2 13 2" xfId="9604"/>
    <cellStyle name="Total 3 5 2 2 13 2 2" xfId="33431"/>
    <cellStyle name="Total 3 5 2 2 13 2 3" xfId="44470"/>
    <cellStyle name="Total 3 5 2 2 13 2 4" xfId="21517"/>
    <cellStyle name="Total 3 5 2 2 13 3" xfId="27624"/>
    <cellStyle name="Total 3 5 2 2 13 4" xfId="38578"/>
    <cellStyle name="Total 3 5 2 2 13 5" xfId="15625"/>
    <cellStyle name="Total 3 5 2 2 14" xfId="3959"/>
    <cellStyle name="Total 3 5 2 2 14 2" xfId="9818"/>
    <cellStyle name="Total 3 5 2 2 14 2 2" xfId="33645"/>
    <cellStyle name="Total 3 5 2 2 14 2 3" xfId="44684"/>
    <cellStyle name="Total 3 5 2 2 14 2 4" xfId="21731"/>
    <cellStyle name="Total 3 5 2 2 14 3" xfId="27867"/>
    <cellStyle name="Total 3 5 2 2 14 4" xfId="38826"/>
    <cellStyle name="Total 3 5 2 2 14 5" xfId="15873"/>
    <cellStyle name="Total 3 5 2 2 15" xfId="4203"/>
    <cellStyle name="Total 3 5 2 2 15 2" xfId="10029"/>
    <cellStyle name="Total 3 5 2 2 15 2 2" xfId="33856"/>
    <cellStyle name="Total 3 5 2 2 15 2 3" xfId="44895"/>
    <cellStyle name="Total 3 5 2 2 15 2 4" xfId="21942"/>
    <cellStyle name="Total 3 5 2 2 15 3" xfId="28106"/>
    <cellStyle name="Total 3 5 2 2 15 4" xfId="39070"/>
    <cellStyle name="Total 3 5 2 2 15 5" xfId="16117"/>
    <cellStyle name="Total 3 5 2 2 16" xfId="4445"/>
    <cellStyle name="Total 3 5 2 2 16 2" xfId="10239"/>
    <cellStyle name="Total 3 5 2 2 16 2 2" xfId="34066"/>
    <cellStyle name="Total 3 5 2 2 16 2 3" xfId="45105"/>
    <cellStyle name="Total 3 5 2 2 16 2 4" xfId="22152"/>
    <cellStyle name="Total 3 5 2 2 16 3" xfId="28343"/>
    <cellStyle name="Total 3 5 2 2 16 4" xfId="39312"/>
    <cellStyle name="Total 3 5 2 2 16 5" xfId="16359"/>
    <cellStyle name="Total 3 5 2 2 17" xfId="4666"/>
    <cellStyle name="Total 3 5 2 2 17 2" xfId="10426"/>
    <cellStyle name="Total 3 5 2 2 17 2 2" xfId="34253"/>
    <cellStyle name="Total 3 5 2 2 17 2 3" xfId="45292"/>
    <cellStyle name="Total 3 5 2 2 17 2 4" xfId="22339"/>
    <cellStyle name="Total 3 5 2 2 17 3" xfId="28558"/>
    <cellStyle name="Total 3 5 2 2 17 4" xfId="39533"/>
    <cellStyle name="Total 3 5 2 2 17 5" xfId="16580"/>
    <cellStyle name="Total 3 5 2 2 18" xfId="4876"/>
    <cellStyle name="Total 3 5 2 2 18 2" xfId="10609"/>
    <cellStyle name="Total 3 5 2 2 18 2 2" xfId="34436"/>
    <cellStyle name="Total 3 5 2 2 18 2 3" xfId="45475"/>
    <cellStyle name="Total 3 5 2 2 18 2 4" xfId="22522"/>
    <cellStyle name="Total 3 5 2 2 18 3" xfId="28762"/>
    <cellStyle name="Total 3 5 2 2 18 4" xfId="39743"/>
    <cellStyle name="Total 3 5 2 2 18 5" xfId="16790"/>
    <cellStyle name="Total 3 5 2 2 19" xfId="5111"/>
    <cellStyle name="Total 3 5 2 2 19 2" xfId="10814"/>
    <cellStyle name="Total 3 5 2 2 19 2 2" xfId="34641"/>
    <cellStyle name="Total 3 5 2 2 19 2 3" xfId="45680"/>
    <cellStyle name="Total 3 5 2 2 19 2 4" xfId="22727"/>
    <cellStyle name="Total 3 5 2 2 19 3" xfId="28992"/>
    <cellStyle name="Total 3 5 2 2 19 4" xfId="39978"/>
    <cellStyle name="Total 3 5 2 2 19 5" xfId="17025"/>
    <cellStyle name="Total 3 5 2 2 2" xfId="1204"/>
    <cellStyle name="Total 3 5 2 2 2 2" xfId="7441"/>
    <cellStyle name="Total 3 5 2 2 2 2 2" xfId="31268"/>
    <cellStyle name="Total 3 5 2 2 2 2 3" xfId="42307"/>
    <cellStyle name="Total 3 5 2 2 2 2 4" xfId="19354"/>
    <cellStyle name="Total 3 5 2 2 2 3" xfId="25181"/>
    <cellStyle name="Total 3 5 2 2 2 4" xfId="24284"/>
    <cellStyle name="Total 3 5 2 2 2 5" xfId="13118"/>
    <cellStyle name="Total 3 5 2 2 20" xfId="5332"/>
    <cellStyle name="Total 3 5 2 2 20 2" xfId="11001"/>
    <cellStyle name="Total 3 5 2 2 20 2 2" xfId="34828"/>
    <cellStyle name="Total 3 5 2 2 20 2 3" xfId="45867"/>
    <cellStyle name="Total 3 5 2 2 20 2 4" xfId="22914"/>
    <cellStyle name="Total 3 5 2 2 20 3" xfId="29205"/>
    <cellStyle name="Total 3 5 2 2 20 4" xfId="40199"/>
    <cellStyle name="Total 3 5 2 2 20 5" xfId="17246"/>
    <cellStyle name="Total 3 5 2 2 21" xfId="5565"/>
    <cellStyle name="Total 3 5 2 2 21 2" xfId="11204"/>
    <cellStyle name="Total 3 5 2 2 21 2 2" xfId="35031"/>
    <cellStyle name="Total 3 5 2 2 21 2 3" xfId="46070"/>
    <cellStyle name="Total 3 5 2 2 21 2 4" xfId="23117"/>
    <cellStyle name="Total 3 5 2 2 21 3" xfId="29432"/>
    <cellStyle name="Total 3 5 2 2 21 4" xfId="40432"/>
    <cellStyle name="Total 3 5 2 2 21 5" xfId="17479"/>
    <cellStyle name="Total 3 5 2 2 22" xfId="5798"/>
    <cellStyle name="Total 3 5 2 2 22 2" xfId="11405"/>
    <cellStyle name="Total 3 5 2 2 22 2 2" xfId="35232"/>
    <cellStyle name="Total 3 5 2 2 22 2 3" xfId="46271"/>
    <cellStyle name="Total 3 5 2 2 22 2 4" xfId="23318"/>
    <cellStyle name="Total 3 5 2 2 22 3" xfId="29658"/>
    <cellStyle name="Total 3 5 2 2 22 4" xfId="40665"/>
    <cellStyle name="Total 3 5 2 2 22 5" xfId="17712"/>
    <cellStyle name="Total 3 5 2 2 23" xfId="6015"/>
    <cellStyle name="Total 3 5 2 2 23 2" xfId="11589"/>
    <cellStyle name="Total 3 5 2 2 23 2 2" xfId="35416"/>
    <cellStyle name="Total 3 5 2 2 23 2 3" xfId="46455"/>
    <cellStyle name="Total 3 5 2 2 23 2 4" xfId="23502"/>
    <cellStyle name="Total 3 5 2 2 23 3" xfId="29868"/>
    <cellStyle name="Total 3 5 2 2 23 4" xfId="40882"/>
    <cellStyle name="Total 3 5 2 2 23 5" xfId="17929"/>
    <cellStyle name="Total 3 5 2 2 24" xfId="6223"/>
    <cellStyle name="Total 3 5 2 2 24 2" xfId="11770"/>
    <cellStyle name="Total 3 5 2 2 24 2 2" xfId="35597"/>
    <cellStyle name="Total 3 5 2 2 24 2 3" xfId="46636"/>
    <cellStyle name="Total 3 5 2 2 24 2 4" xfId="23683"/>
    <cellStyle name="Total 3 5 2 2 24 3" xfId="30069"/>
    <cellStyle name="Total 3 5 2 2 24 4" xfId="41090"/>
    <cellStyle name="Total 3 5 2 2 24 5" xfId="18137"/>
    <cellStyle name="Total 3 5 2 2 25" xfId="6443"/>
    <cellStyle name="Total 3 5 2 2 25 2" xfId="11962"/>
    <cellStyle name="Total 3 5 2 2 25 2 2" xfId="35789"/>
    <cellStyle name="Total 3 5 2 2 25 2 3" xfId="46828"/>
    <cellStyle name="Total 3 5 2 2 25 2 4" xfId="23875"/>
    <cellStyle name="Total 3 5 2 2 25 3" xfId="30282"/>
    <cellStyle name="Total 3 5 2 2 25 4" xfId="41310"/>
    <cellStyle name="Total 3 5 2 2 25 5" xfId="18357"/>
    <cellStyle name="Total 3 5 2 2 26" xfId="6669"/>
    <cellStyle name="Total 3 5 2 2 26 2" xfId="12155"/>
    <cellStyle name="Total 3 5 2 2 26 2 2" xfId="35982"/>
    <cellStyle name="Total 3 5 2 2 26 2 3" xfId="47021"/>
    <cellStyle name="Total 3 5 2 2 26 2 4" xfId="24068"/>
    <cellStyle name="Total 3 5 2 2 26 3" xfId="30499"/>
    <cellStyle name="Total 3 5 2 2 26 4" xfId="41536"/>
    <cellStyle name="Total 3 5 2 2 26 5" xfId="18583"/>
    <cellStyle name="Total 3 5 2 2 27" xfId="783"/>
    <cellStyle name="Total 3 5 2 2 27 2" xfId="7090"/>
    <cellStyle name="Total 3 5 2 2 27 2 2" xfId="30917"/>
    <cellStyle name="Total 3 5 2 2 27 2 3" xfId="41956"/>
    <cellStyle name="Total 3 5 2 2 27 2 4" xfId="19003"/>
    <cellStyle name="Total 3 5 2 2 27 3" xfId="24774"/>
    <cellStyle name="Total 3 5 2 2 27 4" xfId="24515"/>
    <cellStyle name="Total 3 5 2 2 27 5" xfId="12697"/>
    <cellStyle name="Total 3 5 2 2 28" xfId="6873"/>
    <cellStyle name="Total 3 5 2 2 28 2" xfId="30700"/>
    <cellStyle name="Total 3 5 2 2 28 3" xfId="41739"/>
    <cellStyle name="Total 3 5 2 2 28 4" xfId="18786"/>
    <cellStyle name="Total 3 5 2 2 29" xfId="24552"/>
    <cellStyle name="Total 3 5 2 2 3" xfId="1417"/>
    <cellStyle name="Total 3 5 2 2 3 2" xfId="7626"/>
    <cellStyle name="Total 3 5 2 2 3 2 2" xfId="31453"/>
    <cellStyle name="Total 3 5 2 2 3 2 3" xfId="42492"/>
    <cellStyle name="Total 3 5 2 2 3 2 4" xfId="19539"/>
    <cellStyle name="Total 3 5 2 2 3 3" xfId="25387"/>
    <cellStyle name="Total 3 5 2 2 3 4" xfId="36284"/>
    <cellStyle name="Total 3 5 2 2 3 5" xfId="13331"/>
    <cellStyle name="Total 3 5 2 2 30" xfId="26957"/>
    <cellStyle name="Total 3 5 2 2 31" xfId="12474"/>
    <cellStyle name="Total 3 5 2 2 4" xfId="1649"/>
    <cellStyle name="Total 3 5 2 2 4 2" xfId="7824"/>
    <cellStyle name="Total 3 5 2 2 4 2 2" xfId="31651"/>
    <cellStyle name="Total 3 5 2 2 4 2 3" xfId="42690"/>
    <cellStyle name="Total 3 5 2 2 4 2 4" xfId="19737"/>
    <cellStyle name="Total 3 5 2 2 4 3" xfId="25611"/>
    <cellStyle name="Total 3 5 2 2 4 4" xfId="36516"/>
    <cellStyle name="Total 3 5 2 2 4 5" xfId="13563"/>
    <cellStyle name="Total 3 5 2 2 5" xfId="1860"/>
    <cellStyle name="Total 3 5 2 2 5 2" xfId="8008"/>
    <cellStyle name="Total 3 5 2 2 5 2 2" xfId="31835"/>
    <cellStyle name="Total 3 5 2 2 5 2 3" xfId="42874"/>
    <cellStyle name="Total 3 5 2 2 5 2 4" xfId="19921"/>
    <cellStyle name="Total 3 5 2 2 5 3" xfId="25815"/>
    <cellStyle name="Total 3 5 2 2 5 4" xfId="36727"/>
    <cellStyle name="Total 3 5 2 2 5 5" xfId="13774"/>
    <cellStyle name="Total 3 5 2 2 6" xfId="2091"/>
    <cellStyle name="Total 3 5 2 2 6 2" xfId="8209"/>
    <cellStyle name="Total 3 5 2 2 6 2 2" xfId="32036"/>
    <cellStyle name="Total 3 5 2 2 6 2 3" xfId="43075"/>
    <cellStyle name="Total 3 5 2 2 6 2 4" xfId="20122"/>
    <cellStyle name="Total 3 5 2 2 6 3" xfId="26040"/>
    <cellStyle name="Total 3 5 2 2 6 4" xfId="36958"/>
    <cellStyle name="Total 3 5 2 2 6 5" xfId="14005"/>
    <cellStyle name="Total 3 5 2 2 7" xfId="2316"/>
    <cellStyle name="Total 3 5 2 2 7 2" xfId="8400"/>
    <cellStyle name="Total 3 5 2 2 7 2 2" xfId="32227"/>
    <cellStyle name="Total 3 5 2 2 7 2 3" xfId="43266"/>
    <cellStyle name="Total 3 5 2 2 7 2 4" xfId="20313"/>
    <cellStyle name="Total 3 5 2 2 7 3" xfId="26257"/>
    <cellStyle name="Total 3 5 2 2 7 4" xfId="37183"/>
    <cellStyle name="Total 3 5 2 2 7 5" xfId="14230"/>
    <cellStyle name="Total 3 5 2 2 8" xfId="2530"/>
    <cellStyle name="Total 3 5 2 2 8 2" xfId="8586"/>
    <cellStyle name="Total 3 5 2 2 8 2 2" xfId="32413"/>
    <cellStyle name="Total 3 5 2 2 8 2 3" xfId="43452"/>
    <cellStyle name="Total 3 5 2 2 8 2 4" xfId="20499"/>
    <cellStyle name="Total 3 5 2 2 8 3" xfId="26466"/>
    <cellStyle name="Total 3 5 2 2 8 4" xfId="37397"/>
    <cellStyle name="Total 3 5 2 2 8 5" xfId="14444"/>
    <cellStyle name="Total 3 5 2 2 9" xfId="2748"/>
    <cellStyle name="Total 3 5 2 2 9 2" xfId="8770"/>
    <cellStyle name="Total 3 5 2 2 9 2 2" xfId="32597"/>
    <cellStyle name="Total 3 5 2 2 9 2 3" xfId="43636"/>
    <cellStyle name="Total 3 5 2 2 9 2 4" xfId="20683"/>
    <cellStyle name="Total 3 5 2 2 9 3" xfId="26678"/>
    <cellStyle name="Total 3 5 2 2 9 4" xfId="37615"/>
    <cellStyle name="Total 3 5 2 2 9 5" xfId="14662"/>
    <cellStyle name="Total 3 5 2 20" xfId="4545"/>
    <cellStyle name="Total 3 5 2 20 2" xfId="10322"/>
    <cellStyle name="Total 3 5 2 20 2 2" xfId="34149"/>
    <cellStyle name="Total 3 5 2 20 2 3" xfId="45188"/>
    <cellStyle name="Total 3 5 2 20 2 4" xfId="22235"/>
    <cellStyle name="Total 3 5 2 20 3" xfId="28441"/>
    <cellStyle name="Total 3 5 2 20 4" xfId="39412"/>
    <cellStyle name="Total 3 5 2 20 5" xfId="16459"/>
    <cellStyle name="Total 3 5 2 21" xfId="4755"/>
    <cellStyle name="Total 3 5 2 21 2" xfId="10505"/>
    <cellStyle name="Total 3 5 2 21 2 2" xfId="34332"/>
    <cellStyle name="Total 3 5 2 21 2 3" xfId="45371"/>
    <cellStyle name="Total 3 5 2 21 2 4" xfId="22418"/>
    <cellStyle name="Total 3 5 2 21 3" xfId="28645"/>
    <cellStyle name="Total 3 5 2 21 4" xfId="39622"/>
    <cellStyle name="Total 3 5 2 21 5" xfId="16669"/>
    <cellStyle name="Total 3 5 2 22" xfId="4990"/>
    <cellStyle name="Total 3 5 2 22 2" xfId="10710"/>
    <cellStyle name="Total 3 5 2 22 2 2" xfId="34537"/>
    <cellStyle name="Total 3 5 2 22 2 3" xfId="45576"/>
    <cellStyle name="Total 3 5 2 22 2 4" xfId="22623"/>
    <cellStyle name="Total 3 5 2 22 3" xfId="28874"/>
    <cellStyle name="Total 3 5 2 22 4" xfId="39857"/>
    <cellStyle name="Total 3 5 2 22 5" xfId="16904"/>
    <cellStyle name="Total 3 5 2 23" xfId="5211"/>
    <cellStyle name="Total 3 5 2 23 2" xfId="10897"/>
    <cellStyle name="Total 3 5 2 23 2 2" xfId="34724"/>
    <cellStyle name="Total 3 5 2 23 2 3" xfId="45763"/>
    <cellStyle name="Total 3 5 2 23 2 4" xfId="22810"/>
    <cellStyle name="Total 3 5 2 23 3" xfId="29088"/>
    <cellStyle name="Total 3 5 2 23 4" xfId="40078"/>
    <cellStyle name="Total 3 5 2 23 5" xfId="17125"/>
    <cellStyle name="Total 3 5 2 24" xfId="5444"/>
    <cellStyle name="Total 3 5 2 24 2" xfId="11100"/>
    <cellStyle name="Total 3 5 2 24 2 2" xfId="34927"/>
    <cellStyle name="Total 3 5 2 24 2 3" xfId="45966"/>
    <cellStyle name="Total 3 5 2 24 2 4" xfId="23013"/>
    <cellStyle name="Total 3 5 2 24 3" xfId="29315"/>
    <cellStyle name="Total 3 5 2 24 4" xfId="40311"/>
    <cellStyle name="Total 3 5 2 24 5" xfId="17358"/>
    <cellStyle name="Total 3 5 2 25" xfId="5677"/>
    <cellStyle name="Total 3 5 2 25 2" xfId="11301"/>
    <cellStyle name="Total 3 5 2 25 2 2" xfId="35128"/>
    <cellStyle name="Total 3 5 2 25 2 3" xfId="46167"/>
    <cellStyle name="Total 3 5 2 25 2 4" xfId="23214"/>
    <cellStyle name="Total 3 5 2 25 3" xfId="29541"/>
    <cellStyle name="Total 3 5 2 25 4" xfId="40544"/>
    <cellStyle name="Total 3 5 2 25 5" xfId="17591"/>
    <cellStyle name="Total 3 5 2 26" xfId="5894"/>
    <cellStyle name="Total 3 5 2 26 2" xfId="11485"/>
    <cellStyle name="Total 3 5 2 26 2 2" xfId="35312"/>
    <cellStyle name="Total 3 5 2 26 2 3" xfId="46351"/>
    <cellStyle name="Total 3 5 2 26 2 4" xfId="23398"/>
    <cellStyle name="Total 3 5 2 26 3" xfId="29752"/>
    <cellStyle name="Total 3 5 2 26 4" xfId="40761"/>
    <cellStyle name="Total 3 5 2 26 5" xfId="17808"/>
    <cellStyle name="Total 3 5 2 27" xfId="6102"/>
    <cellStyle name="Total 3 5 2 27 2" xfId="11666"/>
    <cellStyle name="Total 3 5 2 27 2 2" xfId="35493"/>
    <cellStyle name="Total 3 5 2 27 2 3" xfId="46532"/>
    <cellStyle name="Total 3 5 2 27 2 4" xfId="23579"/>
    <cellStyle name="Total 3 5 2 27 3" xfId="29953"/>
    <cellStyle name="Total 3 5 2 27 4" xfId="40969"/>
    <cellStyle name="Total 3 5 2 27 5" xfId="18016"/>
    <cellStyle name="Total 3 5 2 28" xfId="6322"/>
    <cellStyle name="Total 3 5 2 28 2" xfId="11858"/>
    <cellStyle name="Total 3 5 2 28 2 2" xfId="35685"/>
    <cellStyle name="Total 3 5 2 28 2 3" xfId="46724"/>
    <cellStyle name="Total 3 5 2 28 2 4" xfId="23771"/>
    <cellStyle name="Total 3 5 2 28 3" xfId="30166"/>
    <cellStyle name="Total 3 5 2 28 4" xfId="41189"/>
    <cellStyle name="Total 3 5 2 28 5" xfId="18236"/>
    <cellStyle name="Total 3 5 2 29" xfId="6557"/>
    <cellStyle name="Total 3 5 2 29 2" xfId="12060"/>
    <cellStyle name="Total 3 5 2 29 2 2" xfId="35887"/>
    <cellStyle name="Total 3 5 2 29 2 3" xfId="46926"/>
    <cellStyle name="Total 3 5 2 29 2 4" xfId="23973"/>
    <cellStyle name="Total 3 5 2 29 3" xfId="30392"/>
    <cellStyle name="Total 3 5 2 29 4" xfId="41424"/>
    <cellStyle name="Total 3 5 2 29 5" xfId="18471"/>
    <cellStyle name="Total 3 5 2 3" xfId="605"/>
    <cellStyle name="Total 3 5 2 3 10" xfId="2999"/>
    <cellStyle name="Total 3 5 2 3 10 2" xfId="8990"/>
    <cellStyle name="Total 3 5 2 3 10 2 2" xfId="32817"/>
    <cellStyle name="Total 3 5 2 3 10 2 3" xfId="43856"/>
    <cellStyle name="Total 3 5 2 3 10 2 4" xfId="20903"/>
    <cellStyle name="Total 3 5 2 3 10 3" xfId="26923"/>
    <cellStyle name="Total 3 5 2 3 10 4" xfId="37866"/>
    <cellStyle name="Total 3 5 2 3 10 5" xfId="14913"/>
    <cellStyle name="Total 3 5 2 3 11" xfId="3267"/>
    <cellStyle name="Total 3 5 2 3 11 2" xfId="9219"/>
    <cellStyle name="Total 3 5 2 3 11 2 2" xfId="33046"/>
    <cellStyle name="Total 3 5 2 3 11 2 3" xfId="44085"/>
    <cellStyle name="Total 3 5 2 3 11 2 4" xfId="21132"/>
    <cellStyle name="Total 3 5 2 3 11 3" xfId="27188"/>
    <cellStyle name="Total 3 5 2 3 11 4" xfId="38134"/>
    <cellStyle name="Total 3 5 2 3 11 5" xfId="15181"/>
    <cellStyle name="Total 3 5 2 3 12" xfId="3511"/>
    <cellStyle name="Total 3 5 2 3 12 2" xfId="9431"/>
    <cellStyle name="Total 3 5 2 3 12 2 2" xfId="33258"/>
    <cellStyle name="Total 3 5 2 3 12 2 3" xfId="44297"/>
    <cellStyle name="Total 3 5 2 3 12 2 4" xfId="21344"/>
    <cellStyle name="Total 3 5 2 3 12 3" xfId="27427"/>
    <cellStyle name="Total 3 5 2 3 12 4" xfId="38378"/>
    <cellStyle name="Total 3 5 2 3 12 5" xfId="15425"/>
    <cellStyle name="Total 3 5 2 3 13" xfId="3756"/>
    <cellStyle name="Total 3 5 2 3 13 2" xfId="9644"/>
    <cellStyle name="Total 3 5 2 3 13 2 2" xfId="33471"/>
    <cellStyle name="Total 3 5 2 3 13 2 3" xfId="44510"/>
    <cellStyle name="Total 3 5 2 3 13 2 4" xfId="21557"/>
    <cellStyle name="Total 3 5 2 3 13 3" xfId="27668"/>
    <cellStyle name="Total 3 5 2 3 13 4" xfId="38623"/>
    <cellStyle name="Total 3 5 2 3 13 5" xfId="15670"/>
    <cellStyle name="Total 3 5 2 3 14" xfId="4004"/>
    <cellStyle name="Total 3 5 2 3 14 2" xfId="9858"/>
    <cellStyle name="Total 3 5 2 3 14 2 2" xfId="33685"/>
    <cellStyle name="Total 3 5 2 3 14 2 3" xfId="44724"/>
    <cellStyle name="Total 3 5 2 3 14 2 4" xfId="21771"/>
    <cellStyle name="Total 3 5 2 3 14 3" xfId="27911"/>
    <cellStyle name="Total 3 5 2 3 14 4" xfId="38871"/>
    <cellStyle name="Total 3 5 2 3 14 5" xfId="15918"/>
    <cellStyle name="Total 3 5 2 3 15" xfId="4248"/>
    <cellStyle name="Total 3 5 2 3 15 2" xfId="10069"/>
    <cellStyle name="Total 3 5 2 3 15 2 2" xfId="33896"/>
    <cellStyle name="Total 3 5 2 3 15 2 3" xfId="44935"/>
    <cellStyle name="Total 3 5 2 3 15 2 4" xfId="21982"/>
    <cellStyle name="Total 3 5 2 3 15 3" xfId="28150"/>
    <cellStyle name="Total 3 5 2 3 15 4" xfId="39115"/>
    <cellStyle name="Total 3 5 2 3 15 5" xfId="16162"/>
    <cellStyle name="Total 3 5 2 3 16" xfId="4490"/>
    <cellStyle name="Total 3 5 2 3 16 2" xfId="10279"/>
    <cellStyle name="Total 3 5 2 3 16 2 2" xfId="34106"/>
    <cellStyle name="Total 3 5 2 3 16 2 3" xfId="45145"/>
    <cellStyle name="Total 3 5 2 3 16 2 4" xfId="22192"/>
    <cellStyle name="Total 3 5 2 3 16 3" xfId="28387"/>
    <cellStyle name="Total 3 5 2 3 16 4" xfId="39357"/>
    <cellStyle name="Total 3 5 2 3 16 5" xfId="16404"/>
    <cellStyle name="Total 3 5 2 3 17" xfId="4711"/>
    <cellStyle name="Total 3 5 2 3 17 2" xfId="10466"/>
    <cellStyle name="Total 3 5 2 3 17 2 2" xfId="34293"/>
    <cellStyle name="Total 3 5 2 3 17 2 3" xfId="45332"/>
    <cellStyle name="Total 3 5 2 3 17 2 4" xfId="22379"/>
    <cellStyle name="Total 3 5 2 3 17 3" xfId="28602"/>
    <cellStyle name="Total 3 5 2 3 17 4" xfId="39578"/>
    <cellStyle name="Total 3 5 2 3 17 5" xfId="16625"/>
    <cellStyle name="Total 3 5 2 3 18" xfId="4921"/>
    <cellStyle name="Total 3 5 2 3 18 2" xfId="10649"/>
    <cellStyle name="Total 3 5 2 3 18 2 2" xfId="34476"/>
    <cellStyle name="Total 3 5 2 3 18 2 3" xfId="45515"/>
    <cellStyle name="Total 3 5 2 3 18 2 4" xfId="22562"/>
    <cellStyle name="Total 3 5 2 3 18 3" xfId="28806"/>
    <cellStyle name="Total 3 5 2 3 18 4" xfId="39788"/>
    <cellStyle name="Total 3 5 2 3 18 5" xfId="16835"/>
    <cellStyle name="Total 3 5 2 3 19" xfId="5156"/>
    <cellStyle name="Total 3 5 2 3 19 2" xfId="10854"/>
    <cellStyle name="Total 3 5 2 3 19 2 2" xfId="34681"/>
    <cellStyle name="Total 3 5 2 3 19 2 3" xfId="45720"/>
    <cellStyle name="Total 3 5 2 3 19 2 4" xfId="22767"/>
    <cellStyle name="Total 3 5 2 3 19 3" xfId="29036"/>
    <cellStyle name="Total 3 5 2 3 19 4" xfId="40023"/>
    <cellStyle name="Total 3 5 2 3 19 5" xfId="17070"/>
    <cellStyle name="Total 3 5 2 3 2" xfId="1249"/>
    <cellStyle name="Total 3 5 2 3 2 2" xfId="7481"/>
    <cellStyle name="Total 3 5 2 3 2 2 2" xfId="31308"/>
    <cellStyle name="Total 3 5 2 3 2 2 3" xfId="42347"/>
    <cellStyle name="Total 3 5 2 3 2 2 4" xfId="19394"/>
    <cellStyle name="Total 3 5 2 3 2 3" xfId="25225"/>
    <cellStyle name="Total 3 5 2 3 2 4" xfId="36116"/>
    <cellStyle name="Total 3 5 2 3 2 5" xfId="13163"/>
    <cellStyle name="Total 3 5 2 3 20" xfId="5377"/>
    <cellStyle name="Total 3 5 2 3 20 2" xfId="11041"/>
    <cellStyle name="Total 3 5 2 3 20 2 2" xfId="34868"/>
    <cellStyle name="Total 3 5 2 3 20 2 3" xfId="45907"/>
    <cellStyle name="Total 3 5 2 3 20 2 4" xfId="22954"/>
    <cellStyle name="Total 3 5 2 3 20 3" xfId="29249"/>
    <cellStyle name="Total 3 5 2 3 20 4" xfId="40244"/>
    <cellStyle name="Total 3 5 2 3 20 5" xfId="17291"/>
    <cellStyle name="Total 3 5 2 3 21" xfId="5610"/>
    <cellStyle name="Total 3 5 2 3 21 2" xfId="11244"/>
    <cellStyle name="Total 3 5 2 3 21 2 2" xfId="35071"/>
    <cellStyle name="Total 3 5 2 3 21 2 3" xfId="46110"/>
    <cellStyle name="Total 3 5 2 3 21 2 4" xfId="23157"/>
    <cellStyle name="Total 3 5 2 3 21 3" xfId="29476"/>
    <cellStyle name="Total 3 5 2 3 21 4" xfId="40477"/>
    <cellStyle name="Total 3 5 2 3 21 5" xfId="17524"/>
    <cellStyle name="Total 3 5 2 3 22" xfId="5843"/>
    <cellStyle name="Total 3 5 2 3 22 2" xfId="11445"/>
    <cellStyle name="Total 3 5 2 3 22 2 2" xfId="35272"/>
    <cellStyle name="Total 3 5 2 3 22 2 3" xfId="46311"/>
    <cellStyle name="Total 3 5 2 3 22 2 4" xfId="23358"/>
    <cellStyle name="Total 3 5 2 3 22 3" xfId="29702"/>
    <cellStyle name="Total 3 5 2 3 22 4" xfId="40710"/>
    <cellStyle name="Total 3 5 2 3 22 5" xfId="17757"/>
    <cellStyle name="Total 3 5 2 3 23" xfId="6060"/>
    <cellStyle name="Total 3 5 2 3 23 2" xfId="11629"/>
    <cellStyle name="Total 3 5 2 3 23 2 2" xfId="35456"/>
    <cellStyle name="Total 3 5 2 3 23 2 3" xfId="46495"/>
    <cellStyle name="Total 3 5 2 3 23 2 4" xfId="23542"/>
    <cellStyle name="Total 3 5 2 3 23 3" xfId="29912"/>
    <cellStyle name="Total 3 5 2 3 23 4" xfId="40927"/>
    <cellStyle name="Total 3 5 2 3 23 5" xfId="17974"/>
    <cellStyle name="Total 3 5 2 3 24" xfId="6268"/>
    <cellStyle name="Total 3 5 2 3 24 2" xfId="11810"/>
    <cellStyle name="Total 3 5 2 3 24 2 2" xfId="35637"/>
    <cellStyle name="Total 3 5 2 3 24 2 3" xfId="46676"/>
    <cellStyle name="Total 3 5 2 3 24 2 4" xfId="23723"/>
    <cellStyle name="Total 3 5 2 3 24 3" xfId="30113"/>
    <cellStyle name="Total 3 5 2 3 24 4" xfId="41135"/>
    <cellStyle name="Total 3 5 2 3 24 5" xfId="18182"/>
    <cellStyle name="Total 3 5 2 3 25" xfId="6488"/>
    <cellStyle name="Total 3 5 2 3 25 2" xfId="12002"/>
    <cellStyle name="Total 3 5 2 3 25 2 2" xfId="35829"/>
    <cellStyle name="Total 3 5 2 3 25 2 3" xfId="46868"/>
    <cellStyle name="Total 3 5 2 3 25 2 4" xfId="23915"/>
    <cellStyle name="Total 3 5 2 3 25 3" xfId="30326"/>
    <cellStyle name="Total 3 5 2 3 25 4" xfId="41355"/>
    <cellStyle name="Total 3 5 2 3 25 5" xfId="18402"/>
    <cellStyle name="Total 3 5 2 3 26" xfId="6714"/>
    <cellStyle name="Total 3 5 2 3 26 2" xfId="12195"/>
    <cellStyle name="Total 3 5 2 3 26 2 2" xfId="36022"/>
    <cellStyle name="Total 3 5 2 3 26 2 3" xfId="47061"/>
    <cellStyle name="Total 3 5 2 3 26 2 4" xfId="24108"/>
    <cellStyle name="Total 3 5 2 3 26 3" xfId="30543"/>
    <cellStyle name="Total 3 5 2 3 26 4" xfId="41581"/>
    <cellStyle name="Total 3 5 2 3 26 5" xfId="18628"/>
    <cellStyle name="Total 3 5 2 3 27" xfId="823"/>
    <cellStyle name="Total 3 5 2 3 27 2" xfId="7130"/>
    <cellStyle name="Total 3 5 2 3 27 2 2" xfId="30957"/>
    <cellStyle name="Total 3 5 2 3 27 2 3" xfId="41996"/>
    <cellStyle name="Total 3 5 2 3 27 2 4" xfId="19043"/>
    <cellStyle name="Total 3 5 2 3 27 3" xfId="24814"/>
    <cellStyle name="Total 3 5 2 3 27 4" xfId="27407"/>
    <cellStyle name="Total 3 5 2 3 27 5" xfId="12737"/>
    <cellStyle name="Total 3 5 2 3 28" xfId="6913"/>
    <cellStyle name="Total 3 5 2 3 28 2" xfId="30740"/>
    <cellStyle name="Total 3 5 2 3 28 3" xfId="41779"/>
    <cellStyle name="Total 3 5 2 3 28 4" xfId="18826"/>
    <cellStyle name="Total 3 5 2 3 29" xfId="24596"/>
    <cellStyle name="Total 3 5 2 3 3" xfId="1462"/>
    <cellStyle name="Total 3 5 2 3 3 2" xfId="7666"/>
    <cellStyle name="Total 3 5 2 3 3 2 2" xfId="31493"/>
    <cellStyle name="Total 3 5 2 3 3 2 3" xfId="42532"/>
    <cellStyle name="Total 3 5 2 3 3 2 4" xfId="19579"/>
    <cellStyle name="Total 3 5 2 3 3 3" xfId="25431"/>
    <cellStyle name="Total 3 5 2 3 3 4" xfId="36329"/>
    <cellStyle name="Total 3 5 2 3 3 5" xfId="13376"/>
    <cellStyle name="Total 3 5 2 3 30" xfId="30466"/>
    <cellStyle name="Total 3 5 2 3 31" xfId="12519"/>
    <cellStyle name="Total 3 5 2 3 4" xfId="1694"/>
    <cellStyle name="Total 3 5 2 3 4 2" xfId="7864"/>
    <cellStyle name="Total 3 5 2 3 4 2 2" xfId="31691"/>
    <cellStyle name="Total 3 5 2 3 4 2 3" xfId="42730"/>
    <cellStyle name="Total 3 5 2 3 4 2 4" xfId="19777"/>
    <cellStyle name="Total 3 5 2 3 4 3" xfId="25655"/>
    <cellStyle name="Total 3 5 2 3 4 4" xfId="36561"/>
    <cellStyle name="Total 3 5 2 3 4 5" xfId="13608"/>
    <cellStyle name="Total 3 5 2 3 5" xfId="1905"/>
    <cellStyle name="Total 3 5 2 3 5 2" xfId="8048"/>
    <cellStyle name="Total 3 5 2 3 5 2 2" xfId="31875"/>
    <cellStyle name="Total 3 5 2 3 5 2 3" xfId="42914"/>
    <cellStyle name="Total 3 5 2 3 5 2 4" xfId="19961"/>
    <cellStyle name="Total 3 5 2 3 5 3" xfId="25859"/>
    <cellStyle name="Total 3 5 2 3 5 4" xfId="36772"/>
    <cellStyle name="Total 3 5 2 3 5 5" xfId="13819"/>
    <cellStyle name="Total 3 5 2 3 6" xfId="2136"/>
    <cellStyle name="Total 3 5 2 3 6 2" xfId="8249"/>
    <cellStyle name="Total 3 5 2 3 6 2 2" xfId="32076"/>
    <cellStyle name="Total 3 5 2 3 6 2 3" xfId="43115"/>
    <cellStyle name="Total 3 5 2 3 6 2 4" xfId="20162"/>
    <cellStyle name="Total 3 5 2 3 6 3" xfId="26084"/>
    <cellStyle name="Total 3 5 2 3 6 4" xfId="37003"/>
    <cellStyle name="Total 3 5 2 3 6 5" xfId="14050"/>
    <cellStyle name="Total 3 5 2 3 7" xfId="2361"/>
    <cellStyle name="Total 3 5 2 3 7 2" xfId="8440"/>
    <cellStyle name="Total 3 5 2 3 7 2 2" xfId="32267"/>
    <cellStyle name="Total 3 5 2 3 7 2 3" xfId="43306"/>
    <cellStyle name="Total 3 5 2 3 7 2 4" xfId="20353"/>
    <cellStyle name="Total 3 5 2 3 7 3" xfId="26301"/>
    <cellStyle name="Total 3 5 2 3 7 4" xfId="37228"/>
    <cellStyle name="Total 3 5 2 3 7 5" xfId="14275"/>
    <cellStyle name="Total 3 5 2 3 8" xfId="2575"/>
    <cellStyle name="Total 3 5 2 3 8 2" xfId="8626"/>
    <cellStyle name="Total 3 5 2 3 8 2 2" xfId="32453"/>
    <cellStyle name="Total 3 5 2 3 8 2 3" xfId="43492"/>
    <cellStyle name="Total 3 5 2 3 8 2 4" xfId="20539"/>
    <cellStyle name="Total 3 5 2 3 8 3" xfId="26510"/>
    <cellStyle name="Total 3 5 2 3 8 4" xfId="37442"/>
    <cellStyle name="Total 3 5 2 3 8 5" xfId="14489"/>
    <cellStyle name="Total 3 5 2 3 9" xfId="2793"/>
    <cellStyle name="Total 3 5 2 3 9 2" xfId="8810"/>
    <cellStyle name="Total 3 5 2 3 9 2 2" xfId="32637"/>
    <cellStyle name="Total 3 5 2 3 9 2 3" xfId="43676"/>
    <cellStyle name="Total 3 5 2 3 9 2 4" xfId="20723"/>
    <cellStyle name="Total 3 5 2 3 9 3" xfId="26722"/>
    <cellStyle name="Total 3 5 2 3 9 4" xfId="37660"/>
    <cellStyle name="Total 3 5 2 3 9 5" xfId="14707"/>
    <cellStyle name="Total 3 5 2 30" xfId="6758"/>
    <cellStyle name="Total 3 5 2 30 2" xfId="12231"/>
    <cellStyle name="Total 3 5 2 30 2 2" xfId="36058"/>
    <cellStyle name="Total 3 5 2 30 2 3" xfId="47097"/>
    <cellStyle name="Total 3 5 2 30 2 4" xfId="24144"/>
    <cellStyle name="Total 3 5 2 30 3" xfId="30586"/>
    <cellStyle name="Total 3 5 2 30 4" xfId="41625"/>
    <cellStyle name="Total 3 5 2 30 5" xfId="18672"/>
    <cellStyle name="Total 3 5 2 31" xfId="6803"/>
    <cellStyle name="Total 3 5 2 31 2" xfId="12271"/>
    <cellStyle name="Total 3 5 2 31 2 2" xfId="36098"/>
    <cellStyle name="Total 3 5 2 31 2 3" xfId="47137"/>
    <cellStyle name="Total 3 5 2 31 2 4" xfId="24184"/>
    <cellStyle name="Total 3 5 2 31 3" xfId="30630"/>
    <cellStyle name="Total 3 5 2 31 4" xfId="41670"/>
    <cellStyle name="Total 3 5 2 31 5" xfId="18717"/>
    <cellStyle name="Total 3 5 2 32" xfId="679"/>
    <cellStyle name="Total 3 5 2 32 2" xfId="6986"/>
    <cellStyle name="Total 3 5 2 32 2 2" xfId="30813"/>
    <cellStyle name="Total 3 5 2 32 2 3" xfId="41852"/>
    <cellStyle name="Total 3 5 2 32 2 4" xfId="18899"/>
    <cellStyle name="Total 3 5 2 32 3" xfId="24670"/>
    <cellStyle name="Total 3 5 2 32 4" xfId="26262"/>
    <cellStyle name="Total 3 5 2 32 5" xfId="12593"/>
    <cellStyle name="Total 3 5 2 33" xfId="24435"/>
    <cellStyle name="Total 3 5 2 34" xfId="30344"/>
    <cellStyle name="Total 3 5 2 35" xfId="12353"/>
    <cellStyle name="Total 3 5 2 4" xfId="477"/>
    <cellStyle name="Total 3 5 2 4 10" xfId="2871"/>
    <cellStyle name="Total 3 5 2 4 10 2" xfId="8883"/>
    <cellStyle name="Total 3 5 2 4 10 2 2" xfId="32710"/>
    <cellStyle name="Total 3 5 2 4 10 2 3" xfId="43749"/>
    <cellStyle name="Total 3 5 2 4 10 2 4" xfId="20796"/>
    <cellStyle name="Total 3 5 2 4 10 3" xfId="26800"/>
    <cellStyle name="Total 3 5 2 4 10 4" xfId="37738"/>
    <cellStyle name="Total 3 5 2 4 10 5" xfId="14785"/>
    <cellStyle name="Total 3 5 2 4 11" xfId="3139"/>
    <cellStyle name="Total 3 5 2 4 11 2" xfId="9112"/>
    <cellStyle name="Total 3 5 2 4 11 2 2" xfId="32939"/>
    <cellStyle name="Total 3 5 2 4 11 2 3" xfId="43978"/>
    <cellStyle name="Total 3 5 2 4 11 2 4" xfId="21025"/>
    <cellStyle name="Total 3 5 2 4 11 3" xfId="27063"/>
    <cellStyle name="Total 3 5 2 4 11 4" xfId="38006"/>
    <cellStyle name="Total 3 5 2 4 11 5" xfId="15053"/>
    <cellStyle name="Total 3 5 2 4 12" xfId="3383"/>
    <cellStyle name="Total 3 5 2 4 12 2" xfId="9324"/>
    <cellStyle name="Total 3 5 2 4 12 2 2" xfId="33151"/>
    <cellStyle name="Total 3 5 2 4 12 2 3" xfId="44190"/>
    <cellStyle name="Total 3 5 2 4 12 2 4" xfId="21237"/>
    <cellStyle name="Total 3 5 2 4 12 3" xfId="27304"/>
    <cellStyle name="Total 3 5 2 4 12 4" xfId="38250"/>
    <cellStyle name="Total 3 5 2 4 12 5" xfId="15297"/>
    <cellStyle name="Total 3 5 2 4 13" xfId="3628"/>
    <cellStyle name="Total 3 5 2 4 13 2" xfId="9537"/>
    <cellStyle name="Total 3 5 2 4 13 2 2" xfId="33364"/>
    <cellStyle name="Total 3 5 2 4 13 2 3" xfId="44403"/>
    <cellStyle name="Total 3 5 2 4 13 2 4" xfId="21450"/>
    <cellStyle name="Total 3 5 2 4 13 3" xfId="27544"/>
    <cellStyle name="Total 3 5 2 4 13 4" xfId="38495"/>
    <cellStyle name="Total 3 5 2 4 13 5" xfId="15542"/>
    <cellStyle name="Total 3 5 2 4 14" xfId="3876"/>
    <cellStyle name="Total 3 5 2 4 14 2" xfId="9751"/>
    <cellStyle name="Total 3 5 2 4 14 2 2" xfId="33578"/>
    <cellStyle name="Total 3 5 2 4 14 2 3" xfId="44617"/>
    <cellStyle name="Total 3 5 2 4 14 2 4" xfId="21664"/>
    <cellStyle name="Total 3 5 2 4 14 3" xfId="27788"/>
    <cellStyle name="Total 3 5 2 4 14 4" xfId="38743"/>
    <cellStyle name="Total 3 5 2 4 14 5" xfId="15790"/>
    <cellStyle name="Total 3 5 2 4 15" xfId="4120"/>
    <cellStyle name="Total 3 5 2 4 15 2" xfId="9962"/>
    <cellStyle name="Total 3 5 2 4 15 2 2" xfId="33789"/>
    <cellStyle name="Total 3 5 2 4 15 2 3" xfId="44828"/>
    <cellStyle name="Total 3 5 2 4 15 2 4" xfId="21875"/>
    <cellStyle name="Total 3 5 2 4 15 3" xfId="28027"/>
    <cellStyle name="Total 3 5 2 4 15 4" xfId="38987"/>
    <cellStyle name="Total 3 5 2 4 15 5" xfId="16034"/>
    <cellStyle name="Total 3 5 2 4 16" xfId="4362"/>
    <cellStyle name="Total 3 5 2 4 16 2" xfId="10172"/>
    <cellStyle name="Total 3 5 2 4 16 2 2" xfId="33999"/>
    <cellStyle name="Total 3 5 2 4 16 2 3" xfId="45038"/>
    <cellStyle name="Total 3 5 2 4 16 2 4" xfId="22085"/>
    <cellStyle name="Total 3 5 2 4 16 3" xfId="28264"/>
    <cellStyle name="Total 3 5 2 4 16 4" xfId="39229"/>
    <cellStyle name="Total 3 5 2 4 16 5" xfId="16276"/>
    <cellStyle name="Total 3 5 2 4 17" xfId="4583"/>
    <cellStyle name="Total 3 5 2 4 17 2" xfId="10359"/>
    <cellStyle name="Total 3 5 2 4 17 2 2" xfId="34186"/>
    <cellStyle name="Total 3 5 2 4 17 2 3" xfId="45225"/>
    <cellStyle name="Total 3 5 2 4 17 2 4" xfId="22272"/>
    <cellStyle name="Total 3 5 2 4 17 3" xfId="28479"/>
    <cellStyle name="Total 3 5 2 4 17 4" xfId="39450"/>
    <cellStyle name="Total 3 5 2 4 17 5" xfId="16497"/>
    <cellStyle name="Total 3 5 2 4 18" xfId="4793"/>
    <cellStyle name="Total 3 5 2 4 18 2" xfId="10542"/>
    <cellStyle name="Total 3 5 2 4 18 2 2" xfId="34369"/>
    <cellStyle name="Total 3 5 2 4 18 2 3" xfId="45408"/>
    <cellStyle name="Total 3 5 2 4 18 2 4" xfId="22455"/>
    <cellStyle name="Total 3 5 2 4 18 3" xfId="28683"/>
    <cellStyle name="Total 3 5 2 4 18 4" xfId="39660"/>
    <cellStyle name="Total 3 5 2 4 18 5" xfId="16707"/>
    <cellStyle name="Total 3 5 2 4 19" xfId="5028"/>
    <cellStyle name="Total 3 5 2 4 19 2" xfId="10747"/>
    <cellStyle name="Total 3 5 2 4 19 2 2" xfId="34574"/>
    <cellStyle name="Total 3 5 2 4 19 2 3" xfId="45613"/>
    <cellStyle name="Total 3 5 2 4 19 2 4" xfId="22660"/>
    <cellStyle name="Total 3 5 2 4 19 3" xfId="28912"/>
    <cellStyle name="Total 3 5 2 4 19 4" xfId="39895"/>
    <cellStyle name="Total 3 5 2 4 19 5" xfId="16942"/>
    <cellStyle name="Total 3 5 2 4 2" xfId="1121"/>
    <cellStyle name="Total 3 5 2 4 2 2" xfId="7374"/>
    <cellStyle name="Total 3 5 2 4 2 2 2" xfId="31201"/>
    <cellStyle name="Total 3 5 2 4 2 2 3" xfId="42240"/>
    <cellStyle name="Total 3 5 2 4 2 2 4" xfId="19287"/>
    <cellStyle name="Total 3 5 2 4 2 3" xfId="25102"/>
    <cellStyle name="Total 3 5 2 4 2 4" xfId="24258"/>
    <cellStyle name="Total 3 5 2 4 2 5" xfId="13035"/>
    <cellStyle name="Total 3 5 2 4 20" xfId="5249"/>
    <cellStyle name="Total 3 5 2 4 20 2" xfId="10934"/>
    <cellStyle name="Total 3 5 2 4 20 2 2" xfId="34761"/>
    <cellStyle name="Total 3 5 2 4 20 2 3" xfId="45800"/>
    <cellStyle name="Total 3 5 2 4 20 2 4" xfId="22847"/>
    <cellStyle name="Total 3 5 2 4 20 3" xfId="29126"/>
    <cellStyle name="Total 3 5 2 4 20 4" xfId="40116"/>
    <cellStyle name="Total 3 5 2 4 20 5" xfId="17163"/>
    <cellStyle name="Total 3 5 2 4 21" xfId="5482"/>
    <cellStyle name="Total 3 5 2 4 21 2" xfId="11137"/>
    <cellStyle name="Total 3 5 2 4 21 2 2" xfId="34964"/>
    <cellStyle name="Total 3 5 2 4 21 2 3" xfId="46003"/>
    <cellStyle name="Total 3 5 2 4 21 2 4" xfId="23050"/>
    <cellStyle name="Total 3 5 2 4 21 3" xfId="29353"/>
    <cellStyle name="Total 3 5 2 4 21 4" xfId="40349"/>
    <cellStyle name="Total 3 5 2 4 21 5" xfId="17396"/>
    <cellStyle name="Total 3 5 2 4 22" xfId="5715"/>
    <cellStyle name="Total 3 5 2 4 22 2" xfId="11338"/>
    <cellStyle name="Total 3 5 2 4 22 2 2" xfId="35165"/>
    <cellStyle name="Total 3 5 2 4 22 2 3" xfId="46204"/>
    <cellStyle name="Total 3 5 2 4 22 2 4" xfId="23251"/>
    <cellStyle name="Total 3 5 2 4 22 3" xfId="29579"/>
    <cellStyle name="Total 3 5 2 4 22 4" xfId="40582"/>
    <cellStyle name="Total 3 5 2 4 22 5" xfId="17629"/>
    <cellStyle name="Total 3 5 2 4 23" xfId="5932"/>
    <cellStyle name="Total 3 5 2 4 23 2" xfId="11522"/>
    <cellStyle name="Total 3 5 2 4 23 2 2" xfId="35349"/>
    <cellStyle name="Total 3 5 2 4 23 2 3" xfId="46388"/>
    <cellStyle name="Total 3 5 2 4 23 2 4" xfId="23435"/>
    <cellStyle name="Total 3 5 2 4 23 3" xfId="29790"/>
    <cellStyle name="Total 3 5 2 4 23 4" xfId="40799"/>
    <cellStyle name="Total 3 5 2 4 23 5" xfId="17846"/>
    <cellStyle name="Total 3 5 2 4 24" xfId="6140"/>
    <cellStyle name="Total 3 5 2 4 24 2" xfId="11703"/>
    <cellStyle name="Total 3 5 2 4 24 2 2" xfId="35530"/>
    <cellStyle name="Total 3 5 2 4 24 2 3" xfId="46569"/>
    <cellStyle name="Total 3 5 2 4 24 2 4" xfId="23616"/>
    <cellStyle name="Total 3 5 2 4 24 3" xfId="29991"/>
    <cellStyle name="Total 3 5 2 4 24 4" xfId="41007"/>
    <cellStyle name="Total 3 5 2 4 24 5" xfId="18054"/>
    <cellStyle name="Total 3 5 2 4 25" xfId="6360"/>
    <cellStyle name="Total 3 5 2 4 25 2" xfId="11895"/>
    <cellStyle name="Total 3 5 2 4 25 2 2" xfId="35722"/>
    <cellStyle name="Total 3 5 2 4 25 2 3" xfId="46761"/>
    <cellStyle name="Total 3 5 2 4 25 2 4" xfId="23808"/>
    <cellStyle name="Total 3 5 2 4 25 3" xfId="30204"/>
    <cellStyle name="Total 3 5 2 4 25 4" xfId="41227"/>
    <cellStyle name="Total 3 5 2 4 25 5" xfId="18274"/>
    <cellStyle name="Total 3 5 2 4 26" xfId="6586"/>
    <cellStyle name="Total 3 5 2 4 26 2" xfId="12088"/>
    <cellStyle name="Total 3 5 2 4 26 2 2" xfId="35915"/>
    <cellStyle name="Total 3 5 2 4 26 2 3" xfId="46954"/>
    <cellStyle name="Total 3 5 2 4 26 2 4" xfId="24001"/>
    <cellStyle name="Total 3 5 2 4 26 3" xfId="30421"/>
    <cellStyle name="Total 3 5 2 4 26 4" xfId="41453"/>
    <cellStyle name="Total 3 5 2 4 26 5" xfId="18500"/>
    <cellStyle name="Total 3 5 2 4 27" xfId="716"/>
    <cellStyle name="Total 3 5 2 4 27 2" xfId="7023"/>
    <cellStyle name="Total 3 5 2 4 27 2 2" xfId="30850"/>
    <cellStyle name="Total 3 5 2 4 27 2 3" xfId="41889"/>
    <cellStyle name="Total 3 5 2 4 27 2 4" xfId="18936"/>
    <cellStyle name="Total 3 5 2 4 27 3" xfId="24707"/>
    <cellStyle name="Total 3 5 2 4 27 4" xfId="27714"/>
    <cellStyle name="Total 3 5 2 4 27 5" xfId="12630"/>
    <cellStyle name="Total 3 5 2 4 28" xfId="24473"/>
    <cellStyle name="Total 3 5 2 4 29" xfId="27695"/>
    <cellStyle name="Total 3 5 2 4 3" xfId="1334"/>
    <cellStyle name="Total 3 5 2 4 3 2" xfId="7559"/>
    <cellStyle name="Total 3 5 2 4 3 2 2" xfId="31386"/>
    <cellStyle name="Total 3 5 2 4 3 2 3" xfId="42425"/>
    <cellStyle name="Total 3 5 2 4 3 2 4" xfId="19472"/>
    <cellStyle name="Total 3 5 2 4 3 3" xfId="25309"/>
    <cellStyle name="Total 3 5 2 4 3 4" xfId="36201"/>
    <cellStyle name="Total 3 5 2 4 3 5" xfId="13248"/>
    <cellStyle name="Total 3 5 2 4 30" xfId="12391"/>
    <cellStyle name="Total 3 5 2 4 4" xfId="1566"/>
    <cellStyle name="Total 3 5 2 4 4 2" xfId="7757"/>
    <cellStyle name="Total 3 5 2 4 4 2 2" xfId="31584"/>
    <cellStyle name="Total 3 5 2 4 4 2 3" xfId="42623"/>
    <cellStyle name="Total 3 5 2 4 4 2 4" xfId="19670"/>
    <cellStyle name="Total 3 5 2 4 4 3" xfId="25533"/>
    <cellStyle name="Total 3 5 2 4 4 4" xfId="36433"/>
    <cellStyle name="Total 3 5 2 4 4 5" xfId="13480"/>
    <cellStyle name="Total 3 5 2 4 5" xfId="1777"/>
    <cellStyle name="Total 3 5 2 4 5 2" xfId="7941"/>
    <cellStyle name="Total 3 5 2 4 5 2 2" xfId="31768"/>
    <cellStyle name="Total 3 5 2 4 5 2 3" xfId="42807"/>
    <cellStyle name="Total 3 5 2 4 5 2 4" xfId="19854"/>
    <cellStyle name="Total 3 5 2 4 5 3" xfId="25737"/>
    <cellStyle name="Total 3 5 2 4 5 4" xfId="36644"/>
    <cellStyle name="Total 3 5 2 4 5 5" xfId="13691"/>
    <cellStyle name="Total 3 5 2 4 6" xfId="2008"/>
    <cellStyle name="Total 3 5 2 4 6 2" xfId="8142"/>
    <cellStyle name="Total 3 5 2 4 6 2 2" xfId="31969"/>
    <cellStyle name="Total 3 5 2 4 6 2 3" xfId="43008"/>
    <cellStyle name="Total 3 5 2 4 6 2 4" xfId="20055"/>
    <cellStyle name="Total 3 5 2 4 6 3" xfId="25961"/>
    <cellStyle name="Total 3 5 2 4 6 4" xfId="36875"/>
    <cellStyle name="Total 3 5 2 4 6 5" xfId="13922"/>
    <cellStyle name="Total 3 5 2 4 7" xfId="2233"/>
    <cellStyle name="Total 3 5 2 4 7 2" xfId="8333"/>
    <cellStyle name="Total 3 5 2 4 7 2 2" xfId="32160"/>
    <cellStyle name="Total 3 5 2 4 7 2 3" xfId="43199"/>
    <cellStyle name="Total 3 5 2 4 7 2 4" xfId="20246"/>
    <cellStyle name="Total 3 5 2 4 7 3" xfId="26179"/>
    <cellStyle name="Total 3 5 2 4 7 4" xfId="37100"/>
    <cellStyle name="Total 3 5 2 4 7 5" xfId="14147"/>
    <cellStyle name="Total 3 5 2 4 8" xfId="2447"/>
    <cellStyle name="Total 3 5 2 4 8 2" xfId="8519"/>
    <cellStyle name="Total 3 5 2 4 8 2 2" xfId="32346"/>
    <cellStyle name="Total 3 5 2 4 8 2 3" xfId="43385"/>
    <cellStyle name="Total 3 5 2 4 8 2 4" xfId="20432"/>
    <cellStyle name="Total 3 5 2 4 8 3" xfId="26387"/>
    <cellStyle name="Total 3 5 2 4 8 4" xfId="37314"/>
    <cellStyle name="Total 3 5 2 4 8 5" xfId="14361"/>
    <cellStyle name="Total 3 5 2 4 9" xfId="2666"/>
    <cellStyle name="Total 3 5 2 4 9 2" xfId="8704"/>
    <cellStyle name="Total 3 5 2 4 9 2 2" xfId="32531"/>
    <cellStyle name="Total 3 5 2 4 9 2 3" xfId="43570"/>
    <cellStyle name="Total 3 5 2 4 9 2 4" xfId="20617"/>
    <cellStyle name="Total 3 5 2 4 9 3" xfId="26600"/>
    <cellStyle name="Total 3 5 2 4 9 4" xfId="37533"/>
    <cellStyle name="Total 3 5 2 4 9 5" xfId="14580"/>
    <cellStyle name="Total 3 5 2 5" xfId="1083"/>
    <cellStyle name="Total 3 5 2 5 2" xfId="7337"/>
    <cellStyle name="Total 3 5 2 5 2 2" xfId="31164"/>
    <cellStyle name="Total 3 5 2 5 2 3" xfId="42203"/>
    <cellStyle name="Total 3 5 2 5 2 4" xfId="19250"/>
    <cellStyle name="Total 3 5 2 5 3" xfId="25064"/>
    <cellStyle name="Total 3 5 2 5 4" xfId="24201"/>
    <cellStyle name="Total 3 5 2 5 5" xfId="12997"/>
    <cellStyle name="Total 3 5 2 6" xfId="1296"/>
    <cellStyle name="Total 3 5 2 6 2" xfId="7522"/>
    <cellStyle name="Total 3 5 2 6 2 2" xfId="31349"/>
    <cellStyle name="Total 3 5 2 6 2 3" xfId="42388"/>
    <cellStyle name="Total 3 5 2 6 2 4" xfId="19435"/>
    <cellStyle name="Total 3 5 2 6 3" xfId="25271"/>
    <cellStyle name="Total 3 5 2 6 4" xfId="36163"/>
    <cellStyle name="Total 3 5 2 6 5" xfId="13210"/>
    <cellStyle name="Total 3 5 2 7" xfId="1528"/>
    <cellStyle name="Total 3 5 2 7 2" xfId="7720"/>
    <cellStyle name="Total 3 5 2 7 2 2" xfId="31547"/>
    <cellStyle name="Total 3 5 2 7 2 3" xfId="42586"/>
    <cellStyle name="Total 3 5 2 7 2 4" xfId="19633"/>
    <cellStyle name="Total 3 5 2 7 3" xfId="25495"/>
    <cellStyle name="Total 3 5 2 7 4" xfId="36395"/>
    <cellStyle name="Total 3 5 2 7 5" xfId="13442"/>
    <cellStyle name="Total 3 5 2 8" xfId="1739"/>
    <cellStyle name="Total 3 5 2 8 2" xfId="7904"/>
    <cellStyle name="Total 3 5 2 8 2 2" xfId="31731"/>
    <cellStyle name="Total 3 5 2 8 2 3" xfId="42770"/>
    <cellStyle name="Total 3 5 2 8 2 4" xfId="19817"/>
    <cellStyle name="Total 3 5 2 8 3" xfId="25699"/>
    <cellStyle name="Total 3 5 2 8 4" xfId="36606"/>
    <cellStyle name="Total 3 5 2 8 5" xfId="13653"/>
    <cellStyle name="Total 3 5 2 9" xfId="1970"/>
    <cellStyle name="Total 3 5 2 9 2" xfId="8105"/>
    <cellStyle name="Total 3 5 2 9 2 2" xfId="31932"/>
    <cellStyle name="Total 3 5 2 9 2 3" xfId="42971"/>
    <cellStyle name="Total 3 5 2 9 2 4" xfId="20018"/>
    <cellStyle name="Total 3 5 2 9 3" xfId="25923"/>
    <cellStyle name="Total 3 5 2 9 4" xfId="36837"/>
    <cellStyle name="Total 3 5 2 9 5" xfId="13884"/>
    <cellStyle name="Total 3 5 20" xfId="6517"/>
    <cellStyle name="Total 3 5 20 2" xfId="12024"/>
    <cellStyle name="Total 3 5 20 2 2" xfId="35851"/>
    <cellStyle name="Total 3 5 20 2 3" xfId="46890"/>
    <cellStyle name="Total 3 5 20 2 4" xfId="23937"/>
    <cellStyle name="Total 3 5 20 3" xfId="30353"/>
    <cellStyle name="Total 3 5 20 4" xfId="41384"/>
    <cellStyle name="Total 3 5 20 5" xfId="18431"/>
    <cellStyle name="Total 3 5 21" xfId="860"/>
    <cellStyle name="Total 3 5 21 2" xfId="7161"/>
    <cellStyle name="Total 3 5 21 2 2" xfId="30988"/>
    <cellStyle name="Total 3 5 21 2 3" xfId="42027"/>
    <cellStyle name="Total 3 5 21 2 4" xfId="19074"/>
    <cellStyle name="Total 3 5 21 3" xfId="24850"/>
    <cellStyle name="Total 3 5 21 4" xfId="27124"/>
    <cellStyle name="Total 3 5 21 5" xfId="12774"/>
    <cellStyle name="Total 3 5 22" xfId="643"/>
    <cellStyle name="Total 3 5 22 2" xfId="6950"/>
    <cellStyle name="Total 3 5 22 2 2" xfId="30777"/>
    <cellStyle name="Total 3 5 22 2 3" xfId="41816"/>
    <cellStyle name="Total 3 5 22 2 4" xfId="18863"/>
    <cellStyle name="Total 3 5 22 3" xfId="24634"/>
    <cellStyle name="Total 3 5 22 4" xfId="26306"/>
    <cellStyle name="Total 3 5 22 5" xfId="12557"/>
    <cellStyle name="Total 3 5 23" xfId="24394"/>
    <cellStyle name="Total 3 5 24" xfId="27437"/>
    <cellStyle name="Total 3 5 25" xfId="12313"/>
    <cellStyle name="Total 3 5 3" xfId="483"/>
    <cellStyle name="Total 3 5 3 10" xfId="2877"/>
    <cellStyle name="Total 3 5 3 10 2" xfId="8889"/>
    <cellStyle name="Total 3 5 3 10 2 2" xfId="32716"/>
    <cellStyle name="Total 3 5 3 10 2 3" xfId="43755"/>
    <cellStyle name="Total 3 5 3 10 2 4" xfId="20802"/>
    <cellStyle name="Total 3 5 3 10 3" xfId="26806"/>
    <cellStyle name="Total 3 5 3 10 4" xfId="37744"/>
    <cellStyle name="Total 3 5 3 10 5" xfId="14791"/>
    <cellStyle name="Total 3 5 3 11" xfId="3145"/>
    <cellStyle name="Total 3 5 3 11 2" xfId="9118"/>
    <cellStyle name="Total 3 5 3 11 2 2" xfId="32945"/>
    <cellStyle name="Total 3 5 3 11 2 3" xfId="43984"/>
    <cellStyle name="Total 3 5 3 11 2 4" xfId="21031"/>
    <cellStyle name="Total 3 5 3 11 3" xfId="27069"/>
    <cellStyle name="Total 3 5 3 11 4" xfId="38012"/>
    <cellStyle name="Total 3 5 3 11 5" xfId="15059"/>
    <cellStyle name="Total 3 5 3 12" xfId="3389"/>
    <cellStyle name="Total 3 5 3 12 2" xfId="9330"/>
    <cellStyle name="Total 3 5 3 12 2 2" xfId="33157"/>
    <cellStyle name="Total 3 5 3 12 2 3" xfId="44196"/>
    <cellStyle name="Total 3 5 3 12 2 4" xfId="21243"/>
    <cellStyle name="Total 3 5 3 12 3" xfId="27310"/>
    <cellStyle name="Total 3 5 3 12 4" xfId="38256"/>
    <cellStyle name="Total 3 5 3 12 5" xfId="15303"/>
    <cellStyle name="Total 3 5 3 13" xfId="3634"/>
    <cellStyle name="Total 3 5 3 13 2" xfId="9543"/>
    <cellStyle name="Total 3 5 3 13 2 2" xfId="33370"/>
    <cellStyle name="Total 3 5 3 13 2 3" xfId="44409"/>
    <cellStyle name="Total 3 5 3 13 2 4" xfId="21456"/>
    <cellStyle name="Total 3 5 3 13 3" xfId="27550"/>
    <cellStyle name="Total 3 5 3 13 4" xfId="38501"/>
    <cellStyle name="Total 3 5 3 13 5" xfId="15548"/>
    <cellStyle name="Total 3 5 3 14" xfId="3882"/>
    <cellStyle name="Total 3 5 3 14 2" xfId="9757"/>
    <cellStyle name="Total 3 5 3 14 2 2" xfId="33584"/>
    <cellStyle name="Total 3 5 3 14 2 3" xfId="44623"/>
    <cellStyle name="Total 3 5 3 14 2 4" xfId="21670"/>
    <cellStyle name="Total 3 5 3 14 3" xfId="27794"/>
    <cellStyle name="Total 3 5 3 14 4" xfId="38749"/>
    <cellStyle name="Total 3 5 3 14 5" xfId="15796"/>
    <cellStyle name="Total 3 5 3 15" xfId="4126"/>
    <cellStyle name="Total 3 5 3 15 2" xfId="9968"/>
    <cellStyle name="Total 3 5 3 15 2 2" xfId="33795"/>
    <cellStyle name="Total 3 5 3 15 2 3" xfId="44834"/>
    <cellStyle name="Total 3 5 3 15 2 4" xfId="21881"/>
    <cellStyle name="Total 3 5 3 15 3" xfId="28033"/>
    <cellStyle name="Total 3 5 3 15 4" xfId="38993"/>
    <cellStyle name="Total 3 5 3 15 5" xfId="16040"/>
    <cellStyle name="Total 3 5 3 16" xfId="4368"/>
    <cellStyle name="Total 3 5 3 16 2" xfId="10178"/>
    <cellStyle name="Total 3 5 3 16 2 2" xfId="34005"/>
    <cellStyle name="Total 3 5 3 16 2 3" xfId="45044"/>
    <cellStyle name="Total 3 5 3 16 2 4" xfId="22091"/>
    <cellStyle name="Total 3 5 3 16 3" xfId="28270"/>
    <cellStyle name="Total 3 5 3 16 4" xfId="39235"/>
    <cellStyle name="Total 3 5 3 16 5" xfId="16282"/>
    <cellStyle name="Total 3 5 3 17" xfId="4589"/>
    <cellStyle name="Total 3 5 3 17 2" xfId="10365"/>
    <cellStyle name="Total 3 5 3 17 2 2" xfId="34192"/>
    <cellStyle name="Total 3 5 3 17 2 3" xfId="45231"/>
    <cellStyle name="Total 3 5 3 17 2 4" xfId="22278"/>
    <cellStyle name="Total 3 5 3 17 3" xfId="28485"/>
    <cellStyle name="Total 3 5 3 17 4" xfId="39456"/>
    <cellStyle name="Total 3 5 3 17 5" xfId="16503"/>
    <cellStyle name="Total 3 5 3 18" xfId="4799"/>
    <cellStyle name="Total 3 5 3 18 2" xfId="10548"/>
    <cellStyle name="Total 3 5 3 18 2 2" xfId="34375"/>
    <cellStyle name="Total 3 5 3 18 2 3" xfId="45414"/>
    <cellStyle name="Total 3 5 3 18 2 4" xfId="22461"/>
    <cellStyle name="Total 3 5 3 18 3" xfId="28689"/>
    <cellStyle name="Total 3 5 3 18 4" xfId="39666"/>
    <cellStyle name="Total 3 5 3 18 5" xfId="16713"/>
    <cellStyle name="Total 3 5 3 19" xfId="5034"/>
    <cellStyle name="Total 3 5 3 19 2" xfId="10753"/>
    <cellStyle name="Total 3 5 3 19 2 2" xfId="34580"/>
    <cellStyle name="Total 3 5 3 19 2 3" xfId="45619"/>
    <cellStyle name="Total 3 5 3 19 2 4" xfId="22666"/>
    <cellStyle name="Total 3 5 3 19 3" xfId="28918"/>
    <cellStyle name="Total 3 5 3 19 4" xfId="39901"/>
    <cellStyle name="Total 3 5 3 19 5" xfId="16948"/>
    <cellStyle name="Total 3 5 3 2" xfId="1127"/>
    <cellStyle name="Total 3 5 3 2 2" xfId="7380"/>
    <cellStyle name="Total 3 5 3 2 2 2" xfId="31207"/>
    <cellStyle name="Total 3 5 3 2 2 3" xfId="42246"/>
    <cellStyle name="Total 3 5 3 2 2 4" xfId="19293"/>
    <cellStyle name="Total 3 5 3 2 3" xfId="25108"/>
    <cellStyle name="Total 3 5 3 2 4" xfId="24365"/>
    <cellStyle name="Total 3 5 3 2 5" xfId="13041"/>
    <cellStyle name="Total 3 5 3 20" xfId="5255"/>
    <cellStyle name="Total 3 5 3 20 2" xfId="10940"/>
    <cellStyle name="Total 3 5 3 20 2 2" xfId="34767"/>
    <cellStyle name="Total 3 5 3 20 2 3" xfId="45806"/>
    <cellStyle name="Total 3 5 3 20 2 4" xfId="22853"/>
    <cellStyle name="Total 3 5 3 20 3" xfId="29132"/>
    <cellStyle name="Total 3 5 3 20 4" xfId="40122"/>
    <cellStyle name="Total 3 5 3 20 5" xfId="17169"/>
    <cellStyle name="Total 3 5 3 21" xfId="5488"/>
    <cellStyle name="Total 3 5 3 21 2" xfId="11143"/>
    <cellStyle name="Total 3 5 3 21 2 2" xfId="34970"/>
    <cellStyle name="Total 3 5 3 21 2 3" xfId="46009"/>
    <cellStyle name="Total 3 5 3 21 2 4" xfId="23056"/>
    <cellStyle name="Total 3 5 3 21 3" xfId="29359"/>
    <cellStyle name="Total 3 5 3 21 4" xfId="40355"/>
    <cellStyle name="Total 3 5 3 21 5" xfId="17402"/>
    <cellStyle name="Total 3 5 3 22" xfId="5721"/>
    <cellStyle name="Total 3 5 3 22 2" xfId="11344"/>
    <cellStyle name="Total 3 5 3 22 2 2" xfId="35171"/>
    <cellStyle name="Total 3 5 3 22 2 3" xfId="46210"/>
    <cellStyle name="Total 3 5 3 22 2 4" xfId="23257"/>
    <cellStyle name="Total 3 5 3 22 3" xfId="29585"/>
    <cellStyle name="Total 3 5 3 22 4" xfId="40588"/>
    <cellStyle name="Total 3 5 3 22 5" xfId="17635"/>
    <cellStyle name="Total 3 5 3 23" xfId="5938"/>
    <cellStyle name="Total 3 5 3 23 2" xfId="11528"/>
    <cellStyle name="Total 3 5 3 23 2 2" xfId="35355"/>
    <cellStyle name="Total 3 5 3 23 2 3" xfId="46394"/>
    <cellStyle name="Total 3 5 3 23 2 4" xfId="23441"/>
    <cellStyle name="Total 3 5 3 23 3" xfId="29796"/>
    <cellStyle name="Total 3 5 3 23 4" xfId="40805"/>
    <cellStyle name="Total 3 5 3 23 5" xfId="17852"/>
    <cellStyle name="Total 3 5 3 24" xfId="6146"/>
    <cellStyle name="Total 3 5 3 24 2" xfId="11709"/>
    <cellStyle name="Total 3 5 3 24 2 2" xfId="35536"/>
    <cellStyle name="Total 3 5 3 24 2 3" xfId="46575"/>
    <cellStyle name="Total 3 5 3 24 2 4" xfId="23622"/>
    <cellStyle name="Total 3 5 3 24 3" xfId="29997"/>
    <cellStyle name="Total 3 5 3 24 4" xfId="41013"/>
    <cellStyle name="Total 3 5 3 24 5" xfId="18060"/>
    <cellStyle name="Total 3 5 3 25" xfId="6366"/>
    <cellStyle name="Total 3 5 3 25 2" xfId="11901"/>
    <cellStyle name="Total 3 5 3 25 2 2" xfId="35728"/>
    <cellStyle name="Total 3 5 3 25 2 3" xfId="46767"/>
    <cellStyle name="Total 3 5 3 25 2 4" xfId="23814"/>
    <cellStyle name="Total 3 5 3 25 3" xfId="30210"/>
    <cellStyle name="Total 3 5 3 25 4" xfId="41233"/>
    <cellStyle name="Total 3 5 3 25 5" xfId="18280"/>
    <cellStyle name="Total 3 5 3 26" xfId="6592"/>
    <cellStyle name="Total 3 5 3 26 2" xfId="12094"/>
    <cellStyle name="Total 3 5 3 26 2 2" xfId="35921"/>
    <cellStyle name="Total 3 5 3 26 2 3" xfId="46960"/>
    <cellStyle name="Total 3 5 3 26 2 4" xfId="24007"/>
    <cellStyle name="Total 3 5 3 26 3" xfId="30427"/>
    <cellStyle name="Total 3 5 3 26 4" xfId="41459"/>
    <cellStyle name="Total 3 5 3 26 5" xfId="18506"/>
    <cellStyle name="Total 3 5 3 27" xfId="722"/>
    <cellStyle name="Total 3 5 3 27 2" xfId="7029"/>
    <cellStyle name="Total 3 5 3 27 2 2" xfId="30856"/>
    <cellStyle name="Total 3 5 3 27 2 3" xfId="41895"/>
    <cellStyle name="Total 3 5 3 27 2 4" xfId="18942"/>
    <cellStyle name="Total 3 5 3 27 3" xfId="24713"/>
    <cellStyle name="Total 3 5 3 27 4" xfId="26313"/>
    <cellStyle name="Total 3 5 3 27 5" xfId="12636"/>
    <cellStyle name="Total 3 5 3 28" xfId="6812"/>
    <cellStyle name="Total 3 5 3 28 2" xfId="30639"/>
    <cellStyle name="Total 3 5 3 28 3" xfId="41678"/>
    <cellStyle name="Total 3 5 3 28 4" xfId="18725"/>
    <cellStyle name="Total 3 5 3 29" xfId="24479"/>
    <cellStyle name="Total 3 5 3 3" xfId="1340"/>
    <cellStyle name="Total 3 5 3 3 2" xfId="7565"/>
    <cellStyle name="Total 3 5 3 3 2 2" xfId="31392"/>
    <cellStyle name="Total 3 5 3 3 2 3" xfId="42431"/>
    <cellStyle name="Total 3 5 3 3 2 4" xfId="19478"/>
    <cellStyle name="Total 3 5 3 3 3" xfId="25315"/>
    <cellStyle name="Total 3 5 3 3 4" xfId="36207"/>
    <cellStyle name="Total 3 5 3 3 5" xfId="13254"/>
    <cellStyle name="Total 3 5 3 30" xfId="24999"/>
    <cellStyle name="Total 3 5 3 31" xfId="12397"/>
    <cellStyle name="Total 3 5 3 4" xfId="1572"/>
    <cellStyle name="Total 3 5 3 4 2" xfId="7763"/>
    <cellStyle name="Total 3 5 3 4 2 2" xfId="31590"/>
    <cellStyle name="Total 3 5 3 4 2 3" xfId="42629"/>
    <cellStyle name="Total 3 5 3 4 2 4" xfId="19676"/>
    <cellStyle name="Total 3 5 3 4 3" xfId="25539"/>
    <cellStyle name="Total 3 5 3 4 4" xfId="36439"/>
    <cellStyle name="Total 3 5 3 4 5" xfId="13486"/>
    <cellStyle name="Total 3 5 3 5" xfId="1783"/>
    <cellStyle name="Total 3 5 3 5 2" xfId="7947"/>
    <cellStyle name="Total 3 5 3 5 2 2" xfId="31774"/>
    <cellStyle name="Total 3 5 3 5 2 3" xfId="42813"/>
    <cellStyle name="Total 3 5 3 5 2 4" xfId="19860"/>
    <cellStyle name="Total 3 5 3 5 3" xfId="25743"/>
    <cellStyle name="Total 3 5 3 5 4" xfId="36650"/>
    <cellStyle name="Total 3 5 3 5 5" xfId="13697"/>
    <cellStyle name="Total 3 5 3 6" xfId="2014"/>
    <cellStyle name="Total 3 5 3 6 2" xfId="8148"/>
    <cellStyle name="Total 3 5 3 6 2 2" xfId="31975"/>
    <cellStyle name="Total 3 5 3 6 2 3" xfId="43014"/>
    <cellStyle name="Total 3 5 3 6 2 4" xfId="20061"/>
    <cellStyle name="Total 3 5 3 6 3" xfId="25967"/>
    <cellStyle name="Total 3 5 3 6 4" xfId="36881"/>
    <cellStyle name="Total 3 5 3 6 5" xfId="13928"/>
    <cellStyle name="Total 3 5 3 7" xfId="2239"/>
    <cellStyle name="Total 3 5 3 7 2" xfId="8339"/>
    <cellStyle name="Total 3 5 3 7 2 2" xfId="32166"/>
    <cellStyle name="Total 3 5 3 7 2 3" xfId="43205"/>
    <cellStyle name="Total 3 5 3 7 2 4" xfId="20252"/>
    <cellStyle name="Total 3 5 3 7 3" xfId="26185"/>
    <cellStyle name="Total 3 5 3 7 4" xfId="37106"/>
    <cellStyle name="Total 3 5 3 7 5" xfId="14153"/>
    <cellStyle name="Total 3 5 3 8" xfId="2453"/>
    <cellStyle name="Total 3 5 3 8 2" xfId="8525"/>
    <cellStyle name="Total 3 5 3 8 2 2" xfId="32352"/>
    <cellStyle name="Total 3 5 3 8 2 3" xfId="43391"/>
    <cellStyle name="Total 3 5 3 8 2 4" xfId="20438"/>
    <cellStyle name="Total 3 5 3 8 3" xfId="26393"/>
    <cellStyle name="Total 3 5 3 8 4" xfId="37320"/>
    <cellStyle name="Total 3 5 3 8 5" xfId="14367"/>
    <cellStyle name="Total 3 5 3 9" xfId="2671"/>
    <cellStyle name="Total 3 5 3 9 2" xfId="8709"/>
    <cellStyle name="Total 3 5 3 9 2 2" xfId="32536"/>
    <cellStyle name="Total 3 5 3 9 2 3" xfId="43575"/>
    <cellStyle name="Total 3 5 3 9 2 4" xfId="20622"/>
    <cellStyle name="Total 3 5 3 9 3" xfId="26605"/>
    <cellStyle name="Total 3 5 3 9 4" xfId="37538"/>
    <cellStyle name="Total 3 5 3 9 5" xfId="14585"/>
    <cellStyle name="Total 3 5 4" xfId="829"/>
    <cellStyle name="Total 3 5 4 2" xfId="7136"/>
    <cellStyle name="Total 3 5 4 2 2" xfId="30963"/>
    <cellStyle name="Total 3 5 4 2 3" xfId="42002"/>
    <cellStyle name="Total 3 5 4 2 4" xfId="19049"/>
    <cellStyle name="Total 3 5 4 3" xfId="24820"/>
    <cellStyle name="Total 3 5 4 4" xfId="30146"/>
    <cellStyle name="Total 3 5 4 5" xfId="12743"/>
    <cellStyle name="Total 3 5 5" xfId="874"/>
    <cellStyle name="Total 3 5 5 2" xfId="7174"/>
    <cellStyle name="Total 3 5 5 2 2" xfId="31001"/>
    <cellStyle name="Total 3 5 5 2 3" xfId="42040"/>
    <cellStyle name="Total 3 5 5 2 4" xfId="19087"/>
    <cellStyle name="Total 3 5 5 3" xfId="24864"/>
    <cellStyle name="Total 3 5 5 4" xfId="28165"/>
    <cellStyle name="Total 3 5 5 5" xfId="12788"/>
    <cellStyle name="Total 3 5 6" xfId="1930"/>
    <cellStyle name="Total 3 5 6 2" xfId="8069"/>
    <cellStyle name="Total 3 5 6 2 2" xfId="31896"/>
    <cellStyle name="Total 3 5 6 2 3" xfId="42935"/>
    <cellStyle name="Total 3 5 6 2 4" xfId="19982"/>
    <cellStyle name="Total 3 5 6 3" xfId="25884"/>
    <cellStyle name="Total 3 5 6 4" xfId="36797"/>
    <cellStyle name="Total 3 5 6 5" xfId="13844"/>
    <cellStyle name="Total 3 5 7" xfId="2368"/>
    <cellStyle name="Total 3 5 7 2" xfId="8446"/>
    <cellStyle name="Total 3 5 7 2 2" xfId="32273"/>
    <cellStyle name="Total 3 5 7 2 3" xfId="43312"/>
    <cellStyle name="Total 3 5 7 2 4" xfId="20359"/>
    <cellStyle name="Total 3 5 7 3" xfId="26308"/>
    <cellStyle name="Total 3 5 7 4" xfId="37235"/>
    <cellStyle name="Total 3 5 7 5" xfId="14282"/>
    <cellStyle name="Total 3 5 8" xfId="1032"/>
    <cellStyle name="Total 3 5 8 2" xfId="7296"/>
    <cellStyle name="Total 3 5 8 2 2" xfId="31123"/>
    <cellStyle name="Total 3 5 8 2 3" xfId="42162"/>
    <cellStyle name="Total 3 5 8 2 4" xfId="19209"/>
    <cellStyle name="Total 3 5 8 3" xfId="25014"/>
    <cellStyle name="Total 3 5 8 4" xfId="24547"/>
    <cellStyle name="Total 3 5 8 5" xfId="12946"/>
    <cellStyle name="Total 3 5 9" xfId="3060"/>
    <cellStyle name="Total 3 5 9 2" xfId="9039"/>
    <cellStyle name="Total 3 5 9 2 2" xfId="32866"/>
    <cellStyle name="Total 3 5 9 2 3" xfId="43905"/>
    <cellStyle name="Total 3 5 9 2 4" xfId="20952"/>
    <cellStyle name="Total 3 5 9 3" xfId="26984"/>
    <cellStyle name="Total 3 5 9 4" xfId="37927"/>
    <cellStyle name="Total 3 5 9 5" xfId="14974"/>
    <cellStyle name="Total 3 6" xfId="381"/>
    <cellStyle name="Total 3 6 10" xfId="3287"/>
    <cellStyle name="Total 3 6 10 2" xfId="9235"/>
    <cellStyle name="Total 3 6 10 2 2" xfId="33062"/>
    <cellStyle name="Total 3 6 10 2 3" xfId="44101"/>
    <cellStyle name="Total 3 6 10 2 4" xfId="21148"/>
    <cellStyle name="Total 3 6 10 3" xfId="27208"/>
    <cellStyle name="Total 3 6 10 4" xfId="38154"/>
    <cellStyle name="Total 3 6 10 5" xfId="15201"/>
    <cellStyle name="Total 3 6 11" xfId="3534"/>
    <cellStyle name="Total 3 6 11 2" xfId="9450"/>
    <cellStyle name="Total 3 6 11 2 2" xfId="33277"/>
    <cellStyle name="Total 3 6 11 2 3" xfId="44316"/>
    <cellStyle name="Total 3 6 11 2 4" xfId="21363"/>
    <cellStyle name="Total 3 6 11 3" xfId="27450"/>
    <cellStyle name="Total 3 6 11 4" xfId="38401"/>
    <cellStyle name="Total 3 6 11 5" xfId="15448"/>
    <cellStyle name="Total 3 6 12" xfId="3781"/>
    <cellStyle name="Total 3 6 12 2" xfId="9664"/>
    <cellStyle name="Total 3 6 12 2 2" xfId="33491"/>
    <cellStyle name="Total 3 6 12 2 3" xfId="44530"/>
    <cellStyle name="Total 3 6 12 2 4" xfId="21577"/>
    <cellStyle name="Total 3 6 12 3" xfId="27693"/>
    <cellStyle name="Total 3 6 12 4" xfId="38648"/>
    <cellStyle name="Total 3 6 12 5" xfId="15695"/>
    <cellStyle name="Total 3 6 13" xfId="4025"/>
    <cellStyle name="Total 3 6 13 2" xfId="9875"/>
    <cellStyle name="Total 3 6 13 2 2" xfId="33702"/>
    <cellStyle name="Total 3 6 13 2 3" xfId="44741"/>
    <cellStyle name="Total 3 6 13 2 4" xfId="21788"/>
    <cellStyle name="Total 3 6 13 3" xfId="27932"/>
    <cellStyle name="Total 3 6 13 4" xfId="38892"/>
    <cellStyle name="Total 3 6 13 5" xfId="15939"/>
    <cellStyle name="Total 3 6 14" xfId="4268"/>
    <cellStyle name="Total 3 6 14 2" xfId="10085"/>
    <cellStyle name="Total 3 6 14 2 2" xfId="33912"/>
    <cellStyle name="Total 3 6 14 2 3" xfId="44951"/>
    <cellStyle name="Total 3 6 14 2 4" xfId="21998"/>
    <cellStyle name="Total 3 6 14 3" xfId="28170"/>
    <cellStyle name="Total 3 6 14 4" xfId="39135"/>
    <cellStyle name="Total 3 6 14 5" xfId="16182"/>
    <cellStyle name="Total 3 6 15" xfId="886"/>
    <cellStyle name="Total 3 6 15 2" xfId="7184"/>
    <cellStyle name="Total 3 6 15 2 2" xfId="31011"/>
    <cellStyle name="Total 3 6 15 2 3" xfId="42050"/>
    <cellStyle name="Total 3 6 15 2 4" xfId="19097"/>
    <cellStyle name="Total 3 6 15 3" xfId="24876"/>
    <cellStyle name="Total 3 6 15 4" xfId="24897"/>
    <cellStyle name="Total 3 6 15 5" xfId="12800"/>
    <cellStyle name="Total 3 6 16" xfId="4933"/>
    <cellStyle name="Total 3 6 16 2" xfId="10659"/>
    <cellStyle name="Total 3 6 16 2 2" xfId="34486"/>
    <cellStyle name="Total 3 6 16 2 3" xfId="45525"/>
    <cellStyle name="Total 3 6 16 2 4" xfId="22572"/>
    <cellStyle name="Total 3 6 16 3" xfId="28818"/>
    <cellStyle name="Total 3 6 16 4" xfId="39800"/>
    <cellStyle name="Total 3 6 16 5" xfId="16847"/>
    <cellStyle name="Total 3 6 17" xfId="5386"/>
    <cellStyle name="Total 3 6 17 2" xfId="11049"/>
    <cellStyle name="Total 3 6 17 2 2" xfId="34876"/>
    <cellStyle name="Total 3 6 17 2 3" xfId="45915"/>
    <cellStyle name="Total 3 6 17 2 4" xfId="22962"/>
    <cellStyle name="Total 3 6 17 3" xfId="29258"/>
    <cellStyle name="Total 3 6 17 4" xfId="40253"/>
    <cellStyle name="Total 3 6 17 5" xfId="17300"/>
    <cellStyle name="Total 3 6 18" xfId="5627"/>
    <cellStyle name="Total 3 6 18 2" xfId="11257"/>
    <cellStyle name="Total 3 6 18 2 2" xfId="35084"/>
    <cellStyle name="Total 3 6 18 2 3" xfId="46123"/>
    <cellStyle name="Total 3 6 18 2 4" xfId="23170"/>
    <cellStyle name="Total 3 6 18 3" xfId="29492"/>
    <cellStyle name="Total 3 6 18 4" xfId="40494"/>
    <cellStyle name="Total 3 6 18 5" xfId="17541"/>
    <cellStyle name="Total 3 6 19" xfId="902"/>
    <cellStyle name="Total 3 6 19 2" xfId="7198"/>
    <cellStyle name="Total 3 6 19 2 2" xfId="31025"/>
    <cellStyle name="Total 3 6 19 2 3" xfId="42064"/>
    <cellStyle name="Total 3 6 19 2 4" xfId="19111"/>
    <cellStyle name="Total 3 6 19 3" xfId="24891"/>
    <cellStyle name="Total 3 6 19 4" xfId="26208"/>
    <cellStyle name="Total 3 6 19 5" xfId="12816"/>
    <cellStyle name="Total 3 6 2" xfId="424"/>
    <cellStyle name="Total 3 6 2 10" xfId="2180"/>
    <cellStyle name="Total 3 6 2 10 2" xfId="8282"/>
    <cellStyle name="Total 3 6 2 10 2 2" xfId="32109"/>
    <cellStyle name="Total 3 6 2 10 2 3" xfId="43148"/>
    <cellStyle name="Total 3 6 2 10 2 4" xfId="20195"/>
    <cellStyle name="Total 3 6 2 10 3" xfId="26126"/>
    <cellStyle name="Total 3 6 2 10 4" xfId="37047"/>
    <cellStyle name="Total 3 6 2 10 5" xfId="14094"/>
    <cellStyle name="Total 3 6 2 11" xfId="2394"/>
    <cellStyle name="Total 3 6 2 11 2" xfId="8468"/>
    <cellStyle name="Total 3 6 2 11 2 2" xfId="32295"/>
    <cellStyle name="Total 3 6 2 11 2 3" xfId="43334"/>
    <cellStyle name="Total 3 6 2 11 2 4" xfId="20381"/>
    <cellStyle name="Total 3 6 2 11 3" xfId="26334"/>
    <cellStyle name="Total 3 6 2 11 4" xfId="37261"/>
    <cellStyle name="Total 3 6 2 11 5" xfId="14308"/>
    <cellStyle name="Total 3 6 2 12" xfId="2617"/>
    <cellStyle name="Total 3 6 2 12 2" xfId="8658"/>
    <cellStyle name="Total 3 6 2 12 2 2" xfId="32485"/>
    <cellStyle name="Total 3 6 2 12 2 3" xfId="43524"/>
    <cellStyle name="Total 3 6 2 12 2 4" xfId="20571"/>
    <cellStyle name="Total 3 6 2 12 3" xfId="26552"/>
    <cellStyle name="Total 3 6 2 12 4" xfId="37484"/>
    <cellStyle name="Total 3 6 2 12 5" xfId="14531"/>
    <cellStyle name="Total 3 6 2 13" xfId="2818"/>
    <cellStyle name="Total 3 6 2 13 2" xfId="8832"/>
    <cellStyle name="Total 3 6 2 13 2 2" xfId="32659"/>
    <cellStyle name="Total 3 6 2 13 2 3" xfId="43698"/>
    <cellStyle name="Total 3 6 2 13 2 4" xfId="20745"/>
    <cellStyle name="Total 3 6 2 13 3" xfId="26747"/>
    <cellStyle name="Total 3 6 2 13 4" xfId="37685"/>
    <cellStyle name="Total 3 6 2 13 5" xfId="14732"/>
    <cellStyle name="Total 3 6 2 14" xfId="3086"/>
    <cellStyle name="Total 3 6 2 14 2" xfId="9061"/>
    <cellStyle name="Total 3 6 2 14 2 2" xfId="32888"/>
    <cellStyle name="Total 3 6 2 14 2 3" xfId="43927"/>
    <cellStyle name="Total 3 6 2 14 2 4" xfId="20974"/>
    <cellStyle name="Total 3 6 2 14 3" xfId="27010"/>
    <cellStyle name="Total 3 6 2 14 4" xfId="37953"/>
    <cellStyle name="Total 3 6 2 14 5" xfId="15000"/>
    <cellStyle name="Total 3 6 2 15" xfId="3330"/>
    <cellStyle name="Total 3 6 2 15 2" xfId="9273"/>
    <cellStyle name="Total 3 6 2 15 2 2" xfId="33100"/>
    <cellStyle name="Total 3 6 2 15 2 3" xfId="44139"/>
    <cellStyle name="Total 3 6 2 15 2 4" xfId="21186"/>
    <cellStyle name="Total 3 6 2 15 3" xfId="27251"/>
    <cellStyle name="Total 3 6 2 15 4" xfId="38197"/>
    <cellStyle name="Total 3 6 2 15 5" xfId="15244"/>
    <cellStyle name="Total 3 6 2 16" xfId="3575"/>
    <cellStyle name="Total 3 6 2 16 2" xfId="9486"/>
    <cellStyle name="Total 3 6 2 16 2 2" xfId="33313"/>
    <cellStyle name="Total 3 6 2 16 2 3" xfId="44352"/>
    <cellStyle name="Total 3 6 2 16 2 4" xfId="21399"/>
    <cellStyle name="Total 3 6 2 16 3" xfId="27491"/>
    <cellStyle name="Total 3 6 2 16 4" xfId="38442"/>
    <cellStyle name="Total 3 6 2 16 5" xfId="15489"/>
    <cellStyle name="Total 3 6 2 17" xfId="3823"/>
    <cellStyle name="Total 3 6 2 17 2" xfId="9700"/>
    <cellStyle name="Total 3 6 2 17 2 2" xfId="33527"/>
    <cellStyle name="Total 3 6 2 17 2 3" xfId="44566"/>
    <cellStyle name="Total 3 6 2 17 2 4" xfId="21613"/>
    <cellStyle name="Total 3 6 2 17 3" xfId="27735"/>
    <cellStyle name="Total 3 6 2 17 4" xfId="38690"/>
    <cellStyle name="Total 3 6 2 17 5" xfId="15737"/>
    <cellStyle name="Total 3 6 2 18" xfId="4067"/>
    <cellStyle name="Total 3 6 2 18 2" xfId="9911"/>
    <cellStyle name="Total 3 6 2 18 2 2" xfId="33738"/>
    <cellStyle name="Total 3 6 2 18 2 3" xfId="44777"/>
    <cellStyle name="Total 3 6 2 18 2 4" xfId="21824"/>
    <cellStyle name="Total 3 6 2 18 3" xfId="27974"/>
    <cellStyle name="Total 3 6 2 18 4" xfId="38934"/>
    <cellStyle name="Total 3 6 2 18 5" xfId="15981"/>
    <cellStyle name="Total 3 6 2 19" xfId="4309"/>
    <cellStyle name="Total 3 6 2 19 2" xfId="10121"/>
    <cellStyle name="Total 3 6 2 19 2 2" xfId="33948"/>
    <cellStyle name="Total 3 6 2 19 2 3" xfId="44987"/>
    <cellStyle name="Total 3 6 2 19 2 4" xfId="22034"/>
    <cellStyle name="Total 3 6 2 19 3" xfId="28211"/>
    <cellStyle name="Total 3 6 2 19 4" xfId="39176"/>
    <cellStyle name="Total 3 6 2 19 5" xfId="16223"/>
    <cellStyle name="Total 3 6 2 2" xfId="545"/>
    <cellStyle name="Total 3 6 2 2 10" xfId="2939"/>
    <cellStyle name="Total 3 6 2 2 10 2" xfId="8936"/>
    <cellStyle name="Total 3 6 2 2 10 2 2" xfId="32763"/>
    <cellStyle name="Total 3 6 2 2 10 2 3" xfId="43802"/>
    <cellStyle name="Total 3 6 2 2 10 2 4" xfId="20849"/>
    <cellStyle name="Total 3 6 2 2 10 3" xfId="26864"/>
    <cellStyle name="Total 3 6 2 2 10 4" xfId="37806"/>
    <cellStyle name="Total 3 6 2 2 10 5" xfId="14853"/>
    <cellStyle name="Total 3 6 2 2 11" xfId="3207"/>
    <cellStyle name="Total 3 6 2 2 11 2" xfId="9165"/>
    <cellStyle name="Total 3 6 2 2 11 2 2" xfId="32992"/>
    <cellStyle name="Total 3 6 2 2 11 2 3" xfId="44031"/>
    <cellStyle name="Total 3 6 2 2 11 2 4" xfId="21078"/>
    <cellStyle name="Total 3 6 2 2 11 3" xfId="27129"/>
    <cellStyle name="Total 3 6 2 2 11 4" xfId="38074"/>
    <cellStyle name="Total 3 6 2 2 11 5" xfId="15121"/>
    <cellStyle name="Total 3 6 2 2 12" xfId="3451"/>
    <cellStyle name="Total 3 6 2 2 12 2" xfId="9377"/>
    <cellStyle name="Total 3 6 2 2 12 2 2" xfId="33204"/>
    <cellStyle name="Total 3 6 2 2 12 2 3" xfId="44243"/>
    <cellStyle name="Total 3 6 2 2 12 2 4" xfId="21290"/>
    <cellStyle name="Total 3 6 2 2 12 3" xfId="27368"/>
    <cellStyle name="Total 3 6 2 2 12 4" xfId="38318"/>
    <cellStyle name="Total 3 6 2 2 12 5" xfId="15365"/>
    <cellStyle name="Total 3 6 2 2 13" xfId="3696"/>
    <cellStyle name="Total 3 6 2 2 13 2" xfId="9590"/>
    <cellStyle name="Total 3 6 2 2 13 2 2" xfId="33417"/>
    <cellStyle name="Total 3 6 2 2 13 2 3" xfId="44456"/>
    <cellStyle name="Total 3 6 2 2 13 2 4" xfId="21503"/>
    <cellStyle name="Total 3 6 2 2 13 3" xfId="27609"/>
    <cellStyle name="Total 3 6 2 2 13 4" xfId="38563"/>
    <cellStyle name="Total 3 6 2 2 13 5" xfId="15610"/>
    <cellStyle name="Total 3 6 2 2 14" xfId="3944"/>
    <cellStyle name="Total 3 6 2 2 14 2" xfId="9804"/>
    <cellStyle name="Total 3 6 2 2 14 2 2" xfId="33631"/>
    <cellStyle name="Total 3 6 2 2 14 2 3" xfId="44670"/>
    <cellStyle name="Total 3 6 2 2 14 2 4" xfId="21717"/>
    <cellStyle name="Total 3 6 2 2 14 3" xfId="27852"/>
    <cellStyle name="Total 3 6 2 2 14 4" xfId="38811"/>
    <cellStyle name="Total 3 6 2 2 14 5" xfId="15858"/>
    <cellStyle name="Total 3 6 2 2 15" xfId="4188"/>
    <cellStyle name="Total 3 6 2 2 15 2" xfId="10015"/>
    <cellStyle name="Total 3 6 2 2 15 2 2" xfId="33842"/>
    <cellStyle name="Total 3 6 2 2 15 2 3" xfId="44881"/>
    <cellStyle name="Total 3 6 2 2 15 2 4" xfId="21928"/>
    <cellStyle name="Total 3 6 2 2 15 3" xfId="28091"/>
    <cellStyle name="Total 3 6 2 2 15 4" xfId="39055"/>
    <cellStyle name="Total 3 6 2 2 15 5" xfId="16102"/>
    <cellStyle name="Total 3 6 2 2 16" xfId="4430"/>
    <cellStyle name="Total 3 6 2 2 16 2" xfId="10225"/>
    <cellStyle name="Total 3 6 2 2 16 2 2" xfId="34052"/>
    <cellStyle name="Total 3 6 2 2 16 2 3" xfId="45091"/>
    <cellStyle name="Total 3 6 2 2 16 2 4" xfId="22138"/>
    <cellStyle name="Total 3 6 2 2 16 3" xfId="28328"/>
    <cellStyle name="Total 3 6 2 2 16 4" xfId="39297"/>
    <cellStyle name="Total 3 6 2 2 16 5" xfId="16344"/>
    <cellStyle name="Total 3 6 2 2 17" xfId="4651"/>
    <cellStyle name="Total 3 6 2 2 17 2" xfId="10412"/>
    <cellStyle name="Total 3 6 2 2 17 2 2" xfId="34239"/>
    <cellStyle name="Total 3 6 2 2 17 2 3" xfId="45278"/>
    <cellStyle name="Total 3 6 2 2 17 2 4" xfId="22325"/>
    <cellStyle name="Total 3 6 2 2 17 3" xfId="28543"/>
    <cellStyle name="Total 3 6 2 2 17 4" xfId="39518"/>
    <cellStyle name="Total 3 6 2 2 17 5" xfId="16565"/>
    <cellStyle name="Total 3 6 2 2 18" xfId="4861"/>
    <cellStyle name="Total 3 6 2 2 18 2" xfId="10595"/>
    <cellStyle name="Total 3 6 2 2 18 2 2" xfId="34422"/>
    <cellStyle name="Total 3 6 2 2 18 2 3" xfId="45461"/>
    <cellStyle name="Total 3 6 2 2 18 2 4" xfId="22508"/>
    <cellStyle name="Total 3 6 2 2 18 3" xfId="28747"/>
    <cellStyle name="Total 3 6 2 2 18 4" xfId="39728"/>
    <cellStyle name="Total 3 6 2 2 18 5" xfId="16775"/>
    <cellStyle name="Total 3 6 2 2 19" xfId="5096"/>
    <cellStyle name="Total 3 6 2 2 19 2" xfId="10800"/>
    <cellStyle name="Total 3 6 2 2 19 2 2" xfId="34627"/>
    <cellStyle name="Total 3 6 2 2 19 2 3" xfId="45666"/>
    <cellStyle name="Total 3 6 2 2 19 2 4" xfId="22713"/>
    <cellStyle name="Total 3 6 2 2 19 3" xfId="28977"/>
    <cellStyle name="Total 3 6 2 2 19 4" xfId="39963"/>
    <cellStyle name="Total 3 6 2 2 19 5" xfId="17010"/>
    <cellStyle name="Total 3 6 2 2 2" xfId="1189"/>
    <cellStyle name="Total 3 6 2 2 2 2" xfId="7427"/>
    <cellStyle name="Total 3 6 2 2 2 2 2" xfId="31254"/>
    <cellStyle name="Total 3 6 2 2 2 2 3" xfId="42293"/>
    <cellStyle name="Total 3 6 2 2 2 2 4" xfId="19340"/>
    <cellStyle name="Total 3 6 2 2 2 3" xfId="25166"/>
    <cellStyle name="Total 3 6 2 2 2 4" xfId="24334"/>
    <cellStyle name="Total 3 6 2 2 2 5" xfId="13103"/>
    <cellStyle name="Total 3 6 2 2 20" xfId="5317"/>
    <cellStyle name="Total 3 6 2 2 20 2" xfId="10987"/>
    <cellStyle name="Total 3 6 2 2 20 2 2" xfId="34814"/>
    <cellStyle name="Total 3 6 2 2 20 2 3" xfId="45853"/>
    <cellStyle name="Total 3 6 2 2 20 2 4" xfId="22900"/>
    <cellStyle name="Total 3 6 2 2 20 3" xfId="29190"/>
    <cellStyle name="Total 3 6 2 2 20 4" xfId="40184"/>
    <cellStyle name="Total 3 6 2 2 20 5" xfId="17231"/>
    <cellStyle name="Total 3 6 2 2 21" xfId="5550"/>
    <cellStyle name="Total 3 6 2 2 21 2" xfId="11190"/>
    <cellStyle name="Total 3 6 2 2 21 2 2" xfId="35017"/>
    <cellStyle name="Total 3 6 2 2 21 2 3" xfId="46056"/>
    <cellStyle name="Total 3 6 2 2 21 2 4" xfId="23103"/>
    <cellStyle name="Total 3 6 2 2 21 3" xfId="29417"/>
    <cellStyle name="Total 3 6 2 2 21 4" xfId="40417"/>
    <cellStyle name="Total 3 6 2 2 21 5" xfId="17464"/>
    <cellStyle name="Total 3 6 2 2 22" xfId="5783"/>
    <cellStyle name="Total 3 6 2 2 22 2" xfId="11391"/>
    <cellStyle name="Total 3 6 2 2 22 2 2" xfId="35218"/>
    <cellStyle name="Total 3 6 2 2 22 2 3" xfId="46257"/>
    <cellStyle name="Total 3 6 2 2 22 2 4" xfId="23304"/>
    <cellStyle name="Total 3 6 2 2 22 3" xfId="29643"/>
    <cellStyle name="Total 3 6 2 2 22 4" xfId="40650"/>
    <cellStyle name="Total 3 6 2 2 22 5" xfId="17697"/>
    <cellStyle name="Total 3 6 2 2 23" xfId="6000"/>
    <cellStyle name="Total 3 6 2 2 23 2" xfId="11575"/>
    <cellStyle name="Total 3 6 2 2 23 2 2" xfId="35402"/>
    <cellStyle name="Total 3 6 2 2 23 2 3" xfId="46441"/>
    <cellStyle name="Total 3 6 2 2 23 2 4" xfId="23488"/>
    <cellStyle name="Total 3 6 2 2 23 3" xfId="29853"/>
    <cellStyle name="Total 3 6 2 2 23 4" xfId="40867"/>
    <cellStyle name="Total 3 6 2 2 23 5" xfId="17914"/>
    <cellStyle name="Total 3 6 2 2 24" xfId="6208"/>
    <cellStyle name="Total 3 6 2 2 24 2" xfId="11756"/>
    <cellStyle name="Total 3 6 2 2 24 2 2" xfId="35583"/>
    <cellStyle name="Total 3 6 2 2 24 2 3" xfId="46622"/>
    <cellStyle name="Total 3 6 2 2 24 2 4" xfId="23669"/>
    <cellStyle name="Total 3 6 2 2 24 3" xfId="30054"/>
    <cellStyle name="Total 3 6 2 2 24 4" xfId="41075"/>
    <cellStyle name="Total 3 6 2 2 24 5" xfId="18122"/>
    <cellStyle name="Total 3 6 2 2 25" xfId="6428"/>
    <cellStyle name="Total 3 6 2 2 25 2" xfId="11948"/>
    <cellStyle name="Total 3 6 2 2 25 2 2" xfId="35775"/>
    <cellStyle name="Total 3 6 2 2 25 2 3" xfId="46814"/>
    <cellStyle name="Total 3 6 2 2 25 2 4" xfId="23861"/>
    <cellStyle name="Total 3 6 2 2 25 3" xfId="30267"/>
    <cellStyle name="Total 3 6 2 2 25 4" xfId="41295"/>
    <cellStyle name="Total 3 6 2 2 25 5" xfId="18342"/>
    <cellStyle name="Total 3 6 2 2 26" xfId="6654"/>
    <cellStyle name="Total 3 6 2 2 26 2" xfId="12141"/>
    <cellStyle name="Total 3 6 2 2 26 2 2" xfId="35968"/>
    <cellStyle name="Total 3 6 2 2 26 2 3" xfId="47007"/>
    <cellStyle name="Total 3 6 2 2 26 2 4" xfId="24054"/>
    <cellStyle name="Total 3 6 2 2 26 3" xfId="30484"/>
    <cellStyle name="Total 3 6 2 2 26 4" xfId="41521"/>
    <cellStyle name="Total 3 6 2 2 26 5" xfId="18568"/>
    <cellStyle name="Total 3 6 2 2 27" xfId="769"/>
    <cellStyle name="Total 3 6 2 2 27 2" xfId="7076"/>
    <cellStyle name="Total 3 6 2 2 27 2 2" xfId="30903"/>
    <cellStyle name="Total 3 6 2 2 27 2 3" xfId="41942"/>
    <cellStyle name="Total 3 6 2 2 27 2 4" xfId="18989"/>
    <cellStyle name="Total 3 6 2 2 27 3" xfId="24760"/>
    <cellStyle name="Total 3 6 2 2 27 4" xfId="29621"/>
    <cellStyle name="Total 3 6 2 2 27 5" xfId="12683"/>
    <cellStyle name="Total 3 6 2 2 28" xfId="6859"/>
    <cellStyle name="Total 3 6 2 2 28 2" xfId="30686"/>
    <cellStyle name="Total 3 6 2 2 28 3" xfId="41725"/>
    <cellStyle name="Total 3 6 2 2 28 4" xfId="18772"/>
    <cellStyle name="Total 3 6 2 2 29" xfId="24537"/>
    <cellStyle name="Total 3 6 2 2 3" xfId="1402"/>
    <cellStyle name="Total 3 6 2 2 3 2" xfId="7612"/>
    <cellStyle name="Total 3 6 2 2 3 2 2" xfId="31439"/>
    <cellStyle name="Total 3 6 2 2 3 2 3" xfId="42478"/>
    <cellStyle name="Total 3 6 2 2 3 2 4" xfId="19525"/>
    <cellStyle name="Total 3 6 2 2 3 3" xfId="25372"/>
    <cellStyle name="Total 3 6 2 2 3 4" xfId="36269"/>
    <cellStyle name="Total 3 6 2 2 3 5" xfId="13316"/>
    <cellStyle name="Total 3 6 2 2 30" xfId="28519"/>
    <cellStyle name="Total 3 6 2 2 31" xfId="12459"/>
    <cellStyle name="Total 3 6 2 2 4" xfId="1634"/>
    <cellStyle name="Total 3 6 2 2 4 2" xfId="7810"/>
    <cellStyle name="Total 3 6 2 2 4 2 2" xfId="31637"/>
    <cellStyle name="Total 3 6 2 2 4 2 3" xfId="42676"/>
    <cellStyle name="Total 3 6 2 2 4 2 4" xfId="19723"/>
    <cellStyle name="Total 3 6 2 2 4 3" xfId="25596"/>
    <cellStyle name="Total 3 6 2 2 4 4" xfId="36501"/>
    <cellStyle name="Total 3 6 2 2 4 5" xfId="13548"/>
    <cellStyle name="Total 3 6 2 2 5" xfId="1845"/>
    <cellStyle name="Total 3 6 2 2 5 2" xfId="7994"/>
    <cellStyle name="Total 3 6 2 2 5 2 2" xfId="31821"/>
    <cellStyle name="Total 3 6 2 2 5 2 3" xfId="42860"/>
    <cellStyle name="Total 3 6 2 2 5 2 4" xfId="19907"/>
    <cellStyle name="Total 3 6 2 2 5 3" xfId="25800"/>
    <cellStyle name="Total 3 6 2 2 5 4" xfId="36712"/>
    <cellStyle name="Total 3 6 2 2 5 5" xfId="13759"/>
    <cellStyle name="Total 3 6 2 2 6" xfId="2076"/>
    <cellStyle name="Total 3 6 2 2 6 2" xfId="8195"/>
    <cellStyle name="Total 3 6 2 2 6 2 2" xfId="32022"/>
    <cellStyle name="Total 3 6 2 2 6 2 3" xfId="43061"/>
    <cellStyle name="Total 3 6 2 2 6 2 4" xfId="20108"/>
    <cellStyle name="Total 3 6 2 2 6 3" xfId="26025"/>
    <cellStyle name="Total 3 6 2 2 6 4" xfId="36943"/>
    <cellStyle name="Total 3 6 2 2 6 5" xfId="13990"/>
    <cellStyle name="Total 3 6 2 2 7" xfId="2301"/>
    <cellStyle name="Total 3 6 2 2 7 2" xfId="8386"/>
    <cellStyle name="Total 3 6 2 2 7 2 2" xfId="32213"/>
    <cellStyle name="Total 3 6 2 2 7 2 3" xfId="43252"/>
    <cellStyle name="Total 3 6 2 2 7 2 4" xfId="20299"/>
    <cellStyle name="Total 3 6 2 2 7 3" xfId="26242"/>
    <cellStyle name="Total 3 6 2 2 7 4" xfId="37168"/>
    <cellStyle name="Total 3 6 2 2 7 5" xfId="14215"/>
    <cellStyle name="Total 3 6 2 2 8" xfId="2515"/>
    <cellStyle name="Total 3 6 2 2 8 2" xfId="8572"/>
    <cellStyle name="Total 3 6 2 2 8 2 2" xfId="32399"/>
    <cellStyle name="Total 3 6 2 2 8 2 3" xfId="43438"/>
    <cellStyle name="Total 3 6 2 2 8 2 4" xfId="20485"/>
    <cellStyle name="Total 3 6 2 2 8 3" xfId="26451"/>
    <cellStyle name="Total 3 6 2 2 8 4" xfId="37382"/>
    <cellStyle name="Total 3 6 2 2 8 5" xfId="14429"/>
    <cellStyle name="Total 3 6 2 2 9" xfId="2733"/>
    <cellStyle name="Total 3 6 2 2 9 2" xfId="8756"/>
    <cellStyle name="Total 3 6 2 2 9 2 2" xfId="32583"/>
    <cellStyle name="Total 3 6 2 2 9 2 3" xfId="43622"/>
    <cellStyle name="Total 3 6 2 2 9 2 4" xfId="20669"/>
    <cellStyle name="Total 3 6 2 2 9 3" xfId="26663"/>
    <cellStyle name="Total 3 6 2 2 9 4" xfId="37600"/>
    <cellStyle name="Total 3 6 2 2 9 5" xfId="14647"/>
    <cellStyle name="Total 3 6 2 20" xfId="4530"/>
    <cellStyle name="Total 3 6 2 20 2" xfId="10308"/>
    <cellStyle name="Total 3 6 2 20 2 2" xfId="34135"/>
    <cellStyle name="Total 3 6 2 20 2 3" xfId="45174"/>
    <cellStyle name="Total 3 6 2 20 2 4" xfId="22221"/>
    <cellStyle name="Total 3 6 2 20 3" xfId="28426"/>
    <cellStyle name="Total 3 6 2 20 4" xfId="39397"/>
    <cellStyle name="Total 3 6 2 20 5" xfId="16444"/>
    <cellStyle name="Total 3 6 2 21" xfId="4740"/>
    <cellStyle name="Total 3 6 2 21 2" xfId="10491"/>
    <cellStyle name="Total 3 6 2 21 2 2" xfId="34318"/>
    <cellStyle name="Total 3 6 2 21 2 3" xfId="45357"/>
    <cellStyle name="Total 3 6 2 21 2 4" xfId="22404"/>
    <cellStyle name="Total 3 6 2 21 3" xfId="28630"/>
    <cellStyle name="Total 3 6 2 21 4" xfId="39607"/>
    <cellStyle name="Total 3 6 2 21 5" xfId="16654"/>
    <cellStyle name="Total 3 6 2 22" xfId="4975"/>
    <cellStyle name="Total 3 6 2 22 2" xfId="10696"/>
    <cellStyle name="Total 3 6 2 22 2 2" xfId="34523"/>
    <cellStyle name="Total 3 6 2 22 2 3" xfId="45562"/>
    <cellStyle name="Total 3 6 2 22 2 4" xfId="22609"/>
    <cellStyle name="Total 3 6 2 22 3" xfId="28859"/>
    <cellStyle name="Total 3 6 2 22 4" xfId="39842"/>
    <cellStyle name="Total 3 6 2 22 5" xfId="16889"/>
    <cellStyle name="Total 3 6 2 23" xfId="5196"/>
    <cellStyle name="Total 3 6 2 23 2" xfId="10883"/>
    <cellStyle name="Total 3 6 2 23 2 2" xfId="34710"/>
    <cellStyle name="Total 3 6 2 23 2 3" xfId="45749"/>
    <cellStyle name="Total 3 6 2 23 2 4" xfId="22796"/>
    <cellStyle name="Total 3 6 2 23 3" xfId="29073"/>
    <cellStyle name="Total 3 6 2 23 4" xfId="40063"/>
    <cellStyle name="Total 3 6 2 23 5" xfId="17110"/>
    <cellStyle name="Total 3 6 2 24" xfId="5429"/>
    <cellStyle name="Total 3 6 2 24 2" xfId="11086"/>
    <cellStyle name="Total 3 6 2 24 2 2" xfId="34913"/>
    <cellStyle name="Total 3 6 2 24 2 3" xfId="45952"/>
    <cellStyle name="Total 3 6 2 24 2 4" xfId="22999"/>
    <cellStyle name="Total 3 6 2 24 3" xfId="29300"/>
    <cellStyle name="Total 3 6 2 24 4" xfId="40296"/>
    <cellStyle name="Total 3 6 2 24 5" xfId="17343"/>
    <cellStyle name="Total 3 6 2 25" xfId="5662"/>
    <cellStyle name="Total 3 6 2 25 2" xfId="11287"/>
    <cellStyle name="Total 3 6 2 25 2 2" xfId="35114"/>
    <cellStyle name="Total 3 6 2 25 2 3" xfId="46153"/>
    <cellStyle name="Total 3 6 2 25 2 4" xfId="23200"/>
    <cellStyle name="Total 3 6 2 25 3" xfId="29526"/>
    <cellStyle name="Total 3 6 2 25 4" xfId="40529"/>
    <cellStyle name="Total 3 6 2 25 5" xfId="17576"/>
    <cellStyle name="Total 3 6 2 26" xfId="5879"/>
    <cellStyle name="Total 3 6 2 26 2" xfId="11471"/>
    <cellStyle name="Total 3 6 2 26 2 2" xfId="35298"/>
    <cellStyle name="Total 3 6 2 26 2 3" xfId="46337"/>
    <cellStyle name="Total 3 6 2 26 2 4" xfId="23384"/>
    <cellStyle name="Total 3 6 2 26 3" xfId="29737"/>
    <cellStyle name="Total 3 6 2 26 4" xfId="40746"/>
    <cellStyle name="Total 3 6 2 26 5" xfId="17793"/>
    <cellStyle name="Total 3 6 2 27" xfId="6087"/>
    <cellStyle name="Total 3 6 2 27 2" xfId="11652"/>
    <cellStyle name="Total 3 6 2 27 2 2" xfId="35479"/>
    <cellStyle name="Total 3 6 2 27 2 3" xfId="46518"/>
    <cellStyle name="Total 3 6 2 27 2 4" xfId="23565"/>
    <cellStyle name="Total 3 6 2 27 3" xfId="29938"/>
    <cellStyle name="Total 3 6 2 27 4" xfId="40954"/>
    <cellStyle name="Total 3 6 2 27 5" xfId="18001"/>
    <cellStyle name="Total 3 6 2 28" xfId="6307"/>
    <cellStyle name="Total 3 6 2 28 2" xfId="11844"/>
    <cellStyle name="Total 3 6 2 28 2 2" xfId="35671"/>
    <cellStyle name="Total 3 6 2 28 2 3" xfId="46710"/>
    <cellStyle name="Total 3 6 2 28 2 4" xfId="23757"/>
    <cellStyle name="Total 3 6 2 28 3" xfId="30151"/>
    <cellStyle name="Total 3 6 2 28 4" xfId="41174"/>
    <cellStyle name="Total 3 6 2 28 5" xfId="18221"/>
    <cellStyle name="Total 3 6 2 29" xfId="6542"/>
    <cellStyle name="Total 3 6 2 29 2" xfId="12046"/>
    <cellStyle name="Total 3 6 2 29 2 2" xfId="35873"/>
    <cellStyle name="Total 3 6 2 29 2 3" xfId="46912"/>
    <cellStyle name="Total 3 6 2 29 2 4" xfId="23959"/>
    <cellStyle name="Total 3 6 2 29 3" xfId="30377"/>
    <cellStyle name="Total 3 6 2 29 4" xfId="41409"/>
    <cellStyle name="Total 3 6 2 29 5" xfId="18456"/>
    <cellStyle name="Total 3 6 2 3" xfId="590"/>
    <cellStyle name="Total 3 6 2 3 10" xfId="2984"/>
    <cellStyle name="Total 3 6 2 3 10 2" xfId="8976"/>
    <cellStyle name="Total 3 6 2 3 10 2 2" xfId="32803"/>
    <cellStyle name="Total 3 6 2 3 10 2 3" xfId="43842"/>
    <cellStyle name="Total 3 6 2 3 10 2 4" xfId="20889"/>
    <cellStyle name="Total 3 6 2 3 10 3" xfId="26908"/>
    <cellStyle name="Total 3 6 2 3 10 4" xfId="37851"/>
    <cellStyle name="Total 3 6 2 3 10 5" xfId="14898"/>
    <cellStyle name="Total 3 6 2 3 11" xfId="3252"/>
    <cellStyle name="Total 3 6 2 3 11 2" xfId="9205"/>
    <cellStyle name="Total 3 6 2 3 11 2 2" xfId="33032"/>
    <cellStyle name="Total 3 6 2 3 11 2 3" xfId="44071"/>
    <cellStyle name="Total 3 6 2 3 11 2 4" xfId="21118"/>
    <cellStyle name="Total 3 6 2 3 11 3" xfId="27173"/>
    <cellStyle name="Total 3 6 2 3 11 4" xfId="38119"/>
    <cellStyle name="Total 3 6 2 3 11 5" xfId="15166"/>
    <cellStyle name="Total 3 6 2 3 12" xfId="3496"/>
    <cellStyle name="Total 3 6 2 3 12 2" xfId="9417"/>
    <cellStyle name="Total 3 6 2 3 12 2 2" xfId="33244"/>
    <cellStyle name="Total 3 6 2 3 12 2 3" xfId="44283"/>
    <cellStyle name="Total 3 6 2 3 12 2 4" xfId="21330"/>
    <cellStyle name="Total 3 6 2 3 12 3" xfId="27412"/>
    <cellStyle name="Total 3 6 2 3 12 4" xfId="38363"/>
    <cellStyle name="Total 3 6 2 3 12 5" xfId="15410"/>
    <cellStyle name="Total 3 6 2 3 13" xfId="3741"/>
    <cellStyle name="Total 3 6 2 3 13 2" xfId="9630"/>
    <cellStyle name="Total 3 6 2 3 13 2 2" xfId="33457"/>
    <cellStyle name="Total 3 6 2 3 13 2 3" xfId="44496"/>
    <cellStyle name="Total 3 6 2 3 13 2 4" xfId="21543"/>
    <cellStyle name="Total 3 6 2 3 13 3" xfId="27653"/>
    <cellStyle name="Total 3 6 2 3 13 4" xfId="38608"/>
    <cellStyle name="Total 3 6 2 3 13 5" xfId="15655"/>
    <cellStyle name="Total 3 6 2 3 14" xfId="3989"/>
    <cellStyle name="Total 3 6 2 3 14 2" xfId="9844"/>
    <cellStyle name="Total 3 6 2 3 14 2 2" xfId="33671"/>
    <cellStyle name="Total 3 6 2 3 14 2 3" xfId="44710"/>
    <cellStyle name="Total 3 6 2 3 14 2 4" xfId="21757"/>
    <cellStyle name="Total 3 6 2 3 14 3" xfId="27896"/>
    <cellStyle name="Total 3 6 2 3 14 4" xfId="38856"/>
    <cellStyle name="Total 3 6 2 3 14 5" xfId="15903"/>
    <cellStyle name="Total 3 6 2 3 15" xfId="4233"/>
    <cellStyle name="Total 3 6 2 3 15 2" xfId="10055"/>
    <cellStyle name="Total 3 6 2 3 15 2 2" xfId="33882"/>
    <cellStyle name="Total 3 6 2 3 15 2 3" xfId="44921"/>
    <cellStyle name="Total 3 6 2 3 15 2 4" xfId="21968"/>
    <cellStyle name="Total 3 6 2 3 15 3" xfId="28135"/>
    <cellStyle name="Total 3 6 2 3 15 4" xfId="39100"/>
    <cellStyle name="Total 3 6 2 3 15 5" xfId="16147"/>
    <cellStyle name="Total 3 6 2 3 16" xfId="4475"/>
    <cellStyle name="Total 3 6 2 3 16 2" xfId="10265"/>
    <cellStyle name="Total 3 6 2 3 16 2 2" xfId="34092"/>
    <cellStyle name="Total 3 6 2 3 16 2 3" xfId="45131"/>
    <cellStyle name="Total 3 6 2 3 16 2 4" xfId="22178"/>
    <cellStyle name="Total 3 6 2 3 16 3" xfId="28372"/>
    <cellStyle name="Total 3 6 2 3 16 4" xfId="39342"/>
    <cellStyle name="Total 3 6 2 3 16 5" xfId="16389"/>
    <cellStyle name="Total 3 6 2 3 17" xfId="4696"/>
    <cellStyle name="Total 3 6 2 3 17 2" xfId="10452"/>
    <cellStyle name="Total 3 6 2 3 17 2 2" xfId="34279"/>
    <cellStyle name="Total 3 6 2 3 17 2 3" xfId="45318"/>
    <cellStyle name="Total 3 6 2 3 17 2 4" xfId="22365"/>
    <cellStyle name="Total 3 6 2 3 17 3" xfId="28587"/>
    <cellStyle name="Total 3 6 2 3 17 4" xfId="39563"/>
    <cellStyle name="Total 3 6 2 3 17 5" xfId="16610"/>
    <cellStyle name="Total 3 6 2 3 18" xfId="4906"/>
    <cellStyle name="Total 3 6 2 3 18 2" xfId="10635"/>
    <cellStyle name="Total 3 6 2 3 18 2 2" xfId="34462"/>
    <cellStyle name="Total 3 6 2 3 18 2 3" xfId="45501"/>
    <cellStyle name="Total 3 6 2 3 18 2 4" xfId="22548"/>
    <cellStyle name="Total 3 6 2 3 18 3" xfId="28791"/>
    <cellStyle name="Total 3 6 2 3 18 4" xfId="39773"/>
    <cellStyle name="Total 3 6 2 3 18 5" xfId="16820"/>
    <cellStyle name="Total 3 6 2 3 19" xfId="5141"/>
    <cellStyle name="Total 3 6 2 3 19 2" xfId="10840"/>
    <cellStyle name="Total 3 6 2 3 19 2 2" xfId="34667"/>
    <cellStyle name="Total 3 6 2 3 19 2 3" xfId="45706"/>
    <cellStyle name="Total 3 6 2 3 19 2 4" xfId="22753"/>
    <cellStyle name="Total 3 6 2 3 19 3" xfId="29021"/>
    <cellStyle name="Total 3 6 2 3 19 4" xfId="40008"/>
    <cellStyle name="Total 3 6 2 3 19 5" xfId="17055"/>
    <cellStyle name="Total 3 6 2 3 2" xfId="1234"/>
    <cellStyle name="Total 3 6 2 3 2 2" xfId="7467"/>
    <cellStyle name="Total 3 6 2 3 2 2 2" xfId="31294"/>
    <cellStyle name="Total 3 6 2 3 2 2 3" xfId="42333"/>
    <cellStyle name="Total 3 6 2 3 2 2 4" xfId="19380"/>
    <cellStyle name="Total 3 6 2 3 2 3" xfId="25210"/>
    <cellStyle name="Total 3 6 2 3 2 4" xfId="24191"/>
    <cellStyle name="Total 3 6 2 3 2 5" xfId="13148"/>
    <cellStyle name="Total 3 6 2 3 20" xfId="5362"/>
    <cellStyle name="Total 3 6 2 3 20 2" xfId="11027"/>
    <cellStyle name="Total 3 6 2 3 20 2 2" xfId="34854"/>
    <cellStyle name="Total 3 6 2 3 20 2 3" xfId="45893"/>
    <cellStyle name="Total 3 6 2 3 20 2 4" xfId="22940"/>
    <cellStyle name="Total 3 6 2 3 20 3" xfId="29234"/>
    <cellStyle name="Total 3 6 2 3 20 4" xfId="40229"/>
    <cellStyle name="Total 3 6 2 3 20 5" xfId="17276"/>
    <cellStyle name="Total 3 6 2 3 21" xfId="5595"/>
    <cellStyle name="Total 3 6 2 3 21 2" xfId="11230"/>
    <cellStyle name="Total 3 6 2 3 21 2 2" xfId="35057"/>
    <cellStyle name="Total 3 6 2 3 21 2 3" xfId="46096"/>
    <cellStyle name="Total 3 6 2 3 21 2 4" xfId="23143"/>
    <cellStyle name="Total 3 6 2 3 21 3" xfId="29461"/>
    <cellStyle name="Total 3 6 2 3 21 4" xfId="40462"/>
    <cellStyle name="Total 3 6 2 3 21 5" xfId="17509"/>
    <cellStyle name="Total 3 6 2 3 22" xfId="5828"/>
    <cellStyle name="Total 3 6 2 3 22 2" xfId="11431"/>
    <cellStyle name="Total 3 6 2 3 22 2 2" xfId="35258"/>
    <cellStyle name="Total 3 6 2 3 22 2 3" xfId="46297"/>
    <cellStyle name="Total 3 6 2 3 22 2 4" xfId="23344"/>
    <cellStyle name="Total 3 6 2 3 22 3" xfId="29687"/>
    <cellStyle name="Total 3 6 2 3 22 4" xfId="40695"/>
    <cellStyle name="Total 3 6 2 3 22 5" xfId="17742"/>
    <cellStyle name="Total 3 6 2 3 23" xfId="6045"/>
    <cellStyle name="Total 3 6 2 3 23 2" xfId="11615"/>
    <cellStyle name="Total 3 6 2 3 23 2 2" xfId="35442"/>
    <cellStyle name="Total 3 6 2 3 23 2 3" xfId="46481"/>
    <cellStyle name="Total 3 6 2 3 23 2 4" xfId="23528"/>
    <cellStyle name="Total 3 6 2 3 23 3" xfId="29897"/>
    <cellStyle name="Total 3 6 2 3 23 4" xfId="40912"/>
    <cellStyle name="Total 3 6 2 3 23 5" xfId="17959"/>
    <cellStyle name="Total 3 6 2 3 24" xfId="6253"/>
    <cellStyle name="Total 3 6 2 3 24 2" xfId="11796"/>
    <cellStyle name="Total 3 6 2 3 24 2 2" xfId="35623"/>
    <cellStyle name="Total 3 6 2 3 24 2 3" xfId="46662"/>
    <cellStyle name="Total 3 6 2 3 24 2 4" xfId="23709"/>
    <cellStyle name="Total 3 6 2 3 24 3" xfId="30098"/>
    <cellStyle name="Total 3 6 2 3 24 4" xfId="41120"/>
    <cellStyle name="Total 3 6 2 3 24 5" xfId="18167"/>
    <cellStyle name="Total 3 6 2 3 25" xfId="6473"/>
    <cellStyle name="Total 3 6 2 3 25 2" xfId="11988"/>
    <cellStyle name="Total 3 6 2 3 25 2 2" xfId="35815"/>
    <cellStyle name="Total 3 6 2 3 25 2 3" xfId="46854"/>
    <cellStyle name="Total 3 6 2 3 25 2 4" xfId="23901"/>
    <cellStyle name="Total 3 6 2 3 25 3" xfId="30311"/>
    <cellStyle name="Total 3 6 2 3 25 4" xfId="41340"/>
    <cellStyle name="Total 3 6 2 3 25 5" xfId="18387"/>
    <cellStyle name="Total 3 6 2 3 26" xfId="6699"/>
    <cellStyle name="Total 3 6 2 3 26 2" xfId="12181"/>
    <cellStyle name="Total 3 6 2 3 26 2 2" xfId="36008"/>
    <cellStyle name="Total 3 6 2 3 26 2 3" xfId="47047"/>
    <cellStyle name="Total 3 6 2 3 26 2 4" xfId="24094"/>
    <cellStyle name="Total 3 6 2 3 26 3" xfId="30528"/>
    <cellStyle name="Total 3 6 2 3 26 4" xfId="41566"/>
    <cellStyle name="Total 3 6 2 3 26 5" xfId="18613"/>
    <cellStyle name="Total 3 6 2 3 27" xfId="809"/>
    <cellStyle name="Total 3 6 2 3 27 2" xfId="7116"/>
    <cellStyle name="Total 3 6 2 3 27 2 2" xfId="30943"/>
    <cellStyle name="Total 3 6 2 3 27 2 3" xfId="41982"/>
    <cellStyle name="Total 3 6 2 3 27 2 4" xfId="19029"/>
    <cellStyle name="Total 3 6 2 3 27 3" xfId="24800"/>
    <cellStyle name="Total 3 6 2 3 27 4" xfId="30306"/>
    <cellStyle name="Total 3 6 2 3 27 5" xfId="12723"/>
    <cellStyle name="Total 3 6 2 3 28" xfId="6899"/>
    <cellStyle name="Total 3 6 2 3 28 2" xfId="30726"/>
    <cellStyle name="Total 3 6 2 3 28 3" xfId="41765"/>
    <cellStyle name="Total 3 6 2 3 28 4" xfId="18812"/>
    <cellStyle name="Total 3 6 2 3 29" xfId="24581"/>
    <cellStyle name="Total 3 6 2 3 3" xfId="1447"/>
    <cellStyle name="Total 3 6 2 3 3 2" xfId="7652"/>
    <cellStyle name="Total 3 6 2 3 3 2 2" xfId="31479"/>
    <cellStyle name="Total 3 6 2 3 3 2 3" xfId="42518"/>
    <cellStyle name="Total 3 6 2 3 3 2 4" xfId="19565"/>
    <cellStyle name="Total 3 6 2 3 3 3" xfId="25416"/>
    <cellStyle name="Total 3 6 2 3 3 4" xfId="36314"/>
    <cellStyle name="Total 3 6 2 3 3 5" xfId="13361"/>
    <cellStyle name="Total 3 6 2 3 30" xfId="27877"/>
    <cellStyle name="Total 3 6 2 3 31" xfId="12504"/>
    <cellStyle name="Total 3 6 2 3 4" xfId="1679"/>
    <cellStyle name="Total 3 6 2 3 4 2" xfId="7850"/>
    <cellStyle name="Total 3 6 2 3 4 2 2" xfId="31677"/>
    <cellStyle name="Total 3 6 2 3 4 2 3" xfId="42716"/>
    <cellStyle name="Total 3 6 2 3 4 2 4" xfId="19763"/>
    <cellStyle name="Total 3 6 2 3 4 3" xfId="25640"/>
    <cellStyle name="Total 3 6 2 3 4 4" xfId="36546"/>
    <cellStyle name="Total 3 6 2 3 4 5" xfId="13593"/>
    <cellStyle name="Total 3 6 2 3 5" xfId="1890"/>
    <cellStyle name="Total 3 6 2 3 5 2" xfId="8034"/>
    <cellStyle name="Total 3 6 2 3 5 2 2" xfId="31861"/>
    <cellStyle name="Total 3 6 2 3 5 2 3" xfId="42900"/>
    <cellStyle name="Total 3 6 2 3 5 2 4" xfId="19947"/>
    <cellStyle name="Total 3 6 2 3 5 3" xfId="25844"/>
    <cellStyle name="Total 3 6 2 3 5 4" xfId="36757"/>
    <cellStyle name="Total 3 6 2 3 5 5" xfId="13804"/>
    <cellStyle name="Total 3 6 2 3 6" xfId="2121"/>
    <cellStyle name="Total 3 6 2 3 6 2" xfId="8235"/>
    <cellStyle name="Total 3 6 2 3 6 2 2" xfId="32062"/>
    <cellStyle name="Total 3 6 2 3 6 2 3" xfId="43101"/>
    <cellStyle name="Total 3 6 2 3 6 2 4" xfId="20148"/>
    <cellStyle name="Total 3 6 2 3 6 3" xfId="26069"/>
    <cellStyle name="Total 3 6 2 3 6 4" xfId="36988"/>
    <cellStyle name="Total 3 6 2 3 6 5" xfId="14035"/>
    <cellStyle name="Total 3 6 2 3 7" xfId="2346"/>
    <cellStyle name="Total 3 6 2 3 7 2" xfId="8426"/>
    <cellStyle name="Total 3 6 2 3 7 2 2" xfId="32253"/>
    <cellStyle name="Total 3 6 2 3 7 2 3" xfId="43292"/>
    <cellStyle name="Total 3 6 2 3 7 2 4" xfId="20339"/>
    <cellStyle name="Total 3 6 2 3 7 3" xfId="26286"/>
    <cellStyle name="Total 3 6 2 3 7 4" xfId="37213"/>
    <cellStyle name="Total 3 6 2 3 7 5" xfId="14260"/>
    <cellStyle name="Total 3 6 2 3 8" xfId="2560"/>
    <cellStyle name="Total 3 6 2 3 8 2" xfId="8612"/>
    <cellStyle name="Total 3 6 2 3 8 2 2" xfId="32439"/>
    <cellStyle name="Total 3 6 2 3 8 2 3" xfId="43478"/>
    <cellStyle name="Total 3 6 2 3 8 2 4" xfId="20525"/>
    <cellStyle name="Total 3 6 2 3 8 3" xfId="26495"/>
    <cellStyle name="Total 3 6 2 3 8 4" xfId="37427"/>
    <cellStyle name="Total 3 6 2 3 8 5" xfId="14474"/>
    <cellStyle name="Total 3 6 2 3 9" xfId="2778"/>
    <cellStyle name="Total 3 6 2 3 9 2" xfId="8796"/>
    <cellStyle name="Total 3 6 2 3 9 2 2" xfId="32623"/>
    <cellStyle name="Total 3 6 2 3 9 2 3" xfId="43662"/>
    <cellStyle name="Total 3 6 2 3 9 2 4" xfId="20709"/>
    <cellStyle name="Total 3 6 2 3 9 3" xfId="26707"/>
    <cellStyle name="Total 3 6 2 3 9 4" xfId="37645"/>
    <cellStyle name="Total 3 6 2 3 9 5" xfId="14692"/>
    <cellStyle name="Total 3 6 2 30" xfId="6743"/>
    <cellStyle name="Total 3 6 2 30 2" xfId="12217"/>
    <cellStyle name="Total 3 6 2 30 2 2" xfId="36044"/>
    <cellStyle name="Total 3 6 2 30 2 3" xfId="47083"/>
    <cellStyle name="Total 3 6 2 30 2 4" xfId="24130"/>
    <cellStyle name="Total 3 6 2 30 3" xfId="30571"/>
    <cellStyle name="Total 3 6 2 30 4" xfId="41610"/>
    <cellStyle name="Total 3 6 2 30 5" xfId="18657"/>
    <cellStyle name="Total 3 6 2 31" xfId="6788"/>
    <cellStyle name="Total 3 6 2 31 2" xfId="12257"/>
    <cellStyle name="Total 3 6 2 31 2 2" xfId="36084"/>
    <cellStyle name="Total 3 6 2 31 2 3" xfId="47123"/>
    <cellStyle name="Total 3 6 2 31 2 4" xfId="24170"/>
    <cellStyle name="Total 3 6 2 31 3" xfId="30615"/>
    <cellStyle name="Total 3 6 2 31 4" xfId="41655"/>
    <cellStyle name="Total 3 6 2 31 5" xfId="18702"/>
    <cellStyle name="Total 3 6 2 32" xfId="665"/>
    <cellStyle name="Total 3 6 2 32 2" xfId="6972"/>
    <cellStyle name="Total 3 6 2 32 2 2" xfId="30799"/>
    <cellStyle name="Total 3 6 2 32 2 3" xfId="41838"/>
    <cellStyle name="Total 3 6 2 32 2 4" xfId="18885"/>
    <cellStyle name="Total 3 6 2 32 3" xfId="24656"/>
    <cellStyle name="Total 3 6 2 32 4" xfId="26928"/>
    <cellStyle name="Total 3 6 2 32 5" xfId="12579"/>
    <cellStyle name="Total 3 6 2 33" xfId="24420"/>
    <cellStyle name="Total 3 6 2 34" xfId="29386"/>
    <cellStyle name="Total 3 6 2 35" xfId="12338"/>
    <cellStyle name="Total 3 6 2 4" xfId="463"/>
    <cellStyle name="Total 3 6 2 4 10" xfId="2857"/>
    <cellStyle name="Total 3 6 2 4 10 2" xfId="8869"/>
    <cellStyle name="Total 3 6 2 4 10 2 2" xfId="32696"/>
    <cellStyle name="Total 3 6 2 4 10 2 3" xfId="43735"/>
    <cellStyle name="Total 3 6 2 4 10 2 4" xfId="20782"/>
    <cellStyle name="Total 3 6 2 4 10 3" xfId="26786"/>
    <cellStyle name="Total 3 6 2 4 10 4" xfId="37724"/>
    <cellStyle name="Total 3 6 2 4 10 5" xfId="14771"/>
    <cellStyle name="Total 3 6 2 4 11" xfId="3125"/>
    <cellStyle name="Total 3 6 2 4 11 2" xfId="9098"/>
    <cellStyle name="Total 3 6 2 4 11 2 2" xfId="32925"/>
    <cellStyle name="Total 3 6 2 4 11 2 3" xfId="43964"/>
    <cellStyle name="Total 3 6 2 4 11 2 4" xfId="21011"/>
    <cellStyle name="Total 3 6 2 4 11 3" xfId="27049"/>
    <cellStyle name="Total 3 6 2 4 11 4" xfId="37992"/>
    <cellStyle name="Total 3 6 2 4 11 5" xfId="15039"/>
    <cellStyle name="Total 3 6 2 4 12" xfId="3369"/>
    <cellStyle name="Total 3 6 2 4 12 2" xfId="9310"/>
    <cellStyle name="Total 3 6 2 4 12 2 2" xfId="33137"/>
    <cellStyle name="Total 3 6 2 4 12 2 3" xfId="44176"/>
    <cellStyle name="Total 3 6 2 4 12 2 4" xfId="21223"/>
    <cellStyle name="Total 3 6 2 4 12 3" xfId="27290"/>
    <cellStyle name="Total 3 6 2 4 12 4" xfId="38236"/>
    <cellStyle name="Total 3 6 2 4 12 5" xfId="15283"/>
    <cellStyle name="Total 3 6 2 4 13" xfId="3614"/>
    <cellStyle name="Total 3 6 2 4 13 2" xfId="9523"/>
    <cellStyle name="Total 3 6 2 4 13 2 2" xfId="33350"/>
    <cellStyle name="Total 3 6 2 4 13 2 3" xfId="44389"/>
    <cellStyle name="Total 3 6 2 4 13 2 4" xfId="21436"/>
    <cellStyle name="Total 3 6 2 4 13 3" xfId="27530"/>
    <cellStyle name="Total 3 6 2 4 13 4" xfId="38481"/>
    <cellStyle name="Total 3 6 2 4 13 5" xfId="15528"/>
    <cellStyle name="Total 3 6 2 4 14" xfId="3862"/>
    <cellStyle name="Total 3 6 2 4 14 2" xfId="9737"/>
    <cellStyle name="Total 3 6 2 4 14 2 2" xfId="33564"/>
    <cellStyle name="Total 3 6 2 4 14 2 3" xfId="44603"/>
    <cellStyle name="Total 3 6 2 4 14 2 4" xfId="21650"/>
    <cellStyle name="Total 3 6 2 4 14 3" xfId="27774"/>
    <cellStyle name="Total 3 6 2 4 14 4" xfId="38729"/>
    <cellStyle name="Total 3 6 2 4 14 5" xfId="15776"/>
    <cellStyle name="Total 3 6 2 4 15" xfId="4106"/>
    <cellStyle name="Total 3 6 2 4 15 2" xfId="9948"/>
    <cellStyle name="Total 3 6 2 4 15 2 2" xfId="33775"/>
    <cellStyle name="Total 3 6 2 4 15 2 3" xfId="44814"/>
    <cellStyle name="Total 3 6 2 4 15 2 4" xfId="21861"/>
    <cellStyle name="Total 3 6 2 4 15 3" xfId="28013"/>
    <cellStyle name="Total 3 6 2 4 15 4" xfId="38973"/>
    <cellStyle name="Total 3 6 2 4 15 5" xfId="16020"/>
    <cellStyle name="Total 3 6 2 4 16" xfId="4348"/>
    <cellStyle name="Total 3 6 2 4 16 2" xfId="10158"/>
    <cellStyle name="Total 3 6 2 4 16 2 2" xfId="33985"/>
    <cellStyle name="Total 3 6 2 4 16 2 3" xfId="45024"/>
    <cellStyle name="Total 3 6 2 4 16 2 4" xfId="22071"/>
    <cellStyle name="Total 3 6 2 4 16 3" xfId="28250"/>
    <cellStyle name="Total 3 6 2 4 16 4" xfId="39215"/>
    <cellStyle name="Total 3 6 2 4 16 5" xfId="16262"/>
    <cellStyle name="Total 3 6 2 4 17" xfId="4569"/>
    <cellStyle name="Total 3 6 2 4 17 2" xfId="10345"/>
    <cellStyle name="Total 3 6 2 4 17 2 2" xfId="34172"/>
    <cellStyle name="Total 3 6 2 4 17 2 3" xfId="45211"/>
    <cellStyle name="Total 3 6 2 4 17 2 4" xfId="22258"/>
    <cellStyle name="Total 3 6 2 4 17 3" xfId="28465"/>
    <cellStyle name="Total 3 6 2 4 17 4" xfId="39436"/>
    <cellStyle name="Total 3 6 2 4 17 5" xfId="16483"/>
    <cellStyle name="Total 3 6 2 4 18" xfId="4779"/>
    <cellStyle name="Total 3 6 2 4 18 2" xfId="10528"/>
    <cellStyle name="Total 3 6 2 4 18 2 2" xfId="34355"/>
    <cellStyle name="Total 3 6 2 4 18 2 3" xfId="45394"/>
    <cellStyle name="Total 3 6 2 4 18 2 4" xfId="22441"/>
    <cellStyle name="Total 3 6 2 4 18 3" xfId="28669"/>
    <cellStyle name="Total 3 6 2 4 18 4" xfId="39646"/>
    <cellStyle name="Total 3 6 2 4 18 5" xfId="16693"/>
    <cellStyle name="Total 3 6 2 4 19" xfId="5014"/>
    <cellStyle name="Total 3 6 2 4 19 2" xfId="10733"/>
    <cellStyle name="Total 3 6 2 4 19 2 2" xfId="34560"/>
    <cellStyle name="Total 3 6 2 4 19 2 3" xfId="45599"/>
    <cellStyle name="Total 3 6 2 4 19 2 4" xfId="22646"/>
    <cellStyle name="Total 3 6 2 4 19 3" xfId="28898"/>
    <cellStyle name="Total 3 6 2 4 19 4" xfId="39881"/>
    <cellStyle name="Total 3 6 2 4 19 5" xfId="16928"/>
    <cellStyle name="Total 3 6 2 4 2" xfId="1107"/>
    <cellStyle name="Total 3 6 2 4 2 2" xfId="7360"/>
    <cellStyle name="Total 3 6 2 4 2 2 2" xfId="31187"/>
    <cellStyle name="Total 3 6 2 4 2 2 3" xfId="42226"/>
    <cellStyle name="Total 3 6 2 4 2 2 4" xfId="19273"/>
    <cellStyle name="Total 3 6 2 4 2 3" xfId="25088"/>
    <cellStyle name="Total 3 6 2 4 2 4" xfId="24265"/>
    <cellStyle name="Total 3 6 2 4 2 5" xfId="13021"/>
    <cellStyle name="Total 3 6 2 4 20" xfId="5235"/>
    <cellStyle name="Total 3 6 2 4 20 2" xfId="10920"/>
    <cellStyle name="Total 3 6 2 4 20 2 2" xfId="34747"/>
    <cellStyle name="Total 3 6 2 4 20 2 3" xfId="45786"/>
    <cellStyle name="Total 3 6 2 4 20 2 4" xfId="22833"/>
    <cellStyle name="Total 3 6 2 4 20 3" xfId="29112"/>
    <cellStyle name="Total 3 6 2 4 20 4" xfId="40102"/>
    <cellStyle name="Total 3 6 2 4 20 5" xfId="17149"/>
    <cellStyle name="Total 3 6 2 4 21" xfId="5468"/>
    <cellStyle name="Total 3 6 2 4 21 2" xfId="11123"/>
    <cellStyle name="Total 3 6 2 4 21 2 2" xfId="34950"/>
    <cellStyle name="Total 3 6 2 4 21 2 3" xfId="45989"/>
    <cellStyle name="Total 3 6 2 4 21 2 4" xfId="23036"/>
    <cellStyle name="Total 3 6 2 4 21 3" xfId="29339"/>
    <cellStyle name="Total 3 6 2 4 21 4" xfId="40335"/>
    <cellStyle name="Total 3 6 2 4 21 5" xfId="17382"/>
    <cellStyle name="Total 3 6 2 4 22" xfId="5701"/>
    <cellStyle name="Total 3 6 2 4 22 2" xfId="11324"/>
    <cellStyle name="Total 3 6 2 4 22 2 2" xfId="35151"/>
    <cellStyle name="Total 3 6 2 4 22 2 3" xfId="46190"/>
    <cellStyle name="Total 3 6 2 4 22 2 4" xfId="23237"/>
    <cellStyle name="Total 3 6 2 4 22 3" xfId="29565"/>
    <cellStyle name="Total 3 6 2 4 22 4" xfId="40568"/>
    <cellStyle name="Total 3 6 2 4 22 5" xfId="17615"/>
    <cellStyle name="Total 3 6 2 4 23" xfId="5918"/>
    <cellStyle name="Total 3 6 2 4 23 2" xfId="11508"/>
    <cellStyle name="Total 3 6 2 4 23 2 2" xfId="35335"/>
    <cellStyle name="Total 3 6 2 4 23 2 3" xfId="46374"/>
    <cellStyle name="Total 3 6 2 4 23 2 4" xfId="23421"/>
    <cellStyle name="Total 3 6 2 4 23 3" xfId="29776"/>
    <cellStyle name="Total 3 6 2 4 23 4" xfId="40785"/>
    <cellStyle name="Total 3 6 2 4 23 5" xfId="17832"/>
    <cellStyle name="Total 3 6 2 4 24" xfId="6126"/>
    <cellStyle name="Total 3 6 2 4 24 2" xfId="11689"/>
    <cellStyle name="Total 3 6 2 4 24 2 2" xfId="35516"/>
    <cellStyle name="Total 3 6 2 4 24 2 3" xfId="46555"/>
    <cellStyle name="Total 3 6 2 4 24 2 4" xfId="23602"/>
    <cellStyle name="Total 3 6 2 4 24 3" xfId="29977"/>
    <cellStyle name="Total 3 6 2 4 24 4" xfId="40993"/>
    <cellStyle name="Total 3 6 2 4 24 5" xfId="18040"/>
    <cellStyle name="Total 3 6 2 4 25" xfId="6346"/>
    <cellStyle name="Total 3 6 2 4 25 2" xfId="11881"/>
    <cellStyle name="Total 3 6 2 4 25 2 2" xfId="35708"/>
    <cellStyle name="Total 3 6 2 4 25 2 3" xfId="46747"/>
    <cellStyle name="Total 3 6 2 4 25 2 4" xfId="23794"/>
    <cellStyle name="Total 3 6 2 4 25 3" xfId="30190"/>
    <cellStyle name="Total 3 6 2 4 25 4" xfId="41213"/>
    <cellStyle name="Total 3 6 2 4 25 5" xfId="18260"/>
    <cellStyle name="Total 3 6 2 4 26" xfId="6577"/>
    <cellStyle name="Total 3 6 2 4 26 2" xfId="12079"/>
    <cellStyle name="Total 3 6 2 4 26 2 2" xfId="35906"/>
    <cellStyle name="Total 3 6 2 4 26 2 3" xfId="46945"/>
    <cellStyle name="Total 3 6 2 4 26 2 4" xfId="23992"/>
    <cellStyle name="Total 3 6 2 4 26 3" xfId="30412"/>
    <cellStyle name="Total 3 6 2 4 26 4" xfId="41444"/>
    <cellStyle name="Total 3 6 2 4 26 5" xfId="18491"/>
    <cellStyle name="Total 3 6 2 4 27" xfId="702"/>
    <cellStyle name="Total 3 6 2 4 27 2" xfId="7009"/>
    <cellStyle name="Total 3 6 2 4 27 2 2" xfId="30836"/>
    <cellStyle name="Total 3 6 2 4 27 2 3" xfId="41875"/>
    <cellStyle name="Total 3 6 2 4 27 2 4" xfId="18922"/>
    <cellStyle name="Total 3 6 2 4 27 3" xfId="24693"/>
    <cellStyle name="Total 3 6 2 4 27 4" xfId="24557"/>
    <cellStyle name="Total 3 6 2 4 27 5" xfId="12616"/>
    <cellStyle name="Total 3 6 2 4 28" xfId="24459"/>
    <cellStyle name="Total 3 6 2 4 29" xfId="28956"/>
    <cellStyle name="Total 3 6 2 4 3" xfId="1320"/>
    <cellStyle name="Total 3 6 2 4 3 2" xfId="7545"/>
    <cellStyle name="Total 3 6 2 4 3 2 2" xfId="31372"/>
    <cellStyle name="Total 3 6 2 4 3 2 3" xfId="42411"/>
    <cellStyle name="Total 3 6 2 4 3 2 4" xfId="19458"/>
    <cellStyle name="Total 3 6 2 4 3 3" xfId="25295"/>
    <cellStyle name="Total 3 6 2 4 3 4" xfId="36187"/>
    <cellStyle name="Total 3 6 2 4 3 5" xfId="13234"/>
    <cellStyle name="Total 3 6 2 4 30" xfId="12377"/>
    <cellStyle name="Total 3 6 2 4 4" xfId="1552"/>
    <cellStyle name="Total 3 6 2 4 4 2" xfId="7743"/>
    <cellStyle name="Total 3 6 2 4 4 2 2" xfId="31570"/>
    <cellStyle name="Total 3 6 2 4 4 2 3" xfId="42609"/>
    <cellStyle name="Total 3 6 2 4 4 2 4" xfId="19656"/>
    <cellStyle name="Total 3 6 2 4 4 3" xfId="25519"/>
    <cellStyle name="Total 3 6 2 4 4 4" xfId="36419"/>
    <cellStyle name="Total 3 6 2 4 4 5" xfId="13466"/>
    <cellStyle name="Total 3 6 2 4 5" xfId="1763"/>
    <cellStyle name="Total 3 6 2 4 5 2" xfId="7927"/>
    <cellStyle name="Total 3 6 2 4 5 2 2" xfId="31754"/>
    <cellStyle name="Total 3 6 2 4 5 2 3" xfId="42793"/>
    <cellStyle name="Total 3 6 2 4 5 2 4" xfId="19840"/>
    <cellStyle name="Total 3 6 2 4 5 3" xfId="25723"/>
    <cellStyle name="Total 3 6 2 4 5 4" xfId="36630"/>
    <cellStyle name="Total 3 6 2 4 5 5" xfId="13677"/>
    <cellStyle name="Total 3 6 2 4 6" xfId="1994"/>
    <cellStyle name="Total 3 6 2 4 6 2" xfId="8128"/>
    <cellStyle name="Total 3 6 2 4 6 2 2" xfId="31955"/>
    <cellStyle name="Total 3 6 2 4 6 2 3" xfId="42994"/>
    <cellStyle name="Total 3 6 2 4 6 2 4" xfId="20041"/>
    <cellStyle name="Total 3 6 2 4 6 3" xfId="25947"/>
    <cellStyle name="Total 3 6 2 4 6 4" xfId="36861"/>
    <cellStyle name="Total 3 6 2 4 6 5" xfId="13908"/>
    <cellStyle name="Total 3 6 2 4 7" xfId="2219"/>
    <cellStyle name="Total 3 6 2 4 7 2" xfId="8319"/>
    <cellStyle name="Total 3 6 2 4 7 2 2" xfId="32146"/>
    <cellStyle name="Total 3 6 2 4 7 2 3" xfId="43185"/>
    <cellStyle name="Total 3 6 2 4 7 2 4" xfId="20232"/>
    <cellStyle name="Total 3 6 2 4 7 3" xfId="26165"/>
    <cellStyle name="Total 3 6 2 4 7 4" xfId="37086"/>
    <cellStyle name="Total 3 6 2 4 7 5" xfId="14133"/>
    <cellStyle name="Total 3 6 2 4 8" xfId="2433"/>
    <cellStyle name="Total 3 6 2 4 8 2" xfId="8505"/>
    <cellStyle name="Total 3 6 2 4 8 2 2" xfId="32332"/>
    <cellStyle name="Total 3 6 2 4 8 2 3" xfId="43371"/>
    <cellStyle name="Total 3 6 2 4 8 2 4" xfId="20418"/>
    <cellStyle name="Total 3 6 2 4 8 3" xfId="26373"/>
    <cellStyle name="Total 3 6 2 4 8 4" xfId="37300"/>
    <cellStyle name="Total 3 6 2 4 8 5" xfId="14347"/>
    <cellStyle name="Total 3 6 2 4 9" xfId="2654"/>
    <cellStyle name="Total 3 6 2 4 9 2" xfId="8692"/>
    <cellStyle name="Total 3 6 2 4 9 2 2" xfId="32519"/>
    <cellStyle name="Total 3 6 2 4 9 2 3" xfId="43558"/>
    <cellStyle name="Total 3 6 2 4 9 2 4" xfId="20605"/>
    <cellStyle name="Total 3 6 2 4 9 3" xfId="26588"/>
    <cellStyle name="Total 3 6 2 4 9 4" xfId="37521"/>
    <cellStyle name="Total 3 6 2 4 9 5" xfId="14568"/>
    <cellStyle name="Total 3 6 2 5" xfId="1068"/>
    <cellStyle name="Total 3 6 2 5 2" xfId="7323"/>
    <cellStyle name="Total 3 6 2 5 2 2" xfId="31150"/>
    <cellStyle name="Total 3 6 2 5 2 3" xfId="42189"/>
    <cellStyle name="Total 3 6 2 5 2 4" xfId="19236"/>
    <cellStyle name="Total 3 6 2 5 3" xfId="25049"/>
    <cellStyle name="Total 3 6 2 5 4" xfId="24240"/>
    <cellStyle name="Total 3 6 2 5 5" xfId="12982"/>
    <cellStyle name="Total 3 6 2 6" xfId="1281"/>
    <cellStyle name="Total 3 6 2 6 2" xfId="7508"/>
    <cellStyle name="Total 3 6 2 6 2 2" xfId="31335"/>
    <cellStyle name="Total 3 6 2 6 2 3" xfId="42374"/>
    <cellStyle name="Total 3 6 2 6 2 4" xfId="19421"/>
    <cellStyle name="Total 3 6 2 6 3" xfId="25256"/>
    <cellStyle name="Total 3 6 2 6 4" xfId="36148"/>
    <cellStyle name="Total 3 6 2 6 5" xfId="13195"/>
    <cellStyle name="Total 3 6 2 7" xfId="1513"/>
    <cellStyle name="Total 3 6 2 7 2" xfId="7706"/>
    <cellStyle name="Total 3 6 2 7 2 2" xfId="31533"/>
    <cellStyle name="Total 3 6 2 7 2 3" xfId="42572"/>
    <cellStyle name="Total 3 6 2 7 2 4" xfId="19619"/>
    <cellStyle name="Total 3 6 2 7 3" xfId="25480"/>
    <cellStyle name="Total 3 6 2 7 4" xfId="36380"/>
    <cellStyle name="Total 3 6 2 7 5" xfId="13427"/>
    <cellStyle name="Total 3 6 2 8" xfId="1724"/>
    <cellStyle name="Total 3 6 2 8 2" xfId="7890"/>
    <cellStyle name="Total 3 6 2 8 2 2" xfId="31717"/>
    <cellStyle name="Total 3 6 2 8 2 3" xfId="42756"/>
    <cellStyle name="Total 3 6 2 8 2 4" xfId="19803"/>
    <cellStyle name="Total 3 6 2 8 3" xfId="25684"/>
    <cellStyle name="Total 3 6 2 8 4" xfId="36591"/>
    <cellStyle name="Total 3 6 2 8 5" xfId="13638"/>
    <cellStyle name="Total 3 6 2 9" xfId="1955"/>
    <cellStyle name="Total 3 6 2 9 2" xfId="8091"/>
    <cellStyle name="Total 3 6 2 9 2 2" xfId="31918"/>
    <cellStyle name="Total 3 6 2 9 2 3" xfId="42957"/>
    <cellStyle name="Total 3 6 2 9 2 4" xfId="20004"/>
    <cellStyle name="Total 3 6 2 9 3" xfId="25908"/>
    <cellStyle name="Total 3 6 2 9 4" xfId="36822"/>
    <cellStyle name="Total 3 6 2 9 5" xfId="13869"/>
    <cellStyle name="Total 3 6 20" xfId="6505"/>
    <cellStyle name="Total 3 6 20 2" xfId="12015"/>
    <cellStyle name="Total 3 6 20 2 2" xfId="35842"/>
    <cellStyle name="Total 3 6 20 2 3" xfId="46881"/>
    <cellStyle name="Total 3 6 20 2 4" xfId="23928"/>
    <cellStyle name="Total 3 6 20 3" xfId="30342"/>
    <cellStyle name="Total 3 6 20 4" xfId="41372"/>
    <cellStyle name="Total 3 6 20 5" xfId="18419"/>
    <cellStyle name="Total 3 6 21" xfId="1477"/>
    <cellStyle name="Total 3 6 21 2" xfId="7677"/>
    <cellStyle name="Total 3 6 21 2 2" xfId="31504"/>
    <cellStyle name="Total 3 6 21 2 3" xfId="42543"/>
    <cellStyle name="Total 3 6 21 2 4" xfId="19590"/>
    <cellStyle name="Total 3 6 21 3" xfId="25445"/>
    <cellStyle name="Total 3 6 21 4" xfId="36344"/>
    <cellStyle name="Total 3 6 21 5" xfId="13391"/>
    <cellStyle name="Total 3 6 22" xfId="629"/>
    <cellStyle name="Total 3 6 22 2" xfId="6936"/>
    <cellStyle name="Total 3 6 22 2 2" xfId="30763"/>
    <cellStyle name="Total 3 6 22 2 3" xfId="41802"/>
    <cellStyle name="Total 3 6 22 2 4" xfId="18849"/>
    <cellStyle name="Total 3 6 22 3" xfId="24620"/>
    <cellStyle name="Total 3 6 22 4" xfId="29279"/>
    <cellStyle name="Total 3 6 22 5" xfId="12543"/>
    <cellStyle name="Total 3 6 23" xfId="24378"/>
    <cellStyle name="Total 3 6 24" xfId="26852"/>
    <cellStyle name="Total 3 6 25" xfId="12297"/>
    <cellStyle name="Total 3 6 3" xfId="513"/>
    <cellStyle name="Total 3 6 3 10" xfId="2907"/>
    <cellStyle name="Total 3 6 3 10 2" xfId="8914"/>
    <cellStyle name="Total 3 6 3 10 2 2" xfId="32741"/>
    <cellStyle name="Total 3 6 3 10 2 3" xfId="43780"/>
    <cellStyle name="Total 3 6 3 10 2 4" xfId="20827"/>
    <cellStyle name="Total 3 6 3 10 3" xfId="26834"/>
    <cellStyle name="Total 3 6 3 10 4" xfId="37774"/>
    <cellStyle name="Total 3 6 3 10 5" xfId="14821"/>
    <cellStyle name="Total 3 6 3 11" xfId="3175"/>
    <cellStyle name="Total 3 6 3 11 2" xfId="9143"/>
    <cellStyle name="Total 3 6 3 11 2 2" xfId="32970"/>
    <cellStyle name="Total 3 6 3 11 2 3" xfId="44009"/>
    <cellStyle name="Total 3 6 3 11 2 4" xfId="21056"/>
    <cellStyle name="Total 3 6 3 11 3" xfId="27098"/>
    <cellStyle name="Total 3 6 3 11 4" xfId="38042"/>
    <cellStyle name="Total 3 6 3 11 5" xfId="15089"/>
    <cellStyle name="Total 3 6 3 12" xfId="3419"/>
    <cellStyle name="Total 3 6 3 12 2" xfId="9355"/>
    <cellStyle name="Total 3 6 3 12 2 2" xfId="33182"/>
    <cellStyle name="Total 3 6 3 12 2 3" xfId="44221"/>
    <cellStyle name="Total 3 6 3 12 2 4" xfId="21268"/>
    <cellStyle name="Total 3 6 3 12 3" xfId="27338"/>
    <cellStyle name="Total 3 6 3 12 4" xfId="38286"/>
    <cellStyle name="Total 3 6 3 12 5" xfId="15333"/>
    <cellStyle name="Total 3 6 3 13" xfId="3664"/>
    <cellStyle name="Total 3 6 3 13 2" xfId="9568"/>
    <cellStyle name="Total 3 6 3 13 2 2" xfId="33395"/>
    <cellStyle name="Total 3 6 3 13 2 3" xfId="44434"/>
    <cellStyle name="Total 3 6 3 13 2 4" xfId="21481"/>
    <cellStyle name="Total 3 6 3 13 3" xfId="27578"/>
    <cellStyle name="Total 3 6 3 13 4" xfId="38531"/>
    <cellStyle name="Total 3 6 3 13 5" xfId="15578"/>
    <cellStyle name="Total 3 6 3 14" xfId="3912"/>
    <cellStyle name="Total 3 6 3 14 2" xfId="9782"/>
    <cellStyle name="Total 3 6 3 14 2 2" xfId="33609"/>
    <cellStyle name="Total 3 6 3 14 2 3" xfId="44648"/>
    <cellStyle name="Total 3 6 3 14 2 4" xfId="21695"/>
    <cellStyle name="Total 3 6 3 14 3" xfId="27822"/>
    <cellStyle name="Total 3 6 3 14 4" xfId="38779"/>
    <cellStyle name="Total 3 6 3 14 5" xfId="15826"/>
    <cellStyle name="Total 3 6 3 15" xfId="4156"/>
    <cellStyle name="Total 3 6 3 15 2" xfId="9993"/>
    <cellStyle name="Total 3 6 3 15 2 2" xfId="33820"/>
    <cellStyle name="Total 3 6 3 15 2 3" xfId="44859"/>
    <cellStyle name="Total 3 6 3 15 2 4" xfId="21906"/>
    <cellStyle name="Total 3 6 3 15 3" xfId="28061"/>
    <cellStyle name="Total 3 6 3 15 4" xfId="39023"/>
    <cellStyle name="Total 3 6 3 15 5" xfId="16070"/>
    <cellStyle name="Total 3 6 3 16" xfId="4398"/>
    <cellStyle name="Total 3 6 3 16 2" xfId="10203"/>
    <cellStyle name="Total 3 6 3 16 2 2" xfId="34030"/>
    <cellStyle name="Total 3 6 3 16 2 3" xfId="45069"/>
    <cellStyle name="Total 3 6 3 16 2 4" xfId="22116"/>
    <cellStyle name="Total 3 6 3 16 3" xfId="28298"/>
    <cellStyle name="Total 3 6 3 16 4" xfId="39265"/>
    <cellStyle name="Total 3 6 3 16 5" xfId="16312"/>
    <cellStyle name="Total 3 6 3 17" xfId="4619"/>
    <cellStyle name="Total 3 6 3 17 2" xfId="10390"/>
    <cellStyle name="Total 3 6 3 17 2 2" xfId="34217"/>
    <cellStyle name="Total 3 6 3 17 2 3" xfId="45256"/>
    <cellStyle name="Total 3 6 3 17 2 4" xfId="22303"/>
    <cellStyle name="Total 3 6 3 17 3" xfId="28513"/>
    <cellStyle name="Total 3 6 3 17 4" xfId="39486"/>
    <cellStyle name="Total 3 6 3 17 5" xfId="16533"/>
    <cellStyle name="Total 3 6 3 18" xfId="4829"/>
    <cellStyle name="Total 3 6 3 18 2" xfId="10573"/>
    <cellStyle name="Total 3 6 3 18 2 2" xfId="34400"/>
    <cellStyle name="Total 3 6 3 18 2 3" xfId="45439"/>
    <cellStyle name="Total 3 6 3 18 2 4" xfId="22486"/>
    <cellStyle name="Total 3 6 3 18 3" xfId="28717"/>
    <cellStyle name="Total 3 6 3 18 4" xfId="39696"/>
    <cellStyle name="Total 3 6 3 18 5" xfId="16743"/>
    <cellStyle name="Total 3 6 3 19" xfId="5064"/>
    <cellStyle name="Total 3 6 3 19 2" xfId="10778"/>
    <cellStyle name="Total 3 6 3 19 2 2" xfId="34605"/>
    <cellStyle name="Total 3 6 3 19 2 3" xfId="45644"/>
    <cellStyle name="Total 3 6 3 19 2 4" xfId="22691"/>
    <cellStyle name="Total 3 6 3 19 3" xfId="28946"/>
    <cellStyle name="Total 3 6 3 19 4" xfId="39931"/>
    <cellStyle name="Total 3 6 3 19 5" xfId="16978"/>
    <cellStyle name="Total 3 6 3 2" xfId="1157"/>
    <cellStyle name="Total 3 6 3 2 2" xfId="7405"/>
    <cellStyle name="Total 3 6 3 2 2 2" xfId="31232"/>
    <cellStyle name="Total 3 6 3 2 2 3" xfId="42271"/>
    <cellStyle name="Total 3 6 3 2 2 4" xfId="19318"/>
    <cellStyle name="Total 3 6 3 2 3" xfId="25136"/>
    <cellStyle name="Total 3 6 3 2 4" xfId="24301"/>
    <cellStyle name="Total 3 6 3 2 5" xfId="13071"/>
    <cellStyle name="Total 3 6 3 20" xfId="5285"/>
    <cellStyle name="Total 3 6 3 20 2" xfId="10965"/>
    <cellStyle name="Total 3 6 3 20 2 2" xfId="34792"/>
    <cellStyle name="Total 3 6 3 20 2 3" xfId="45831"/>
    <cellStyle name="Total 3 6 3 20 2 4" xfId="22878"/>
    <cellStyle name="Total 3 6 3 20 3" xfId="29160"/>
    <cellStyle name="Total 3 6 3 20 4" xfId="40152"/>
    <cellStyle name="Total 3 6 3 20 5" xfId="17199"/>
    <cellStyle name="Total 3 6 3 21" xfId="5518"/>
    <cellStyle name="Total 3 6 3 21 2" xfId="11168"/>
    <cellStyle name="Total 3 6 3 21 2 2" xfId="34995"/>
    <cellStyle name="Total 3 6 3 21 2 3" xfId="46034"/>
    <cellStyle name="Total 3 6 3 21 2 4" xfId="23081"/>
    <cellStyle name="Total 3 6 3 21 3" xfId="29387"/>
    <cellStyle name="Total 3 6 3 21 4" xfId="40385"/>
    <cellStyle name="Total 3 6 3 21 5" xfId="17432"/>
    <cellStyle name="Total 3 6 3 22" xfId="5751"/>
    <cellStyle name="Total 3 6 3 22 2" xfId="11369"/>
    <cellStyle name="Total 3 6 3 22 2 2" xfId="35196"/>
    <cellStyle name="Total 3 6 3 22 2 3" xfId="46235"/>
    <cellStyle name="Total 3 6 3 22 2 4" xfId="23282"/>
    <cellStyle name="Total 3 6 3 22 3" xfId="29613"/>
    <cellStyle name="Total 3 6 3 22 4" xfId="40618"/>
    <cellStyle name="Total 3 6 3 22 5" xfId="17665"/>
    <cellStyle name="Total 3 6 3 23" xfId="5968"/>
    <cellStyle name="Total 3 6 3 23 2" xfId="11553"/>
    <cellStyle name="Total 3 6 3 23 2 2" xfId="35380"/>
    <cellStyle name="Total 3 6 3 23 2 3" xfId="46419"/>
    <cellStyle name="Total 3 6 3 23 2 4" xfId="23466"/>
    <cellStyle name="Total 3 6 3 23 3" xfId="29824"/>
    <cellStyle name="Total 3 6 3 23 4" xfId="40835"/>
    <cellStyle name="Total 3 6 3 23 5" xfId="17882"/>
    <cellStyle name="Total 3 6 3 24" xfId="6176"/>
    <cellStyle name="Total 3 6 3 24 2" xfId="11734"/>
    <cellStyle name="Total 3 6 3 24 2 2" xfId="35561"/>
    <cellStyle name="Total 3 6 3 24 2 3" xfId="46600"/>
    <cellStyle name="Total 3 6 3 24 2 4" xfId="23647"/>
    <cellStyle name="Total 3 6 3 24 3" xfId="30025"/>
    <cellStyle name="Total 3 6 3 24 4" xfId="41043"/>
    <cellStyle name="Total 3 6 3 24 5" xfId="18090"/>
    <cellStyle name="Total 3 6 3 25" xfId="6396"/>
    <cellStyle name="Total 3 6 3 25 2" xfId="11926"/>
    <cellStyle name="Total 3 6 3 25 2 2" xfId="35753"/>
    <cellStyle name="Total 3 6 3 25 2 3" xfId="46792"/>
    <cellStyle name="Total 3 6 3 25 2 4" xfId="23839"/>
    <cellStyle name="Total 3 6 3 25 3" xfId="30238"/>
    <cellStyle name="Total 3 6 3 25 4" xfId="41263"/>
    <cellStyle name="Total 3 6 3 25 5" xfId="18310"/>
    <cellStyle name="Total 3 6 3 26" xfId="6622"/>
    <cellStyle name="Total 3 6 3 26 2" xfId="12119"/>
    <cellStyle name="Total 3 6 3 26 2 2" xfId="35946"/>
    <cellStyle name="Total 3 6 3 26 2 3" xfId="46985"/>
    <cellStyle name="Total 3 6 3 26 2 4" xfId="24032"/>
    <cellStyle name="Total 3 6 3 26 3" xfId="30455"/>
    <cellStyle name="Total 3 6 3 26 4" xfId="41489"/>
    <cellStyle name="Total 3 6 3 26 5" xfId="18536"/>
    <cellStyle name="Total 3 6 3 27" xfId="747"/>
    <cellStyle name="Total 3 6 3 27 2" xfId="7054"/>
    <cellStyle name="Total 3 6 3 27 2 2" xfId="30881"/>
    <cellStyle name="Total 3 6 3 27 2 3" xfId="41920"/>
    <cellStyle name="Total 3 6 3 27 2 4" xfId="18967"/>
    <cellStyle name="Total 3 6 3 27 3" xfId="24738"/>
    <cellStyle name="Total 3 6 3 27 4" xfId="28491"/>
    <cellStyle name="Total 3 6 3 27 5" xfId="12661"/>
    <cellStyle name="Total 3 6 3 28" xfId="6837"/>
    <cellStyle name="Total 3 6 3 28 2" xfId="30664"/>
    <cellStyle name="Total 3 6 3 28 3" xfId="41703"/>
    <cellStyle name="Total 3 6 3 28 4" xfId="18750"/>
    <cellStyle name="Total 3 6 3 29" xfId="24507"/>
    <cellStyle name="Total 3 6 3 3" xfId="1370"/>
    <cellStyle name="Total 3 6 3 3 2" xfId="7590"/>
    <cellStyle name="Total 3 6 3 3 2 2" xfId="31417"/>
    <cellStyle name="Total 3 6 3 3 2 3" xfId="42456"/>
    <cellStyle name="Total 3 6 3 3 2 4" xfId="19503"/>
    <cellStyle name="Total 3 6 3 3 3" xfId="25343"/>
    <cellStyle name="Total 3 6 3 3 4" xfId="36237"/>
    <cellStyle name="Total 3 6 3 3 5" xfId="13284"/>
    <cellStyle name="Total 3 6 3 30" xfId="27583"/>
    <cellStyle name="Total 3 6 3 31" xfId="12427"/>
    <cellStyle name="Total 3 6 3 4" xfId="1602"/>
    <cellStyle name="Total 3 6 3 4 2" xfId="7788"/>
    <cellStyle name="Total 3 6 3 4 2 2" xfId="31615"/>
    <cellStyle name="Total 3 6 3 4 2 3" xfId="42654"/>
    <cellStyle name="Total 3 6 3 4 2 4" xfId="19701"/>
    <cellStyle name="Total 3 6 3 4 3" xfId="25567"/>
    <cellStyle name="Total 3 6 3 4 4" xfId="36469"/>
    <cellStyle name="Total 3 6 3 4 5" xfId="13516"/>
    <cellStyle name="Total 3 6 3 5" xfId="1813"/>
    <cellStyle name="Total 3 6 3 5 2" xfId="7972"/>
    <cellStyle name="Total 3 6 3 5 2 2" xfId="31799"/>
    <cellStyle name="Total 3 6 3 5 2 3" xfId="42838"/>
    <cellStyle name="Total 3 6 3 5 2 4" xfId="19885"/>
    <cellStyle name="Total 3 6 3 5 3" xfId="25771"/>
    <cellStyle name="Total 3 6 3 5 4" xfId="36680"/>
    <cellStyle name="Total 3 6 3 5 5" xfId="13727"/>
    <cellStyle name="Total 3 6 3 6" xfId="2044"/>
    <cellStyle name="Total 3 6 3 6 2" xfId="8173"/>
    <cellStyle name="Total 3 6 3 6 2 2" xfId="32000"/>
    <cellStyle name="Total 3 6 3 6 2 3" xfId="43039"/>
    <cellStyle name="Total 3 6 3 6 2 4" xfId="20086"/>
    <cellStyle name="Total 3 6 3 6 3" xfId="25996"/>
    <cellStyle name="Total 3 6 3 6 4" xfId="36911"/>
    <cellStyle name="Total 3 6 3 6 5" xfId="13958"/>
    <cellStyle name="Total 3 6 3 7" xfId="2269"/>
    <cellStyle name="Total 3 6 3 7 2" xfId="8364"/>
    <cellStyle name="Total 3 6 3 7 2 2" xfId="32191"/>
    <cellStyle name="Total 3 6 3 7 2 3" xfId="43230"/>
    <cellStyle name="Total 3 6 3 7 2 4" xfId="20277"/>
    <cellStyle name="Total 3 6 3 7 3" xfId="26213"/>
    <cellStyle name="Total 3 6 3 7 4" xfId="37136"/>
    <cellStyle name="Total 3 6 3 7 5" xfId="14183"/>
    <cellStyle name="Total 3 6 3 8" xfId="2483"/>
    <cellStyle name="Total 3 6 3 8 2" xfId="8550"/>
    <cellStyle name="Total 3 6 3 8 2 2" xfId="32377"/>
    <cellStyle name="Total 3 6 3 8 2 3" xfId="43416"/>
    <cellStyle name="Total 3 6 3 8 2 4" xfId="20463"/>
    <cellStyle name="Total 3 6 3 8 3" xfId="26422"/>
    <cellStyle name="Total 3 6 3 8 4" xfId="37350"/>
    <cellStyle name="Total 3 6 3 8 5" xfId="14397"/>
    <cellStyle name="Total 3 6 3 9" xfId="2701"/>
    <cellStyle name="Total 3 6 3 9 2" xfId="8734"/>
    <cellStyle name="Total 3 6 3 9 2 2" xfId="32561"/>
    <cellStyle name="Total 3 6 3 9 2 3" xfId="43600"/>
    <cellStyle name="Total 3 6 3 9 2 4" xfId="20647"/>
    <cellStyle name="Total 3 6 3 9 3" xfId="26634"/>
    <cellStyle name="Total 3 6 3 9 4" xfId="37568"/>
    <cellStyle name="Total 3 6 3 9 5" xfId="14615"/>
    <cellStyle name="Total 3 6 4" xfId="982"/>
    <cellStyle name="Total 3 6 4 2" xfId="7260"/>
    <cellStyle name="Total 3 6 4 2 2" xfId="31087"/>
    <cellStyle name="Total 3 6 4 2 3" xfId="42126"/>
    <cellStyle name="Total 3 6 4 2 4" xfId="19173"/>
    <cellStyle name="Total 3 6 4 3" xfId="24967"/>
    <cellStyle name="Total 3 6 4 4" xfId="29697"/>
    <cellStyle name="Total 3 6 4 5" xfId="12896"/>
    <cellStyle name="Total 3 6 5" xfId="1022"/>
    <cellStyle name="Total 3 6 5 2" xfId="7289"/>
    <cellStyle name="Total 3 6 5 2 2" xfId="31116"/>
    <cellStyle name="Total 3 6 5 2 3" xfId="42155"/>
    <cellStyle name="Total 3 6 5 2 4" xfId="19202"/>
    <cellStyle name="Total 3 6 5 3" xfId="25005"/>
    <cellStyle name="Total 3 6 5 4" xfId="28987"/>
    <cellStyle name="Total 3 6 5 5" xfId="12936"/>
    <cellStyle name="Total 3 6 6" xfId="1917"/>
    <cellStyle name="Total 3 6 6 2" xfId="8058"/>
    <cellStyle name="Total 3 6 6 2 2" xfId="31885"/>
    <cellStyle name="Total 3 6 6 2 3" xfId="42924"/>
    <cellStyle name="Total 3 6 6 2 4" xfId="19971"/>
    <cellStyle name="Total 3 6 6 3" xfId="25871"/>
    <cellStyle name="Total 3 6 6 4" xfId="36784"/>
    <cellStyle name="Total 3 6 6 5" xfId="13831"/>
    <cellStyle name="Total 3 6 7" xfId="973"/>
    <cellStyle name="Total 3 6 7 2" xfId="7253"/>
    <cellStyle name="Total 3 6 7 2 2" xfId="31080"/>
    <cellStyle name="Total 3 6 7 2 3" xfId="42119"/>
    <cellStyle name="Total 3 6 7 2 4" xfId="19166"/>
    <cellStyle name="Total 3 6 7 3" xfId="24958"/>
    <cellStyle name="Total 3 6 7 4" xfId="26296"/>
    <cellStyle name="Total 3 6 7 5" xfId="12887"/>
    <cellStyle name="Total 3 6 8" xfId="988"/>
    <cellStyle name="Total 3 6 8 2" xfId="7265"/>
    <cellStyle name="Total 3 6 8 2 2" xfId="31092"/>
    <cellStyle name="Total 3 6 8 2 3" xfId="42131"/>
    <cellStyle name="Total 3 6 8 2 4" xfId="19178"/>
    <cellStyle name="Total 3 6 8 3" xfId="24973"/>
    <cellStyle name="Total 3 6 8 4" xfId="28597"/>
    <cellStyle name="Total 3 6 8 5" xfId="12902"/>
    <cellStyle name="Total 3 6 9" xfId="3044"/>
    <cellStyle name="Total 3 6 9 2" xfId="9025"/>
    <cellStyle name="Total 3 6 9 2 2" xfId="32852"/>
    <cellStyle name="Total 3 6 9 2 3" xfId="43891"/>
    <cellStyle name="Total 3 6 9 2 4" xfId="20938"/>
    <cellStyle name="Total 3 6 9 3" xfId="26968"/>
    <cellStyle name="Total 3 6 9 4" xfId="37911"/>
    <cellStyle name="Total 3 6 9 5" xfId="14958"/>
    <cellStyle name="Total 3 7" xfId="410"/>
    <cellStyle name="Total 3 7 10" xfId="2166"/>
    <cellStyle name="Total 3 7 10 2" xfId="8270"/>
    <cellStyle name="Total 3 7 10 2 2" xfId="32097"/>
    <cellStyle name="Total 3 7 10 2 3" xfId="43136"/>
    <cellStyle name="Total 3 7 10 2 4" xfId="20183"/>
    <cellStyle name="Total 3 7 10 3" xfId="26113"/>
    <cellStyle name="Total 3 7 10 4" xfId="37033"/>
    <cellStyle name="Total 3 7 10 5" xfId="14080"/>
    <cellStyle name="Total 3 7 11" xfId="2380"/>
    <cellStyle name="Total 3 7 11 2" xfId="8456"/>
    <cellStyle name="Total 3 7 11 2 2" xfId="32283"/>
    <cellStyle name="Total 3 7 11 2 3" xfId="43322"/>
    <cellStyle name="Total 3 7 11 2 4" xfId="20369"/>
    <cellStyle name="Total 3 7 11 3" xfId="26320"/>
    <cellStyle name="Total 3 7 11 4" xfId="37247"/>
    <cellStyle name="Total 3 7 11 5" xfId="14294"/>
    <cellStyle name="Total 3 7 12" xfId="2603"/>
    <cellStyle name="Total 3 7 12 2" xfId="8646"/>
    <cellStyle name="Total 3 7 12 2 2" xfId="32473"/>
    <cellStyle name="Total 3 7 12 2 3" xfId="43512"/>
    <cellStyle name="Total 3 7 12 2 4" xfId="20559"/>
    <cellStyle name="Total 3 7 12 3" xfId="26538"/>
    <cellStyle name="Total 3 7 12 4" xfId="37470"/>
    <cellStyle name="Total 3 7 12 5" xfId="14517"/>
    <cellStyle name="Total 3 7 13" xfId="2804"/>
    <cellStyle name="Total 3 7 13 2" xfId="8820"/>
    <cellStyle name="Total 3 7 13 2 2" xfId="32647"/>
    <cellStyle name="Total 3 7 13 2 3" xfId="43686"/>
    <cellStyle name="Total 3 7 13 2 4" xfId="20733"/>
    <cellStyle name="Total 3 7 13 3" xfId="26733"/>
    <cellStyle name="Total 3 7 13 4" xfId="37671"/>
    <cellStyle name="Total 3 7 13 5" xfId="14718"/>
    <cellStyle name="Total 3 7 14" xfId="3072"/>
    <cellStyle name="Total 3 7 14 2" xfId="9049"/>
    <cellStyle name="Total 3 7 14 2 2" xfId="32876"/>
    <cellStyle name="Total 3 7 14 2 3" xfId="43915"/>
    <cellStyle name="Total 3 7 14 2 4" xfId="20962"/>
    <cellStyle name="Total 3 7 14 3" xfId="26996"/>
    <cellStyle name="Total 3 7 14 4" xfId="37939"/>
    <cellStyle name="Total 3 7 14 5" xfId="14986"/>
    <cellStyle name="Total 3 7 15" xfId="3316"/>
    <cellStyle name="Total 3 7 15 2" xfId="9261"/>
    <cellStyle name="Total 3 7 15 2 2" xfId="33088"/>
    <cellStyle name="Total 3 7 15 2 3" xfId="44127"/>
    <cellStyle name="Total 3 7 15 2 4" xfId="21174"/>
    <cellStyle name="Total 3 7 15 3" xfId="27237"/>
    <cellStyle name="Total 3 7 15 4" xfId="38183"/>
    <cellStyle name="Total 3 7 15 5" xfId="15230"/>
    <cellStyle name="Total 3 7 16" xfId="3561"/>
    <cellStyle name="Total 3 7 16 2" xfId="9474"/>
    <cellStyle name="Total 3 7 16 2 2" xfId="33301"/>
    <cellStyle name="Total 3 7 16 2 3" xfId="44340"/>
    <cellStyle name="Total 3 7 16 2 4" xfId="21387"/>
    <cellStyle name="Total 3 7 16 3" xfId="27477"/>
    <cellStyle name="Total 3 7 16 4" xfId="38428"/>
    <cellStyle name="Total 3 7 16 5" xfId="15475"/>
    <cellStyle name="Total 3 7 17" xfId="3809"/>
    <cellStyle name="Total 3 7 17 2" xfId="9688"/>
    <cellStyle name="Total 3 7 17 2 2" xfId="33515"/>
    <cellStyle name="Total 3 7 17 2 3" xfId="44554"/>
    <cellStyle name="Total 3 7 17 2 4" xfId="21601"/>
    <cellStyle name="Total 3 7 17 3" xfId="27721"/>
    <cellStyle name="Total 3 7 17 4" xfId="38676"/>
    <cellStyle name="Total 3 7 17 5" xfId="15723"/>
    <cellStyle name="Total 3 7 18" xfId="4053"/>
    <cellStyle name="Total 3 7 18 2" xfId="9899"/>
    <cellStyle name="Total 3 7 18 2 2" xfId="33726"/>
    <cellStyle name="Total 3 7 18 2 3" xfId="44765"/>
    <cellStyle name="Total 3 7 18 2 4" xfId="21812"/>
    <cellStyle name="Total 3 7 18 3" xfId="27960"/>
    <cellStyle name="Total 3 7 18 4" xfId="38920"/>
    <cellStyle name="Total 3 7 18 5" xfId="15967"/>
    <cellStyle name="Total 3 7 19" xfId="4295"/>
    <cellStyle name="Total 3 7 19 2" xfId="10109"/>
    <cellStyle name="Total 3 7 19 2 2" xfId="33936"/>
    <cellStyle name="Total 3 7 19 2 3" xfId="44975"/>
    <cellStyle name="Total 3 7 19 2 4" xfId="22022"/>
    <cellStyle name="Total 3 7 19 3" xfId="28197"/>
    <cellStyle name="Total 3 7 19 4" xfId="39162"/>
    <cellStyle name="Total 3 7 19 5" xfId="16209"/>
    <cellStyle name="Total 3 7 2" xfId="531"/>
    <cellStyle name="Total 3 7 2 10" xfId="2925"/>
    <cellStyle name="Total 3 7 2 10 2" xfId="8924"/>
    <cellStyle name="Total 3 7 2 10 2 2" xfId="32751"/>
    <cellStyle name="Total 3 7 2 10 2 3" xfId="43790"/>
    <cellStyle name="Total 3 7 2 10 2 4" xfId="20837"/>
    <cellStyle name="Total 3 7 2 10 3" xfId="26850"/>
    <cellStyle name="Total 3 7 2 10 4" xfId="37792"/>
    <cellStyle name="Total 3 7 2 10 5" xfId="14839"/>
    <cellStyle name="Total 3 7 2 11" xfId="3193"/>
    <cellStyle name="Total 3 7 2 11 2" xfId="9153"/>
    <cellStyle name="Total 3 7 2 11 2 2" xfId="32980"/>
    <cellStyle name="Total 3 7 2 11 2 3" xfId="44019"/>
    <cellStyle name="Total 3 7 2 11 2 4" xfId="21066"/>
    <cellStyle name="Total 3 7 2 11 3" xfId="27115"/>
    <cellStyle name="Total 3 7 2 11 4" xfId="38060"/>
    <cellStyle name="Total 3 7 2 11 5" xfId="15107"/>
    <cellStyle name="Total 3 7 2 12" xfId="3437"/>
    <cellStyle name="Total 3 7 2 12 2" xfId="9365"/>
    <cellStyle name="Total 3 7 2 12 2 2" xfId="33192"/>
    <cellStyle name="Total 3 7 2 12 2 3" xfId="44231"/>
    <cellStyle name="Total 3 7 2 12 2 4" xfId="21278"/>
    <cellStyle name="Total 3 7 2 12 3" xfId="27354"/>
    <cellStyle name="Total 3 7 2 12 4" xfId="38304"/>
    <cellStyle name="Total 3 7 2 12 5" xfId="15351"/>
    <cellStyle name="Total 3 7 2 13" xfId="3682"/>
    <cellStyle name="Total 3 7 2 13 2" xfId="9578"/>
    <cellStyle name="Total 3 7 2 13 2 2" xfId="33405"/>
    <cellStyle name="Total 3 7 2 13 2 3" xfId="44444"/>
    <cellStyle name="Total 3 7 2 13 2 4" xfId="21491"/>
    <cellStyle name="Total 3 7 2 13 3" xfId="27595"/>
    <cellStyle name="Total 3 7 2 13 4" xfId="38549"/>
    <cellStyle name="Total 3 7 2 13 5" xfId="15596"/>
    <cellStyle name="Total 3 7 2 14" xfId="3930"/>
    <cellStyle name="Total 3 7 2 14 2" xfId="9792"/>
    <cellStyle name="Total 3 7 2 14 2 2" xfId="33619"/>
    <cellStyle name="Total 3 7 2 14 2 3" xfId="44658"/>
    <cellStyle name="Total 3 7 2 14 2 4" xfId="21705"/>
    <cellStyle name="Total 3 7 2 14 3" xfId="27838"/>
    <cellStyle name="Total 3 7 2 14 4" xfId="38797"/>
    <cellStyle name="Total 3 7 2 14 5" xfId="15844"/>
    <cellStyle name="Total 3 7 2 15" xfId="4174"/>
    <cellStyle name="Total 3 7 2 15 2" xfId="10003"/>
    <cellStyle name="Total 3 7 2 15 2 2" xfId="33830"/>
    <cellStyle name="Total 3 7 2 15 2 3" xfId="44869"/>
    <cellStyle name="Total 3 7 2 15 2 4" xfId="21916"/>
    <cellStyle name="Total 3 7 2 15 3" xfId="28077"/>
    <cellStyle name="Total 3 7 2 15 4" xfId="39041"/>
    <cellStyle name="Total 3 7 2 15 5" xfId="16088"/>
    <cellStyle name="Total 3 7 2 16" xfId="4416"/>
    <cellStyle name="Total 3 7 2 16 2" xfId="10213"/>
    <cellStyle name="Total 3 7 2 16 2 2" xfId="34040"/>
    <cellStyle name="Total 3 7 2 16 2 3" xfId="45079"/>
    <cellStyle name="Total 3 7 2 16 2 4" xfId="22126"/>
    <cellStyle name="Total 3 7 2 16 3" xfId="28314"/>
    <cellStyle name="Total 3 7 2 16 4" xfId="39283"/>
    <cellStyle name="Total 3 7 2 16 5" xfId="16330"/>
    <cellStyle name="Total 3 7 2 17" xfId="4637"/>
    <cellStyle name="Total 3 7 2 17 2" xfId="10400"/>
    <cellStyle name="Total 3 7 2 17 2 2" xfId="34227"/>
    <cellStyle name="Total 3 7 2 17 2 3" xfId="45266"/>
    <cellStyle name="Total 3 7 2 17 2 4" xfId="22313"/>
    <cellStyle name="Total 3 7 2 17 3" xfId="28529"/>
    <cellStyle name="Total 3 7 2 17 4" xfId="39504"/>
    <cellStyle name="Total 3 7 2 17 5" xfId="16551"/>
    <cellStyle name="Total 3 7 2 18" xfId="4847"/>
    <cellStyle name="Total 3 7 2 18 2" xfId="10583"/>
    <cellStyle name="Total 3 7 2 18 2 2" xfId="34410"/>
    <cellStyle name="Total 3 7 2 18 2 3" xfId="45449"/>
    <cellStyle name="Total 3 7 2 18 2 4" xfId="22496"/>
    <cellStyle name="Total 3 7 2 18 3" xfId="28733"/>
    <cellStyle name="Total 3 7 2 18 4" xfId="39714"/>
    <cellStyle name="Total 3 7 2 18 5" xfId="16761"/>
    <cellStyle name="Total 3 7 2 19" xfId="5082"/>
    <cellStyle name="Total 3 7 2 19 2" xfId="10788"/>
    <cellStyle name="Total 3 7 2 19 2 2" xfId="34615"/>
    <cellStyle name="Total 3 7 2 19 2 3" xfId="45654"/>
    <cellStyle name="Total 3 7 2 19 2 4" xfId="22701"/>
    <cellStyle name="Total 3 7 2 19 3" xfId="28963"/>
    <cellStyle name="Total 3 7 2 19 4" xfId="39949"/>
    <cellStyle name="Total 3 7 2 19 5" xfId="16996"/>
    <cellStyle name="Total 3 7 2 2" xfId="1175"/>
    <cellStyle name="Total 3 7 2 2 2" xfId="7415"/>
    <cellStyle name="Total 3 7 2 2 2 2" xfId="31242"/>
    <cellStyle name="Total 3 7 2 2 2 3" xfId="42281"/>
    <cellStyle name="Total 3 7 2 2 2 4" xfId="19328"/>
    <cellStyle name="Total 3 7 2 2 3" xfId="25152"/>
    <cellStyle name="Total 3 7 2 2 4" xfId="24299"/>
    <cellStyle name="Total 3 7 2 2 5" xfId="13089"/>
    <cellStyle name="Total 3 7 2 20" xfId="5303"/>
    <cellStyle name="Total 3 7 2 20 2" xfId="10975"/>
    <cellStyle name="Total 3 7 2 20 2 2" xfId="34802"/>
    <cellStyle name="Total 3 7 2 20 2 3" xfId="45841"/>
    <cellStyle name="Total 3 7 2 20 2 4" xfId="22888"/>
    <cellStyle name="Total 3 7 2 20 3" xfId="29176"/>
    <cellStyle name="Total 3 7 2 20 4" xfId="40170"/>
    <cellStyle name="Total 3 7 2 20 5" xfId="17217"/>
    <cellStyle name="Total 3 7 2 21" xfId="5536"/>
    <cellStyle name="Total 3 7 2 21 2" xfId="11178"/>
    <cellStyle name="Total 3 7 2 21 2 2" xfId="35005"/>
    <cellStyle name="Total 3 7 2 21 2 3" xfId="46044"/>
    <cellStyle name="Total 3 7 2 21 2 4" xfId="23091"/>
    <cellStyle name="Total 3 7 2 21 3" xfId="29403"/>
    <cellStyle name="Total 3 7 2 21 4" xfId="40403"/>
    <cellStyle name="Total 3 7 2 21 5" xfId="17450"/>
    <cellStyle name="Total 3 7 2 22" xfId="5769"/>
    <cellStyle name="Total 3 7 2 22 2" xfId="11379"/>
    <cellStyle name="Total 3 7 2 22 2 2" xfId="35206"/>
    <cellStyle name="Total 3 7 2 22 2 3" xfId="46245"/>
    <cellStyle name="Total 3 7 2 22 2 4" xfId="23292"/>
    <cellStyle name="Total 3 7 2 22 3" xfId="29629"/>
    <cellStyle name="Total 3 7 2 22 4" xfId="40636"/>
    <cellStyle name="Total 3 7 2 22 5" xfId="17683"/>
    <cellStyle name="Total 3 7 2 23" xfId="5986"/>
    <cellStyle name="Total 3 7 2 23 2" xfId="11563"/>
    <cellStyle name="Total 3 7 2 23 2 2" xfId="35390"/>
    <cellStyle name="Total 3 7 2 23 2 3" xfId="46429"/>
    <cellStyle name="Total 3 7 2 23 2 4" xfId="23476"/>
    <cellStyle name="Total 3 7 2 23 3" xfId="29840"/>
    <cellStyle name="Total 3 7 2 23 4" xfId="40853"/>
    <cellStyle name="Total 3 7 2 23 5" xfId="17900"/>
    <cellStyle name="Total 3 7 2 24" xfId="6194"/>
    <cellStyle name="Total 3 7 2 24 2" xfId="11744"/>
    <cellStyle name="Total 3 7 2 24 2 2" xfId="35571"/>
    <cellStyle name="Total 3 7 2 24 2 3" xfId="46610"/>
    <cellStyle name="Total 3 7 2 24 2 4" xfId="23657"/>
    <cellStyle name="Total 3 7 2 24 3" xfId="30041"/>
    <cellStyle name="Total 3 7 2 24 4" xfId="41061"/>
    <cellStyle name="Total 3 7 2 24 5" xfId="18108"/>
    <cellStyle name="Total 3 7 2 25" xfId="6414"/>
    <cellStyle name="Total 3 7 2 25 2" xfId="11936"/>
    <cellStyle name="Total 3 7 2 25 2 2" xfId="35763"/>
    <cellStyle name="Total 3 7 2 25 2 3" xfId="46802"/>
    <cellStyle name="Total 3 7 2 25 2 4" xfId="23849"/>
    <cellStyle name="Total 3 7 2 25 3" xfId="30254"/>
    <cellStyle name="Total 3 7 2 25 4" xfId="41281"/>
    <cellStyle name="Total 3 7 2 25 5" xfId="18328"/>
    <cellStyle name="Total 3 7 2 26" xfId="6640"/>
    <cellStyle name="Total 3 7 2 26 2" xfId="12129"/>
    <cellStyle name="Total 3 7 2 26 2 2" xfId="35956"/>
    <cellStyle name="Total 3 7 2 26 2 3" xfId="46995"/>
    <cellStyle name="Total 3 7 2 26 2 4" xfId="24042"/>
    <cellStyle name="Total 3 7 2 26 3" xfId="30471"/>
    <cellStyle name="Total 3 7 2 26 4" xfId="41507"/>
    <cellStyle name="Total 3 7 2 26 5" xfId="18554"/>
    <cellStyle name="Total 3 7 2 27" xfId="757"/>
    <cellStyle name="Total 3 7 2 27 2" xfId="7064"/>
    <cellStyle name="Total 3 7 2 27 2 2" xfId="30891"/>
    <cellStyle name="Total 3 7 2 27 2 3" xfId="41930"/>
    <cellStyle name="Total 3 7 2 27 2 4" xfId="18977"/>
    <cellStyle name="Total 3 7 2 27 3" xfId="24748"/>
    <cellStyle name="Total 3 7 2 27 4" xfId="26521"/>
    <cellStyle name="Total 3 7 2 27 5" xfId="12671"/>
    <cellStyle name="Total 3 7 2 28" xfId="6847"/>
    <cellStyle name="Total 3 7 2 28 2" xfId="30674"/>
    <cellStyle name="Total 3 7 2 28 3" xfId="41713"/>
    <cellStyle name="Total 3 7 2 28 4" xfId="18760"/>
    <cellStyle name="Total 3 7 2 29" xfId="24523"/>
    <cellStyle name="Total 3 7 2 3" xfId="1388"/>
    <cellStyle name="Total 3 7 2 3 2" xfId="7600"/>
    <cellStyle name="Total 3 7 2 3 2 2" xfId="31427"/>
    <cellStyle name="Total 3 7 2 3 2 3" xfId="42466"/>
    <cellStyle name="Total 3 7 2 3 2 4" xfId="19513"/>
    <cellStyle name="Total 3 7 2 3 3" xfId="25359"/>
    <cellStyle name="Total 3 7 2 3 4" xfId="36255"/>
    <cellStyle name="Total 3 7 2 3 5" xfId="13302"/>
    <cellStyle name="Total 3 7 2 30" xfId="26002"/>
    <cellStyle name="Total 3 7 2 31" xfId="12445"/>
    <cellStyle name="Total 3 7 2 4" xfId="1620"/>
    <cellStyle name="Total 3 7 2 4 2" xfId="7798"/>
    <cellStyle name="Total 3 7 2 4 2 2" xfId="31625"/>
    <cellStyle name="Total 3 7 2 4 2 3" xfId="42664"/>
    <cellStyle name="Total 3 7 2 4 2 4" xfId="19711"/>
    <cellStyle name="Total 3 7 2 4 3" xfId="25583"/>
    <cellStyle name="Total 3 7 2 4 4" xfId="36487"/>
    <cellStyle name="Total 3 7 2 4 5" xfId="13534"/>
    <cellStyle name="Total 3 7 2 5" xfId="1831"/>
    <cellStyle name="Total 3 7 2 5 2" xfId="7982"/>
    <cellStyle name="Total 3 7 2 5 2 2" xfId="31809"/>
    <cellStyle name="Total 3 7 2 5 2 3" xfId="42848"/>
    <cellStyle name="Total 3 7 2 5 2 4" xfId="19895"/>
    <cellStyle name="Total 3 7 2 5 3" xfId="25787"/>
    <cellStyle name="Total 3 7 2 5 4" xfId="36698"/>
    <cellStyle name="Total 3 7 2 5 5" xfId="13745"/>
    <cellStyle name="Total 3 7 2 6" xfId="2062"/>
    <cellStyle name="Total 3 7 2 6 2" xfId="8183"/>
    <cellStyle name="Total 3 7 2 6 2 2" xfId="32010"/>
    <cellStyle name="Total 3 7 2 6 2 3" xfId="43049"/>
    <cellStyle name="Total 3 7 2 6 2 4" xfId="20096"/>
    <cellStyle name="Total 3 7 2 6 3" xfId="26012"/>
    <cellStyle name="Total 3 7 2 6 4" xfId="36929"/>
    <cellStyle name="Total 3 7 2 6 5" xfId="13976"/>
    <cellStyle name="Total 3 7 2 7" xfId="2287"/>
    <cellStyle name="Total 3 7 2 7 2" xfId="8374"/>
    <cellStyle name="Total 3 7 2 7 2 2" xfId="32201"/>
    <cellStyle name="Total 3 7 2 7 2 3" xfId="43240"/>
    <cellStyle name="Total 3 7 2 7 2 4" xfId="20287"/>
    <cellStyle name="Total 3 7 2 7 3" xfId="26229"/>
    <cellStyle name="Total 3 7 2 7 4" xfId="37154"/>
    <cellStyle name="Total 3 7 2 7 5" xfId="14201"/>
    <cellStyle name="Total 3 7 2 8" xfId="2501"/>
    <cellStyle name="Total 3 7 2 8 2" xfId="8560"/>
    <cellStyle name="Total 3 7 2 8 2 2" xfId="32387"/>
    <cellStyle name="Total 3 7 2 8 2 3" xfId="43426"/>
    <cellStyle name="Total 3 7 2 8 2 4" xfId="20473"/>
    <cellStyle name="Total 3 7 2 8 3" xfId="26438"/>
    <cellStyle name="Total 3 7 2 8 4" xfId="37368"/>
    <cellStyle name="Total 3 7 2 8 5" xfId="14415"/>
    <cellStyle name="Total 3 7 2 9" xfId="2719"/>
    <cellStyle name="Total 3 7 2 9 2" xfId="8744"/>
    <cellStyle name="Total 3 7 2 9 2 2" xfId="32571"/>
    <cellStyle name="Total 3 7 2 9 2 3" xfId="43610"/>
    <cellStyle name="Total 3 7 2 9 2 4" xfId="20657"/>
    <cellStyle name="Total 3 7 2 9 3" xfId="26650"/>
    <cellStyle name="Total 3 7 2 9 4" xfId="37586"/>
    <cellStyle name="Total 3 7 2 9 5" xfId="14633"/>
    <cellStyle name="Total 3 7 20" xfId="4516"/>
    <cellStyle name="Total 3 7 20 2" xfId="10296"/>
    <cellStyle name="Total 3 7 20 2 2" xfId="34123"/>
    <cellStyle name="Total 3 7 20 2 3" xfId="45162"/>
    <cellStyle name="Total 3 7 20 2 4" xfId="22209"/>
    <cellStyle name="Total 3 7 20 3" xfId="28412"/>
    <cellStyle name="Total 3 7 20 4" xfId="39383"/>
    <cellStyle name="Total 3 7 20 5" xfId="16430"/>
    <cellStyle name="Total 3 7 21" xfId="4726"/>
    <cellStyle name="Total 3 7 21 2" xfId="10479"/>
    <cellStyle name="Total 3 7 21 2 2" xfId="34306"/>
    <cellStyle name="Total 3 7 21 2 3" xfId="45345"/>
    <cellStyle name="Total 3 7 21 2 4" xfId="22392"/>
    <cellStyle name="Total 3 7 21 3" xfId="28617"/>
    <cellStyle name="Total 3 7 21 4" xfId="39593"/>
    <cellStyle name="Total 3 7 21 5" xfId="16640"/>
    <cellStyle name="Total 3 7 22" xfId="4961"/>
    <cellStyle name="Total 3 7 22 2" xfId="10684"/>
    <cellStyle name="Total 3 7 22 2 2" xfId="34511"/>
    <cellStyle name="Total 3 7 22 2 3" xfId="45550"/>
    <cellStyle name="Total 3 7 22 2 4" xfId="22597"/>
    <cellStyle name="Total 3 7 22 3" xfId="28846"/>
    <cellStyle name="Total 3 7 22 4" xfId="39828"/>
    <cellStyle name="Total 3 7 22 5" xfId="16875"/>
    <cellStyle name="Total 3 7 23" xfId="5182"/>
    <cellStyle name="Total 3 7 23 2" xfId="10871"/>
    <cellStyle name="Total 3 7 23 2 2" xfId="34698"/>
    <cellStyle name="Total 3 7 23 2 3" xfId="45737"/>
    <cellStyle name="Total 3 7 23 2 4" xfId="22784"/>
    <cellStyle name="Total 3 7 23 3" xfId="29060"/>
    <cellStyle name="Total 3 7 23 4" xfId="40049"/>
    <cellStyle name="Total 3 7 23 5" xfId="17096"/>
    <cellStyle name="Total 3 7 24" xfId="5415"/>
    <cellStyle name="Total 3 7 24 2" xfId="11074"/>
    <cellStyle name="Total 3 7 24 2 2" xfId="34901"/>
    <cellStyle name="Total 3 7 24 2 3" xfId="45940"/>
    <cellStyle name="Total 3 7 24 2 4" xfId="22987"/>
    <cellStyle name="Total 3 7 24 3" xfId="29287"/>
    <cellStyle name="Total 3 7 24 4" xfId="40282"/>
    <cellStyle name="Total 3 7 24 5" xfId="17329"/>
    <cellStyle name="Total 3 7 25" xfId="5648"/>
    <cellStyle name="Total 3 7 25 2" xfId="11275"/>
    <cellStyle name="Total 3 7 25 2 2" xfId="35102"/>
    <cellStyle name="Total 3 7 25 2 3" xfId="46141"/>
    <cellStyle name="Total 3 7 25 2 4" xfId="23188"/>
    <cellStyle name="Total 3 7 25 3" xfId="29513"/>
    <cellStyle name="Total 3 7 25 4" xfId="40515"/>
    <cellStyle name="Total 3 7 25 5" xfId="17562"/>
    <cellStyle name="Total 3 7 26" xfId="5865"/>
    <cellStyle name="Total 3 7 26 2" xfId="11459"/>
    <cellStyle name="Total 3 7 26 2 2" xfId="35286"/>
    <cellStyle name="Total 3 7 26 2 3" xfId="46325"/>
    <cellStyle name="Total 3 7 26 2 4" xfId="23372"/>
    <cellStyle name="Total 3 7 26 3" xfId="29724"/>
    <cellStyle name="Total 3 7 26 4" xfId="40732"/>
    <cellStyle name="Total 3 7 26 5" xfId="17779"/>
    <cellStyle name="Total 3 7 27" xfId="6073"/>
    <cellStyle name="Total 3 7 27 2" xfId="11640"/>
    <cellStyle name="Total 3 7 27 2 2" xfId="35467"/>
    <cellStyle name="Total 3 7 27 2 3" xfId="46506"/>
    <cellStyle name="Total 3 7 27 2 4" xfId="23553"/>
    <cellStyle name="Total 3 7 27 3" xfId="29925"/>
    <cellStyle name="Total 3 7 27 4" xfId="40940"/>
    <cellStyle name="Total 3 7 27 5" xfId="17987"/>
    <cellStyle name="Total 3 7 28" xfId="6293"/>
    <cellStyle name="Total 3 7 28 2" xfId="11832"/>
    <cellStyle name="Total 3 7 28 2 2" xfId="35659"/>
    <cellStyle name="Total 3 7 28 2 3" xfId="46698"/>
    <cellStyle name="Total 3 7 28 2 4" xfId="23745"/>
    <cellStyle name="Total 3 7 28 3" xfId="30138"/>
    <cellStyle name="Total 3 7 28 4" xfId="41160"/>
    <cellStyle name="Total 3 7 28 5" xfId="18207"/>
    <cellStyle name="Total 3 7 29" xfId="6528"/>
    <cellStyle name="Total 3 7 29 2" xfId="12034"/>
    <cellStyle name="Total 3 7 29 2 2" xfId="35861"/>
    <cellStyle name="Total 3 7 29 2 3" xfId="46900"/>
    <cellStyle name="Total 3 7 29 2 4" xfId="23947"/>
    <cellStyle name="Total 3 7 29 3" xfId="30364"/>
    <cellStyle name="Total 3 7 29 4" xfId="41395"/>
    <cellStyle name="Total 3 7 29 5" xfId="18442"/>
    <cellStyle name="Total 3 7 3" xfId="576"/>
    <cellStyle name="Total 3 7 3 10" xfId="2970"/>
    <cellStyle name="Total 3 7 3 10 2" xfId="8964"/>
    <cellStyle name="Total 3 7 3 10 2 2" xfId="32791"/>
    <cellStyle name="Total 3 7 3 10 2 3" xfId="43830"/>
    <cellStyle name="Total 3 7 3 10 2 4" xfId="20877"/>
    <cellStyle name="Total 3 7 3 10 3" xfId="26895"/>
    <cellStyle name="Total 3 7 3 10 4" xfId="37837"/>
    <cellStyle name="Total 3 7 3 10 5" xfId="14884"/>
    <cellStyle name="Total 3 7 3 11" xfId="3238"/>
    <cellStyle name="Total 3 7 3 11 2" xfId="9193"/>
    <cellStyle name="Total 3 7 3 11 2 2" xfId="33020"/>
    <cellStyle name="Total 3 7 3 11 2 3" xfId="44059"/>
    <cellStyle name="Total 3 7 3 11 2 4" xfId="21106"/>
    <cellStyle name="Total 3 7 3 11 3" xfId="27160"/>
    <cellStyle name="Total 3 7 3 11 4" xfId="38105"/>
    <cellStyle name="Total 3 7 3 11 5" xfId="15152"/>
    <cellStyle name="Total 3 7 3 12" xfId="3482"/>
    <cellStyle name="Total 3 7 3 12 2" xfId="9405"/>
    <cellStyle name="Total 3 7 3 12 2 2" xfId="33232"/>
    <cellStyle name="Total 3 7 3 12 2 3" xfId="44271"/>
    <cellStyle name="Total 3 7 3 12 2 4" xfId="21318"/>
    <cellStyle name="Total 3 7 3 12 3" xfId="27399"/>
    <cellStyle name="Total 3 7 3 12 4" xfId="38349"/>
    <cellStyle name="Total 3 7 3 12 5" xfId="15396"/>
    <cellStyle name="Total 3 7 3 13" xfId="3727"/>
    <cellStyle name="Total 3 7 3 13 2" xfId="9618"/>
    <cellStyle name="Total 3 7 3 13 2 2" xfId="33445"/>
    <cellStyle name="Total 3 7 3 13 2 3" xfId="44484"/>
    <cellStyle name="Total 3 7 3 13 2 4" xfId="21531"/>
    <cellStyle name="Total 3 7 3 13 3" xfId="27640"/>
    <cellStyle name="Total 3 7 3 13 4" xfId="38594"/>
    <cellStyle name="Total 3 7 3 13 5" xfId="15641"/>
    <cellStyle name="Total 3 7 3 14" xfId="3975"/>
    <cellStyle name="Total 3 7 3 14 2" xfId="9832"/>
    <cellStyle name="Total 3 7 3 14 2 2" xfId="33659"/>
    <cellStyle name="Total 3 7 3 14 2 3" xfId="44698"/>
    <cellStyle name="Total 3 7 3 14 2 4" xfId="21745"/>
    <cellStyle name="Total 3 7 3 14 3" xfId="27883"/>
    <cellStyle name="Total 3 7 3 14 4" xfId="38842"/>
    <cellStyle name="Total 3 7 3 14 5" xfId="15889"/>
    <cellStyle name="Total 3 7 3 15" xfId="4219"/>
    <cellStyle name="Total 3 7 3 15 2" xfId="10043"/>
    <cellStyle name="Total 3 7 3 15 2 2" xfId="33870"/>
    <cellStyle name="Total 3 7 3 15 2 3" xfId="44909"/>
    <cellStyle name="Total 3 7 3 15 2 4" xfId="21956"/>
    <cellStyle name="Total 3 7 3 15 3" xfId="28122"/>
    <cellStyle name="Total 3 7 3 15 4" xfId="39086"/>
    <cellStyle name="Total 3 7 3 15 5" xfId="16133"/>
    <cellStyle name="Total 3 7 3 16" xfId="4461"/>
    <cellStyle name="Total 3 7 3 16 2" xfId="10253"/>
    <cellStyle name="Total 3 7 3 16 2 2" xfId="34080"/>
    <cellStyle name="Total 3 7 3 16 2 3" xfId="45119"/>
    <cellStyle name="Total 3 7 3 16 2 4" xfId="22166"/>
    <cellStyle name="Total 3 7 3 16 3" xfId="28359"/>
    <cellStyle name="Total 3 7 3 16 4" xfId="39328"/>
    <cellStyle name="Total 3 7 3 16 5" xfId="16375"/>
    <cellStyle name="Total 3 7 3 17" xfId="4682"/>
    <cellStyle name="Total 3 7 3 17 2" xfId="10440"/>
    <cellStyle name="Total 3 7 3 17 2 2" xfId="34267"/>
    <cellStyle name="Total 3 7 3 17 2 3" xfId="45306"/>
    <cellStyle name="Total 3 7 3 17 2 4" xfId="22353"/>
    <cellStyle name="Total 3 7 3 17 3" xfId="28574"/>
    <cellStyle name="Total 3 7 3 17 4" xfId="39549"/>
    <cellStyle name="Total 3 7 3 17 5" xfId="16596"/>
    <cellStyle name="Total 3 7 3 18" xfId="4892"/>
    <cellStyle name="Total 3 7 3 18 2" xfId="10623"/>
    <cellStyle name="Total 3 7 3 18 2 2" xfId="34450"/>
    <cellStyle name="Total 3 7 3 18 2 3" xfId="45489"/>
    <cellStyle name="Total 3 7 3 18 2 4" xfId="22536"/>
    <cellStyle name="Total 3 7 3 18 3" xfId="28778"/>
    <cellStyle name="Total 3 7 3 18 4" xfId="39759"/>
    <cellStyle name="Total 3 7 3 18 5" xfId="16806"/>
    <cellStyle name="Total 3 7 3 19" xfId="5127"/>
    <cellStyle name="Total 3 7 3 19 2" xfId="10828"/>
    <cellStyle name="Total 3 7 3 19 2 2" xfId="34655"/>
    <cellStyle name="Total 3 7 3 19 2 3" xfId="45694"/>
    <cellStyle name="Total 3 7 3 19 2 4" xfId="22741"/>
    <cellStyle name="Total 3 7 3 19 3" xfId="29008"/>
    <cellStyle name="Total 3 7 3 19 4" xfId="39994"/>
    <cellStyle name="Total 3 7 3 19 5" xfId="17041"/>
    <cellStyle name="Total 3 7 3 2" xfId="1220"/>
    <cellStyle name="Total 3 7 3 2 2" xfId="7455"/>
    <cellStyle name="Total 3 7 3 2 2 2" xfId="31282"/>
    <cellStyle name="Total 3 7 3 2 2 3" xfId="42321"/>
    <cellStyle name="Total 3 7 3 2 2 4" xfId="19368"/>
    <cellStyle name="Total 3 7 3 2 3" xfId="25197"/>
    <cellStyle name="Total 3 7 3 2 4" xfId="24294"/>
    <cellStyle name="Total 3 7 3 2 5" xfId="13134"/>
    <cellStyle name="Total 3 7 3 20" xfId="5348"/>
    <cellStyle name="Total 3 7 3 20 2" xfId="11015"/>
    <cellStyle name="Total 3 7 3 20 2 2" xfId="34842"/>
    <cellStyle name="Total 3 7 3 20 2 3" xfId="45881"/>
    <cellStyle name="Total 3 7 3 20 2 4" xfId="22928"/>
    <cellStyle name="Total 3 7 3 20 3" xfId="29221"/>
    <cellStyle name="Total 3 7 3 20 4" xfId="40215"/>
    <cellStyle name="Total 3 7 3 20 5" xfId="17262"/>
    <cellStyle name="Total 3 7 3 21" xfId="5581"/>
    <cellStyle name="Total 3 7 3 21 2" xfId="11218"/>
    <cellStyle name="Total 3 7 3 21 2 2" xfId="35045"/>
    <cellStyle name="Total 3 7 3 21 2 3" xfId="46084"/>
    <cellStyle name="Total 3 7 3 21 2 4" xfId="23131"/>
    <cellStyle name="Total 3 7 3 21 3" xfId="29448"/>
    <cellStyle name="Total 3 7 3 21 4" xfId="40448"/>
    <cellStyle name="Total 3 7 3 21 5" xfId="17495"/>
    <cellStyle name="Total 3 7 3 22" xfId="5814"/>
    <cellStyle name="Total 3 7 3 22 2" xfId="11419"/>
    <cellStyle name="Total 3 7 3 22 2 2" xfId="35246"/>
    <cellStyle name="Total 3 7 3 22 2 3" xfId="46285"/>
    <cellStyle name="Total 3 7 3 22 2 4" xfId="23332"/>
    <cellStyle name="Total 3 7 3 22 3" xfId="29674"/>
    <cellStyle name="Total 3 7 3 22 4" xfId="40681"/>
    <cellStyle name="Total 3 7 3 22 5" xfId="17728"/>
    <cellStyle name="Total 3 7 3 23" xfId="6031"/>
    <cellStyle name="Total 3 7 3 23 2" xfId="11603"/>
    <cellStyle name="Total 3 7 3 23 2 2" xfId="35430"/>
    <cellStyle name="Total 3 7 3 23 2 3" xfId="46469"/>
    <cellStyle name="Total 3 7 3 23 2 4" xfId="23516"/>
    <cellStyle name="Total 3 7 3 23 3" xfId="29884"/>
    <cellStyle name="Total 3 7 3 23 4" xfId="40898"/>
    <cellStyle name="Total 3 7 3 23 5" xfId="17945"/>
    <cellStyle name="Total 3 7 3 24" xfId="6239"/>
    <cellStyle name="Total 3 7 3 24 2" xfId="11784"/>
    <cellStyle name="Total 3 7 3 24 2 2" xfId="35611"/>
    <cellStyle name="Total 3 7 3 24 2 3" xfId="46650"/>
    <cellStyle name="Total 3 7 3 24 2 4" xfId="23697"/>
    <cellStyle name="Total 3 7 3 24 3" xfId="30085"/>
    <cellStyle name="Total 3 7 3 24 4" xfId="41106"/>
    <cellStyle name="Total 3 7 3 24 5" xfId="18153"/>
    <cellStyle name="Total 3 7 3 25" xfId="6459"/>
    <cellStyle name="Total 3 7 3 25 2" xfId="11976"/>
    <cellStyle name="Total 3 7 3 25 2 2" xfId="35803"/>
    <cellStyle name="Total 3 7 3 25 2 3" xfId="46842"/>
    <cellStyle name="Total 3 7 3 25 2 4" xfId="23889"/>
    <cellStyle name="Total 3 7 3 25 3" xfId="30298"/>
    <cellStyle name="Total 3 7 3 25 4" xfId="41326"/>
    <cellStyle name="Total 3 7 3 25 5" xfId="18373"/>
    <cellStyle name="Total 3 7 3 26" xfId="6685"/>
    <cellStyle name="Total 3 7 3 26 2" xfId="12169"/>
    <cellStyle name="Total 3 7 3 26 2 2" xfId="35996"/>
    <cellStyle name="Total 3 7 3 26 2 3" xfId="47035"/>
    <cellStyle name="Total 3 7 3 26 2 4" xfId="24082"/>
    <cellStyle name="Total 3 7 3 26 3" xfId="30515"/>
    <cellStyle name="Total 3 7 3 26 4" xfId="41552"/>
    <cellStyle name="Total 3 7 3 26 5" xfId="18599"/>
    <cellStyle name="Total 3 7 3 27" xfId="797"/>
    <cellStyle name="Total 3 7 3 27 2" xfId="7104"/>
    <cellStyle name="Total 3 7 3 27 2 2" xfId="30931"/>
    <cellStyle name="Total 3 7 3 27 2 3" xfId="41970"/>
    <cellStyle name="Total 3 7 3 27 2 4" xfId="19017"/>
    <cellStyle name="Total 3 7 3 27 3" xfId="24788"/>
    <cellStyle name="Total 3 7 3 27 4" xfId="25475"/>
    <cellStyle name="Total 3 7 3 27 5" xfId="12711"/>
    <cellStyle name="Total 3 7 3 28" xfId="6887"/>
    <cellStyle name="Total 3 7 3 28 2" xfId="30714"/>
    <cellStyle name="Total 3 7 3 28 3" xfId="41753"/>
    <cellStyle name="Total 3 7 3 28 4" xfId="18800"/>
    <cellStyle name="Total 3 7 3 29" xfId="24568"/>
    <cellStyle name="Total 3 7 3 3" xfId="1433"/>
    <cellStyle name="Total 3 7 3 3 2" xfId="7640"/>
    <cellStyle name="Total 3 7 3 3 2 2" xfId="31467"/>
    <cellStyle name="Total 3 7 3 3 2 3" xfId="42506"/>
    <cellStyle name="Total 3 7 3 3 2 4" xfId="19553"/>
    <cellStyle name="Total 3 7 3 3 3" xfId="25403"/>
    <cellStyle name="Total 3 7 3 3 4" xfId="36300"/>
    <cellStyle name="Total 3 7 3 3 5" xfId="13347"/>
    <cellStyle name="Total 3 7 3 30" xfId="25397"/>
    <cellStyle name="Total 3 7 3 31" xfId="12490"/>
    <cellStyle name="Total 3 7 3 4" xfId="1665"/>
    <cellStyle name="Total 3 7 3 4 2" xfId="7838"/>
    <cellStyle name="Total 3 7 3 4 2 2" xfId="31665"/>
    <cellStyle name="Total 3 7 3 4 2 3" xfId="42704"/>
    <cellStyle name="Total 3 7 3 4 2 4" xfId="19751"/>
    <cellStyle name="Total 3 7 3 4 3" xfId="25627"/>
    <cellStyle name="Total 3 7 3 4 4" xfId="36532"/>
    <cellStyle name="Total 3 7 3 4 5" xfId="13579"/>
    <cellStyle name="Total 3 7 3 5" xfId="1876"/>
    <cellStyle name="Total 3 7 3 5 2" xfId="8022"/>
    <cellStyle name="Total 3 7 3 5 2 2" xfId="31849"/>
    <cellStyle name="Total 3 7 3 5 2 3" xfId="42888"/>
    <cellStyle name="Total 3 7 3 5 2 4" xfId="19935"/>
    <cellStyle name="Total 3 7 3 5 3" xfId="25831"/>
    <cellStyle name="Total 3 7 3 5 4" xfId="36743"/>
    <cellStyle name="Total 3 7 3 5 5" xfId="13790"/>
    <cellStyle name="Total 3 7 3 6" xfId="2107"/>
    <cellStyle name="Total 3 7 3 6 2" xfId="8223"/>
    <cellStyle name="Total 3 7 3 6 2 2" xfId="32050"/>
    <cellStyle name="Total 3 7 3 6 2 3" xfId="43089"/>
    <cellStyle name="Total 3 7 3 6 2 4" xfId="20136"/>
    <cellStyle name="Total 3 7 3 6 3" xfId="26056"/>
    <cellStyle name="Total 3 7 3 6 4" xfId="36974"/>
    <cellStyle name="Total 3 7 3 6 5" xfId="14021"/>
    <cellStyle name="Total 3 7 3 7" xfId="2332"/>
    <cellStyle name="Total 3 7 3 7 2" xfId="8414"/>
    <cellStyle name="Total 3 7 3 7 2 2" xfId="32241"/>
    <cellStyle name="Total 3 7 3 7 2 3" xfId="43280"/>
    <cellStyle name="Total 3 7 3 7 2 4" xfId="20327"/>
    <cellStyle name="Total 3 7 3 7 3" xfId="26273"/>
    <cellStyle name="Total 3 7 3 7 4" xfId="37199"/>
    <cellStyle name="Total 3 7 3 7 5" xfId="14246"/>
    <cellStyle name="Total 3 7 3 8" xfId="2546"/>
    <cellStyle name="Total 3 7 3 8 2" xfId="8600"/>
    <cellStyle name="Total 3 7 3 8 2 2" xfId="32427"/>
    <cellStyle name="Total 3 7 3 8 2 3" xfId="43466"/>
    <cellStyle name="Total 3 7 3 8 2 4" xfId="20513"/>
    <cellStyle name="Total 3 7 3 8 3" xfId="26482"/>
    <cellStyle name="Total 3 7 3 8 4" xfId="37413"/>
    <cellStyle name="Total 3 7 3 8 5" xfId="14460"/>
    <cellStyle name="Total 3 7 3 9" xfId="2764"/>
    <cellStyle name="Total 3 7 3 9 2" xfId="8784"/>
    <cellStyle name="Total 3 7 3 9 2 2" xfId="32611"/>
    <cellStyle name="Total 3 7 3 9 2 3" xfId="43650"/>
    <cellStyle name="Total 3 7 3 9 2 4" xfId="20697"/>
    <cellStyle name="Total 3 7 3 9 3" xfId="26694"/>
    <cellStyle name="Total 3 7 3 9 4" xfId="37631"/>
    <cellStyle name="Total 3 7 3 9 5" xfId="14678"/>
    <cellStyle name="Total 3 7 30" xfId="6729"/>
    <cellStyle name="Total 3 7 30 2" xfId="12205"/>
    <cellStyle name="Total 3 7 30 2 2" xfId="36032"/>
    <cellStyle name="Total 3 7 30 2 3" xfId="47071"/>
    <cellStyle name="Total 3 7 30 2 4" xfId="24118"/>
    <cellStyle name="Total 3 7 30 3" xfId="30558"/>
    <cellStyle name="Total 3 7 30 4" xfId="41596"/>
    <cellStyle name="Total 3 7 30 5" xfId="18643"/>
    <cellStyle name="Total 3 7 31" xfId="6774"/>
    <cellStyle name="Total 3 7 31 2" xfId="12245"/>
    <cellStyle name="Total 3 7 31 2 2" xfId="36072"/>
    <cellStyle name="Total 3 7 31 2 3" xfId="47111"/>
    <cellStyle name="Total 3 7 31 2 4" xfId="24158"/>
    <cellStyle name="Total 3 7 31 3" xfId="30602"/>
    <cellStyle name="Total 3 7 31 4" xfId="41641"/>
    <cellStyle name="Total 3 7 31 5" xfId="18688"/>
    <cellStyle name="Total 3 7 32" xfId="653"/>
    <cellStyle name="Total 3 7 32 2" xfId="6960"/>
    <cellStyle name="Total 3 7 32 2 2" xfId="30787"/>
    <cellStyle name="Total 3 7 32 2 3" xfId="41826"/>
    <cellStyle name="Total 3 7 32 2 4" xfId="18873"/>
    <cellStyle name="Total 3 7 32 3" xfId="24644"/>
    <cellStyle name="Total 3 7 32 4" xfId="29481"/>
    <cellStyle name="Total 3 7 32 5" xfId="12567"/>
    <cellStyle name="Total 3 7 33" xfId="24406"/>
    <cellStyle name="Total 3 7 34" xfId="25021"/>
    <cellStyle name="Total 3 7 35" xfId="12324"/>
    <cellStyle name="Total 3 7 4" xfId="451"/>
    <cellStyle name="Total 3 7 4 10" xfId="2845"/>
    <cellStyle name="Total 3 7 4 10 2" xfId="8857"/>
    <cellStyle name="Total 3 7 4 10 2 2" xfId="32684"/>
    <cellStyle name="Total 3 7 4 10 2 3" xfId="43723"/>
    <cellStyle name="Total 3 7 4 10 2 4" xfId="20770"/>
    <cellStyle name="Total 3 7 4 10 3" xfId="26774"/>
    <cellStyle name="Total 3 7 4 10 4" xfId="37712"/>
    <cellStyle name="Total 3 7 4 10 5" xfId="14759"/>
    <cellStyle name="Total 3 7 4 11" xfId="3113"/>
    <cellStyle name="Total 3 7 4 11 2" xfId="9086"/>
    <cellStyle name="Total 3 7 4 11 2 2" xfId="32913"/>
    <cellStyle name="Total 3 7 4 11 2 3" xfId="43952"/>
    <cellStyle name="Total 3 7 4 11 2 4" xfId="20999"/>
    <cellStyle name="Total 3 7 4 11 3" xfId="27037"/>
    <cellStyle name="Total 3 7 4 11 4" xfId="37980"/>
    <cellStyle name="Total 3 7 4 11 5" xfId="15027"/>
    <cellStyle name="Total 3 7 4 12" xfId="3357"/>
    <cellStyle name="Total 3 7 4 12 2" xfId="9298"/>
    <cellStyle name="Total 3 7 4 12 2 2" xfId="33125"/>
    <cellStyle name="Total 3 7 4 12 2 3" xfId="44164"/>
    <cellStyle name="Total 3 7 4 12 2 4" xfId="21211"/>
    <cellStyle name="Total 3 7 4 12 3" xfId="27278"/>
    <cellStyle name="Total 3 7 4 12 4" xfId="38224"/>
    <cellStyle name="Total 3 7 4 12 5" xfId="15271"/>
    <cellStyle name="Total 3 7 4 13" xfId="3602"/>
    <cellStyle name="Total 3 7 4 13 2" xfId="9511"/>
    <cellStyle name="Total 3 7 4 13 2 2" xfId="33338"/>
    <cellStyle name="Total 3 7 4 13 2 3" xfId="44377"/>
    <cellStyle name="Total 3 7 4 13 2 4" xfId="21424"/>
    <cellStyle name="Total 3 7 4 13 3" xfId="27518"/>
    <cellStyle name="Total 3 7 4 13 4" xfId="38469"/>
    <cellStyle name="Total 3 7 4 13 5" xfId="15516"/>
    <cellStyle name="Total 3 7 4 14" xfId="3850"/>
    <cellStyle name="Total 3 7 4 14 2" xfId="9725"/>
    <cellStyle name="Total 3 7 4 14 2 2" xfId="33552"/>
    <cellStyle name="Total 3 7 4 14 2 3" xfId="44591"/>
    <cellStyle name="Total 3 7 4 14 2 4" xfId="21638"/>
    <cellStyle name="Total 3 7 4 14 3" xfId="27762"/>
    <cellStyle name="Total 3 7 4 14 4" xfId="38717"/>
    <cellStyle name="Total 3 7 4 14 5" xfId="15764"/>
    <cellStyle name="Total 3 7 4 15" xfId="4094"/>
    <cellStyle name="Total 3 7 4 15 2" xfId="9936"/>
    <cellStyle name="Total 3 7 4 15 2 2" xfId="33763"/>
    <cellStyle name="Total 3 7 4 15 2 3" xfId="44802"/>
    <cellStyle name="Total 3 7 4 15 2 4" xfId="21849"/>
    <cellStyle name="Total 3 7 4 15 3" xfId="28001"/>
    <cellStyle name="Total 3 7 4 15 4" xfId="38961"/>
    <cellStyle name="Total 3 7 4 15 5" xfId="16008"/>
    <cellStyle name="Total 3 7 4 16" xfId="4336"/>
    <cellStyle name="Total 3 7 4 16 2" xfId="10146"/>
    <cellStyle name="Total 3 7 4 16 2 2" xfId="33973"/>
    <cellStyle name="Total 3 7 4 16 2 3" xfId="45012"/>
    <cellStyle name="Total 3 7 4 16 2 4" xfId="22059"/>
    <cellStyle name="Total 3 7 4 16 3" xfId="28238"/>
    <cellStyle name="Total 3 7 4 16 4" xfId="39203"/>
    <cellStyle name="Total 3 7 4 16 5" xfId="16250"/>
    <cellStyle name="Total 3 7 4 17" xfId="4557"/>
    <cellStyle name="Total 3 7 4 17 2" xfId="10333"/>
    <cellStyle name="Total 3 7 4 17 2 2" xfId="34160"/>
    <cellStyle name="Total 3 7 4 17 2 3" xfId="45199"/>
    <cellStyle name="Total 3 7 4 17 2 4" xfId="22246"/>
    <cellStyle name="Total 3 7 4 17 3" xfId="28453"/>
    <cellStyle name="Total 3 7 4 17 4" xfId="39424"/>
    <cellStyle name="Total 3 7 4 17 5" xfId="16471"/>
    <cellStyle name="Total 3 7 4 18" xfId="4767"/>
    <cellStyle name="Total 3 7 4 18 2" xfId="10516"/>
    <cellStyle name="Total 3 7 4 18 2 2" xfId="34343"/>
    <cellStyle name="Total 3 7 4 18 2 3" xfId="45382"/>
    <cellStyle name="Total 3 7 4 18 2 4" xfId="22429"/>
    <cellStyle name="Total 3 7 4 18 3" xfId="28657"/>
    <cellStyle name="Total 3 7 4 18 4" xfId="39634"/>
    <cellStyle name="Total 3 7 4 18 5" xfId="16681"/>
    <cellStyle name="Total 3 7 4 19" xfId="5002"/>
    <cellStyle name="Total 3 7 4 19 2" xfId="10721"/>
    <cellStyle name="Total 3 7 4 19 2 2" xfId="34548"/>
    <cellStyle name="Total 3 7 4 19 2 3" xfId="45587"/>
    <cellStyle name="Total 3 7 4 19 2 4" xfId="22634"/>
    <cellStyle name="Total 3 7 4 19 3" xfId="28886"/>
    <cellStyle name="Total 3 7 4 19 4" xfId="39869"/>
    <cellStyle name="Total 3 7 4 19 5" xfId="16916"/>
    <cellStyle name="Total 3 7 4 2" xfId="1095"/>
    <cellStyle name="Total 3 7 4 2 2" xfId="7348"/>
    <cellStyle name="Total 3 7 4 2 2 2" xfId="31175"/>
    <cellStyle name="Total 3 7 4 2 2 3" xfId="42214"/>
    <cellStyle name="Total 3 7 4 2 2 4" xfId="19261"/>
    <cellStyle name="Total 3 7 4 2 3" xfId="25076"/>
    <cellStyle name="Total 3 7 4 2 4" xfId="24193"/>
    <cellStyle name="Total 3 7 4 2 5" xfId="13009"/>
    <cellStyle name="Total 3 7 4 20" xfId="5223"/>
    <cellStyle name="Total 3 7 4 20 2" xfId="10908"/>
    <cellStyle name="Total 3 7 4 20 2 2" xfId="34735"/>
    <cellStyle name="Total 3 7 4 20 2 3" xfId="45774"/>
    <cellStyle name="Total 3 7 4 20 2 4" xfId="22821"/>
    <cellStyle name="Total 3 7 4 20 3" xfId="29100"/>
    <cellStyle name="Total 3 7 4 20 4" xfId="40090"/>
    <cellStyle name="Total 3 7 4 20 5" xfId="17137"/>
    <cellStyle name="Total 3 7 4 21" xfId="5456"/>
    <cellStyle name="Total 3 7 4 21 2" xfId="11111"/>
    <cellStyle name="Total 3 7 4 21 2 2" xfId="34938"/>
    <cellStyle name="Total 3 7 4 21 2 3" xfId="45977"/>
    <cellStyle name="Total 3 7 4 21 2 4" xfId="23024"/>
    <cellStyle name="Total 3 7 4 21 3" xfId="29327"/>
    <cellStyle name="Total 3 7 4 21 4" xfId="40323"/>
    <cellStyle name="Total 3 7 4 21 5" xfId="17370"/>
    <cellStyle name="Total 3 7 4 22" xfId="5689"/>
    <cellStyle name="Total 3 7 4 22 2" xfId="11312"/>
    <cellStyle name="Total 3 7 4 22 2 2" xfId="35139"/>
    <cellStyle name="Total 3 7 4 22 2 3" xfId="46178"/>
    <cellStyle name="Total 3 7 4 22 2 4" xfId="23225"/>
    <cellStyle name="Total 3 7 4 22 3" xfId="29553"/>
    <cellStyle name="Total 3 7 4 22 4" xfId="40556"/>
    <cellStyle name="Total 3 7 4 22 5" xfId="17603"/>
    <cellStyle name="Total 3 7 4 23" xfId="5906"/>
    <cellStyle name="Total 3 7 4 23 2" xfId="11496"/>
    <cellStyle name="Total 3 7 4 23 2 2" xfId="35323"/>
    <cellStyle name="Total 3 7 4 23 2 3" xfId="46362"/>
    <cellStyle name="Total 3 7 4 23 2 4" xfId="23409"/>
    <cellStyle name="Total 3 7 4 23 3" xfId="29764"/>
    <cellStyle name="Total 3 7 4 23 4" xfId="40773"/>
    <cellStyle name="Total 3 7 4 23 5" xfId="17820"/>
    <cellStyle name="Total 3 7 4 24" xfId="6114"/>
    <cellStyle name="Total 3 7 4 24 2" xfId="11677"/>
    <cellStyle name="Total 3 7 4 24 2 2" xfId="35504"/>
    <cellStyle name="Total 3 7 4 24 2 3" xfId="46543"/>
    <cellStyle name="Total 3 7 4 24 2 4" xfId="23590"/>
    <cellStyle name="Total 3 7 4 24 3" xfId="29965"/>
    <cellStyle name="Total 3 7 4 24 4" xfId="40981"/>
    <cellStyle name="Total 3 7 4 24 5" xfId="18028"/>
    <cellStyle name="Total 3 7 4 25" xfId="6334"/>
    <cellStyle name="Total 3 7 4 25 2" xfId="11869"/>
    <cellStyle name="Total 3 7 4 25 2 2" xfId="35696"/>
    <cellStyle name="Total 3 7 4 25 2 3" xfId="46735"/>
    <cellStyle name="Total 3 7 4 25 2 4" xfId="23782"/>
    <cellStyle name="Total 3 7 4 25 3" xfId="30178"/>
    <cellStyle name="Total 3 7 4 25 4" xfId="41201"/>
    <cellStyle name="Total 3 7 4 25 5" xfId="18248"/>
    <cellStyle name="Total 3 7 4 26" xfId="6568"/>
    <cellStyle name="Total 3 7 4 26 2" xfId="12070"/>
    <cellStyle name="Total 3 7 4 26 2 2" xfId="35897"/>
    <cellStyle name="Total 3 7 4 26 2 3" xfId="46936"/>
    <cellStyle name="Total 3 7 4 26 2 4" xfId="23983"/>
    <cellStyle name="Total 3 7 4 26 3" xfId="30403"/>
    <cellStyle name="Total 3 7 4 26 4" xfId="41435"/>
    <cellStyle name="Total 3 7 4 26 5" xfId="18482"/>
    <cellStyle name="Total 3 7 4 27" xfId="690"/>
    <cellStyle name="Total 3 7 4 27 2" xfId="6997"/>
    <cellStyle name="Total 3 7 4 27 2 2" xfId="30824"/>
    <cellStyle name="Total 3 7 4 27 2 3" xfId="41863"/>
    <cellStyle name="Total 3 7 4 27 2 4" xfId="18910"/>
    <cellStyle name="Total 3 7 4 27 3" xfId="24681"/>
    <cellStyle name="Total 3 7 4 27 4" xfId="29210"/>
    <cellStyle name="Total 3 7 4 27 5" xfId="12604"/>
    <cellStyle name="Total 3 7 4 28" xfId="24447"/>
    <cellStyle name="Total 3 7 4 29" xfId="26005"/>
    <cellStyle name="Total 3 7 4 3" xfId="1308"/>
    <cellStyle name="Total 3 7 4 3 2" xfId="7533"/>
    <cellStyle name="Total 3 7 4 3 2 2" xfId="31360"/>
    <cellStyle name="Total 3 7 4 3 2 3" xfId="42399"/>
    <cellStyle name="Total 3 7 4 3 2 4" xfId="19446"/>
    <cellStyle name="Total 3 7 4 3 3" xfId="25283"/>
    <cellStyle name="Total 3 7 4 3 4" xfId="36175"/>
    <cellStyle name="Total 3 7 4 3 5" xfId="13222"/>
    <cellStyle name="Total 3 7 4 30" xfId="12365"/>
    <cellStyle name="Total 3 7 4 4" xfId="1540"/>
    <cellStyle name="Total 3 7 4 4 2" xfId="7731"/>
    <cellStyle name="Total 3 7 4 4 2 2" xfId="31558"/>
    <cellStyle name="Total 3 7 4 4 2 3" xfId="42597"/>
    <cellStyle name="Total 3 7 4 4 2 4" xfId="19644"/>
    <cellStyle name="Total 3 7 4 4 3" xfId="25507"/>
    <cellStyle name="Total 3 7 4 4 4" xfId="36407"/>
    <cellStyle name="Total 3 7 4 4 5" xfId="13454"/>
    <cellStyle name="Total 3 7 4 5" xfId="1751"/>
    <cellStyle name="Total 3 7 4 5 2" xfId="7915"/>
    <cellStyle name="Total 3 7 4 5 2 2" xfId="31742"/>
    <cellStyle name="Total 3 7 4 5 2 3" xfId="42781"/>
    <cellStyle name="Total 3 7 4 5 2 4" xfId="19828"/>
    <cellStyle name="Total 3 7 4 5 3" xfId="25711"/>
    <cellStyle name="Total 3 7 4 5 4" xfId="36618"/>
    <cellStyle name="Total 3 7 4 5 5" xfId="13665"/>
    <cellStyle name="Total 3 7 4 6" xfId="1982"/>
    <cellStyle name="Total 3 7 4 6 2" xfId="8116"/>
    <cellStyle name="Total 3 7 4 6 2 2" xfId="31943"/>
    <cellStyle name="Total 3 7 4 6 2 3" xfId="42982"/>
    <cellStyle name="Total 3 7 4 6 2 4" xfId="20029"/>
    <cellStyle name="Total 3 7 4 6 3" xfId="25935"/>
    <cellStyle name="Total 3 7 4 6 4" xfId="36849"/>
    <cellStyle name="Total 3 7 4 6 5" xfId="13896"/>
    <cellStyle name="Total 3 7 4 7" xfId="2207"/>
    <cellStyle name="Total 3 7 4 7 2" xfId="8307"/>
    <cellStyle name="Total 3 7 4 7 2 2" xfId="32134"/>
    <cellStyle name="Total 3 7 4 7 2 3" xfId="43173"/>
    <cellStyle name="Total 3 7 4 7 2 4" xfId="20220"/>
    <cellStyle name="Total 3 7 4 7 3" xfId="26153"/>
    <cellStyle name="Total 3 7 4 7 4" xfId="37074"/>
    <cellStyle name="Total 3 7 4 7 5" xfId="14121"/>
    <cellStyle name="Total 3 7 4 8" xfId="2421"/>
    <cellStyle name="Total 3 7 4 8 2" xfId="8493"/>
    <cellStyle name="Total 3 7 4 8 2 2" xfId="32320"/>
    <cellStyle name="Total 3 7 4 8 2 3" xfId="43359"/>
    <cellStyle name="Total 3 7 4 8 2 4" xfId="20406"/>
    <cellStyle name="Total 3 7 4 8 3" xfId="26361"/>
    <cellStyle name="Total 3 7 4 8 4" xfId="37288"/>
    <cellStyle name="Total 3 7 4 8 5" xfId="14335"/>
    <cellStyle name="Total 3 7 4 9" xfId="2643"/>
    <cellStyle name="Total 3 7 4 9 2" xfId="8682"/>
    <cellStyle name="Total 3 7 4 9 2 2" xfId="32509"/>
    <cellStyle name="Total 3 7 4 9 2 3" xfId="43548"/>
    <cellStyle name="Total 3 7 4 9 2 4" xfId="20595"/>
    <cellStyle name="Total 3 7 4 9 3" xfId="26578"/>
    <cellStyle name="Total 3 7 4 9 4" xfId="37510"/>
    <cellStyle name="Total 3 7 4 9 5" xfId="14557"/>
    <cellStyle name="Total 3 7 5" xfId="1054"/>
    <cellStyle name="Total 3 7 5 2" xfId="7311"/>
    <cellStyle name="Total 3 7 5 2 2" xfId="31138"/>
    <cellStyle name="Total 3 7 5 2 3" xfId="42177"/>
    <cellStyle name="Total 3 7 5 2 4" xfId="19224"/>
    <cellStyle name="Total 3 7 5 3" xfId="25036"/>
    <cellStyle name="Total 3 7 5 4" xfId="24389"/>
    <cellStyle name="Total 3 7 5 5" xfId="12968"/>
    <cellStyle name="Total 3 7 6" xfId="1267"/>
    <cellStyle name="Total 3 7 6 2" xfId="7496"/>
    <cellStyle name="Total 3 7 6 2 2" xfId="31323"/>
    <cellStyle name="Total 3 7 6 2 3" xfId="42362"/>
    <cellStyle name="Total 3 7 6 2 4" xfId="19409"/>
    <cellStyle name="Total 3 7 6 3" xfId="25243"/>
    <cellStyle name="Total 3 7 6 4" xfId="36134"/>
    <cellStyle name="Total 3 7 6 5" xfId="13181"/>
    <cellStyle name="Total 3 7 7" xfId="1499"/>
    <cellStyle name="Total 3 7 7 2" xfId="7694"/>
    <cellStyle name="Total 3 7 7 2 2" xfId="31521"/>
    <cellStyle name="Total 3 7 7 2 3" xfId="42560"/>
    <cellStyle name="Total 3 7 7 2 4" xfId="19607"/>
    <cellStyle name="Total 3 7 7 3" xfId="25467"/>
    <cellStyle name="Total 3 7 7 4" xfId="36366"/>
    <cellStyle name="Total 3 7 7 5" xfId="13413"/>
    <cellStyle name="Total 3 7 8" xfId="1710"/>
    <cellStyle name="Total 3 7 8 2" xfId="7878"/>
    <cellStyle name="Total 3 7 8 2 2" xfId="31705"/>
    <cellStyle name="Total 3 7 8 2 3" xfId="42744"/>
    <cellStyle name="Total 3 7 8 2 4" xfId="19791"/>
    <cellStyle name="Total 3 7 8 3" xfId="25671"/>
    <cellStyle name="Total 3 7 8 4" xfId="36577"/>
    <cellStyle name="Total 3 7 8 5" xfId="13624"/>
    <cellStyle name="Total 3 7 9" xfId="1941"/>
    <cellStyle name="Total 3 7 9 2" xfId="8079"/>
    <cellStyle name="Total 3 7 9 2 2" xfId="31906"/>
    <cellStyle name="Total 3 7 9 2 3" xfId="42945"/>
    <cellStyle name="Total 3 7 9 2 4" xfId="19992"/>
    <cellStyle name="Total 3 7 9 3" xfId="25895"/>
    <cellStyle name="Total 3 7 9 4" xfId="36808"/>
    <cellStyle name="Total 3 7 9 5" xfId="13855"/>
    <cellStyle name="Total 3 8" xfId="490"/>
    <cellStyle name="Total 3 8 10" xfId="2884"/>
    <cellStyle name="Total 3 8 10 2" xfId="8895"/>
    <cellStyle name="Total 3 8 10 2 2" xfId="32722"/>
    <cellStyle name="Total 3 8 10 2 3" xfId="43761"/>
    <cellStyle name="Total 3 8 10 2 4" xfId="20808"/>
    <cellStyle name="Total 3 8 10 3" xfId="26813"/>
    <cellStyle name="Total 3 8 10 4" xfId="37751"/>
    <cellStyle name="Total 3 8 10 5" xfId="14798"/>
    <cellStyle name="Total 3 8 11" xfId="3152"/>
    <cellStyle name="Total 3 8 11 2" xfId="9124"/>
    <cellStyle name="Total 3 8 11 2 2" xfId="32951"/>
    <cellStyle name="Total 3 8 11 2 3" xfId="43990"/>
    <cellStyle name="Total 3 8 11 2 4" xfId="21037"/>
    <cellStyle name="Total 3 8 11 3" xfId="27076"/>
    <cellStyle name="Total 3 8 11 4" xfId="38019"/>
    <cellStyle name="Total 3 8 11 5" xfId="15066"/>
    <cellStyle name="Total 3 8 12" xfId="3396"/>
    <cellStyle name="Total 3 8 12 2" xfId="9336"/>
    <cellStyle name="Total 3 8 12 2 2" xfId="33163"/>
    <cellStyle name="Total 3 8 12 2 3" xfId="44202"/>
    <cellStyle name="Total 3 8 12 2 4" xfId="21249"/>
    <cellStyle name="Total 3 8 12 3" xfId="27317"/>
    <cellStyle name="Total 3 8 12 4" xfId="38263"/>
    <cellStyle name="Total 3 8 12 5" xfId="15310"/>
    <cellStyle name="Total 3 8 13" xfId="3641"/>
    <cellStyle name="Total 3 8 13 2" xfId="9549"/>
    <cellStyle name="Total 3 8 13 2 2" xfId="33376"/>
    <cellStyle name="Total 3 8 13 2 3" xfId="44415"/>
    <cellStyle name="Total 3 8 13 2 4" xfId="21462"/>
    <cellStyle name="Total 3 8 13 3" xfId="27557"/>
    <cellStyle name="Total 3 8 13 4" xfId="38508"/>
    <cellStyle name="Total 3 8 13 5" xfId="15555"/>
    <cellStyle name="Total 3 8 14" xfId="3889"/>
    <cellStyle name="Total 3 8 14 2" xfId="9763"/>
    <cellStyle name="Total 3 8 14 2 2" xfId="33590"/>
    <cellStyle name="Total 3 8 14 2 3" xfId="44629"/>
    <cellStyle name="Total 3 8 14 2 4" xfId="21676"/>
    <cellStyle name="Total 3 8 14 3" xfId="27801"/>
    <cellStyle name="Total 3 8 14 4" xfId="38756"/>
    <cellStyle name="Total 3 8 14 5" xfId="15803"/>
    <cellStyle name="Total 3 8 15" xfId="4133"/>
    <cellStyle name="Total 3 8 15 2" xfId="9974"/>
    <cellStyle name="Total 3 8 15 2 2" xfId="33801"/>
    <cellStyle name="Total 3 8 15 2 3" xfId="44840"/>
    <cellStyle name="Total 3 8 15 2 4" xfId="21887"/>
    <cellStyle name="Total 3 8 15 3" xfId="28040"/>
    <cellStyle name="Total 3 8 15 4" xfId="39000"/>
    <cellStyle name="Total 3 8 15 5" xfId="16047"/>
    <cellStyle name="Total 3 8 16" xfId="4375"/>
    <cellStyle name="Total 3 8 16 2" xfId="10184"/>
    <cellStyle name="Total 3 8 16 2 2" xfId="34011"/>
    <cellStyle name="Total 3 8 16 2 3" xfId="45050"/>
    <cellStyle name="Total 3 8 16 2 4" xfId="22097"/>
    <cellStyle name="Total 3 8 16 3" xfId="28277"/>
    <cellStyle name="Total 3 8 16 4" xfId="39242"/>
    <cellStyle name="Total 3 8 16 5" xfId="16289"/>
    <cellStyle name="Total 3 8 17" xfId="4596"/>
    <cellStyle name="Total 3 8 17 2" xfId="10371"/>
    <cellStyle name="Total 3 8 17 2 2" xfId="34198"/>
    <cellStyle name="Total 3 8 17 2 3" xfId="45237"/>
    <cellStyle name="Total 3 8 17 2 4" xfId="22284"/>
    <cellStyle name="Total 3 8 17 3" xfId="28492"/>
    <cellStyle name="Total 3 8 17 4" xfId="39463"/>
    <cellStyle name="Total 3 8 17 5" xfId="16510"/>
    <cellStyle name="Total 3 8 18" xfId="4806"/>
    <cellStyle name="Total 3 8 18 2" xfId="10554"/>
    <cellStyle name="Total 3 8 18 2 2" xfId="34381"/>
    <cellStyle name="Total 3 8 18 2 3" xfId="45420"/>
    <cellStyle name="Total 3 8 18 2 4" xfId="22467"/>
    <cellStyle name="Total 3 8 18 3" xfId="28696"/>
    <cellStyle name="Total 3 8 18 4" xfId="39673"/>
    <cellStyle name="Total 3 8 18 5" xfId="16720"/>
    <cellStyle name="Total 3 8 19" xfId="5041"/>
    <cellStyle name="Total 3 8 19 2" xfId="10759"/>
    <cellStyle name="Total 3 8 19 2 2" xfId="34586"/>
    <cellStyle name="Total 3 8 19 2 3" xfId="45625"/>
    <cellStyle name="Total 3 8 19 2 4" xfId="22672"/>
    <cellStyle name="Total 3 8 19 3" xfId="28925"/>
    <cellStyle name="Total 3 8 19 4" xfId="39908"/>
    <cellStyle name="Total 3 8 19 5" xfId="16955"/>
    <cellStyle name="Total 3 8 2" xfId="1134"/>
    <cellStyle name="Total 3 8 2 2" xfId="7386"/>
    <cellStyle name="Total 3 8 2 2 2" xfId="31213"/>
    <cellStyle name="Total 3 8 2 2 3" xfId="42252"/>
    <cellStyle name="Total 3 8 2 2 4" xfId="19299"/>
    <cellStyle name="Total 3 8 2 3" xfId="25115"/>
    <cellStyle name="Total 3 8 2 4" xfId="24255"/>
    <cellStyle name="Total 3 8 2 5" xfId="13048"/>
    <cellStyle name="Total 3 8 20" xfId="5262"/>
    <cellStyle name="Total 3 8 20 2" xfId="10946"/>
    <cellStyle name="Total 3 8 20 2 2" xfId="34773"/>
    <cellStyle name="Total 3 8 20 2 3" xfId="45812"/>
    <cellStyle name="Total 3 8 20 2 4" xfId="22859"/>
    <cellStyle name="Total 3 8 20 3" xfId="29139"/>
    <cellStyle name="Total 3 8 20 4" xfId="40129"/>
    <cellStyle name="Total 3 8 20 5" xfId="17176"/>
    <cellStyle name="Total 3 8 21" xfId="5495"/>
    <cellStyle name="Total 3 8 21 2" xfId="11149"/>
    <cellStyle name="Total 3 8 21 2 2" xfId="34976"/>
    <cellStyle name="Total 3 8 21 2 3" xfId="46015"/>
    <cellStyle name="Total 3 8 21 2 4" xfId="23062"/>
    <cellStyle name="Total 3 8 21 3" xfId="29366"/>
    <cellStyle name="Total 3 8 21 4" xfId="40362"/>
    <cellStyle name="Total 3 8 21 5" xfId="17409"/>
    <cellStyle name="Total 3 8 22" xfId="5728"/>
    <cellStyle name="Total 3 8 22 2" xfId="11350"/>
    <cellStyle name="Total 3 8 22 2 2" xfId="35177"/>
    <cellStyle name="Total 3 8 22 2 3" xfId="46216"/>
    <cellStyle name="Total 3 8 22 2 4" xfId="23263"/>
    <cellStyle name="Total 3 8 22 3" xfId="29592"/>
    <cellStyle name="Total 3 8 22 4" xfId="40595"/>
    <cellStyle name="Total 3 8 22 5" xfId="17642"/>
    <cellStyle name="Total 3 8 23" xfId="5945"/>
    <cellStyle name="Total 3 8 23 2" xfId="11534"/>
    <cellStyle name="Total 3 8 23 2 2" xfId="35361"/>
    <cellStyle name="Total 3 8 23 2 3" xfId="46400"/>
    <cellStyle name="Total 3 8 23 2 4" xfId="23447"/>
    <cellStyle name="Total 3 8 23 3" xfId="29803"/>
    <cellStyle name="Total 3 8 23 4" xfId="40812"/>
    <cellStyle name="Total 3 8 23 5" xfId="17859"/>
    <cellStyle name="Total 3 8 24" xfId="6153"/>
    <cellStyle name="Total 3 8 24 2" xfId="11715"/>
    <cellStyle name="Total 3 8 24 2 2" xfId="35542"/>
    <cellStyle name="Total 3 8 24 2 3" xfId="46581"/>
    <cellStyle name="Total 3 8 24 2 4" xfId="23628"/>
    <cellStyle name="Total 3 8 24 3" xfId="30004"/>
    <cellStyle name="Total 3 8 24 4" xfId="41020"/>
    <cellStyle name="Total 3 8 24 5" xfId="18067"/>
    <cellStyle name="Total 3 8 25" xfId="6373"/>
    <cellStyle name="Total 3 8 25 2" xfId="11907"/>
    <cellStyle name="Total 3 8 25 2 2" xfId="35734"/>
    <cellStyle name="Total 3 8 25 2 3" xfId="46773"/>
    <cellStyle name="Total 3 8 25 2 4" xfId="23820"/>
    <cellStyle name="Total 3 8 25 3" xfId="30217"/>
    <cellStyle name="Total 3 8 25 4" xfId="41240"/>
    <cellStyle name="Total 3 8 25 5" xfId="18287"/>
    <cellStyle name="Total 3 8 26" xfId="6599"/>
    <cellStyle name="Total 3 8 26 2" xfId="12100"/>
    <cellStyle name="Total 3 8 26 2 2" xfId="35927"/>
    <cellStyle name="Total 3 8 26 2 3" xfId="46966"/>
    <cellStyle name="Total 3 8 26 2 4" xfId="24013"/>
    <cellStyle name="Total 3 8 26 3" xfId="30434"/>
    <cellStyle name="Total 3 8 26 4" xfId="41466"/>
    <cellStyle name="Total 3 8 26 5" xfId="18513"/>
    <cellStyle name="Total 3 8 27" xfId="728"/>
    <cellStyle name="Total 3 8 27 2" xfId="7035"/>
    <cellStyle name="Total 3 8 27 2 2" xfId="30862"/>
    <cellStyle name="Total 3 8 27 2 3" xfId="41901"/>
    <cellStyle name="Total 3 8 27 2 4" xfId="18948"/>
    <cellStyle name="Total 3 8 27 3" xfId="24719"/>
    <cellStyle name="Total 3 8 27 4" xfId="24845"/>
    <cellStyle name="Total 3 8 27 5" xfId="12642"/>
    <cellStyle name="Total 3 8 28" xfId="6818"/>
    <cellStyle name="Total 3 8 28 2" xfId="30645"/>
    <cellStyle name="Total 3 8 28 3" xfId="41684"/>
    <cellStyle name="Total 3 8 28 4" xfId="18731"/>
    <cellStyle name="Total 3 8 29" xfId="24486"/>
    <cellStyle name="Total 3 8 3" xfId="1347"/>
    <cellStyle name="Total 3 8 3 2" xfId="7571"/>
    <cellStyle name="Total 3 8 3 2 2" xfId="31398"/>
    <cellStyle name="Total 3 8 3 2 3" xfId="42437"/>
    <cellStyle name="Total 3 8 3 2 4" xfId="19484"/>
    <cellStyle name="Total 3 8 3 3" xfId="25322"/>
    <cellStyle name="Total 3 8 3 4" xfId="36214"/>
    <cellStyle name="Total 3 8 3 5" xfId="13261"/>
    <cellStyle name="Total 3 8 30" xfId="25013"/>
    <cellStyle name="Total 3 8 31" xfId="12404"/>
    <cellStyle name="Total 3 8 4" xfId="1579"/>
    <cellStyle name="Total 3 8 4 2" xfId="7769"/>
    <cellStyle name="Total 3 8 4 2 2" xfId="31596"/>
    <cellStyle name="Total 3 8 4 2 3" xfId="42635"/>
    <cellStyle name="Total 3 8 4 2 4" xfId="19682"/>
    <cellStyle name="Total 3 8 4 3" xfId="25546"/>
    <cellStyle name="Total 3 8 4 4" xfId="36446"/>
    <cellStyle name="Total 3 8 4 5" xfId="13493"/>
    <cellStyle name="Total 3 8 5" xfId="1790"/>
    <cellStyle name="Total 3 8 5 2" xfId="7953"/>
    <cellStyle name="Total 3 8 5 2 2" xfId="31780"/>
    <cellStyle name="Total 3 8 5 2 3" xfId="42819"/>
    <cellStyle name="Total 3 8 5 2 4" xfId="19866"/>
    <cellStyle name="Total 3 8 5 3" xfId="25750"/>
    <cellStyle name="Total 3 8 5 4" xfId="36657"/>
    <cellStyle name="Total 3 8 5 5" xfId="13704"/>
    <cellStyle name="Total 3 8 6" xfId="2021"/>
    <cellStyle name="Total 3 8 6 2" xfId="8154"/>
    <cellStyle name="Total 3 8 6 2 2" xfId="31981"/>
    <cellStyle name="Total 3 8 6 2 3" xfId="43020"/>
    <cellStyle name="Total 3 8 6 2 4" xfId="20067"/>
    <cellStyle name="Total 3 8 6 3" xfId="25974"/>
    <cellStyle name="Total 3 8 6 4" xfId="36888"/>
    <cellStyle name="Total 3 8 6 5" xfId="13935"/>
    <cellStyle name="Total 3 8 7" xfId="2246"/>
    <cellStyle name="Total 3 8 7 2" xfId="8345"/>
    <cellStyle name="Total 3 8 7 2 2" xfId="32172"/>
    <cellStyle name="Total 3 8 7 2 3" xfId="43211"/>
    <cellStyle name="Total 3 8 7 2 4" xfId="20258"/>
    <cellStyle name="Total 3 8 7 3" xfId="26192"/>
    <cellStyle name="Total 3 8 7 4" xfId="37113"/>
    <cellStyle name="Total 3 8 7 5" xfId="14160"/>
    <cellStyle name="Total 3 8 8" xfId="2460"/>
    <cellStyle name="Total 3 8 8 2" xfId="8531"/>
    <cellStyle name="Total 3 8 8 2 2" xfId="32358"/>
    <cellStyle name="Total 3 8 8 2 3" xfId="43397"/>
    <cellStyle name="Total 3 8 8 2 4" xfId="20444"/>
    <cellStyle name="Total 3 8 8 3" xfId="26400"/>
    <cellStyle name="Total 3 8 8 4" xfId="37327"/>
    <cellStyle name="Total 3 8 8 5" xfId="14374"/>
    <cellStyle name="Total 3 8 9" xfId="2678"/>
    <cellStyle name="Total 3 8 9 2" xfId="8715"/>
    <cellStyle name="Total 3 8 9 2 2" xfId="32542"/>
    <cellStyle name="Total 3 8 9 2 3" xfId="43581"/>
    <cellStyle name="Total 3 8 9 2 4" xfId="20628"/>
    <cellStyle name="Total 3 8 9 3" xfId="26612"/>
    <cellStyle name="Total 3 8 9 4" xfId="37545"/>
    <cellStyle name="Total 3 8 9 5" xfId="14592"/>
    <cellStyle name="Total 3 9" xfId="867"/>
    <cellStyle name="Total 3 9 2" xfId="7168"/>
    <cellStyle name="Total 3 9 2 2" xfId="30995"/>
    <cellStyle name="Total 3 9 2 3" xfId="42034"/>
    <cellStyle name="Total 3 9 2 4" xfId="19081"/>
    <cellStyle name="Total 3 9 3" xfId="24857"/>
    <cellStyle name="Total 3 9 4" xfId="27486"/>
    <cellStyle name="Total 3 9 5" xfId="12781"/>
    <cellStyle name="Total 4" xfId="47148"/>
    <cellStyle name="Total 5" xfId="47159"/>
    <cellStyle name="Warning Text 2" xfId="90"/>
    <cellStyle name="Warning Text 3" xfId="223"/>
    <cellStyle name="常规" xfId="0" builtinId="0"/>
    <cellStyle name="超链接" xfId="15" builtinId="8"/>
    <cellStyle name="一般_Riverbed_1U3U_DVT_system_key_component_R02_20080102" xfId="181"/>
    <cellStyle name="표준 6" xfId="180"/>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FF00"/>
      <color rgb="FFFF6600"/>
      <color rgb="FF66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53340</xdr:colOff>
      <xdr:row>0</xdr:row>
      <xdr:rowOff>0</xdr:rowOff>
    </xdr:from>
    <xdr:to>
      <xdr:col>1</xdr:col>
      <xdr:colOff>2034164</xdr:colOff>
      <xdr:row>2</xdr:row>
      <xdr:rowOff>133011</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14300" y="0"/>
          <a:ext cx="1980824" cy="5140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182880</xdr:colOff>
      <xdr:row>0</xdr:row>
      <xdr:rowOff>81280</xdr:rowOff>
    </xdr:from>
    <xdr:to>
      <xdr:col>0</xdr:col>
      <xdr:colOff>2163704</xdr:colOff>
      <xdr:row>3</xdr:row>
      <xdr:rowOff>46651</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 y="81280"/>
          <a:ext cx="1980824" cy="4987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xdr:colOff>
      <xdr:row>0</xdr:row>
      <xdr:rowOff>1693</xdr:rowOff>
    </xdr:from>
    <xdr:to>
      <xdr:col>1</xdr:col>
      <xdr:colOff>2002837</xdr:colOff>
      <xdr:row>2</xdr:row>
      <xdr:rowOff>131317</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81280" y="1693"/>
          <a:ext cx="1982517" cy="510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0</xdr:rowOff>
    </xdr:from>
    <xdr:to>
      <xdr:col>7</xdr:col>
      <xdr:colOff>0</xdr:colOff>
      <xdr:row>4</xdr:row>
      <xdr:rowOff>0</xdr:rowOff>
    </xdr:to>
    <xdr:sp macro="" textlink="">
      <xdr:nvSpPr>
        <xdr:cNvPr id="2" name="Rectangle 93">
          <a:extLst>
            <a:ext uri="{FF2B5EF4-FFF2-40B4-BE49-F238E27FC236}">
              <a16:creationId xmlns:a16="http://schemas.microsoft.com/office/drawing/2014/main" xmlns="" id="{00000000-0008-0000-1000-000002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3" name="Rectangle 94">
          <a:extLst>
            <a:ext uri="{FF2B5EF4-FFF2-40B4-BE49-F238E27FC236}">
              <a16:creationId xmlns:a16="http://schemas.microsoft.com/office/drawing/2014/main" xmlns="" id="{00000000-0008-0000-1000-000003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4" name="Rectangle 95">
          <a:extLst>
            <a:ext uri="{FF2B5EF4-FFF2-40B4-BE49-F238E27FC236}">
              <a16:creationId xmlns:a16="http://schemas.microsoft.com/office/drawing/2014/main" xmlns="" id="{00000000-0008-0000-1000-000004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5" name="Rectangle 96">
          <a:extLst>
            <a:ext uri="{FF2B5EF4-FFF2-40B4-BE49-F238E27FC236}">
              <a16:creationId xmlns:a16="http://schemas.microsoft.com/office/drawing/2014/main" xmlns="" id="{00000000-0008-0000-1000-000005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6" name="Rectangle 97">
          <a:extLst>
            <a:ext uri="{FF2B5EF4-FFF2-40B4-BE49-F238E27FC236}">
              <a16:creationId xmlns:a16="http://schemas.microsoft.com/office/drawing/2014/main" xmlns="" id="{00000000-0008-0000-1000-000006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7" name="Rectangle 98">
          <a:extLst>
            <a:ext uri="{FF2B5EF4-FFF2-40B4-BE49-F238E27FC236}">
              <a16:creationId xmlns:a16="http://schemas.microsoft.com/office/drawing/2014/main" xmlns="" id="{00000000-0008-0000-1000-000007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8" name="Rectangle 99">
          <a:extLst>
            <a:ext uri="{FF2B5EF4-FFF2-40B4-BE49-F238E27FC236}">
              <a16:creationId xmlns:a16="http://schemas.microsoft.com/office/drawing/2014/main" xmlns="" id="{00000000-0008-0000-1000-000008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9" name="Rectangle 100">
          <a:extLst>
            <a:ext uri="{FF2B5EF4-FFF2-40B4-BE49-F238E27FC236}">
              <a16:creationId xmlns:a16="http://schemas.microsoft.com/office/drawing/2014/main" xmlns="" id="{00000000-0008-0000-1000-000009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0" name="Rectangle 101">
          <a:extLst>
            <a:ext uri="{FF2B5EF4-FFF2-40B4-BE49-F238E27FC236}">
              <a16:creationId xmlns:a16="http://schemas.microsoft.com/office/drawing/2014/main" xmlns="" id="{00000000-0008-0000-1000-00000A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1" name="Rectangle 102">
          <a:extLst>
            <a:ext uri="{FF2B5EF4-FFF2-40B4-BE49-F238E27FC236}">
              <a16:creationId xmlns:a16="http://schemas.microsoft.com/office/drawing/2014/main" xmlns="" id="{00000000-0008-0000-1000-00000B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2" name="Rectangle 103">
          <a:extLst>
            <a:ext uri="{FF2B5EF4-FFF2-40B4-BE49-F238E27FC236}">
              <a16:creationId xmlns:a16="http://schemas.microsoft.com/office/drawing/2014/main" xmlns="" id="{00000000-0008-0000-1000-00000C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3" name="Rectangle 104">
          <a:extLst>
            <a:ext uri="{FF2B5EF4-FFF2-40B4-BE49-F238E27FC236}">
              <a16:creationId xmlns:a16="http://schemas.microsoft.com/office/drawing/2014/main" xmlns="" id="{00000000-0008-0000-1000-00000D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4" name="Rectangle 105">
          <a:extLst>
            <a:ext uri="{FF2B5EF4-FFF2-40B4-BE49-F238E27FC236}">
              <a16:creationId xmlns:a16="http://schemas.microsoft.com/office/drawing/2014/main" xmlns="" id="{00000000-0008-0000-1000-00000E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5" name="Rectangle 106">
          <a:extLst>
            <a:ext uri="{FF2B5EF4-FFF2-40B4-BE49-F238E27FC236}">
              <a16:creationId xmlns:a16="http://schemas.microsoft.com/office/drawing/2014/main" xmlns="" id="{00000000-0008-0000-1000-00000F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6" name="Rectangle 107">
          <a:extLst>
            <a:ext uri="{FF2B5EF4-FFF2-40B4-BE49-F238E27FC236}">
              <a16:creationId xmlns:a16="http://schemas.microsoft.com/office/drawing/2014/main" xmlns="" id="{00000000-0008-0000-1000-000010000000}"/>
            </a:ext>
          </a:extLst>
        </xdr:cNvPr>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7" name="Rectangle 93">
          <a:extLst>
            <a:ext uri="{FF2B5EF4-FFF2-40B4-BE49-F238E27FC236}">
              <a16:creationId xmlns:a16="http://schemas.microsoft.com/office/drawing/2014/main" xmlns="" id="{00000000-0008-0000-1000-000011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8" name="Rectangle 94">
          <a:extLst>
            <a:ext uri="{FF2B5EF4-FFF2-40B4-BE49-F238E27FC236}">
              <a16:creationId xmlns:a16="http://schemas.microsoft.com/office/drawing/2014/main" xmlns="" id="{00000000-0008-0000-1000-000012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9" name="Rectangle 95">
          <a:extLst>
            <a:ext uri="{FF2B5EF4-FFF2-40B4-BE49-F238E27FC236}">
              <a16:creationId xmlns:a16="http://schemas.microsoft.com/office/drawing/2014/main" xmlns="" id="{00000000-0008-0000-1000-000013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0" name="Rectangle 96">
          <a:extLst>
            <a:ext uri="{FF2B5EF4-FFF2-40B4-BE49-F238E27FC236}">
              <a16:creationId xmlns:a16="http://schemas.microsoft.com/office/drawing/2014/main" xmlns="" id="{00000000-0008-0000-1000-000014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1" name="Rectangle 97">
          <a:extLst>
            <a:ext uri="{FF2B5EF4-FFF2-40B4-BE49-F238E27FC236}">
              <a16:creationId xmlns:a16="http://schemas.microsoft.com/office/drawing/2014/main" xmlns="" id="{00000000-0008-0000-1000-000015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2" name="Rectangle 98">
          <a:extLst>
            <a:ext uri="{FF2B5EF4-FFF2-40B4-BE49-F238E27FC236}">
              <a16:creationId xmlns:a16="http://schemas.microsoft.com/office/drawing/2014/main" xmlns="" id="{00000000-0008-0000-1000-000016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3" name="Rectangle 99">
          <a:extLst>
            <a:ext uri="{FF2B5EF4-FFF2-40B4-BE49-F238E27FC236}">
              <a16:creationId xmlns:a16="http://schemas.microsoft.com/office/drawing/2014/main" xmlns="" id="{00000000-0008-0000-1000-000017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4" name="Rectangle 100">
          <a:extLst>
            <a:ext uri="{FF2B5EF4-FFF2-40B4-BE49-F238E27FC236}">
              <a16:creationId xmlns:a16="http://schemas.microsoft.com/office/drawing/2014/main" xmlns="" id="{00000000-0008-0000-1000-000018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5" name="Rectangle 101">
          <a:extLst>
            <a:ext uri="{FF2B5EF4-FFF2-40B4-BE49-F238E27FC236}">
              <a16:creationId xmlns:a16="http://schemas.microsoft.com/office/drawing/2014/main" xmlns="" id="{00000000-0008-0000-1000-000019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6" name="Rectangle 102">
          <a:extLst>
            <a:ext uri="{FF2B5EF4-FFF2-40B4-BE49-F238E27FC236}">
              <a16:creationId xmlns:a16="http://schemas.microsoft.com/office/drawing/2014/main" xmlns="" id="{00000000-0008-0000-1000-00001A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7" name="Rectangle 103">
          <a:extLst>
            <a:ext uri="{FF2B5EF4-FFF2-40B4-BE49-F238E27FC236}">
              <a16:creationId xmlns:a16="http://schemas.microsoft.com/office/drawing/2014/main" xmlns="" id="{00000000-0008-0000-1000-00001B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8" name="Rectangle 104">
          <a:extLst>
            <a:ext uri="{FF2B5EF4-FFF2-40B4-BE49-F238E27FC236}">
              <a16:creationId xmlns:a16="http://schemas.microsoft.com/office/drawing/2014/main" xmlns="" id="{00000000-0008-0000-1000-00001C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29" name="Rectangle 105">
          <a:extLst>
            <a:ext uri="{FF2B5EF4-FFF2-40B4-BE49-F238E27FC236}">
              <a16:creationId xmlns:a16="http://schemas.microsoft.com/office/drawing/2014/main" xmlns="" id="{00000000-0008-0000-1000-00001D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30" name="Rectangle 106">
          <a:extLst>
            <a:ext uri="{FF2B5EF4-FFF2-40B4-BE49-F238E27FC236}">
              <a16:creationId xmlns:a16="http://schemas.microsoft.com/office/drawing/2014/main" xmlns="" id="{00000000-0008-0000-1000-00001E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31" name="Rectangle 107">
          <a:extLst>
            <a:ext uri="{FF2B5EF4-FFF2-40B4-BE49-F238E27FC236}">
              <a16:creationId xmlns:a16="http://schemas.microsoft.com/office/drawing/2014/main" xmlns="" id="{00000000-0008-0000-1000-00001F000000}"/>
            </a:ext>
          </a:extLst>
        </xdr:cNvPr>
        <xdr:cNvSpPr>
          <a:spLocks noChangeArrowheads="1"/>
        </xdr:cNvSpPr>
      </xdr:nvSpPr>
      <xdr:spPr bwMode="auto">
        <a:xfrm>
          <a:off x="11186160" y="92964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ovadia\Desktop\Price%20List\09-September%20Price%20List\Final%20Version\Riverbed%20Price%20List%20September%202017%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partments\Users\dvlachos\Documents\ProductManagement\pricing\Cascade-PriceList-v5.0(q2-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behlmer\Documents\Item%20Master\New%20Item%20Requests\Setup%20in%20Process\2012-01C%20January%20SCPS%20SKUCO00029\Item%20Upload%20-%20SCPS%20Rev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s\users\Documents%20and%20Settings\ebehlmer\My%20Documents\Item%20Master\New%20Item%20Requests\Setup%20in%20Process\2010-07%20July%20skus\Virtual%20Steelhead%20sku's%20rev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ovadia\Desktop\Price%20List\2019%20PRICE%20LIST\02-2019-February%20Price%20List\SteelSupport%20GOV%20Ta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behlmer\Documents\Item%20Master\2018\2018-02-20%20Phase%202%20GOV%20sku's%20for%20Support\Item%20Upload%20-%20Master%20GOV%20sku's%20Group%202%20re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motions and HA"/>
      <sheetName val="SteelHead"/>
      <sheetName val="SteelFusion"/>
      <sheetName val="SteelConnect"/>
      <sheetName val="SteelHead-SD"/>
      <sheetName val="Configurable Options"/>
      <sheetName val="Field Add on Features"/>
      <sheetName val="Spare FRU's"/>
      <sheetName val="SteelCentral AppResponse"/>
      <sheetName val="SteelCentral Aternity"/>
      <sheetName val="SteelCentral SW"/>
      <sheetName val="SteelCentral AppInternals"/>
      <sheetName val="SteelCentral NPCM"/>
      <sheetName val="Modeler"/>
      <sheetName val="SteelCentral Subscriptions"/>
      <sheetName val="SteelCentral Portal"/>
      <sheetName val="SCA"/>
      <sheetName val="SteelCentral Controller"/>
      <sheetName val="SteelCentral NetProfiler"/>
      <sheetName val="SteelCentral NetShark &amp; AR11"/>
      <sheetName val="Support"/>
      <sheetName val="Cloud"/>
      <sheetName val="Virtual Steelhead"/>
      <sheetName val="Prof Services"/>
      <sheetName val="Prof Services Auth Partner SKUs"/>
      <sheetName val="Prof Services Training"/>
      <sheetName val="XX20 Upgrades"/>
      <sheetName val="E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05">
          <cell r="A405" t="str">
            <v>SteelCentral Analytics and Upgrades</v>
          </cell>
          <cell r="B405">
            <v>0</v>
          </cell>
          <cell r="C405">
            <v>0</v>
          </cell>
          <cell r="D405">
            <v>0</v>
          </cell>
          <cell r="E405">
            <v>0</v>
          </cell>
          <cell r="F405">
            <v>0</v>
          </cell>
          <cell r="G405">
            <v>0</v>
          </cell>
        </row>
        <row r="406">
          <cell r="A406" t="str">
            <v>PART NUMBER</v>
          </cell>
          <cell r="B406" t="str">
            <v>DESCRIPTION</v>
          </cell>
          <cell r="C406" t="str">
            <v>LONG DESCRIPTION</v>
          </cell>
          <cell r="D406" t="str">
            <v>US LIST PRICE</v>
          </cell>
          <cell r="E406" t="str">
            <v>UOM</v>
          </cell>
          <cell r="F406" t="str">
            <v>DISC CAT</v>
          </cell>
          <cell r="G406" t="str">
            <v>PARTNER COMP</v>
          </cell>
        </row>
        <row r="407">
          <cell r="A407" t="str">
            <v>Analytics</v>
          </cell>
          <cell r="B407">
            <v>0</v>
          </cell>
          <cell r="C407">
            <v>0</v>
          </cell>
          <cell r="D407">
            <v>0</v>
          </cell>
          <cell r="E407">
            <v>0</v>
          </cell>
          <cell r="F407">
            <v>0</v>
          </cell>
          <cell r="G407">
            <v>0</v>
          </cell>
        </row>
        <row r="408">
          <cell r="A408" t="str">
            <v>CAA-CAX</v>
          </cell>
          <cell r="B408" t="str">
            <v>Platform analytic license for CAX100,200,300</v>
          </cell>
          <cell r="C408" t="str">
            <v>Platform analytic license for CAX100,200,300</v>
          </cell>
          <cell r="D408">
            <v>9995</v>
          </cell>
          <cell r="E408" t="str">
            <v>Each</v>
          </cell>
          <cell r="F408" t="str">
            <v>H</v>
          </cell>
          <cell r="G408" t="str">
            <v>NPM</v>
          </cell>
        </row>
        <row r="409">
          <cell r="A409" t="str">
            <v>CAA-CAP-02100</v>
          </cell>
          <cell r="B409" t="str">
            <v>Platform analytic license for Standard Profiler</v>
          </cell>
          <cell r="C409" t="str">
            <v>Platform analytic license for Standard Profiler</v>
          </cell>
          <cell r="D409">
            <v>39995</v>
          </cell>
          <cell r="E409" t="str">
            <v>Each</v>
          </cell>
          <cell r="F409" t="str">
            <v>H</v>
          </cell>
          <cell r="G409" t="str">
            <v>NPM</v>
          </cell>
        </row>
        <row r="410">
          <cell r="A410" t="str">
            <v>CAA-CAP-04100</v>
          </cell>
          <cell r="B410" t="str">
            <v>Platform analytic license for Enterprise Profiler</v>
          </cell>
          <cell r="C410" t="str">
            <v>Platform analytic license for Enterprise Profiler</v>
          </cell>
          <cell r="D410">
            <v>69995</v>
          </cell>
          <cell r="E410" t="str">
            <v>Each</v>
          </cell>
          <cell r="F410" t="str">
            <v>H</v>
          </cell>
          <cell r="G410" t="str">
            <v>NPM</v>
          </cell>
        </row>
        <row r="411">
          <cell r="A411" t="str">
            <v>CAA-EXPRESS-MAZU</v>
          </cell>
          <cell r="B411" t="str">
            <v>Platform analytic license for any Mazu Express</v>
          </cell>
          <cell r="C411" t="str">
            <v>Platform analytic license for any Mazu Express</v>
          </cell>
          <cell r="D411">
            <v>9995</v>
          </cell>
          <cell r="E411" t="str">
            <v>Each</v>
          </cell>
          <cell r="F411" t="str">
            <v>H</v>
          </cell>
          <cell r="G411" t="str">
            <v>NPM</v>
          </cell>
        </row>
        <row r="412">
          <cell r="A412" t="str">
            <v>CAA-STANDARD-MAZU</v>
          </cell>
          <cell r="B412" t="str">
            <v>Platform analytic license for any Mazu Standard Profiler</v>
          </cell>
          <cell r="C412" t="str">
            <v>Platform analytic license for any Mazu Standard Profiler</v>
          </cell>
          <cell r="D412">
            <v>39995</v>
          </cell>
          <cell r="E412" t="str">
            <v>Each</v>
          </cell>
          <cell r="F412" t="str">
            <v>H</v>
          </cell>
          <cell r="G412" t="str">
            <v>NPM</v>
          </cell>
        </row>
        <row r="413">
          <cell r="A413" t="str">
            <v>CAA-ENTERPRISE-MAZU</v>
          </cell>
          <cell r="B413" t="str">
            <v>Platform analytic license for Mazu Enterprise Profiler</v>
          </cell>
          <cell r="C413" t="str">
            <v>Platform analytic license for Mazu Enterprise Profiler</v>
          </cell>
          <cell r="D413">
            <v>69995</v>
          </cell>
          <cell r="E413" t="str">
            <v>Each</v>
          </cell>
          <cell r="F413" t="str">
            <v>H</v>
          </cell>
          <cell r="G413" t="str">
            <v>NPM</v>
          </cell>
        </row>
        <row r="414">
          <cell r="A414" t="str">
            <v>SteelCentral Evaluation Appliances</v>
          </cell>
          <cell r="B414">
            <v>0</v>
          </cell>
          <cell r="C414">
            <v>0</v>
          </cell>
          <cell r="D414">
            <v>0</v>
          </cell>
          <cell r="E414">
            <v>0</v>
          </cell>
          <cell r="F414">
            <v>0</v>
          </cell>
          <cell r="G414">
            <v>0</v>
          </cell>
        </row>
        <row r="415">
          <cell r="A415" t="str">
            <v>Analytics</v>
          </cell>
          <cell r="B415">
            <v>0</v>
          </cell>
          <cell r="C415">
            <v>0</v>
          </cell>
          <cell r="D415">
            <v>0</v>
          </cell>
          <cell r="E415">
            <v>0</v>
          </cell>
          <cell r="F415">
            <v>0</v>
          </cell>
          <cell r="G415">
            <v>0</v>
          </cell>
        </row>
        <row r="416">
          <cell r="A416" t="str">
            <v>CAA-CAX-E</v>
          </cell>
          <cell r="B416" t="str">
            <v>Eval Platform analytic license for any Express</v>
          </cell>
          <cell r="C416" t="str">
            <v>Eval Platform analytic license for any Express</v>
          </cell>
          <cell r="D416">
            <v>0</v>
          </cell>
          <cell r="E416" t="str">
            <v>Each</v>
          </cell>
          <cell r="F416" t="str">
            <v>H</v>
          </cell>
          <cell r="G416" t="str">
            <v>NPM</v>
          </cell>
        </row>
        <row r="417">
          <cell r="A417" t="str">
            <v>CAA-CAP-02100-E</v>
          </cell>
          <cell r="B417" t="str">
            <v>Eval Platform analytic license for any Standard Profiler series</v>
          </cell>
          <cell r="C417" t="str">
            <v>Eval Platform analytic license for any Standard Profiler series</v>
          </cell>
          <cell r="D417">
            <v>0</v>
          </cell>
          <cell r="E417" t="str">
            <v>Each</v>
          </cell>
          <cell r="F417" t="str">
            <v>H</v>
          </cell>
          <cell r="G417" t="str">
            <v>NPM</v>
          </cell>
        </row>
        <row r="418">
          <cell r="A418" t="str">
            <v>CAA-CAP-04100-E</v>
          </cell>
          <cell r="B418" t="str">
            <v>Eval Platform analytic license for Enterprise Profiler series</v>
          </cell>
          <cell r="C418" t="str">
            <v>Eval Platform analytic license for Enterprise Profiler series</v>
          </cell>
          <cell r="D418">
            <v>0</v>
          </cell>
          <cell r="E418" t="str">
            <v>Each</v>
          </cell>
          <cell r="F418" t="str">
            <v>H</v>
          </cell>
          <cell r="G418" t="str">
            <v>NPM</v>
          </cell>
        </row>
        <row r="419">
          <cell r="A419" t="str">
            <v>SteelCentral Upgrade Licenses</v>
          </cell>
          <cell r="B419">
            <v>0</v>
          </cell>
          <cell r="C419">
            <v>0</v>
          </cell>
          <cell r="D419">
            <v>0</v>
          </cell>
          <cell r="E419">
            <v>0</v>
          </cell>
          <cell r="F419">
            <v>0</v>
          </cell>
          <cell r="G419">
            <v>0</v>
          </cell>
        </row>
        <row r="420">
          <cell r="A420" t="str">
            <v>UPG-CAX-100TX-200TX</v>
          </cell>
          <cell r="B420" t="str">
            <v>Upgrade CAX-00100-2TX to CAX-00200-2TX</v>
          </cell>
          <cell r="C420" t="str">
            <v>Upgrade CAX-00100-2TX to CAX-00200-2TX</v>
          </cell>
          <cell r="D420">
            <v>24150</v>
          </cell>
          <cell r="E420" t="str">
            <v>Each</v>
          </cell>
          <cell r="F420" t="str">
            <v>A</v>
          </cell>
          <cell r="G420" t="str">
            <v>NPM</v>
          </cell>
        </row>
        <row r="421">
          <cell r="A421" t="str">
            <v>UPG-CAX-100SX-200SX</v>
          </cell>
          <cell r="B421" t="str">
            <v>Upgrade CAX-00100-2SX to CAX-00200-2SX</v>
          </cell>
          <cell r="C421" t="str">
            <v>Upgrade CAX-00100-2SX to CAX-00200-2SX</v>
          </cell>
          <cell r="D421">
            <v>24150</v>
          </cell>
          <cell r="E421" t="str">
            <v>Each</v>
          </cell>
          <cell r="F421" t="str">
            <v>A</v>
          </cell>
          <cell r="G421" t="str">
            <v>NPM</v>
          </cell>
        </row>
        <row r="422">
          <cell r="A422" t="str">
            <v>UPG-CAX-200TX-300TX</v>
          </cell>
          <cell r="B422" t="str">
            <v>Upgrade CAX-00200-2TX to CAX-00300-2TX</v>
          </cell>
          <cell r="C422" t="str">
            <v>Upgrade CAX-00200-2TX to CAX-00300-2TX</v>
          </cell>
          <cell r="D422">
            <v>23000</v>
          </cell>
          <cell r="E422" t="str">
            <v>Each</v>
          </cell>
          <cell r="F422" t="str">
            <v>A</v>
          </cell>
          <cell r="G422" t="str">
            <v>NPM</v>
          </cell>
        </row>
        <row r="423">
          <cell r="A423" t="str">
            <v>UPG-CAX-200SX-300SX</v>
          </cell>
          <cell r="B423" t="str">
            <v>Upgrade CAX-00200-2SX to CAX-00300-2SX</v>
          </cell>
          <cell r="C423" t="str">
            <v>Upgrade CAX-00200-2SX to CAX-00300-2SX</v>
          </cell>
          <cell r="D423">
            <v>23000</v>
          </cell>
          <cell r="E423" t="str">
            <v>Each</v>
          </cell>
          <cell r="F423" t="str">
            <v>A</v>
          </cell>
          <cell r="G423" t="str">
            <v>NPM</v>
          </cell>
        </row>
        <row r="424">
          <cell r="A424" t="str">
            <v>UPG-CAG-02100-F1-F2</v>
          </cell>
          <cell r="B424" t="str">
            <v>Upgrade CAG2100-F1-CAG2100-F2</v>
          </cell>
          <cell r="C424" t="str">
            <v>Upgrade CAG2100-F1-CAG2100-F2</v>
          </cell>
          <cell r="D424">
            <v>17250</v>
          </cell>
          <cell r="E424" t="str">
            <v>Each</v>
          </cell>
          <cell r="F424" t="str">
            <v>A</v>
          </cell>
          <cell r="G424" t="str">
            <v>NPM</v>
          </cell>
        </row>
        <row r="425">
          <cell r="A425" t="str">
            <v>UPG-CAG-02100-F2-F3</v>
          </cell>
          <cell r="B425" t="str">
            <v>Upgrade CAG2100-F2-CAG2100-F3</v>
          </cell>
          <cell r="C425" t="str">
            <v>Upgrade CAG2100-F2-CAG2100-F3</v>
          </cell>
          <cell r="D425">
            <v>17250</v>
          </cell>
          <cell r="E425" t="str">
            <v>Each</v>
          </cell>
          <cell r="F425" t="str">
            <v>A</v>
          </cell>
          <cell r="G425" t="str">
            <v>NPM</v>
          </cell>
        </row>
        <row r="426">
          <cell r="A426" t="str">
            <v>UPG-CAG-02100-F3-F4</v>
          </cell>
          <cell r="B426" t="str">
            <v>Upgrade CAG2100-F3-CAG2100-F4</v>
          </cell>
          <cell r="C426" t="str">
            <v>Upgrade CAG2100-F3-CAG2100-F4</v>
          </cell>
          <cell r="D426">
            <v>17250</v>
          </cell>
          <cell r="E426" t="str">
            <v>Each</v>
          </cell>
          <cell r="F426" t="str">
            <v>A</v>
          </cell>
          <cell r="G426" t="str">
            <v>NPM</v>
          </cell>
        </row>
        <row r="427">
          <cell r="A427" t="str">
            <v>UPG-CAG-02100-F4-F5</v>
          </cell>
          <cell r="B427" t="str">
            <v>Upgrade CAG2100-F4-CAG2100-F5</v>
          </cell>
          <cell r="C427" t="str">
            <v>Upgrade CAG2100-F4-CAG2100-F5</v>
          </cell>
          <cell r="D427">
            <v>17250</v>
          </cell>
          <cell r="E427" t="str">
            <v>Each</v>
          </cell>
          <cell r="F427" t="str">
            <v>A</v>
          </cell>
          <cell r="G427" t="str">
            <v>NPM</v>
          </cell>
        </row>
        <row r="428">
          <cell r="A428" t="str">
            <v>UPG-CAP-02120-02140</v>
          </cell>
          <cell r="B428" t="str">
            <v>Upgrade CAP-02120 to CAP-02140</v>
          </cell>
          <cell r="C428" t="str">
            <v>Upgrade CAP-02120 to CAP-02140</v>
          </cell>
          <cell r="D428">
            <v>35075</v>
          </cell>
          <cell r="E428" t="str">
            <v>Each</v>
          </cell>
          <cell r="F428" t="str">
            <v>A</v>
          </cell>
          <cell r="G428" t="str">
            <v>NPM</v>
          </cell>
        </row>
        <row r="429">
          <cell r="A429" t="str">
            <v>UPG-CAP-02140-02160</v>
          </cell>
          <cell r="B429" t="str">
            <v>Upgrade CAP-02140 to CAP-02160</v>
          </cell>
          <cell r="C429" t="str">
            <v>Upgrade CAP-02140 to CAP-02160</v>
          </cell>
          <cell r="D429">
            <v>57500</v>
          </cell>
          <cell r="E429" t="str">
            <v>Each</v>
          </cell>
          <cell r="F429" t="str">
            <v>A</v>
          </cell>
          <cell r="G429" t="str">
            <v>NPM</v>
          </cell>
        </row>
        <row r="430">
          <cell r="A430" t="str">
            <v>P-500-UP-P-1200</v>
          </cell>
          <cell r="B430" t="str">
            <v>Upgrade P-500 to a P-1200</v>
          </cell>
          <cell r="C430" t="str">
            <v>Upgrade P-500 to a P-1200</v>
          </cell>
          <cell r="D430">
            <v>15500</v>
          </cell>
          <cell r="E430" t="str">
            <v>Each</v>
          </cell>
          <cell r="F430" t="str">
            <v>A</v>
          </cell>
          <cell r="G430" t="str">
            <v>NPM</v>
          </cell>
        </row>
        <row r="431">
          <cell r="A431" t="str">
            <v>P-1200-UP-P-2500</v>
          </cell>
          <cell r="B431" t="str">
            <v>Upgrade P-1200 to a P-2500</v>
          </cell>
          <cell r="C431" t="str">
            <v>Upgrade P-1200 to a P-2500</v>
          </cell>
          <cell r="D431">
            <v>40000</v>
          </cell>
          <cell r="E431" t="str">
            <v>Each</v>
          </cell>
          <cell r="F431" t="str">
            <v>A</v>
          </cell>
          <cell r="G431" t="str">
            <v>NPM</v>
          </cell>
        </row>
        <row r="432">
          <cell r="A432" t="str">
            <v>RG-F100-UP-RG-F200</v>
          </cell>
          <cell r="B432" t="str">
            <v>Upgrade RG-100 to a RG-200</v>
          </cell>
          <cell r="C432" t="str">
            <v>Upgrade RG-100 to a RG-200</v>
          </cell>
          <cell r="D432">
            <v>15000</v>
          </cell>
          <cell r="E432" t="str">
            <v>Each</v>
          </cell>
          <cell r="F432" t="str">
            <v>A</v>
          </cell>
          <cell r="G432" t="str">
            <v>NPM</v>
          </cell>
        </row>
        <row r="433">
          <cell r="A433" t="str">
            <v>RG-F200-UP-RG-F500</v>
          </cell>
          <cell r="B433" t="str">
            <v>Upgrade RG-200 to a RG-500</v>
          </cell>
          <cell r="C433" t="str">
            <v>Upgrade RG-200 to a RG-500</v>
          </cell>
          <cell r="D433">
            <v>15000</v>
          </cell>
          <cell r="E433" t="str">
            <v>Each</v>
          </cell>
          <cell r="F433" t="str">
            <v>A</v>
          </cell>
          <cell r="G433" t="str">
            <v>NPM</v>
          </cell>
        </row>
        <row r="434">
          <cell r="A434" t="str">
            <v>RG-F500-UP-RG-F800</v>
          </cell>
          <cell r="B434" t="str">
            <v>Upgrade RG-500 to a RG-800</v>
          </cell>
          <cell r="C434" t="str">
            <v>Upgrade RG-500 to a RG-800</v>
          </cell>
          <cell r="D434">
            <v>15000</v>
          </cell>
          <cell r="E434" t="str">
            <v>Each</v>
          </cell>
          <cell r="F434" t="str">
            <v>A</v>
          </cell>
          <cell r="G434" t="str">
            <v>NPM</v>
          </cell>
        </row>
        <row r="435">
          <cell r="A435" t="str">
            <v>P-RG-200-800-UP</v>
          </cell>
          <cell r="B435" t="str">
            <v>Upgrade a Mazu RG 200 to an RG 800</v>
          </cell>
          <cell r="C435" t="str">
            <v>Upgrade a Mazu RG 200 to an RG 800</v>
          </cell>
          <cell r="D435">
            <v>34500</v>
          </cell>
          <cell r="E435" t="str">
            <v>Each</v>
          </cell>
          <cell r="F435" t="str">
            <v>A</v>
          </cell>
          <cell r="G435" t="str">
            <v>NPM</v>
          </cell>
        </row>
        <row r="436">
          <cell r="A436" t="str">
            <v>P-RG-200-I-800-UP</v>
          </cell>
          <cell r="B436" t="str">
            <v>Upgrade a Mazu RG-200-I to a RG 800-I</v>
          </cell>
          <cell r="C436" t="str">
            <v>Upgrade a Mazu RG-200-I to a RG 800-I</v>
          </cell>
          <cell r="D436">
            <v>34500</v>
          </cell>
          <cell r="E436" t="str">
            <v>Each</v>
          </cell>
          <cell r="F436" t="str">
            <v>A</v>
          </cell>
          <cell r="G436" t="str">
            <v>NPM</v>
          </cell>
        </row>
        <row r="437">
          <cell r="A437" t="str">
            <v>P-RG-200-V2-800-UP</v>
          </cell>
          <cell r="B437" t="str">
            <v>Upgrade a Mazu RG-200-V2 to a RG 800-V2</v>
          </cell>
          <cell r="C437" t="str">
            <v>Upgrade a Mazu RG-200-V2 to a RG 800-V2</v>
          </cell>
          <cell r="D437">
            <v>34500</v>
          </cell>
          <cell r="E437" t="str">
            <v>Each</v>
          </cell>
          <cell r="F437" t="str">
            <v>A</v>
          </cell>
          <cell r="G437" t="str">
            <v>NPM</v>
          </cell>
        </row>
        <row r="438">
          <cell r="A438" t="str">
            <v>P-RG-200-V3-800-UP</v>
          </cell>
          <cell r="B438" t="str">
            <v>Upgrade a Mazu RG-200-V3 to a RG 800-V3</v>
          </cell>
          <cell r="C438" t="str">
            <v>Upgrade a Mazu RG-200-V3 to a RG 800-V3</v>
          </cell>
          <cell r="D438">
            <v>34500</v>
          </cell>
          <cell r="E438" t="str">
            <v>Each</v>
          </cell>
          <cell r="F438" t="str">
            <v>A</v>
          </cell>
          <cell r="G438" t="str">
            <v>NPM</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e"/>
      <sheetName val="BOA 75% "/>
      <sheetName val="BOA 70%"/>
      <sheetName val="Silver Maint"/>
      <sheetName val="Gold Maint"/>
      <sheetName val="CACE Legacy Map"/>
      <sheetName val="COGS &amp; Variables"/>
      <sheetName val="Analysis"/>
      <sheetName val="Sensor-VE Worksheet"/>
      <sheetName val="Agile Upload LOV Control"/>
      <sheetName val="Oracle upload LOV Control"/>
      <sheetName val="Templates-Oracle"/>
    </sheetNames>
    <sheetDataSet>
      <sheetData sheetId="0" refreshError="1">
        <row r="1">
          <cell r="A1" t="str">
            <v>Part</v>
          </cell>
        </row>
        <row r="3">
          <cell r="A3" t="str">
            <v>Cascade Product Line</v>
          </cell>
        </row>
        <row r="4">
          <cell r="A4" t="str">
            <v>Cascade - Centralized data collection, reporting and analysis</v>
          </cell>
        </row>
        <row r="5">
          <cell r="A5" t="str">
            <v>Express</v>
          </cell>
        </row>
        <row r="6">
          <cell r="A6" t="str">
            <v>CAX-00100-2TX</v>
          </cell>
        </row>
        <row r="7">
          <cell r="A7" t="str">
            <v>CAX-00200-2TX</v>
          </cell>
        </row>
        <row r="8">
          <cell r="A8" t="str">
            <v>CAX-00300-2TX</v>
          </cell>
        </row>
        <row r="9">
          <cell r="A9" t="str">
            <v>CAX-00100-2SX</v>
          </cell>
        </row>
        <row r="10">
          <cell r="A10" t="str">
            <v>CAX-00200-2SX</v>
          </cell>
        </row>
        <row r="11">
          <cell r="A11" t="str">
            <v>CAX-00300-2SX</v>
          </cell>
        </row>
        <row r="12">
          <cell r="A12" t="str">
            <v>Standard Series</v>
          </cell>
        </row>
        <row r="13">
          <cell r="A13" t="str">
            <v>CAP-02120</v>
          </cell>
        </row>
        <row r="14">
          <cell r="A14" t="str">
            <v>CAP-02140</v>
          </cell>
        </row>
        <row r="15">
          <cell r="A15" t="str">
            <v>CAP-02160</v>
          </cell>
        </row>
        <row r="16">
          <cell r="A16" t="str">
            <v>CAP-04100</v>
          </cell>
        </row>
        <row r="17">
          <cell r="A17" t="str">
            <v>CAP-04110</v>
          </cell>
        </row>
        <row r="18">
          <cell r="A18" t="str">
            <v>ENT-EXP-Legacy</v>
          </cell>
        </row>
        <row r="19">
          <cell r="A19" t="str">
            <v>Cascade Analytics</v>
          </cell>
        </row>
        <row r="20">
          <cell r="A20" t="str">
            <v>CAA-CAX</v>
          </cell>
        </row>
        <row r="21">
          <cell r="A21" t="str">
            <v>CAA-CAP-2100</v>
          </cell>
        </row>
        <row r="22">
          <cell r="A22" t="str">
            <v>CAA-CAP-4100</v>
          </cell>
        </row>
        <row r="23">
          <cell r="A23" t="str">
            <v>CAA-Express-Legacy</v>
          </cell>
        </row>
        <row r="24">
          <cell r="A24" t="str">
            <v>CAA-Standard-Legacy</v>
          </cell>
        </row>
        <row r="25">
          <cell r="A25" t="str">
            <v>CAA-Enterprise-Legacy</v>
          </cell>
        </row>
        <row r="26">
          <cell r="A26" t="str">
            <v>Cascade Sensors</v>
          </cell>
        </row>
        <row r="27">
          <cell r="A27" t="str">
            <v>CAS-02100-2TX</v>
          </cell>
        </row>
        <row r="28">
          <cell r="A28" t="str">
            <v>CAS-02100-2SX</v>
          </cell>
        </row>
        <row r="29">
          <cell r="A29" t="str">
            <v>CAS-02100-2LX</v>
          </cell>
        </row>
        <row r="30">
          <cell r="A30" t="str">
            <v>CAS-02100-4TX</v>
          </cell>
        </row>
        <row r="31">
          <cell r="A31" t="str">
            <v>CAS-02100-4SX</v>
          </cell>
        </row>
        <row r="32">
          <cell r="A32" t="str">
            <v>CAS-02100-2SR</v>
          </cell>
        </row>
        <row r="33">
          <cell r="A33" t="str">
            <v>CAS-02100-2LR</v>
          </cell>
        </row>
        <row r="35">
          <cell r="A35" t="str">
            <v>CAS-02100-2TX</v>
          </cell>
        </row>
        <row r="36">
          <cell r="A36" t="str">
            <v>CAS-02100-2SX</v>
          </cell>
        </row>
        <row r="37">
          <cell r="A37" t="str">
            <v>CAS-02100-2LX</v>
          </cell>
        </row>
        <row r="38">
          <cell r="A38" t="str">
            <v>CAS-02100-4TX</v>
          </cell>
        </row>
        <row r="39">
          <cell r="A39" t="str">
            <v>CAS-02100-4SX</v>
          </cell>
        </row>
        <row r="40">
          <cell r="A40" t="str">
            <v>CAS-02100-2SR</v>
          </cell>
        </row>
        <row r="41">
          <cell r="A41" t="str">
            <v>CAS-02100-2LR</v>
          </cell>
        </row>
        <row r="42">
          <cell r="A42" t="str">
            <v>Cascade Sensor-VE</v>
          </cell>
        </row>
        <row r="43">
          <cell r="A43" t="str">
            <v>CAS-VE</v>
          </cell>
        </row>
        <row r="44">
          <cell r="A44" t="str">
            <v xml:space="preserve">Cascade Gateways </v>
          </cell>
        </row>
        <row r="45">
          <cell r="A45" t="str">
            <v>CAG-02100-F1</v>
          </cell>
        </row>
        <row r="46">
          <cell r="A46" t="str">
            <v>CAG-02100-F2</v>
          </cell>
        </row>
        <row r="47">
          <cell r="A47" t="str">
            <v>CAG-02100-F3</v>
          </cell>
        </row>
        <row r="48">
          <cell r="A48" t="str">
            <v>CAG-02100-F4</v>
          </cell>
        </row>
        <row r="49">
          <cell r="A49" t="str">
            <v>CAG-02100-F5</v>
          </cell>
        </row>
        <row r="50">
          <cell r="A50" t="str">
            <v>Cascade Upgrades</v>
          </cell>
        </row>
        <row r="51">
          <cell r="A51" t="str">
            <v>Profiler Upgrades</v>
          </cell>
        </row>
        <row r="52">
          <cell r="A52" t="str">
            <v>UPG-CAX-00100-00200-TX</v>
          </cell>
        </row>
        <row r="53">
          <cell r="A53" t="str">
            <v>UPG-CAX-00200-00300-TX</v>
          </cell>
        </row>
        <row r="54">
          <cell r="A54" t="str">
            <v>UPG-CAX-00100-00200-SX</v>
          </cell>
        </row>
        <row r="55">
          <cell r="A55" t="str">
            <v>UPG-CAX-00200-00300-SX</v>
          </cell>
        </row>
        <row r="56">
          <cell r="A56" t="str">
            <v>UPG-CAP-02120-02140</v>
          </cell>
        </row>
        <row r="57">
          <cell r="A57" t="str">
            <v>UPG-CAP-02140-02160</v>
          </cell>
        </row>
        <row r="58">
          <cell r="A58" t="str">
            <v>Gateway Upgrades</v>
          </cell>
        </row>
        <row r="59">
          <cell r="A59" t="str">
            <v>UPG-CAG-02100-F1-F2</v>
          </cell>
        </row>
        <row r="60">
          <cell r="A60" t="str">
            <v>UPG-CAG-02100-F2-F3</v>
          </cell>
        </row>
        <row r="61">
          <cell r="A61" t="str">
            <v>UPG-CAG-02100-F3-F4</v>
          </cell>
        </row>
        <row r="62">
          <cell r="A62" t="str">
            <v>UPG-CAG-02100-F4-F5</v>
          </cell>
        </row>
        <row r="63">
          <cell r="A63" t="str">
            <v>Cascade Misc</v>
          </cell>
        </row>
        <row r="64">
          <cell r="A64" t="str">
            <v>App-Perf</v>
          </cell>
        </row>
        <row r="65">
          <cell r="A65" t="str">
            <v>App-Layer7</v>
          </cell>
        </row>
        <row r="66">
          <cell r="A66" t="str">
            <v>P-FLOW-OB-4-I</v>
          </cell>
        </row>
        <row r="67">
          <cell r="A67" t="str">
            <v>P-RAM-8200-8GB</v>
          </cell>
        </row>
        <row r="68">
          <cell r="A68" t="str">
            <v>P-RAM-8843-8GB</v>
          </cell>
        </row>
        <row r="69">
          <cell r="A69" t="str">
            <v>P-RAM-IBM-8GB</v>
          </cell>
        </row>
        <row r="70">
          <cell r="A70" t="str">
            <v>P-RAM INTEl 4GB</v>
          </cell>
        </row>
        <row r="71">
          <cell r="A71" t="str">
            <v>P-RAM Intel 16GB</v>
          </cell>
        </row>
        <row r="72">
          <cell r="A72" t="str">
            <v>P-RAM-Intel-32GB</v>
          </cell>
        </row>
        <row r="73">
          <cell r="A73" t="str">
            <v>P-CHAS-MGT-MOD</v>
          </cell>
        </row>
        <row r="74">
          <cell r="A74" t="str">
            <v>Storage Options</v>
          </cell>
        </row>
        <row r="75">
          <cell r="A75" t="str">
            <v>CAP-FC-SAN-C</v>
          </cell>
        </row>
        <row r="76">
          <cell r="A76" t="str">
            <v>Cascade Shark Bases</v>
          </cell>
        </row>
        <row r="77">
          <cell r="A77" t="str">
            <v>CSK-01100-BASE</v>
          </cell>
        </row>
        <row r="78">
          <cell r="A78" t="str">
            <v>CSK-02100-BASE</v>
          </cell>
        </row>
        <row r="79">
          <cell r="A79" t="str">
            <v>CSK-02200-BASE</v>
          </cell>
        </row>
        <row r="80">
          <cell r="A80" t="str">
            <v>CSK-03100-BASE</v>
          </cell>
        </row>
        <row r="81">
          <cell r="A81" t="str">
            <v>CSK-03200-BASE</v>
          </cell>
        </row>
        <row r="82">
          <cell r="A82" t="str">
            <v>Cascade Shark Configuration Options</v>
          </cell>
        </row>
        <row r="83">
          <cell r="A83" t="str">
            <v>NIC-CSK-2TX-C</v>
          </cell>
        </row>
        <row r="84">
          <cell r="A84" t="str">
            <v>NIC-CSK-4TX-C</v>
          </cell>
        </row>
        <row r="85">
          <cell r="A85" t="str">
            <v>NIC-CSK-210G-C</v>
          </cell>
        </row>
        <row r="86">
          <cell r="A86" t="str">
            <v>SFP-CSK-SR-C</v>
          </cell>
        </row>
        <row r="87">
          <cell r="A87" t="str">
            <v>SFP-CSK-LR-C</v>
          </cell>
        </row>
        <row r="88">
          <cell r="A88" t="str">
            <v>Cascade Pilot</v>
          </cell>
        </row>
        <row r="89">
          <cell r="A89" t="str">
            <v>CSP-LIC-USR-1</v>
          </cell>
        </row>
        <row r="90">
          <cell r="A90" t="str">
            <v>CSP-LIC-USR-3</v>
          </cell>
        </row>
        <row r="91">
          <cell r="A91" t="str">
            <v>CSP-LIC-USR-5</v>
          </cell>
        </row>
        <row r="92">
          <cell r="A92" t="str">
            <v>CSP-LIC-USR-10</v>
          </cell>
        </row>
        <row r="93">
          <cell r="A93" t="str">
            <v>CSP-LIC-USR-25</v>
          </cell>
        </row>
        <row r="94">
          <cell r="A94" t="str">
            <v>CSP-LIC-USR-50</v>
          </cell>
        </row>
        <row r="95">
          <cell r="A95" t="str">
            <v>CSP-LIC-USR-100</v>
          </cell>
        </row>
        <row r="96">
          <cell r="A96" t="str">
            <v>Cascade Additional Products</v>
          </cell>
        </row>
        <row r="97">
          <cell r="A97" t="str">
            <v>CAS-APC</v>
          </cell>
        </row>
        <row r="98">
          <cell r="A98" t="str">
            <v>CAS-APC-3</v>
          </cell>
        </row>
        <row r="99">
          <cell r="A99" t="str">
            <v>CAS-APC-TX</v>
          </cell>
        </row>
        <row r="100">
          <cell r="A100" t="str">
            <v>CAS-APC-TX-3</v>
          </cell>
        </row>
        <row r="101">
          <cell r="A101" t="str">
            <v>CAS-APC-NX</v>
          </cell>
        </row>
        <row r="102">
          <cell r="A102" t="str">
            <v>CAS-APC-NX-3</v>
          </cell>
        </row>
        <row r="103">
          <cell r="A103" t="str">
            <v>CAS-TC-2</v>
          </cell>
        </row>
        <row r="104">
          <cell r="A104" t="str">
            <v>CAS-TC-4</v>
          </cell>
        </row>
        <row r="105">
          <cell r="A105" t="str">
            <v>CSP-PE-LIC</v>
          </cell>
        </row>
        <row r="106">
          <cell r="A106" t="str">
            <v>Cascade Shark Spare NIC's and SFP's</v>
          </cell>
        </row>
        <row r="107">
          <cell r="A107" t="str">
            <v>NIC-CSK-2TX</v>
          </cell>
        </row>
        <row r="108">
          <cell r="A108" t="str">
            <v>NIC-CSK-4TX</v>
          </cell>
        </row>
        <row r="109">
          <cell r="A109" t="str">
            <v>NIC-CSK-210G</v>
          </cell>
        </row>
        <row r="110">
          <cell r="A110" t="str">
            <v>SFP-CSK-SR</v>
          </cell>
        </row>
        <row r="111">
          <cell r="A111" t="str">
            <v>SFP-CSK-LR</v>
          </cell>
        </row>
        <row r="112">
          <cell r="A112" t="str">
            <v>Cascade Shark Spares</v>
          </cell>
        </row>
        <row r="113">
          <cell r="A113" t="str">
            <v>HDK-CSK-0001</v>
          </cell>
        </row>
        <row r="114">
          <cell r="A114" t="str">
            <v>HDK-CSK-0002</v>
          </cell>
        </row>
        <row r="115">
          <cell r="A115" t="str">
            <v>HDK-CSK-0003</v>
          </cell>
        </row>
        <row r="116">
          <cell r="A116" t="str">
            <v>HDK-CSK-0004</v>
          </cell>
        </row>
        <row r="117">
          <cell r="A117" t="str">
            <v>PWS-CSK-0001</v>
          </cell>
        </row>
        <row r="118">
          <cell r="A118" t="str">
            <v>MEM-CSK-0001</v>
          </cell>
        </row>
        <row r="119">
          <cell r="A119" t="str">
            <v>MEM-CSK-0002</v>
          </cell>
        </row>
        <row r="120">
          <cell r="A120" t="str">
            <v>MEM-CSK-0003</v>
          </cell>
        </row>
        <row r="121">
          <cell r="A121" t="str">
            <v>RMK-CSK-0001</v>
          </cell>
        </row>
        <row r="122">
          <cell r="A122" t="str">
            <v>RMK-CSK-0002</v>
          </cell>
        </row>
        <row r="123">
          <cell r="A123" t="str">
            <v>RMK-CSK-0003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tem Additions-All"/>
      <sheetName val="Agile Upload"/>
      <sheetName val="Oracle Upload"/>
      <sheetName val="Powerstrip"/>
      <sheetName val="BOM Agile Upload"/>
      <sheetName val="PWS BOM's"/>
      <sheetName val="Dependency Rules"/>
      <sheetName val="Price Break Ranges Headers"/>
      <sheetName val="Price Break Ranges"/>
      <sheetName val="Price Updates"/>
      <sheetName val="Templates-Agile"/>
      <sheetName val="Templates-Oracle"/>
      <sheetName val="Templates-PWS"/>
      <sheetName val="Agile Upload LOV Control"/>
      <sheetName val="Oracle upload LOV Control"/>
      <sheetName val="Activities"/>
      <sheetName val="All Item Query"/>
      <sheetName val="Setup SKU check"/>
    </sheetNames>
    <sheetDataSet>
      <sheetData sheetId="0" refreshError="1"/>
      <sheetData sheetId="1" refreshError="1">
        <row r="4">
          <cell r="A4" t="str">
            <v>SCPS-001</v>
          </cell>
          <cell r="B4" t="str">
            <v>SCPS on Steelhead 250 Series</v>
          </cell>
          <cell r="C4" t="str">
            <v>SCPS Protocol License for Steelhead Models 250 Series</v>
          </cell>
          <cell r="D4" t="str">
            <v>LICENSE</v>
          </cell>
          <cell r="E4" t="str">
            <v>License</v>
          </cell>
          <cell r="F4" t="str">
            <v>Production</v>
          </cell>
          <cell r="G4" t="str">
            <v>Each</v>
          </cell>
          <cell r="H4">
            <v>995</v>
          </cell>
          <cell r="I4">
            <v>40924</v>
          </cell>
        </row>
        <row r="5">
          <cell r="A5" t="str">
            <v>SCPS-002</v>
          </cell>
          <cell r="B5" t="str">
            <v>SCPS on Steelhead 550 Series</v>
          </cell>
          <cell r="C5" t="str">
            <v>SCPS Protocol License for Steelhead Models 550 Series</v>
          </cell>
          <cell r="D5" t="str">
            <v>LICENSE</v>
          </cell>
          <cell r="E5" t="str">
            <v>License</v>
          </cell>
          <cell r="F5" t="str">
            <v>Production</v>
          </cell>
          <cell r="G5" t="str">
            <v>Each</v>
          </cell>
          <cell r="H5">
            <v>1995</v>
          </cell>
          <cell r="I5">
            <v>40924</v>
          </cell>
        </row>
        <row r="6">
          <cell r="A6" t="str">
            <v>SCPS-003</v>
          </cell>
          <cell r="B6" t="str">
            <v>SCPS on Steelhead 1050 Series</v>
          </cell>
          <cell r="C6" t="str">
            <v>SCPS Protocol License for Steelhead Models 1050 Series</v>
          </cell>
          <cell r="D6" t="str">
            <v>LICENSE</v>
          </cell>
          <cell r="E6" t="str">
            <v>License</v>
          </cell>
          <cell r="F6" t="str">
            <v>Production</v>
          </cell>
          <cell r="G6" t="str">
            <v>Each</v>
          </cell>
          <cell r="H6">
            <v>3495</v>
          </cell>
          <cell r="I6">
            <v>40924</v>
          </cell>
        </row>
        <row r="7">
          <cell r="A7" t="str">
            <v>SCPS-004</v>
          </cell>
          <cell r="B7" t="str">
            <v>SCPS on Steelhead 2050 Series</v>
          </cell>
          <cell r="C7" t="str">
            <v>SCPS Protocol License for Steelhead Models 2050 Series</v>
          </cell>
          <cell r="D7" t="str">
            <v>LICENSE</v>
          </cell>
          <cell r="E7" t="str">
            <v>License</v>
          </cell>
          <cell r="F7" t="str">
            <v>Production</v>
          </cell>
          <cell r="G7" t="str">
            <v>Each</v>
          </cell>
          <cell r="H7">
            <v>8495</v>
          </cell>
          <cell r="I7">
            <v>40924</v>
          </cell>
        </row>
        <row r="8">
          <cell r="A8" t="str">
            <v>SCPS-005</v>
          </cell>
          <cell r="B8" t="str">
            <v>SCPS on Steelhead 5050 Series</v>
          </cell>
          <cell r="C8" t="str">
            <v>SCPS Protocol License for Steelhead Models 5050 Series</v>
          </cell>
          <cell r="D8" t="str">
            <v>LICENSE</v>
          </cell>
          <cell r="E8" t="str">
            <v>License</v>
          </cell>
          <cell r="F8" t="str">
            <v>Production</v>
          </cell>
          <cell r="G8" t="str">
            <v>Each</v>
          </cell>
          <cell r="H8">
            <v>12495</v>
          </cell>
          <cell r="I8">
            <v>40924</v>
          </cell>
        </row>
        <row r="9">
          <cell r="A9" t="str">
            <v>SCPS-006</v>
          </cell>
          <cell r="B9" t="str">
            <v>SCPS on Steelhead 6050 Series</v>
          </cell>
          <cell r="C9" t="str">
            <v>SCPS Protocol License for Steelhead Models 6050 Series</v>
          </cell>
          <cell r="D9" t="str">
            <v>LICENSE</v>
          </cell>
          <cell r="E9" t="str">
            <v>License</v>
          </cell>
          <cell r="F9" t="str">
            <v>Production</v>
          </cell>
          <cell r="G9" t="str">
            <v>Each</v>
          </cell>
          <cell r="H9">
            <v>24495</v>
          </cell>
          <cell r="I9">
            <v>40924</v>
          </cell>
        </row>
        <row r="10">
          <cell r="A10" t="str">
            <v>SCPS-007</v>
          </cell>
          <cell r="B10" t="str">
            <v>SCPS on Steelhead 7050 Series</v>
          </cell>
          <cell r="C10" t="str">
            <v>SCPS Protocol License for Steelhead Models 7050 Series</v>
          </cell>
          <cell r="D10" t="str">
            <v>LICENSE</v>
          </cell>
          <cell r="E10" t="str">
            <v>License</v>
          </cell>
          <cell r="F10" t="str">
            <v>Production</v>
          </cell>
          <cell r="G10" t="str">
            <v>Each</v>
          </cell>
          <cell r="H10">
            <v>32995</v>
          </cell>
          <cell r="I10">
            <v>40924</v>
          </cell>
        </row>
        <row r="11">
          <cell r="A11" t="str">
            <v>SCPS-VSH-001</v>
          </cell>
          <cell r="B11" t="str">
            <v>SCPS on Virtual Steelhead 250 Series</v>
          </cell>
          <cell r="C11" t="str">
            <v>SCPS Protocol License: for Virtual Steelhead Models 250 Series</v>
          </cell>
          <cell r="D11" t="str">
            <v>LICENSE</v>
          </cell>
          <cell r="E11" t="str">
            <v>License</v>
          </cell>
          <cell r="F11" t="str">
            <v>Production</v>
          </cell>
          <cell r="G11" t="str">
            <v>Each</v>
          </cell>
          <cell r="H11">
            <v>995</v>
          </cell>
          <cell r="I11">
            <v>40924</v>
          </cell>
        </row>
        <row r="12">
          <cell r="A12" t="str">
            <v>SCPS-VSH-002</v>
          </cell>
          <cell r="B12" t="str">
            <v>SCPS on Virtual Steelhead 550 Series</v>
          </cell>
          <cell r="C12" t="str">
            <v>SCPS Protocol License: for Virtual Steelhead Models 550 Seriees</v>
          </cell>
          <cell r="D12" t="str">
            <v>LICENSE</v>
          </cell>
          <cell r="E12" t="str">
            <v>License</v>
          </cell>
          <cell r="F12" t="str">
            <v>Production</v>
          </cell>
          <cell r="G12" t="str">
            <v>Each</v>
          </cell>
          <cell r="H12">
            <v>1995</v>
          </cell>
          <cell r="I12">
            <v>40924</v>
          </cell>
        </row>
        <row r="13">
          <cell r="A13" t="str">
            <v>SCPS-VSH-003</v>
          </cell>
          <cell r="B13" t="str">
            <v>SCPS on Virtual Steelhead 1050 Series</v>
          </cell>
          <cell r="C13" t="str">
            <v>SCPS Protocol License: for Virtual Steelhead Models 1050 Series</v>
          </cell>
          <cell r="D13" t="str">
            <v>LICENSE</v>
          </cell>
          <cell r="E13" t="str">
            <v>License</v>
          </cell>
          <cell r="F13" t="str">
            <v>Production</v>
          </cell>
          <cell r="G13" t="str">
            <v>Each</v>
          </cell>
          <cell r="H13">
            <v>3495</v>
          </cell>
          <cell r="I13">
            <v>40924</v>
          </cell>
        </row>
        <row r="14">
          <cell r="A14" t="str">
            <v>SCPS-VSH-004</v>
          </cell>
          <cell r="B14" t="str">
            <v>SCPS on Virtual Steelhead 2050 Series</v>
          </cell>
          <cell r="C14" t="str">
            <v>SCPS Protocol License: for Virtual Steelhead Models 2050 Series</v>
          </cell>
          <cell r="D14" t="str">
            <v>LICENSE</v>
          </cell>
          <cell r="E14" t="str">
            <v>License</v>
          </cell>
          <cell r="F14" t="str">
            <v>Production</v>
          </cell>
          <cell r="G14" t="str">
            <v>Each</v>
          </cell>
          <cell r="H14">
            <v>8495</v>
          </cell>
          <cell r="I14">
            <v>40924</v>
          </cell>
        </row>
        <row r="15">
          <cell r="A15" t="str">
            <v>SCPS-001-E</v>
          </cell>
          <cell r="B15" t="str">
            <v>Evaluation SCPS on Steelhead 250 Series</v>
          </cell>
          <cell r="C15" t="str">
            <v>Evaluation SCPS Protocol License for Steelhead Models 250 Series</v>
          </cell>
          <cell r="D15" t="str">
            <v>LICENSE</v>
          </cell>
          <cell r="E15" t="str">
            <v>License</v>
          </cell>
          <cell r="F15" t="str">
            <v>Production</v>
          </cell>
          <cell r="G15" t="str">
            <v>Each</v>
          </cell>
          <cell r="H15">
            <v>0</v>
          </cell>
          <cell r="I15">
            <v>40924</v>
          </cell>
        </row>
        <row r="16">
          <cell r="A16" t="str">
            <v>SCPS-002-E</v>
          </cell>
          <cell r="B16" t="str">
            <v>Evaluation SCPS on Steelhead 550 Series</v>
          </cell>
          <cell r="C16" t="str">
            <v>Evaluation SCPS Protocol License for Steelhead Models 550 Series</v>
          </cell>
          <cell r="D16" t="str">
            <v>LICENSE</v>
          </cell>
          <cell r="E16" t="str">
            <v>License</v>
          </cell>
          <cell r="F16" t="str">
            <v>Production</v>
          </cell>
          <cell r="G16" t="str">
            <v>Each</v>
          </cell>
          <cell r="H16">
            <v>0</v>
          </cell>
          <cell r="I16">
            <v>40924</v>
          </cell>
        </row>
        <row r="17">
          <cell r="A17" t="str">
            <v>SCPS-003-E</v>
          </cell>
          <cell r="B17" t="str">
            <v>Evaluation SCPS on Steelhead 1050 Series</v>
          </cell>
          <cell r="C17" t="str">
            <v>Evaluation SCPS Protocol License for Steelhead Models 1050 Series</v>
          </cell>
          <cell r="D17" t="str">
            <v>LICENSE</v>
          </cell>
          <cell r="E17" t="str">
            <v>License</v>
          </cell>
          <cell r="F17" t="str">
            <v>Production</v>
          </cell>
          <cell r="G17" t="str">
            <v>Each</v>
          </cell>
          <cell r="H17">
            <v>0</v>
          </cell>
          <cell r="I17">
            <v>40924</v>
          </cell>
        </row>
        <row r="18">
          <cell r="A18" t="str">
            <v>SCPS-004-E</v>
          </cell>
          <cell r="B18" t="str">
            <v>Evaluation SCPS on Steelhead 2050 Series</v>
          </cell>
          <cell r="C18" t="str">
            <v>Evaluation SCPS Protocol License for Steelhead Models 2050 Series</v>
          </cell>
          <cell r="D18" t="str">
            <v>LICENSE</v>
          </cell>
          <cell r="E18" t="str">
            <v>License</v>
          </cell>
          <cell r="F18" t="str">
            <v>Production</v>
          </cell>
          <cell r="G18" t="str">
            <v>Each</v>
          </cell>
          <cell r="H18">
            <v>0</v>
          </cell>
          <cell r="I18">
            <v>40924</v>
          </cell>
        </row>
        <row r="19">
          <cell r="A19" t="str">
            <v>SCPS-005-E</v>
          </cell>
          <cell r="B19" t="str">
            <v>Evaluation SCPS on Steelhead 5050 Series</v>
          </cell>
          <cell r="C19" t="str">
            <v>Evaluation SCPS Protocol License for Steelhead Models 5050 Series</v>
          </cell>
          <cell r="D19" t="str">
            <v>LICENSE</v>
          </cell>
          <cell r="E19" t="str">
            <v>License</v>
          </cell>
          <cell r="F19" t="str">
            <v>Production</v>
          </cell>
          <cell r="G19" t="str">
            <v>Each</v>
          </cell>
          <cell r="H19">
            <v>0</v>
          </cell>
          <cell r="I19">
            <v>40924</v>
          </cell>
        </row>
        <row r="20">
          <cell r="A20" t="str">
            <v>SCPS-006-E</v>
          </cell>
          <cell r="B20" t="str">
            <v>Evaluation SCPS on Steelhead 6050 Series</v>
          </cell>
          <cell r="C20" t="str">
            <v>Evaluation SCPS Protocol License for Steelhead Models 6050 Series</v>
          </cell>
          <cell r="D20" t="str">
            <v>LICENSE</v>
          </cell>
          <cell r="E20" t="str">
            <v>License</v>
          </cell>
          <cell r="F20" t="str">
            <v>Production</v>
          </cell>
          <cell r="G20" t="str">
            <v>Each</v>
          </cell>
          <cell r="H20">
            <v>0</v>
          </cell>
          <cell r="I20">
            <v>40924</v>
          </cell>
        </row>
        <row r="21">
          <cell r="A21" t="str">
            <v>SCPS-007-E</v>
          </cell>
          <cell r="B21" t="str">
            <v>Evaluation SCPS on Steelhead 7050 Series</v>
          </cell>
          <cell r="C21" t="str">
            <v>Evaluation SCPS Protocol License for Steelhead Models 7050 Series</v>
          </cell>
          <cell r="D21" t="str">
            <v>LICENSE</v>
          </cell>
          <cell r="E21" t="str">
            <v>License</v>
          </cell>
          <cell r="F21" t="str">
            <v>Production</v>
          </cell>
          <cell r="G21" t="str">
            <v>Each</v>
          </cell>
          <cell r="H21">
            <v>0</v>
          </cell>
          <cell r="I21">
            <v>40924</v>
          </cell>
        </row>
        <row r="22">
          <cell r="A22" t="str">
            <v>SCPS-VSH-001-E</v>
          </cell>
          <cell r="B22" t="str">
            <v>Evaluation SCPS on Virtual Steelhead 250 Series</v>
          </cell>
          <cell r="C22" t="str">
            <v>Evaluation SCPS Protocol License: for Virtual Steelhead Models 250 Series</v>
          </cell>
          <cell r="D22" t="str">
            <v>LICENSE</v>
          </cell>
          <cell r="E22" t="str">
            <v>License</v>
          </cell>
          <cell r="F22" t="str">
            <v>Production</v>
          </cell>
          <cell r="G22" t="str">
            <v>Each</v>
          </cell>
          <cell r="H22">
            <v>0</v>
          </cell>
          <cell r="I22">
            <v>40924</v>
          </cell>
        </row>
        <row r="23">
          <cell r="A23" t="str">
            <v>SCPS-VSH-002-E</v>
          </cell>
          <cell r="B23" t="str">
            <v>Evaluation SCPS on Virtual Steelhead 550 Series</v>
          </cell>
          <cell r="C23" t="str">
            <v>Evaluation SCPS Protocol License: for Virtual Steelhead Models 550 Seriees</v>
          </cell>
          <cell r="D23" t="str">
            <v>LICENSE</v>
          </cell>
          <cell r="E23" t="str">
            <v>License</v>
          </cell>
          <cell r="F23" t="str">
            <v>Production</v>
          </cell>
          <cell r="G23" t="str">
            <v>Each</v>
          </cell>
          <cell r="H23">
            <v>0</v>
          </cell>
          <cell r="I23">
            <v>40924</v>
          </cell>
        </row>
        <row r="24">
          <cell r="A24" t="str">
            <v>SCPS-VSH-003-E</v>
          </cell>
          <cell r="B24" t="str">
            <v>Evaluation SCPS on Virtual Steelhead 1050 Series</v>
          </cell>
          <cell r="C24" t="str">
            <v>Evaluation SCPS Protocol License: for Virtual Steelhead Models 1050 Series</v>
          </cell>
          <cell r="D24" t="str">
            <v>LICENSE</v>
          </cell>
          <cell r="E24" t="str">
            <v>License</v>
          </cell>
          <cell r="F24" t="str">
            <v>Production</v>
          </cell>
          <cell r="G24" t="str">
            <v>Each</v>
          </cell>
          <cell r="H24">
            <v>0</v>
          </cell>
          <cell r="I24">
            <v>40924</v>
          </cell>
        </row>
        <row r="25">
          <cell r="A25" t="str">
            <v>SCPS-VSH-004-E</v>
          </cell>
          <cell r="B25" t="str">
            <v>Evaluation SCPS on Virtual Steelhead 2050 Series</v>
          </cell>
          <cell r="C25" t="str">
            <v>Evaluation SCPS Protocol License: for Virtual Steelhead Models 2050 Series</v>
          </cell>
          <cell r="D25" t="str">
            <v>LICENSE</v>
          </cell>
          <cell r="E25" t="str">
            <v>License</v>
          </cell>
          <cell r="F25" t="str">
            <v>Production</v>
          </cell>
          <cell r="G25" t="str">
            <v>Each</v>
          </cell>
          <cell r="H25">
            <v>0</v>
          </cell>
          <cell r="I25">
            <v>40924</v>
          </cell>
        </row>
        <row r="26">
          <cell r="A26" t="str">
            <v>LIC-SCPS-001</v>
          </cell>
          <cell r="B26" t="str">
            <v>SCPS License on 255 Series</v>
          </cell>
          <cell r="C26" t="str">
            <v>SCPS License on 255 Series</v>
          </cell>
          <cell r="D26" t="str">
            <v>LICENSE</v>
          </cell>
          <cell r="E26" t="str">
            <v>License</v>
          </cell>
          <cell r="F26" t="str">
            <v>Production</v>
          </cell>
          <cell r="G26" t="str">
            <v>Each</v>
          </cell>
          <cell r="H26">
            <v>995</v>
          </cell>
          <cell r="I26">
            <v>40924</v>
          </cell>
        </row>
        <row r="27">
          <cell r="A27" t="str">
            <v>LIC-SCPS-002</v>
          </cell>
          <cell r="B27" t="str">
            <v>SCPS License on 555 Series</v>
          </cell>
          <cell r="C27" t="str">
            <v>SCPS License on 555 Series</v>
          </cell>
          <cell r="D27" t="str">
            <v>LICENSE</v>
          </cell>
          <cell r="E27" t="str">
            <v>License</v>
          </cell>
          <cell r="F27" t="str">
            <v>Production</v>
          </cell>
          <cell r="G27" t="str">
            <v>Each</v>
          </cell>
          <cell r="H27">
            <v>1995</v>
          </cell>
          <cell r="I27">
            <v>40924</v>
          </cell>
        </row>
        <row r="28">
          <cell r="A28" t="str">
            <v>LIC-SCPS-003</v>
          </cell>
          <cell r="B28" t="str">
            <v>SCPS License on 560 Series</v>
          </cell>
          <cell r="C28" t="str">
            <v>SCPS License on 560 Series</v>
          </cell>
          <cell r="D28" t="str">
            <v>LICENSE</v>
          </cell>
          <cell r="E28" t="str">
            <v>License</v>
          </cell>
          <cell r="F28" t="str">
            <v>Production</v>
          </cell>
          <cell r="G28" t="str">
            <v>Each</v>
          </cell>
          <cell r="H28">
            <v>1995</v>
          </cell>
          <cell r="I28">
            <v>40924</v>
          </cell>
        </row>
        <row r="29">
          <cell r="A29" t="str">
            <v>LIC-SCPS-004</v>
          </cell>
          <cell r="B29" t="str">
            <v>SCPS License on 755 Series</v>
          </cell>
          <cell r="C29" t="str">
            <v>SCPS License on 755 Series</v>
          </cell>
          <cell r="D29" t="str">
            <v>LICENSE</v>
          </cell>
          <cell r="E29" t="str">
            <v>License</v>
          </cell>
          <cell r="F29" t="str">
            <v>Production</v>
          </cell>
          <cell r="G29" t="str">
            <v>Each</v>
          </cell>
          <cell r="H29">
            <v>3495</v>
          </cell>
          <cell r="I29">
            <v>40924</v>
          </cell>
        </row>
        <row r="30">
          <cell r="A30" t="str">
            <v>LIC-SCPS-005</v>
          </cell>
          <cell r="B30" t="str">
            <v>SCPS License on 760 Series</v>
          </cell>
          <cell r="C30" t="str">
            <v>SCPS License on 760 Series</v>
          </cell>
          <cell r="D30" t="str">
            <v>LICENSE</v>
          </cell>
          <cell r="E30" t="str">
            <v>License</v>
          </cell>
          <cell r="F30" t="str">
            <v>Production</v>
          </cell>
          <cell r="G30" t="str">
            <v>Each</v>
          </cell>
          <cell r="H30">
            <v>3495</v>
          </cell>
          <cell r="I30">
            <v>40924</v>
          </cell>
        </row>
        <row r="31">
          <cell r="A31" t="str">
            <v>LIC-SCPS-006</v>
          </cell>
          <cell r="B31" t="str">
            <v>SCPS License on 1160 Series</v>
          </cell>
          <cell r="C31" t="str">
            <v>SCPS License on 1160 Series</v>
          </cell>
          <cell r="D31" t="str">
            <v>LICENSE</v>
          </cell>
          <cell r="E31" t="str">
            <v>License</v>
          </cell>
          <cell r="F31" t="str">
            <v>Production</v>
          </cell>
          <cell r="G31" t="str">
            <v>Each</v>
          </cell>
          <cell r="H31">
            <v>8495</v>
          </cell>
          <cell r="I31">
            <v>40924</v>
          </cell>
        </row>
        <row r="32">
          <cell r="A32" t="str">
            <v>LIC-SCPS-007</v>
          </cell>
          <cell r="B32" t="str">
            <v>SCPS License on 1260 Series</v>
          </cell>
          <cell r="C32" t="str">
            <v>SCPS License on 1260 Series</v>
          </cell>
          <cell r="D32" t="str">
            <v>LICENSE</v>
          </cell>
          <cell r="E32" t="str">
            <v>License</v>
          </cell>
          <cell r="F32" t="str">
            <v>Production</v>
          </cell>
          <cell r="G32" t="str">
            <v>Each</v>
          </cell>
          <cell r="H32">
            <v>12495</v>
          </cell>
          <cell r="I32">
            <v>40924</v>
          </cell>
        </row>
        <row r="33">
          <cell r="A33" t="str">
            <v>LIC-SCPS-008</v>
          </cell>
          <cell r="B33" t="str">
            <v>SCPS License on 1555 Series</v>
          </cell>
          <cell r="C33" t="str">
            <v>SCPS License on 1555 Series</v>
          </cell>
          <cell r="D33" t="str">
            <v>LICENSE</v>
          </cell>
          <cell r="E33" t="str">
            <v>License</v>
          </cell>
          <cell r="F33" t="str">
            <v>Production</v>
          </cell>
          <cell r="G33" t="str">
            <v>Each</v>
          </cell>
          <cell r="H33">
            <v>12495</v>
          </cell>
          <cell r="I33">
            <v>40924</v>
          </cell>
        </row>
        <row r="34">
          <cell r="A34" t="str">
            <v>LIC-SCPS-009</v>
          </cell>
          <cell r="B34" t="str">
            <v>SCPS License on 5055 Series</v>
          </cell>
          <cell r="C34" t="str">
            <v>SCPS License on 5055 Series</v>
          </cell>
          <cell r="D34" t="str">
            <v>LICENSE</v>
          </cell>
          <cell r="E34" t="str">
            <v>License</v>
          </cell>
          <cell r="F34" t="str">
            <v>Production</v>
          </cell>
          <cell r="G34" t="str">
            <v>Each</v>
          </cell>
          <cell r="H34">
            <v>12495</v>
          </cell>
          <cell r="I34">
            <v>40924</v>
          </cell>
        </row>
        <row r="35">
          <cell r="A35" t="str">
            <v>LIC-SCPS-010</v>
          </cell>
          <cell r="B35" t="str">
            <v>SCPS License on 7055 Series</v>
          </cell>
          <cell r="C35" t="str">
            <v>SCPS License on 7055 Series</v>
          </cell>
          <cell r="D35" t="str">
            <v>LICENSE</v>
          </cell>
          <cell r="E35" t="str">
            <v>License</v>
          </cell>
          <cell r="F35" t="str">
            <v>Production</v>
          </cell>
          <cell r="G35" t="str">
            <v>Each</v>
          </cell>
          <cell r="H35">
            <v>32995</v>
          </cell>
          <cell r="I35">
            <v>40924</v>
          </cell>
        </row>
        <row r="36">
          <cell r="A36" t="str">
            <v>LIC-SCPS-001-E</v>
          </cell>
          <cell r="B36" t="str">
            <v>Evaluation SCPS License on 255 Series</v>
          </cell>
          <cell r="C36" t="str">
            <v>Evaluation SCPS License on 255 Series</v>
          </cell>
          <cell r="D36" t="str">
            <v>LICENSE</v>
          </cell>
          <cell r="E36" t="str">
            <v>License</v>
          </cell>
          <cell r="F36" t="str">
            <v>Production</v>
          </cell>
          <cell r="G36" t="str">
            <v>Each</v>
          </cell>
          <cell r="H36">
            <v>995</v>
          </cell>
          <cell r="I36">
            <v>40924</v>
          </cell>
        </row>
        <row r="37">
          <cell r="A37" t="str">
            <v>LIC-SCPS-002-E</v>
          </cell>
          <cell r="B37" t="str">
            <v>Evaluation SCPS License on 555 Series</v>
          </cell>
          <cell r="C37" t="str">
            <v>Evaluation SCPS License on 555 Series</v>
          </cell>
          <cell r="D37" t="str">
            <v>LICENSE</v>
          </cell>
          <cell r="E37" t="str">
            <v>License</v>
          </cell>
          <cell r="F37" t="str">
            <v>Production</v>
          </cell>
          <cell r="G37" t="str">
            <v>Each</v>
          </cell>
          <cell r="H37">
            <v>1995</v>
          </cell>
          <cell r="I37">
            <v>40924</v>
          </cell>
        </row>
        <row r="38">
          <cell r="A38" t="str">
            <v>LIC-SCPS-003-E</v>
          </cell>
          <cell r="B38" t="str">
            <v>Evaluation SCPS License on 560 Series</v>
          </cell>
          <cell r="C38" t="str">
            <v>Evaluation SCPS License on 560 Series</v>
          </cell>
          <cell r="D38" t="str">
            <v>LICENSE</v>
          </cell>
          <cell r="E38" t="str">
            <v>License</v>
          </cell>
          <cell r="F38" t="str">
            <v>Production</v>
          </cell>
          <cell r="G38" t="str">
            <v>Each</v>
          </cell>
          <cell r="H38">
            <v>1995</v>
          </cell>
          <cell r="I38">
            <v>40924</v>
          </cell>
        </row>
        <row r="39">
          <cell r="A39" t="str">
            <v>LIC-SCPS-004-E</v>
          </cell>
          <cell r="B39" t="str">
            <v>Evaluation SCPS License on 755 Series</v>
          </cell>
          <cell r="C39" t="str">
            <v>Evaluation SCPS License on 755 Series</v>
          </cell>
          <cell r="D39" t="str">
            <v>LICENSE</v>
          </cell>
          <cell r="E39" t="str">
            <v>License</v>
          </cell>
          <cell r="F39" t="str">
            <v>Production</v>
          </cell>
          <cell r="G39" t="str">
            <v>Each</v>
          </cell>
          <cell r="H39">
            <v>3495</v>
          </cell>
          <cell r="I39">
            <v>40924</v>
          </cell>
        </row>
        <row r="40">
          <cell r="A40" t="str">
            <v>LIC-SCPS-005-E</v>
          </cell>
          <cell r="B40" t="str">
            <v>Evaluation SCPS License on 760 Series</v>
          </cell>
          <cell r="C40" t="str">
            <v>Evaluation SCPS License on 760 Series</v>
          </cell>
          <cell r="D40" t="str">
            <v>LICENSE</v>
          </cell>
          <cell r="E40" t="str">
            <v>License</v>
          </cell>
          <cell r="F40" t="str">
            <v>Production</v>
          </cell>
          <cell r="G40" t="str">
            <v>Each</v>
          </cell>
          <cell r="H40">
            <v>3495</v>
          </cell>
          <cell r="I40">
            <v>40924</v>
          </cell>
        </row>
        <row r="41">
          <cell r="A41" t="str">
            <v>LIC-SCPS-006-E</v>
          </cell>
          <cell r="B41" t="str">
            <v>Evaluation SCPS License on 1160 Series</v>
          </cell>
          <cell r="C41" t="str">
            <v>Evaluation SCPS License on 1160 Series</v>
          </cell>
          <cell r="D41" t="str">
            <v>LICENSE</v>
          </cell>
          <cell r="E41" t="str">
            <v>License</v>
          </cell>
          <cell r="F41" t="str">
            <v>Production</v>
          </cell>
          <cell r="G41" t="str">
            <v>Each</v>
          </cell>
          <cell r="H41">
            <v>8495</v>
          </cell>
          <cell r="I41">
            <v>40924</v>
          </cell>
        </row>
        <row r="42">
          <cell r="A42" t="str">
            <v>LIC-SCPS-007-E</v>
          </cell>
          <cell r="B42" t="str">
            <v>Evaluation SCPS License on 1260 Series</v>
          </cell>
          <cell r="C42" t="str">
            <v>Evaluation SCPS License on 1260 Series</v>
          </cell>
          <cell r="D42" t="str">
            <v>LICENSE</v>
          </cell>
          <cell r="E42" t="str">
            <v>License</v>
          </cell>
          <cell r="F42" t="str">
            <v>Production</v>
          </cell>
          <cell r="G42" t="str">
            <v>Each</v>
          </cell>
          <cell r="H42">
            <v>12495</v>
          </cell>
          <cell r="I42">
            <v>40924</v>
          </cell>
        </row>
        <row r="43">
          <cell r="A43" t="str">
            <v>LIC-SCPS-008-E</v>
          </cell>
          <cell r="B43" t="str">
            <v>Evaluation SCPS License on 1555 Series</v>
          </cell>
          <cell r="C43" t="str">
            <v>Evaluation SCPS License on 1555 Series</v>
          </cell>
          <cell r="D43" t="str">
            <v>LICENSE</v>
          </cell>
          <cell r="E43" t="str">
            <v>License</v>
          </cell>
          <cell r="F43" t="str">
            <v>Production</v>
          </cell>
          <cell r="G43" t="str">
            <v>Each</v>
          </cell>
          <cell r="H43">
            <v>12495</v>
          </cell>
          <cell r="I43">
            <v>40924</v>
          </cell>
        </row>
        <row r="44">
          <cell r="A44" t="str">
            <v>LIC-SCPS-009-E</v>
          </cell>
          <cell r="B44" t="str">
            <v>Evaluation SCPS License on 5055 Series</v>
          </cell>
          <cell r="C44" t="str">
            <v>Evaluation SCPS License on 5055 Series</v>
          </cell>
          <cell r="D44" t="str">
            <v>LICENSE</v>
          </cell>
          <cell r="E44" t="str">
            <v>License</v>
          </cell>
          <cell r="F44" t="str">
            <v>Production</v>
          </cell>
          <cell r="G44" t="str">
            <v>Each</v>
          </cell>
          <cell r="H44">
            <v>12495</v>
          </cell>
          <cell r="I44">
            <v>40924</v>
          </cell>
        </row>
        <row r="45">
          <cell r="A45" t="str">
            <v>LIC-SCPS-010-E</v>
          </cell>
          <cell r="B45" t="str">
            <v>Evaluation SCPS License on 7055 Series</v>
          </cell>
          <cell r="C45" t="str">
            <v>Evaluation SCPS License on 7055 Series</v>
          </cell>
          <cell r="D45" t="str">
            <v>LICENSE</v>
          </cell>
          <cell r="E45" t="str">
            <v>License</v>
          </cell>
          <cell r="F45" t="str">
            <v>Production</v>
          </cell>
          <cell r="G45" t="str">
            <v>Each</v>
          </cell>
          <cell r="H45">
            <v>32995</v>
          </cell>
          <cell r="I45">
            <v>40924</v>
          </cell>
        </row>
        <row r="46">
          <cell r="A46" t="str">
            <v>MNT-LIC-SCPS-001</v>
          </cell>
          <cell r="B46" t="str">
            <v>Support SCPS License on 255 Series</v>
          </cell>
          <cell r="C46" t="str">
            <v>Support SCPS License on 255 Series</v>
          </cell>
          <cell r="D46" t="str">
            <v>SUPPORT</v>
          </cell>
          <cell r="E46" t="str">
            <v>Service Pgm/Warranty</v>
          </cell>
          <cell r="F46" t="str">
            <v>Production</v>
          </cell>
          <cell r="G46" t="str">
            <v>Year</v>
          </cell>
          <cell r="H46">
            <v>144</v>
          </cell>
          <cell r="I46">
            <v>40924</v>
          </cell>
        </row>
        <row r="47">
          <cell r="A47" t="str">
            <v>MNT-LIC-SCPS-002</v>
          </cell>
          <cell r="B47" t="str">
            <v>Support SCPS License on 555 Series</v>
          </cell>
          <cell r="C47" t="str">
            <v>Support SCPS License on 555 Series</v>
          </cell>
          <cell r="D47" t="str">
            <v>SUPPORT</v>
          </cell>
          <cell r="E47" t="str">
            <v>Service Pgm/Warranty</v>
          </cell>
          <cell r="F47" t="str">
            <v>Production</v>
          </cell>
          <cell r="G47" t="str">
            <v>Year</v>
          </cell>
          <cell r="H47">
            <v>300</v>
          </cell>
          <cell r="I47">
            <v>40924</v>
          </cell>
        </row>
        <row r="48">
          <cell r="A48" t="str">
            <v>MNT-LIC-SCPS-003</v>
          </cell>
          <cell r="B48" t="str">
            <v>Support SCPS License on 560 Series</v>
          </cell>
          <cell r="C48" t="str">
            <v>Support SCPS License on 560 Series</v>
          </cell>
          <cell r="D48" t="str">
            <v>SUPPORT</v>
          </cell>
          <cell r="E48" t="str">
            <v>Service Pgm/Warranty</v>
          </cell>
          <cell r="F48" t="str">
            <v>Production</v>
          </cell>
          <cell r="G48" t="str">
            <v>Year</v>
          </cell>
          <cell r="H48">
            <v>300</v>
          </cell>
          <cell r="I48">
            <v>40924</v>
          </cell>
        </row>
        <row r="49">
          <cell r="A49" t="str">
            <v>MNT-LIC-SCPS-004</v>
          </cell>
          <cell r="B49" t="str">
            <v>Support SCPS License on 755 Series</v>
          </cell>
          <cell r="C49" t="str">
            <v>Support SCPS License on 755 Series</v>
          </cell>
          <cell r="D49" t="str">
            <v>SUPPORT</v>
          </cell>
          <cell r="E49" t="str">
            <v>Service Pgm/Warranty</v>
          </cell>
          <cell r="F49" t="str">
            <v>Production</v>
          </cell>
          <cell r="G49" t="str">
            <v>Year</v>
          </cell>
          <cell r="H49">
            <v>528</v>
          </cell>
          <cell r="I49">
            <v>40924</v>
          </cell>
        </row>
        <row r="50">
          <cell r="A50" t="str">
            <v>MNT-LIC-SCPS-005</v>
          </cell>
          <cell r="B50" t="str">
            <v>Support SCPS License on 760 Series</v>
          </cell>
          <cell r="C50" t="str">
            <v>Support SCPS License on 760 Series</v>
          </cell>
          <cell r="D50" t="str">
            <v>SUPPORT</v>
          </cell>
          <cell r="E50" t="str">
            <v>Service Pgm/Warranty</v>
          </cell>
          <cell r="F50" t="str">
            <v>Production</v>
          </cell>
          <cell r="G50" t="str">
            <v>Year</v>
          </cell>
          <cell r="H50">
            <v>528</v>
          </cell>
          <cell r="I50">
            <v>40924</v>
          </cell>
        </row>
        <row r="51">
          <cell r="A51" t="str">
            <v>MNT-LIC-SCPS-006</v>
          </cell>
          <cell r="B51" t="str">
            <v>Support SCPS License on 1160 Series</v>
          </cell>
          <cell r="C51" t="str">
            <v>Support SCPS License on 1160 Series</v>
          </cell>
          <cell r="D51" t="str">
            <v>SUPPORT</v>
          </cell>
          <cell r="E51" t="str">
            <v>Service Pgm/Warranty</v>
          </cell>
          <cell r="F51" t="str">
            <v>Production</v>
          </cell>
          <cell r="G51" t="str">
            <v>Year</v>
          </cell>
          <cell r="H51">
            <v>1272</v>
          </cell>
          <cell r="I51">
            <v>40924</v>
          </cell>
        </row>
        <row r="52">
          <cell r="A52" t="str">
            <v>MNT-LIC-SCPS-007</v>
          </cell>
          <cell r="B52" t="str">
            <v>Support SCPS License on 1260 Series</v>
          </cell>
          <cell r="C52" t="str">
            <v>Support SCPS License on 1260 Series</v>
          </cell>
          <cell r="D52" t="str">
            <v>SUPPORT</v>
          </cell>
          <cell r="E52" t="str">
            <v>Service Pgm/Warranty</v>
          </cell>
          <cell r="F52" t="str">
            <v>Production</v>
          </cell>
          <cell r="G52" t="str">
            <v>Year</v>
          </cell>
          <cell r="H52">
            <v>1872</v>
          </cell>
          <cell r="I52">
            <v>40924</v>
          </cell>
        </row>
        <row r="53">
          <cell r="A53" t="str">
            <v>MNT-LIC-SCPS-008</v>
          </cell>
          <cell r="B53" t="str">
            <v>Support SCPS License on 1555 Series</v>
          </cell>
          <cell r="C53" t="str">
            <v>Support SCPS License on 1555 Series</v>
          </cell>
          <cell r="D53" t="str">
            <v>SUPPORT</v>
          </cell>
          <cell r="E53" t="str">
            <v>Service Pgm/Warranty</v>
          </cell>
          <cell r="F53" t="str">
            <v>Production</v>
          </cell>
          <cell r="G53" t="str">
            <v>Year</v>
          </cell>
          <cell r="H53">
            <v>1872</v>
          </cell>
          <cell r="I53">
            <v>40924</v>
          </cell>
        </row>
        <row r="54">
          <cell r="A54" t="str">
            <v>MNT-LIC-SCPS-009</v>
          </cell>
          <cell r="B54" t="str">
            <v>Support SCPS License on 5055 Series</v>
          </cell>
          <cell r="C54" t="str">
            <v>Support SCPS License on 5055 Series</v>
          </cell>
          <cell r="D54" t="str">
            <v>SUPPORT</v>
          </cell>
          <cell r="E54" t="str">
            <v>Service Pgm/Warranty</v>
          </cell>
          <cell r="F54" t="str">
            <v>Production</v>
          </cell>
          <cell r="G54" t="str">
            <v>Year</v>
          </cell>
          <cell r="H54">
            <v>1872</v>
          </cell>
          <cell r="I54">
            <v>40924</v>
          </cell>
        </row>
        <row r="55">
          <cell r="A55" t="str">
            <v>MNT-LIC-SCPS-010</v>
          </cell>
          <cell r="B55" t="str">
            <v>Support SCPS License on 7055 Series</v>
          </cell>
          <cell r="C55" t="str">
            <v>Support SCPS License on 7055 Series</v>
          </cell>
          <cell r="D55" t="str">
            <v>SUPPORT</v>
          </cell>
          <cell r="E55" t="str">
            <v>Service Pgm/Warranty</v>
          </cell>
          <cell r="F55" t="str">
            <v>Production</v>
          </cell>
          <cell r="G55" t="str">
            <v>Year</v>
          </cell>
          <cell r="H55">
            <v>4944</v>
          </cell>
          <cell r="I55">
            <v>40924</v>
          </cell>
        </row>
        <row r="56">
          <cell r="A56" t="str">
            <v>MNT-SCPS-001</v>
          </cell>
          <cell r="B56" t="str">
            <v>Support SCPS on Steelhead 250 Series</v>
          </cell>
          <cell r="C56" t="str">
            <v>Support SCPS Protocol License for Steelhead Models 250 Series</v>
          </cell>
          <cell r="D56" t="str">
            <v>SUPPORT</v>
          </cell>
          <cell r="E56" t="str">
            <v>Service Pgm/Warranty</v>
          </cell>
          <cell r="F56" t="str">
            <v>Production</v>
          </cell>
          <cell r="G56" t="str">
            <v>Year</v>
          </cell>
          <cell r="H56">
            <v>144</v>
          </cell>
          <cell r="I56">
            <v>40924</v>
          </cell>
        </row>
        <row r="57">
          <cell r="A57" t="str">
            <v>MNT-SCPS-002</v>
          </cell>
          <cell r="B57" t="str">
            <v>Support SCPS on Steelhead 550 Series</v>
          </cell>
          <cell r="C57" t="str">
            <v>Support SCPS Protocol License for Steelhead Models 550 Series</v>
          </cell>
          <cell r="D57" t="str">
            <v>SUPPORT</v>
          </cell>
          <cell r="E57" t="str">
            <v>Service Pgm/Warranty</v>
          </cell>
          <cell r="F57" t="str">
            <v>Production</v>
          </cell>
          <cell r="G57" t="str">
            <v>Year</v>
          </cell>
          <cell r="H57">
            <v>300</v>
          </cell>
          <cell r="I57">
            <v>40924</v>
          </cell>
        </row>
        <row r="58">
          <cell r="A58" t="str">
            <v>MNT-SCPS-003</v>
          </cell>
          <cell r="B58" t="str">
            <v>Support SCPS on Steelhead 1050 Series</v>
          </cell>
          <cell r="C58" t="str">
            <v>Support SCPS Protocol License for Steelhead Models 1050 Series</v>
          </cell>
          <cell r="D58" t="str">
            <v>SUPPORT</v>
          </cell>
          <cell r="E58" t="str">
            <v>Service Pgm/Warranty</v>
          </cell>
          <cell r="F58" t="str">
            <v>Production</v>
          </cell>
          <cell r="G58" t="str">
            <v>Year</v>
          </cell>
          <cell r="H58">
            <v>528</v>
          </cell>
          <cell r="I58">
            <v>40924</v>
          </cell>
        </row>
        <row r="59">
          <cell r="A59" t="str">
            <v>MNT-SCPS-004</v>
          </cell>
          <cell r="B59" t="str">
            <v>Support SCPS on Steelhead 2050 Series</v>
          </cell>
          <cell r="C59" t="str">
            <v>Support SCPS Protocol License for Steelhead Models 2050 Series</v>
          </cell>
          <cell r="D59" t="str">
            <v>SUPPORT</v>
          </cell>
          <cell r="E59" t="str">
            <v>Service Pgm/Warranty</v>
          </cell>
          <cell r="F59" t="str">
            <v>Production</v>
          </cell>
          <cell r="G59" t="str">
            <v>Year</v>
          </cell>
          <cell r="H59">
            <v>1272</v>
          </cell>
          <cell r="I59">
            <v>40924</v>
          </cell>
        </row>
        <row r="60">
          <cell r="A60" t="str">
            <v>MNT-SCPS-005</v>
          </cell>
          <cell r="B60" t="str">
            <v>Support SCPS on Steelhead 5050 Series</v>
          </cell>
          <cell r="C60" t="str">
            <v>Support SCPS Protocol License for Steelhead Models 5050 Series</v>
          </cell>
          <cell r="D60" t="str">
            <v>SUPPORT</v>
          </cell>
          <cell r="E60" t="str">
            <v>Service Pgm/Warranty</v>
          </cell>
          <cell r="F60" t="str">
            <v>Production</v>
          </cell>
          <cell r="G60" t="str">
            <v>Year</v>
          </cell>
          <cell r="H60">
            <v>1872</v>
          </cell>
          <cell r="I60">
            <v>40924</v>
          </cell>
        </row>
        <row r="61">
          <cell r="A61" t="str">
            <v>MNT-SCPS-006</v>
          </cell>
          <cell r="B61" t="str">
            <v>Support SCPS on Steelhead 6050 Series</v>
          </cell>
          <cell r="C61" t="str">
            <v>Support SCPS Protocol License for Steelhead Models 6050 Series</v>
          </cell>
          <cell r="D61" t="str">
            <v>SUPPORT</v>
          </cell>
          <cell r="E61" t="str">
            <v>Service Pgm/Warranty</v>
          </cell>
          <cell r="F61" t="str">
            <v>Production</v>
          </cell>
          <cell r="G61" t="str">
            <v>Year</v>
          </cell>
          <cell r="H61">
            <v>3672</v>
          </cell>
          <cell r="I61">
            <v>40924</v>
          </cell>
        </row>
        <row r="62">
          <cell r="A62" t="str">
            <v>MNT-SCPS-007</v>
          </cell>
          <cell r="B62" t="str">
            <v>Support SCPS on Steelhead 7050 Series</v>
          </cell>
          <cell r="C62" t="str">
            <v>Support SCPS Protocol License for Steelhead Models 7050 Series</v>
          </cell>
          <cell r="D62" t="str">
            <v>SUPPORT</v>
          </cell>
          <cell r="E62" t="str">
            <v>Service Pgm/Warranty</v>
          </cell>
          <cell r="F62" t="str">
            <v>Production</v>
          </cell>
          <cell r="G62" t="str">
            <v>Year</v>
          </cell>
          <cell r="H62">
            <v>4944</v>
          </cell>
          <cell r="I62">
            <v>40924</v>
          </cell>
        </row>
        <row r="63">
          <cell r="A63" t="str">
            <v>MNT-SCPS-VSH-001</v>
          </cell>
          <cell r="B63" t="str">
            <v>Support SCPS on Virtual Steelhead 250 Series</v>
          </cell>
          <cell r="C63" t="str">
            <v>Support SCPS Protocol License: for Virtual Steelhead Models 250 Series</v>
          </cell>
          <cell r="D63" t="str">
            <v>SUPPORT</v>
          </cell>
          <cell r="E63" t="str">
            <v>Service Pgm/Warranty</v>
          </cell>
          <cell r="F63" t="str">
            <v>Production</v>
          </cell>
          <cell r="G63" t="str">
            <v>Year</v>
          </cell>
          <cell r="H63">
            <v>144</v>
          </cell>
          <cell r="I63">
            <v>40924</v>
          </cell>
        </row>
        <row r="64">
          <cell r="A64" t="str">
            <v>MNT-SCPS-VSH-002</v>
          </cell>
          <cell r="B64" t="str">
            <v>Support SCPS on Virtual Steelhead 550 Series</v>
          </cell>
          <cell r="C64" t="str">
            <v>Support SCPS Protocol License: for Virtual Steelhead Models 550 Seriees</v>
          </cell>
          <cell r="D64" t="str">
            <v>SUPPORT</v>
          </cell>
          <cell r="E64" t="str">
            <v>Service Pgm/Warranty</v>
          </cell>
          <cell r="F64" t="str">
            <v>Production</v>
          </cell>
          <cell r="G64" t="str">
            <v>Year</v>
          </cell>
          <cell r="H64">
            <v>300</v>
          </cell>
          <cell r="I64">
            <v>40924</v>
          </cell>
        </row>
        <row r="65">
          <cell r="A65" t="str">
            <v>MNT-SCPS-VSH-003</v>
          </cell>
          <cell r="B65" t="str">
            <v>Support SCPS on Virtual Steelhead 1050 Series</v>
          </cell>
          <cell r="C65" t="str">
            <v>Support SCPS Protocol License: for Virtual Steelhead Models 1050 Series</v>
          </cell>
          <cell r="D65" t="str">
            <v>SUPPORT</v>
          </cell>
          <cell r="E65" t="str">
            <v>Service Pgm/Warranty</v>
          </cell>
          <cell r="F65" t="str">
            <v>Production</v>
          </cell>
          <cell r="G65" t="str">
            <v>Year</v>
          </cell>
          <cell r="H65">
            <v>528</v>
          </cell>
          <cell r="I65">
            <v>40924</v>
          </cell>
        </row>
        <row r="66">
          <cell r="A66" t="str">
            <v>MNT-SCPS-VSH-004</v>
          </cell>
          <cell r="B66" t="str">
            <v>Support SCPS on Virtual Steelhead 2050 Series</v>
          </cell>
          <cell r="C66" t="str">
            <v>Support SCPS Protocol License: for Virtual Steelhead Models 2050 Series</v>
          </cell>
          <cell r="D66" t="str">
            <v>SUPPORT</v>
          </cell>
          <cell r="E66" t="str">
            <v>Service Pgm/Warranty</v>
          </cell>
          <cell r="F66" t="str">
            <v>Production</v>
          </cell>
          <cell r="G66" t="str">
            <v>Year</v>
          </cell>
          <cell r="H66">
            <v>1272</v>
          </cell>
          <cell r="I66">
            <v>40924</v>
          </cell>
        </row>
        <row r="67">
          <cell r="A67" t="str">
            <v>MNT-RASP-LIC-SCPS-001</v>
          </cell>
          <cell r="B67" t="str">
            <v>Support SCPS License on 255 Series (RASP)</v>
          </cell>
          <cell r="C67" t="str">
            <v>Support SCPS License on 255 Series (RASP)</v>
          </cell>
          <cell r="D67" t="str">
            <v>SUPPORT</v>
          </cell>
          <cell r="E67" t="str">
            <v>Service Pgm/Warranty</v>
          </cell>
          <cell r="F67" t="str">
            <v>Production</v>
          </cell>
          <cell r="G67" t="str">
            <v>Year</v>
          </cell>
          <cell r="H67">
            <v>144</v>
          </cell>
          <cell r="I67">
            <v>40924</v>
          </cell>
        </row>
        <row r="68">
          <cell r="A68" t="str">
            <v>MNT-RASP-LIC-SCPS-002</v>
          </cell>
          <cell r="B68" t="str">
            <v>Support SCPS License on 555 Series (RASP)</v>
          </cell>
          <cell r="C68" t="str">
            <v>Support SCPS License on 555 Series (RASP)</v>
          </cell>
          <cell r="D68" t="str">
            <v>SUPPORT</v>
          </cell>
          <cell r="E68" t="str">
            <v>Service Pgm/Warranty</v>
          </cell>
          <cell r="F68" t="str">
            <v>Production</v>
          </cell>
          <cell r="G68" t="str">
            <v>Year</v>
          </cell>
          <cell r="H68">
            <v>300</v>
          </cell>
          <cell r="I68">
            <v>40924</v>
          </cell>
        </row>
        <row r="69">
          <cell r="A69" t="str">
            <v>MNT-RASP-LIC-SCPS-003</v>
          </cell>
          <cell r="B69" t="str">
            <v>Support SCPS License on 560 Series (RASP)</v>
          </cell>
          <cell r="C69" t="str">
            <v>Support SCPS License on 560 Series (RASP)</v>
          </cell>
          <cell r="D69" t="str">
            <v>SUPPORT</v>
          </cell>
          <cell r="E69" t="str">
            <v>Service Pgm/Warranty</v>
          </cell>
          <cell r="F69" t="str">
            <v>Production</v>
          </cell>
          <cell r="G69" t="str">
            <v>Year</v>
          </cell>
          <cell r="H69">
            <v>300</v>
          </cell>
          <cell r="I69">
            <v>40924</v>
          </cell>
        </row>
        <row r="70">
          <cell r="A70" t="str">
            <v>MNT-RASP-LIC-SCPS-004</v>
          </cell>
          <cell r="B70" t="str">
            <v>Support SCPS License on 755 Series (RASP)</v>
          </cell>
          <cell r="C70" t="str">
            <v>Support SCPS License on 755 Series (RASP)</v>
          </cell>
          <cell r="D70" t="str">
            <v>SUPPORT</v>
          </cell>
          <cell r="E70" t="str">
            <v>Service Pgm/Warranty</v>
          </cell>
          <cell r="F70" t="str">
            <v>Production</v>
          </cell>
          <cell r="G70" t="str">
            <v>Year</v>
          </cell>
          <cell r="H70">
            <v>528</v>
          </cell>
          <cell r="I70">
            <v>40924</v>
          </cell>
        </row>
        <row r="71">
          <cell r="A71" t="str">
            <v>MNT-RASP-LIC-SCPS-005</v>
          </cell>
          <cell r="B71" t="str">
            <v>Support SCPS License on 760 Series (RASP)</v>
          </cell>
          <cell r="C71" t="str">
            <v>Support SCPS License on 760 Series (RASP)</v>
          </cell>
          <cell r="D71" t="str">
            <v>SUPPORT</v>
          </cell>
          <cell r="E71" t="str">
            <v>Service Pgm/Warranty</v>
          </cell>
          <cell r="F71" t="str">
            <v>Production</v>
          </cell>
          <cell r="G71" t="str">
            <v>Year</v>
          </cell>
          <cell r="H71">
            <v>528</v>
          </cell>
          <cell r="I71">
            <v>40924</v>
          </cell>
        </row>
        <row r="72">
          <cell r="A72" t="str">
            <v>MNT-RASP-LIC-SCPS-006</v>
          </cell>
          <cell r="B72" t="str">
            <v>Support SCPS License on 1160 Series (RASP)</v>
          </cell>
          <cell r="C72" t="str">
            <v>Support SCPS License on 1160 Series (RASP)</v>
          </cell>
          <cell r="D72" t="str">
            <v>SUPPORT</v>
          </cell>
          <cell r="E72" t="str">
            <v>Service Pgm/Warranty</v>
          </cell>
          <cell r="F72" t="str">
            <v>Production</v>
          </cell>
          <cell r="G72" t="str">
            <v>Year</v>
          </cell>
          <cell r="H72">
            <v>1272</v>
          </cell>
          <cell r="I72">
            <v>40924</v>
          </cell>
        </row>
        <row r="73">
          <cell r="A73" t="str">
            <v>MNT-RASP-LIC-SCPS-007</v>
          </cell>
          <cell r="B73" t="str">
            <v>Support SCPS License on 1260 Series (RASP)</v>
          </cell>
          <cell r="C73" t="str">
            <v>Support SCPS License on 1260 Series (RASP)</v>
          </cell>
          <cell r="D73" t="str">
            <v>SUPPORT</v>
          </cell>
          <cell r="E73" t="str">
            <v>Service Pgm/Warranty</v>
          </cell>
          <cell r="F73" t="str">
            <v>Production</v>
          </cell>
          <cell r="G73" t="str">
            <v>Year</v>
          </cell>
          <cell r="H73">
            <v>1872</v>
          </cell>
          <cell r="I73">
            <v>40924</v>
          </cell>
        </row>
        <row r="74">
          <cell r="A74" t="str">
            <v>MNT-RASP-LIC-SCPS-008</v>
          </cell>
          <cell r="B74" t="str">
            <v>Support SCPS License on 1555 Series (RASP)</v>
          </cell>
          <cell r="C74" t="str">
            <v>Support SCPS License on 1555 Series (RASP)</v>
          </cell>
          <cell r="D74" t="str">
            <v>SUPPORT</v>
          </cell>
          <cell r="E74" t="str">
            <v>Service Pgm/Warranty</v>
          </cell>
          <cell r="F74" t="str">
            <v>Production</v>
          </cell>
          <cell r="G74" t="str">
            <v>Year</v>
          </cell>
          <cell r="H74">
            <v>1872</v>
          </cell>
          <cell r="I74">
            <v>40924</v>
          </cell>
        </row>
        <row r="75">
          <cell r="A75" t="str">
            <v>MNT-RASP-LIC-SCPS-009</v>
          </cell>
          <cell r="B75" t="str">
            <v>Support SCPS License on 5055 Series (RASP)</v>
          </cell>
          <cell r="C75" t="str">
            <v>Support SCPS License on 5055 Series (RASP)</v>
          </cell>
          <cell r="D75" t="str">
            <v>SUPPORT</v>
          </cell>
          <cell r="E75" t="str">
            <v>Service Pgm/Warranty</v>
          </cell>
          <cell r="F75" t="str">
            <v>Production</v>
          </cell>
          <cell r="G75" t="str">
            <v>Year</v>
          </cell>
          <cell r="H75">
            <v>1872</v>
          </cell>
          <cell r="I75">
            <v>40924</v>
          </cell>
        </row>
        <row r="76">
          <cell r="A76" t="str">
            <v>MNT-RASP-LIC-SCPS-010</v>
          </cell>
          <cell r="B76" t="str">
            <v>Support SCPS License on 7055 Series (RASP)</v>
          </cell>
          <cell r="C76" t="str">
            <v>Support SCPS License on 7055 Series (RASP)</v>
          </cell>
          <cell r="D76" t="str">
            <v>SUPPORT</v>
          </cell>
          <cell r="E76" t="str">
            <v>Service Pgm/Warranty</v>
          </cell>
          <cell r="F76" t="str">
            <v>Production</v>
          </cell>
          <cell r="G76" t="str">
            <v>Year</v>
          </cell>
          <cell r="H76">
            <v>4944</v>
          </cell>
          <cell r="I76">
            <v>40924</v>
          </cell>
        </row>
        <row r="77">
          <cell r="A77" t="str">
            <v>MNT-RASP-SCPS-001</v>
          </cell>
          <cell r="B77" t="str">
            <v>Support SCPS on Steelhead 250 Series (RASP)</v>
          </cell>
          <cell r="C77" t="str">
            <v>Support SCPS Protocol License for Steelhead Models 250 Series (RASP)</v>
          </cell>
          <cell r="D77" t="str">
            <v>SUPPORT</v>
          </cell>
          <cell r="E77" t="str">
            <v>Service Pgm/Warranty</v>
          </cell>
          <cell r="F77" t="str">
            <v>Production</v>
          </cell>
          <cell r="G77" t="str">
            <v>Year</v>
          </cell>
          <cell r="H77">
            <v>144</v>
          </cell>
          <cell r="I77">
            <v>40924</v>
          </cell>
        </row>
        <row r="78">
          <cell r="A78" t="str">
            <v>MNT-RASP-SCPS-002</v>
          </cell>
          <cell r="B78" t="str">
            <v>Support SCPS on Steelhead 550 Series (RASP)</v>
          </cell>
          <cell r="C78" t="str">
            <v>Support SCPS Protocol License for Steelhead Models 550 Series (RASP)</v>
          </cell>
          <cell r="D78" t="str">
            <v>SUPPORT</v>
          </cell>
          <cell r="E78" t="str">
            <v>Service Pgm/Warranty</v>
          </cell>
          <cell r="F78" t="str">
            <v>Production</v>
          </cell>
          <cell r="G78" t="str">
            <v>Year</v>
          </cell>
          <cell r="H78">
            <v>300</v>
          </cell>
          <cell r="I78">
            <v>40924</v>
          </cell>
        </row>
        <row r="79">
          <cell r="A79" t="str">
            <v>MNT-RASP-SCPS-003</v>
          </cell>
          <cell r="B79" t="str">
            <v>Support SCPS on Steelhead 1050 Series (RASP)</v>
          </cell>
          <cell r="C79" t="str">
            <v>Support SCPS Protocol License for Steelhead Models 1050 Series (RASP)</v>
          </cell>
          <cell r="D79" t="str">
            <v>SUPPORT</v>
          </cell>
          <cell r="E79" t="str">
            <v>Service Pgm/Warranty</v>
          </cell>
          <cell r="F79" t="str">
            <v>Production</v>
          </cell>
          <cell r="G79" t="str">
            <v>Year</v>
          </cell>
          <cell r="H79">
            <v>528</v>
          </cell>
          <cell r="I79">
            <v>40924</v>
          </cell>
        </row>
        <row r="80">
          <cell r="A80" t="str">
            <v>MNT-RASP-SCPS-004</v>
          </cell>
          <cell r="B80" t="str">
            <v>Support SCPS on Steelhead 2050 Series (RASP)</v>
          </cell>
          <cell r="C80" t="str">
            <v>Support SCPS Protocol License for Steelhead Models 2050 Series (RASP)</v>
          </cell>
          <cell r="D80" t="str">
            <v>SUPPORT</v>
          </cell>
          <cell r="E80" t="str">
            <v>Service Pgm/Warranty</v>
          </cell>
          <cell r="F80" t="str">
            <v>Production</v>
          </cell>
          <cell r="G80" t="str">
            <v>Year</v>
          </cell>
          <cell r="H80">
            <v>1272</v>
          </cell>
          <cell r="I80">
            <v>40924</v>
          </cell>
        </row>
        <row r="81">
          <cell r="A81" t="str">
            <v>MNT-RASP-SCPS-005</v>
          </cell>
          <cell r="B81" t="str">
            <v>Support SCPS on Steelhead 5050 Series (RASP)</v>
          </cell>
          <cell r="C81" t="str">
            <v>Support SCPS Protocol License for Steelhead Models 5050 Series (RASP)</v>
          </cell>
          <cell r="D81" t="str">
            <v>SUPPORT</v>
          </cell>
          <cell r="E81" t="str">
            <v>Service Pgm/Warranty</v>
          </cell>
          <cell r="F81" t="str">
            <v>Production</v>
          </cell>
          <cell r="G81" t="str">
            <v>Year</v>
          </cell>
          <cell r="H81">
            <v>1872</v>
          </cell>
          <cell r="I81">
            <v>40924</v>
          </cell>
        </row>
        <row r="82">
          <cell r="A82" t="str">
            <v>MNT-RASP-SCPS-006</v>
          </cell>
          <cell r="B82" t="str">
            <v>Support SCPS on Steelhead 6050 Series (RASP)</v>
          </cell>
          <cell r="C82" t="str">
            <v>Support SCPS Protocol License for Steelhead Models 6050 Series (RASP)</v>
          </cell>
          <cell r="D82" t="str">
            <v>SUPPORT</v>
          </cell>
          <cell r="E82" t="str">
            <v>Service Pgm/Warranty</v>
          </cell>
          <cell r="F82" t="str">
            <v>Production</v>
          </cell>
          <cell r="G82" t="str">
            <v>Year</v>
          </cell>
          <cell r="H82">
            <v>3672</v>
          </cell>
          <cell r="I82">
            <v>40924</v>
          </cell>
        </row>
        <row r="83">
          <cell r="A83" t="str">
            <v>MNT-RASP-SCPS-007</v>
          </cell>
          <cell r="B83" t="str">
            <v>Support SCPS on Steelhead 7050 Series (RASP)</v>
          </cell>
          <cell r="C83" t="str">
            <v>Support SCPS Protocol License for Steelhead Models 7050 Series (RASP)</v>
          </cell>
          <cell r="D83" t="str">
            <v>SUPPORT</v>
          </cell>
          <cell r="E83" t="str">
            <v>Service Pgm/Warranty</v>
          </cell>
          <cell r="F83" t="str">
            <v>Production</v>
          </cell>
          <cell r="G83" t="str">
            <v>Year</v>
          </cell>
          <cell r="H83">
            <v>4944</v>
          </cell>
          <cell r="I83">
            <v>40924</v>
          </cell>
        </row>
        <row r="84">
          <cell r="A84" t="str">
            <v>MNT-RASP-SCPS-VSH-001</v>
          </cell>
          <cell r="B84" t="str">
            <v>Support SCPS on Virtual Steelhead 250 Series (RASP)</v>
          </cell>
          <cell r="C84" t="str">
            <v>Support SCPS Protocol License: for Virtual Steelhead Models 250 Series (RASP)</v>
          </cell>
          <cell r="D84" t="str">
            <v>SUPPORT</v>
          </cell>
          <cell r="E84" t="str">
            <v>Service Pgm/Warranty</v>
          </cell>
          <cell r="F84" t="str">
            <v>Production</v>
          </cell>
          <cell r="G84" t="str">
            <v>Year</v>
          </cell>
          <cell r="H84">
            <v>144</v>
          </cell>
          <cell r="I84">
            <v>40924</v>
          </cell>
        </row>
        <row r="85">
          <cell r="A85" t="str">
            <v>MNT-RASP-SCPS-VSH-002</v>
          </cell>
          <cell r="B85" t="str">
            <v>Support SCPS on Virtual Steelhead 550 Series (RASP)</v>
          </cell>
          <cell r="C85" t="str">
            <v>Support SCPS Protocol License: for Virtual Steelhead Models 550 Seriees</v>
          </cell>
          <cell r="D85" t="str">
            <v>SUPPORT</v>
          </cell>
          <cell r="E85" t="str">
            <v>Service Pgm/Warranty</v>
          </cell>
          <cell r="F85" t="str">
            <v>Production</v>
          </cell>
          <cell r="G85" t="str">
            <v>Year</v>
          </cell>
          <cell r="H85">
            <v>300</v>
          </cell>
          <cell r="I85">
            <v>40924</v>
          </cell>
        </row>
        <row r="86">
          <cell r="A86" t="str">
            <v>MNT-RASP-SCPS-VSH-003</v>
          </cell>
          <cell r="B86" t="str">
            <v>Support SCPS on Virtual Steelhead 1050 Series (RASP)</v>
          </cell>
          <cell r="C86" t="str">
            <v>Support SCPS Protocol License: for Virtual Steelhead Models 1050 Series (RASP)</v>
          </cell>
          <cell r="D86" t="str">
            <v>SUPPORT</v>
          </cell>
          <cell r="E86" t="str">
            <v>Service Pgm/Warranty</v>
          </cell>
          <cell r="F86" t="str">
            <v>Production</v>
          </cell>
          <cell r="G86" t="str">
            <v>Year</v>
          </cell>
          <cell r="H86">
            <v>528</v>
          </cell>
          <cell r="I86">
            <v>40924</v>
          </cell>
        </row>
        <row r="87">
          <cell r="A87" t="str">
            <v>MNT-RASP-SCPS-VSH-004</v>
          </cell>
          <cell r="B87" t="str">
            <v>Support SCPS on Virtual Steelhead 2050 Series (RASP)</v>
          </cell>
          <cell r="C87" t="str">
            <v>Support SCPS Protocol License: for Virtual Steelhead Models 2050 Series (RASP)</v>
          </cell>
          <cell r="D87" t="str">
            <v>SUPPORT</v>
          </cell>
          <cell r="E87" t="str">
            <v>Service Pgm/Warranty</v>
          </cell>
          <cell r="F87" t="str">
            <v>Production</v>
          </cell>
          <cell r="G87" t="str">
            <v>Year</v>
          </cell>
          <cell r="H87">
            <v>1272</v>
          </cell>
          <cell r="I87">
            <v>40924</v>
          </cell>
        </row>
        <row r="88">
          <cell r="A88" t="str">
            <v>OC-SCPS-RIOS-001</v>
          </cell>
          <cell r="B88" t="str">
            <v>Option Class - SCPS on RiOS - SCPS-001</v>
          </cell>
          <cell r="C88" t="str">
            <v>Option Class - SCPS on RiOS - SCPS-001</v>
          </cell>
          <cell r="D88" t="str">
            <v>PTO Option Class</v>
          </cell>
          <cell r="E88" t="str">
            <v>PTO Option Class</v>
          </cell>
          <cell r="F88" t="str">
            <v>Production</v>
          </cell>
          <cell r="G88" t="str">
            <v>Each</v>
          </cell>
          <cell r="H88">
            <v>0</v>
          </cell>
          <cell r="I88">
            <v>40924</v>
          </cell>
        </row>
        <row r="89">
          <cell r="A89" t="str">
            <v>OC-SCPS-RIOS-002</v>
          </cell>
          <cell r="B89" t="str">
            <v>Option Class - SCPS on RiOS - SCPS-002</v>
          </cell>
          <cell r="C89" t="str">
            <v>Option Class - SCPS on RiOS - SCPS-002</v>
          </cell>
          <cell r="D89" t="str">
            <v>PTO Option Class</v>
          </cell>
          <cell r="E89" t="str">
            <v>PTO Option Class</v>
          </cell>
          <cell r="F89" t="str">
            <v>Production</v>
          </cell>
          <cell r="G89" t="str">
            <v>Each</v>
          </cell>
          <cell r="H89">
            <v>0</v>
          </cell>
          <cell r="I89">
            <v>40924</v>
          </cell>
        </row>
        <row r="90">
          <cell r="A90" t="str">
            <v>OC-SCPS-RIOS-003</v>
          </cell>
          <cell r="B90" t="str">
            <v>Option Class - SCPS on RiOS - SCPS-003</v>
          </cell>
          <cell r="C90" t="str">
            <v>Option Class - SCPS on RiOS - SCPS-003</v>
          </cell>
          <cell r="D90" t="str">
            <v>PTO Option Class</v>
          </cell>
          <cell r="E90" t="str">
            <v>PTO Option Class</v>
          </cell>
          <cell r="F90" t="str">
            <v>Production</v>
          </cell>
          <cell r="G90" t="str">
            <v>Each</v>
          </cell>
          <cell r="H90">
            <v>0</v>
          </cell>
          <cell r="I90">
            <v>40924</v>
          </cell>
        </row>
        <row r="91">
          <cell r="A91" t="str">
            <v>OC-SCPS-RIOS-004</v>
          </cell>
          <cell r="B91" t="str">
            <v>Option Class - SCPS on RiOS - SCPS-004</v>
          </cell>
          <cell r="C91" t="str">
            <v>Option Class - SCPS on RiOS - SCPS-004</v>
          </cell>
          <cell r="D91" t="str">
            <v>PTO Option Class</v>
          </cell>
          <cell r="E91" t="str">
            <v>PTO Option Class</v>
          </cell>
          <cell r="F91" t="str">
            <v>Production</v>
          </cell>
          <cell r="G91" t="str">
            <v>Each</v>
          </cell>
          <cell r="H91">
            <v>0</v>
          </cell>
          <cell r="I91">
            <v>40924</v>
          </cell>
        </row>
        <row r="92">
          <cell r="A92" t="str">
            <v>OC-SCPS-RIOS-005</v>
          </cell>
          <cell r="B92" t="str">
            <v>Option Class - SCPS on RiOS - SCPS-005</v>
          </cell>
          <cell r="C92" t="str">
            <v>Option Class - SCPS on RiOS - SCPS-005</v>
          </cell>
          <cell r="D92" t="str">
            <v>PTO Option Class</v>
          </cell>
          <cell r="E92" t="str">
            <v>PTO Option Class</v>
          </cell>
          <cell r="F92" t="str">
            <v>Production</v>
          </cell>
          <cell r="G92" t="str">
            <v>Each</v>
          </cell>
          <cell r="H92">
            <v>0</v>
          </cell>
          <cell r="I92">
            <v>40924</v>
          </cell>
        </row>
        <row r="93">
          <cell r="A93" t="str">
            <v>OC-SCPS-RIOS-006</v>
          </cell>
          <cell r="B93" t="str">
            <v>Option Class - SCPS on RiOS - SCPS-006</v>
          </cell>
          <cell r="C93" t="str">
            <v>Option Class - SCPS on RiOS - SCPS-006</v>
          </cell>
          <cell r="D93" t="str">
            <v>PTO Option Class</v>
          </cell>
          <cell r="E93" t="str">
            <v>PTO Option Class</v>
          </cell>
          <cell r="F93" t="str">
            <v>Production</v>
          </cell>
          <cell r="G93" t="str">
            <v>Each</v>
          </cell>
          <cell r="H93">
            <v>0</v>
          </cell>
          <cell r="I93">
            <v>40924</v>
          </cell>
        </row>
        <row r="94">
          <cell r="A94" t="str">
            <v>OC-SCPS-RIOS-007</v>
          </cell>
          <cell r="B94" t="str">
            <v>Option Class - SCPS on RiOS - SCPS-007</v>
          </cell>
          <cell r="C94" t="str">
            <v>Option Class - SCPS on RiOS - SCPS-007</v>
          </cell>
          <cell r="D94" t="str">
            <v>PTO Option Class</v>
          </cell>
          <cell r="E94" t="str">
            <v>PTO Option Class</v>
          </cell>
          <cell r="F94" t="str">
            <v>Production</v>
          </cell>
          <cell r="G94" t="str">
            <v>Each</v>
          </cell>
          <cell r="H94">
            <v>0</v>
          </cell>
          <cell r="I94">
            <v>40924</v>
          </cell>
        </row>
        <row r="95">
          <cell r="A95" t="str">
            <v>OC-VSH-SCPS-PTO</v>
          </cell>
          <cell r="B95" t="str">
            <v>Option Class - Virtual Steelhead SCPS</v>
          </cell>
          <cell r="C95" t="str">
            <v>Option Class - Virtual Steelhead SCPS</v>
          </cell>
          <cell r="D95" t="str">
            <v>PTO Option Class</v>
          </cell>
          <cell r="E95" t="str">
            <v>PTO Option Class</v>
          </cell>
          <cell r="F95" t="str">
            <v>Production</v>
          </cell>
          <cell r="G95" t="str">
            <v>Each</v>
          </cell>
          <cell r="H95">
            <v>0</v>
          </cell>
          <cell r="I95">
            <v>40924</v>
          </cell>
        </row>
        <row r="96">
          <cell r="A96" t="str">
            <v>OC-LIC-SCPS-255</v>
          </cell>
          <cell r="B96" t="str">
            <v>Option Class - SCPS Licenses CX255</v>
          </cell>
          <cell r="C96" t="str">
            <v>Option Class - SCPS Licenses CX255</v>
          </cell>
          <cell r="D96" t="str">
            <v>PTO Option Class</v>
          </cell>
          <cell r="E96" t="str">
            <v>PTO Option Class</v>
          </cell>
          <cell r="F96" t="str">
            <v>Production</v>
          </cell>
          <cell r="G96" t="str">
            <v>Each</v>
          </cell>
          <cell r="H96">
            <v>0</v>
          </cell>
          <cell r="I96">
            <v>40924</v>
          </cell>
        </row>
        <row r="97">
          <cell r="A97" t="str">
            <v>OC-LIC-SCPS-555</v>
          </cell>
          <cell r="B97" t="str">
            <v>Option Class - SCPS Licenses CX555</v>
          </cell>
          <cell r="C97" t="str">
            <v>Option Class - SCPS Licenses CX555</v>
          </cell>
          <cell r="D97" t="str">
            <v>PTO Option Class</v>
          </cell>
          <cell r="E97" t="str">
            <v>PTO Option Class</v>
          </cell>
          <cell r="F97" t="str">
            <v>Production</v>
          </cell>
          <cell r="G97" t="str">
            <v>Each</v>
          </cell>
          <cell r="H97">
            <v>0</v>
          </cell>
          <cell r="I97">
            <v>40924</v>
          </cell>
        </row>
        <row r="98">
          <cell r="A98" t="str">
            <v>OC-LIC-SCPS-755</v>
          </cell>
          <cell r="B98" t="str">
            <v>Option Class - SCPS Licenses CX755</v>
          </cell>
          <cell r="C98" t="str">
            <v>Option Class - SCPS Licenses CX755</v>
          </cell>
          <cell r="D98" t="str">
            <v>PTO Option Class</v>
          </cell>
          <cell r="E98" t="str">
            <v>PTO Option Class</v>
          </cell>
          <cell r="F98" t="str">
            <v>Production</v>
          </cell>
          <cell r="G98" t="str">
            <v>Each</v>
          </cell>
          <cell r="H98">
            <v>0</v>
          </cell>
          <cell r="I98">
            <v>40924</v>
          </cell>
        </row>
        <row r="99">
          <cell r="A99" t="str">
            <v>OC-LIC-SCPS-1555</v>
          </cell>
          <cell r="B99" t="str">
            <v>Option Class - SCPS Licenses CX1555</v>
          </cell>
          <cell r="C99" t="str">
            <v>Option Class - SCPS Licenses CX1555</v>
          </cell>
          <cell r="D99" t="str">
            <v>PTO Option Class</v>
          </cell>
          <cell r="E99" t="str">
            <v>PTO Option Class</v>
          </cell>
          <cell r="F99" t="str">
            <v>Production</v>
          </cell>
          <cell r="G99" t="str">
            <v>Each</v>
          </cell>
          <cell r="H99">
            <v>0</v>
          </cell>
          <cell r="I99">
            <v>40924</v>
          </cell>
        </row>
        <row r="100">
          <cell r="A100" t="str">
            <v>OC-LIC-SCPS-5055</v>
          </cell>
          <cell r="B100" t="str">
            <v>Option Class - SCPS Licenses CX5055</v>
          </cell>
          <cell r="C100" t="str">
            <v>Option Class - SCPS Licenses CX5055</v>
          </cell>
          <cell r="D100" t="str">
            <v>PTO Option Class</v>
          </cell>
          <cell r="E100" t="str">
            <v>PTO Option Class</v>
          </cell>
          <cell r="F100" t="str">
            <v>Production</v>
          </cell>
          <cell r="G100" t="str">
            <v>Each</v>
          </cell>
          <cell r="H100">
            <v>0</v>
          </cell>
          <cell r="I100">
            <v>40924</v>
          </cell>
        </row>
        <row r="101">
          <cell r="A101" t="str">
            <v>OC-LIC-SCPS-7055</v>
          </cell>
          <cell r="B101" t="str">
            <v>Option Class - SCPS Licenses CX7055</v>
          </cell>
          <cell r="C101" t="str">
            <v>Option Class - SCPS Licenses CX7055</v>
          </cell>
          <cell r="D101" t="str">
            <v>PTO Option Class</v>
          </cell>
          <cell r="E101" t="str">
            <v>PTO Option Class</v>
          </cell>
          <cell r="F101" t="str">
            <v>Production</v>
          </cell>
          <cell r="G101" t="str">
            <v>Each</v>
          </cell>
          <cell r="H101">
            <v>0</v>
          </cell>
          <cell r="I101">
            <v>40924</v>
          </cell>
        </row>
        <row r="102">
          <cell r="A102" t="str">
            <v>OC-LIC-SCPS-560</v>
          </cell>
          <cell r="B102" t="str">
            <v>Option Class - SCPS Licenses EX560</v>
          </cell>
          <cell r="C102" t="str">
            <v>Option Class - SCPS Licenses EX560</v>
          </cell>
          <cell r="D102" t="str">
            <v>PTO Option Class</v>
          </cell>
          <cell r="E102" t="str">
            <v>PTO Option Class</v>
          </cell>
          <cell r="F102" t="str">
            <v>Production</v>
          </cell>
          <cell r="G102" t="str">
            <v>Each</v>
          </cell>
          <cell r="H102">
            <v>0</v>
          </cell>
          <cell r="I102">
            <v>40924</v>
          </cell>
        </row>
        <row r="103">
          <cell r="A103" t="str">
            <v>OC-LIC-SCPS-760</v>
          </cell>
          <cell r="B103" t="str">
            <v>Option Class - SCPS Licenses EX760</v>
          </cell>
          <cell r="C103" t="str">
            <v>Option Class - SCPS Licenses EX760</v>
          </cell>
          <cell r="D103" t="str">
            <v>PTO Option Class</v>
          </cell>
          <cell r="E103" t="str">
            <v>PTO Option Class</v>
          </cell>
          <cell r="F103" t="str">
            <v>Production</v>
          </cell>
          <cell r="G103" t="str">
            <v>Each</v>
          </cell>
          <cell r="H103">
            <v>0</v>
          </cell>
          <cell r="I103">
            <v>40924</v>
          </cell>
        </row>
        <row r="104">
          <cell r="A104" t="str">
            <v>OC-LIC-SCPS-1160</v>
          </cell>
          <cell r="B104" t="str">
            <v>Option Class - SCPS Licenses EX1160</v>
          </cell>
          <cell r="C104" t="str">
            <v>Option Class - SCPS Licenses EX1160</v>
          </cell>
          <cell r="D104" t="str">
            <v>PTO Option Class</v>
          </cell>
          <cell r="E104" t="str">
            <v>PTO Option Class</v>
          </cell>
          <cell r="F104" t="str">
            <v>Production</v>
          </cell>
          <cell r="G104" t="str">
            <v>Each</v>
          </cell>
          <cell r="H104">
            <v>0</v>
          </cell>
          <cell r="I104">
            <v>40924</v>
          </cell>
        </row>
        <row r="105">
          <cell r="A105" t="str">
            <v>OC-LIC-SCPS-1260</v>
          </cell>
          <cell r="B105" t="str">
            <v>Option Class - SCPS Licenses EX1260</v>
          </cell>
          <cell r="C105" t="str">
            <v>Option Class - SCPS Licenses EX1260</v>
          </cell>
          <cell r="D105" t="str">
            <v>PTO Option Class</v>
          </cell>
          <cell r="E105" t="str">
            <v>PTO Option Class</v>
          </cell>
          <cell r="F105" t="str">
            <v>Production</v>
          </cell>
          <cell r="G105" t="str">
            <v>Each</v>
          </cell>
          <cell r="H105">
            <v>0</v>
          </cell>
          <cell r="I105">
            <v>40924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tem Additions"/>
      <sheetName val="Item Additions Carryover"/>
      <sheetName val="Finance"/>
      <sheetName val="Mfg Ops-Support"/>
      <sheetName val="Sales Ops"/>
      <sheetName val="BOM additions"/>
      <sheetName val="Price List Adds"/>
      <sheetName val="Price List Changes"/>
      <sheetName val="Activities"/>
      <sheetName val="Description changes"/>
      <sheetName val="Category assignments"/>
      <sheetName val="Templates"/>
      <sheetName val="Upgrade sku's"/>
      <sheetName val="All Item Query"/>
      <sheetName val="Setup SKU check"/>
      <sheetName val="marchskus"/>
      <sheetName val="Sheet 1"/>
    </sheetNames>
    <sheetDataSet>
      <sheetData sheetId="0" refreshError="1"/>
      <sheetData sheetId="1" refreshError="1">
        <row r="4">
          <cell r="B4" t="str">
            <v>VSH-250-L</v>
          </cell>
          <cell r="C4" t="str">
            <v>Virtual Steelhead 250 Low</v>
          </cell>
          <cell r="D4" t="str">
            <v>Virtual Steelhead 250 Low</v>
          </cell>
          <cell r="E4" t="str">
            <v>LICENSE</v>
          </cell>
          <cell r="F4" t="str">
            <v>Licenses</v>
          </cell>
          <cell r="G4" t="str">
            <v>License</v>
          </cell>
          <cell r="H4" t="str">
            <v>Each</v>
          </cell>
          <cell r="I4">
            <v>2895</v>
          </cell>
          <cell r="J4">
            <v>5000</v>
          </cell>
        </row>
        <row r="5">
          <cell r="B5" t="str">
            <v>VSH-250-M</v>
          </cell>
          <cell r="C5" t="str">
            <v>Virtual Steelhead 250 Mid</v>
          </cell>
          <cell r="D5" t="str">
            <v>Virtual Steelhead 250 Mid</v>
          </cell>
          <cell r="E5" t="str">
            <v>LICENSE</v>
          </cell>
          <cell r="F5" t="str">
            <v>Licenses</v>
          </cell>
          <cell r="G5" t="str">
            <v>License</v>
          </cell>
          <cell r="H5" t="str">
            <v>Each</v>
          </cell>
          <cell r="I5">
            <v>4395</v>
          </cell>
          <cell r="J5">
            <v>5000</v>
          </cell>
        </row>
        <row r="6">
          <cell r="B6" t="str">
            <v>VSH-250-H</v>
          </cell>
          <cell r="C6" t="str">
            <v>Virtual Steelhead 250 High</v>
          </cell>
          <cell r="D6" t="str">
            <v>Virtual Steelhead 250 High</v>
          </cell>
          <cell r="E6" t="str">
            <v>LICENSE</v>
          </cell>
          <cell r="F6" t="str">
            <v>Licenses</v>
          </cell>
          <cell r="G6" t="str">
            <v>License</v>
          </cell>
          <cell r="H6" t="str">
            <v>Each</v>
          </cell>
          <cell r="I6">
            <v>7395</v>
          </cell>
          <cell r="J6">
            <v>5000</v>
          </cell>
        </row>
        <row r="7">
          <cell r="B7" t="str">
            <v>VSH-550-M</v>
          </cell>
          <cell r="C7" t="str">
            <v>Virtual Steelhead 550 Mid</v>
          </cell>
          <cell r="D7" t="str">
            <v>Virtual Steelhead 550 Mid</v>
          </cell>
          <cell r="E7" t="str">
            <v>LICENSE</v>
          </cell>
          <cell r="F7" t="str">
            <v>Licenses</v>
          </cell>
          <cell r="G7" t="str">
            <v>License</v>
          </cell>
          <cell r="H7" t="str">
            <v>Each</v>
          </cell>
          <cell r="I7">
            <v>8695</v>
          </cell>
          <cell r="J7">
            <v>5000</v>
          </cell>
        </row>
        <row r="8">
          <cell r="B8" t="str">
            <v>VSH-550-H</v>
          </cell>
          <cell r="C8" t="str">
            <v>Virtual Steelhead 550 High</v>
          </cell>
          <cell r="D8" t="str">
            <v>Virtual Steelhead 550 High</v>
          </cell>
          <cell r="E8" t="str">
            <v>LICENSE</v>
          </cell>
          <cell r="F8" t="str">
            <v>Licenses</v>
          </cell>
          <cell r="G8" t="str">
            <v>License</v>
          </cell>
          <cell r="H8" t="str">
            <v>Each</v>
          </cell>
          <cell r="I8">
            <v>10695</v>
          </cell>
          <cell r="J8">
            <v>5000</v>
          </cell>
        </row>
        <row r="9">
          <cell r="B9" t="str">
            <v>VSH-1050-L</v>
          </cell>
          <cell r="C9" t="str">
            <v>Virtual Steelhead 1050 Low</v>
          </cell>
          <cell r="D9" t="str">
            <v>Virtual Steelhead 1050 Low</v>
          </cell>
          <cell r="E9" t="str">
            <v>LICENSE</v>
          </cell>
          <cell r="F9" t="str">
            <v>Licenses</v>
          </cell>
          <cell r="G9" t="str">
            <v>License</v>
          </cell>
          <cell r="H9" t="str">
            <v>Each</v>
          </cell>
          <cell r="I9">
            <v>12595</v>
          </cell>
          <cell r="J9">
            <v>5000</v>
          </cell>
        </row>
        <row r="10">
          <cell r="B10" t="str">
            <v>VSH-1050-M</v>
          </cell>
          <cell r="C10" t="str">
            <v>Virtual Steelhead 1050 Mid</v>
          </cell>
          <cell r="D10" t="str">
            <v>Virtual Steelhead 1050 Mid</v>
          </cell>
          <cell r="E10" t="str">
            <v>LICENSE</v>
          </cell>
          <cell r="F10" t="str">
            <v>Licenses</v>
          </cell>
          <cell r="G10" t="str">
            <v>License</v>
          </cell>
          <cell r="H10" t="str">
            <v>Each</v>
          </cell>
          <cell r="I10">
            <v>15095</v>
          </cell>
          <cell r="J10">
            <v>5000</v>
          </cell>
        </row>
        <row r="11">
          <cell r="B11" t="str">
            <v>VSH-1050-H</v>
          </cell>
          <cell r="C11" t="str">
            <v>Virtual Steelhead 1050 High</v>
          </cell>
          <cell r="D11" t="str">
            <v>Virtual Steelhead 1050 High</v>
          </cell>
          <cell r="E11" t="str">
            <v>LICENSE</v>
          </cell>
          <cell r="F11" t="str">
            <v>Licenses</v>
          </cell>
          <cell r="G11" t="str">
            <v>License</v>
          </cell>
          <cell r="H11" t="str">
            <v>Each</v>
          </cell>
          <cell r="I11">
            <v>20495</v>
          </cell>
          <cell r="J11">
            <v>5000</v>
          </cell>
        </row>
        <row r="12">
          <cell r="I12" t="str">
            <v>?? Not in PRC</v>
          </cell>
        </row>
        <row r="13">
          <cell r="B13" t="str">
            <v>VSH-2050-M</v>
          </cell>
          <cell r="C13" t="str">
            <v>Virtual Steelhead 2050 Mid</v>
          </cell>
          <cell r="D13" t="str">
            <v>Virtual Steelhead 2050 Mid</v>
          </cell>
          <cell r="E13" t="str">
            <v>LICENSE</v>
          </cell>
          <cell r="F13" t="str">
            <v>Licenses</v>
          </cell>
          <cell r="G13" t="str">
            <v>License</v>
          </cell>
          <cell r="H13" t="str">
            <v>Each</v>
          </cell>
          <cell r="I13">
            <v>32995</v>
          </cell>
          <cell r="J13">
            <v>5000</v>
          </cell>
        </row>
        <row r="14">
          <cell r="B14" t="str">
            <v>VSH-2050-H</v>
          </cell>
          <cell r="C14" t="str">
            <v>Virtual Steelhead 2050 High</v>
          </cell>
          <cell r="D14" t="str">
            <v>Virtual Steelhead 2050 High</v>
          </cell>
          <cell r="E14" t="str">
            <v>LICENSE</v>
          </cell>
          <cell r="F14" t="str">
            <v>Licenses</v>
          </cell>
          <cell r="G14" t="str">
            <v>License</v>
          </cell>
          <cell r="H14" t="str">
            <v>Each</v>
          </cell>
          <cell r="I14">
            <v>39995</v>
          </cell>
          <cell r="J14">
            <v>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Support Government"/>
    </sheetNames>
    <definedNames>
      <definedName name="A2Year" sheetId="0"/>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tem Additions-All"/>
      <sheetName val="Agile Upload"/>
      <sheetName val="Oracle Upload"/>
      <sheetName val="RVBD_PLN_ITEM_LT_UPD"/>
      <sheetName val="Activation-Products"/>
      <sheetName val="Products"/>
      <sheetName val="BOM Agile Upload"/>
      <sheetName val="XXRB_PRICE_LIST_LOAD"/>
      <sheetName val="Price List templates"/>
      <sheetName val="RVBD_UPG_MAPPING"/>
      <sheetName val="Templates-Agile"/>
      <sheetName val="Templates-Oracle"/>
      <sheetName val="All PWS attributes - Guide"/>
      <sheetName val="Templates-PWS"/>
      <sheetName val="Agile Upload LOV Control"/>
      <sheetName val="Oracle upload LOV Control"/>
      <sheetName val="image services mapp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48.bin"/><Relationship Id="rId1" Type="http://schemas.openxmlformats.org/officeDocument/2006/relationships/hyperlink" Target="http://www.riverbed.com/supportpolicy"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50.bin"/><Relationship Id="rId1" Type="http://schemas.openxmlformats.org/officeDocument/2006/relationships/hyperlink" Target="http://www.riverbed.com/supportpolicy" TargetMode="Externa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riverbed.com/supportpolic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9"/>
  <sheetViews>
    <sheetView showGridLines="0" showWhiteSpace="0" zoomScale="80" zoomScaleNormal="80" zoomScaleSheetLayoutView="70" workbookViewId="0"/>
  </sheetViews>
  <sheetFormatPr defaultColWidth="8.875" defaultRowHeight="13.5"/>
  <cols>
    <col min="1" max="1" width="0.875" style="848" customWidth="1"/>
    <col min="2" max="2" width="34.375" style="848" customWidth="1"/>
    <col min="3" max="3" width="53.375" style="848" customWidth="1"/>
    <col min="4" max="4" width="16.875" style="848" customWidth="1"/>
    <col min="5" max="5" width="17.25" style="848" customWidth="1"/>
    <col min="6" max="6" width="7.125" style="848" customWidth="1"/>
    <col min="7" max="7" width="20" style="848" customWidth="1"/>
    <col min="8" max="8" width="23.5" style="848" bestFit="1" customWidth="1"/>
    <col min="9" max="9" width="21.5" style="848" customWidth="1"/>
    <col min="10" max="10" width="17" style="848" customWidth="1"/>
    <col min="11" max="12" width="18.875" style="848" customWidth="1"/>
    <col min="13" max="16384" width="8.875" style="848"/>
  </cols>
  <sheetData>
    <row r="1" spans="2:11" ht="15.75">
      <c r="B1" s="236"/>
    </row>
    <row r="4" spans="2:11" s="1038" customFormat="1" ht="18">
      <c r="B4" s="237" t="s">
        <v>7736</v>
      </c>
    </row>
    <row r="5" spans="2:11" s="1038" customFormat="1" ht="15.75">
      <c r="B5" s="377" t="s">
        <v>7737</v>
      </c>
    </row>
    <row r="6" spans="2:11" ht="18.75">
      <c r="B6" s="377" t="s">
        <v>11877</v>
      </c>
      <c r="C6"/>
      <c r="D6"/>
      <c r="E6"/>
      <c r="F6"/>
      <c r="G6"/>
      <c r="H6"/>
      <c r="I6"/>
      <c r="J6"/>
      <c r="K6"/>
    </row>
    <row r="7" spans="2:11" ht="15.75">
      <c r="B7" s="377"/>
      <c r="C7"/>
      <c r="D7"/>
      <c r="E7"/>
      <c r="F7"/>
      <c r="G7"/>
      <c r="H7"/>
      <c r="I7"/>
      <c r="J7"/>
      <c r="K7"/>
    </row>
    <row r="8" spans="2:11" ht="15">
      <c r="B8" s="1088" t="s">
        <v>11878</v>
      </c>
      <c r="C8"/>
      <c r="D8"/>
      <c r="E8"/>
      <c r="F8"/>
      <c r="G8"/>
      <c r="H8"/>
    </row>
    <row r="9" spans="2:11">
      <c r="B9" s="1219"/>
      <c r="C9"/>
      <c r="D9"/>
      <c r="E9"/>
      <c r="F9"/>
      <c r="G9"/>
      <c r="H9"/>
    </row>
    <row r="10" spans="2:11">
      <c r="B10" s="1220" t="s">
        <v>11879</v>
      </c>
      <c r="C10"/>
      <c r="D10"/>
      <c r="E10"/>
      <c r="F10"/>
      <c r="G10"/>
      <c r="H10"/>
    </row>
    <row r="11" spans="2:11">
      <c r="B11" s="1221" t="s">
        <v>11880</v>
      </c>
      <c r="C11"/>
      <c r="D11"/>
      <c r="E11"/>
      <c r="F11"/>
      <c r="G11"/>
      <c r="H11"/>
    </row>
    <row r="12" spans="2:11">
      <c r="B12" s="1222"/>
      <c r="C12"/>
      <c r="D12"/>
      <c r="E12"/>
      <c r="F12"/>
      <c r="G12"/>
      <c r="H12"/>
    </row>
    <row r="13" spans="2:11">
      <c r="B13" s="1220" t="s">
        <v>11881</v>
      </c>
      <c r="C13"/>
      <c r="D13"/>
      <c r="E13"/>
      <c r="F13"/>
      <c r="G13"/>
      <c r="H13"/>
    </row>
    <row r="14" spans="2:11" ht="15">
      <c r="B14" s="1223" t="s">
        <v>11882</v>
      </c>
      <c r="C14"/>
      <c r="D14"/>
      <c r="E14"/>
      <c r="F14"/>
      <c r="G14"/>
      <c r="H14"/>
    </row>
    <row r="15" spans="2:11" ht="14.25">
      <c r="B15" s="1224"/>
      <c r="C15"/>
      <c r="D15"/>
      <c r="E15"/>
      <c r="F15"/>
      <c r="G15"/>
      <c r="H15"/>
    </row>
    <row r="16" spans="2:11" ht="15">
      <c r="B16" s="1225" t="s">
        <v>11883</v>
      </c>
      <c r="C16"/>
      <c r="D16"/>
      <c r="E16"/>
      <c r="F16"/>
      <c r="G16"/>
      <c r="H16"/>
    </row>
    <row r="17" spans="2:8" ht="15" thickBot="1">
      <c r="B17" s="1089"/>
      <c r="C17"/>
      <c r="D17"/>
      <c r="E17"/>
      <c r="F17"/>
      <c r="G17"/>
      <c r="H17"/>
    </row>
    <row r="18" spans="2:8" ht="24.75" thickBot="1">
      <c r="B18" s="1226" t="s">
        <v>0</v>
      </c>
      <c r="C18" s="1227" t="s">
        <v>1</v>
      </c>
      <c r="D18" s="968" t="s">
        <v>11884</v>
      </c>
      <c r="E18" s="968" t="s">
        <v>6494</v>
      </c>
      <c r="F18" s="968" t="s">
        <v>11885</v>
      </c>
      <c r="G18" s="987" t="s">
        <v>8398</v>
      </c>
      <c r="H18" s="987" t="s">
        <v>11886</v>
      </c>
    </row>
    <row r="19" spans="2:8" ht="14.25" thickBot="1">
      <c r="B19" s="1257" t="s">
        <v>7028</v>
      </c>
      <c r="C19" s="1258"/>
      <c r="D19" s="1229"/>
      <c r="E19" s="1229"/>
      <c r="F19" s="1229"/>
      <c r="G19" s="1229"/>
      <c r="H19" s="1230"/>
    </row>
    <row r="20" spans="2:8" ht="14.25" thickBot="1">
      <c r="B20" s="1231" t="s">
        <v>6997</v>
      </c>
      <c r="C20" s="1232" t="s">
        <v>6998</v>
      </c>
      <c r="D20" s="1233">
        <v>125100</v>
      </c>
      <c r="E20" s="1234" t="s">
        <v>8609</v>
      </c>
      <c r="F20" s="1235" t="s">
        <v>167</v>
      </c>
      <c r="G20" s="1235" t="s">
        <v>3663</v>
      </c>
      <c r="H20" s="1236">
        <v>44012</v>
      </c>
    </row>
    <row r="21" spans="2:8" ht="14.25" thickBot="1">
      <c r="B21" s="1237" t="s">
        <v>6999</v>
      </c>
      <c r="C21" s="1238" t="s">
        <v>7000</v>
      </c>
      <c r="D21" s="1239">
        <v>206700</v>
      </c>
      <c r="E21" s="1234" t="s">
        <v>8609</v>
      </c>
      <c r="F21" s="1240" t="s">
        <v>167</v>
      </c>
      <c r="G21" s="1240" t="s">
        <v>3663</v>
      </c>
      <c r="H21" s="1236">
        <v>44012</v>
      </c>
    </row>
    <row r="22" spans="2:8" ht="14.25" thickBot="1">
      <c r="B22" s="1257" t="s">
        <v>6856</v>
      </c>
      <c r="C22" s="1258"/>
      <c r="D22" s="1241"/>
      <c r="E22" s="1228"/>
      <c r="F22" s="1241"/>
      <c r="G22" s="1229"/>
      <c r="H22" s="1242"/>
    </row>
    <row r="23" spans="2:8" ht="14.25" thickBot="1">
      <c r="B23" s="1243" t="s">
        <v>6857</v>
      </c>
      <c r="C23" s="1244" t="s">
        <v>6858</v>
      </c>
      <c r="D23" s="1245">
        <v>14400</v>
      </c>
      <c r="E23" s="1246" t="s">
        <v>8609</v>
      </c>
      <c r="F23" s="1246" t="s">
        <v>11887</v>
      </c>
      <c r="G23" s="1247" t="s">
        <v>9910</v>
      </c>
      <c r="H23" s="1236">
        <v>44012</v>
      </c>
    </row>
    <row r="24" spans="2:8" ht="14.25" thickBot="1">
      <c r="B24" s="1257" t="s">
        <v>8589</v>
      </c>
      <c r="C24" s="1258"/>
      <c r="D24" s="1248"/>
      <c r="E24" s="1248"/>
      <c r="F24" s="1248"/>
      <c r="G24" s="1248"/>
      <c r="H24" s="1242"/>
    </row>
    <row r="25" spans="2:8" ht="14.25" thickBot="1">
      <c r="B25" s="1249" t="s">
        <v>6828</v>
      </c>
      <c r="C25" s="1250" t="s">
        <v>8590</v>
      </c>
      <c r="D25" s="1251">
        <v>28000</v>
      </c>
      <c r="E25" s="1247" t="s">
        <v>6495</v>
      </c>
      <c r="F25" s="1252" t="s">
        <v>11888</v>
      </c>
      <c r="G25" s="1247" t="s">
        <v>9910</v>
      </c>
      <c r="H25" s="1236">
        <v>44012</v>
      </c>
    </row>
    <row r="26" spans="2:8" ht="14.25" thickBot="1">
      <c r="B26" s="1249" t="s">
        <v>8995</v>
      </c>
      <c r="C26" s="1250" t="s">
        <v>8996</v>
      </c>
      <c r="D26" s="1251">
        <v>14000</v>
      </c>
      <c r="E26" s="1247" t="s">
        <v>6495</v>
      </c>
      <c r="F26" s="1252" t="s">
        <v>11888</v>
      </c>
      <c r="G26" s="1247" t="s">
        <v>11889</v>
      </c>
      <c r="H26" s="1236">
        <v>44012</v>
      </c>
    </row>
    <row r="27" spans="2:8" ht="24.75" thickBot="1">
      <c r="B27" s="1249" t="s">
        <v>8647</v>
      </c>
      <c r="C27" s="1250" t="s">
        <v>8648</v>
      </c>
      <c r="D27" s="1251">
        <v>28000</v>
      </c>
      <c r="E27" s="1247" t="s">
        <v>6495</v>
      </c>
      <c r="F27" s="1252" t="s">
        <v>11888</v>
      </c>
      <c r="G27" s="1247" t="s">
        <v>11890</v>
      </c>
      <c r="H27" s="1236">
        <v>44012</v>
      </c>
    </row>
    <row r="28" spans="2:8" ht="24.75" thickBot="1">
      <c r="B28" s="1249" t="s">
        <v>8622</v>
      </c>
      <c r="C28" s="1250" t="s">
        <v>8623</v>
      </c>
      <c r="D28" s="1251">
        <v>28000</v>
      </c>
      <c r="E28" s="1247" t="s">
        <v>6495</v>
      </c>
      <c r="F28" s="1252" t="s">
        <v>11888</v>
      </c>
      <c r="G28" s="1247" t="s">
        <v>9910</v>
      </c>
      <c r="H28" s="1236">
        <v>44012</v>
      </c>
    </row>
    <row r="29" spans="2:8" ht="14.25" thickBot="1">
      <c r="B29" s="1249" t="s">
        <v>8980</v>
      </c>
      <c r="C29" s="1250" t="s">
        <v>8981</v>
      </c>
      <c r="D29" s="1251">
        <v>35000</v>
      </c>
      <c r="E29" s="1247" t="s">
        <v>6495</v>
      </c>
      <c r="F29" s="1252" t="s">
        <v>11888</v>
      </c>
      <c r="G29" s="1247" t="s">
        <v>11891</v>
      </c>
      <c r="H29" s="1236">
        <v>44012</v>
      </c>
    </row>
    <row r="30" spans="2:8" ht="24.75" thickBot="1">
      <c r="B30" s="1249" t="s">
        <v>8989</v>
      </c>
      <c r="C30" s="1250" t="s">
        <v>8990</v>
      </c>
      <c r="D30" s="1251">
        <v>28000</v>
      </c>
      <c r="E30" s="1247" t="s">
        <v>6495</v>
      </c>
      <c r="F30" s="1252" t="s">
        <v>11888</v>
      </c>
      <c r="G30" s="1247" t="s">
        <v>11891</v>
      </c>
      <c r="H30" s="1236">
        <v>44012</v>
      </c>
    </row>
    <row r="31" spans="2:8" ht="14.25" thickBot="1">
      <c r="B31" s="1249" t="s">
        <v>7252</v>
      </c>
      <c r="C31" s="1250" t="s">
        <v>8592</v>
      </c>
      <c r="D31" s="1253">
        <v>35000</v>
      </c>
      <c r="E31" s="1234" t="s">
        <v>6495</v>
      </c>
      <c r="F31" s="1254" t="s">
        <v>11888</v>
      </c>
      <c r="G31" s="1234" t="s">
        <v>3666</v>
      </c>
      <c r="H31" s="1236">
        <v>44012</v>
      </c>
    </row>
    <row r="32" spans="2:8" ht="14.25" thickBot="1">
      <c r="B32" s="1249" t="s">
        <v>8521</v>
      </c>
      <c r="C32" s="1250" t="s">
        <v>8522</v>
      </c>
      <c r="D32" s="1251">
        <v>28000</v>
      </c>
      <c r="E32" s="1247" t="s">
        <v>6495</v>
      </c>
      <c r="F32" s="1252" t="s">
        <v>11888</v>
      </c>
      <c r="G32" s="1247" t="s">
        <v>9910</v>
      </c>
      <c r="H32" s="1236">
        <v>44012</v>
      </c>
    </row>
    <row r="33" spans="2:8" ht="14.25" thickBot="1">
      <c r="B33" s="1249" t="s">
        <v>8983</v>
      </c>
      <c r="C33" s="1250" t="s">
        <v>8984</v>
      </c>
      <c r="D33" s="1251">
        <v>28000</v>
      </c>
      <c r="E33" s="1247" t="s">
        <v>6495</v>
      </c>
      <c r="F33" s="1252" t="s">
        <v>11888</v>
      </c>
      <c r="G33" s="1247" t="s">
        <v>8633</v>
      </c>
      <c r="H33" s="1236">
        <v>44012</v>
      </c>
    </row>
    <row r="34" spans="2:8" ht="14.25">
      <c r="B34" s="1089"/>
      <c r="C34"/>
      <c r="D34"/>
      <c r="E34"/>
      <c r="F34"/>
      <c r="G34"/>
      <c r="H34"/>
    </row>
    <row r="35" spans="2:8" ht="14.25">
      <c r="B35" s="1089"/>
      <c r="C35"/>
      <c r="D35"/>
      <c r="E35"/>
      <c r="F35"/>
      <c r="G35"/>
      <c r="H35"/>
    </row>
    <row r="36" spans="2:8" ht="15">
      <c r="B36" s="1088" t="s">
        <v>11892</v>
      </c>
      <c r="C36"/>
      <c r="D36"/>
      <c r="E36"/>
      <c r="F36"/>
      <c r="G36"/>
      <c r="H36"/>
    </row>
    <row r="37" spans="2:8" ht="14.25">
      <c r="B37" s="1090" t="s">
        <v>11635</v>
      </c>
      <c r="C37"/>
      <c r="D37"/>
      <c r="E37"/>
      <c r="F37"/>
      <c r="G37"/>
      <c r="H37"/>
    </row>
    <row r="38" spans="2:8" ht="14.25">
      <c r="B38" s="1090"/>
      <c r="C38"/>
      <c r="D38"/>
      <c r="E38"/>
      <c r="F38"/>
      <c r="G38"/>
      <c r="H38"/>
    </row>
    <row r="39" spans="2:8" ht="14.25">
      <c r="B39" s="1090"/>
      <c r="C39"/>
      <c r="D39"/>
      <c r="E39"/>
      <c r="F39"/>
      <c r="G39"/>
      <c r="H39"/>
    </row>
  </sheetData>
  <sheetProtection algorithmName="SHA-512" hashValue="qj9t6mGAjWbjbAYsf+O2ily/aT5HhaoIPspA6RyW2tqjrIy+QmVbbSTigZjD/Acz8vVGw6gSAiapOfzheNMgrA==" saltValue="lO5XuzxVSOGSBYakIoD2xw==" spinCount="100000" sheet="1" objects="1" scenarios="1"/>
  <mergeCells count="3">
    <mergeCell ref="B19:C19"/>
    <mergeCell ref="B22:C22"/>
    <mergeCell ref="B24:C24"/>
  </mergeCells>
  <phoneticPr fontId="123" type="noConversion"/>
  <pageMargins left="0.5" right="0.5" top="1" bottom="0.92" header="0.5" footer="0.22"/>
  <pageSetup scale="35" fitToHeight="0"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92"/>
  <sheetViews>
    <sheetView zoomScaleNormal="100" workbookViewId="0"/>
  </sheetViews>
  <sheetFormatPr defaultColWidth="9.125" defaultRowHeight="12"/>
  <cols>
    <col min="1" max="1" width="23.75" style="3" customWidth="1"/>
    <col min="2" max="2" width="54.625" style="3" customWidth="1"/>
    <col min="3" max="3" width="46.5" style="24" customWidth="1"/>
    <col min="4" max="4" width="8.375" style="3" bestFit="1" customWidth="1"/>
    <col min="5" max="5" width="5.75" style="3" customWidth="1"/>
    <col min="6" max="6" width="6.625" style="3" customWidth="1"/>
    <col min="7" max="7" width="8" style="3" bestFit="1" customWidth="1"/>
    <col min="8" max="8" width="9.625" style="3" customWidth="1"/>
    <col min="9" max="9" width="8.75" style="3" customWidth="1"/>
    <col min="10" max="16384" width="9.125" style="3"/>
  </cols>
  <sheetData>
    <row r="1" spans="1:14" ht="18">
      <c r="A1" s="1" t="s">
        <v>2357</v>
      </c>
      <c r="B1" s="145"/>
      <c r="C1" s="5"/>
      <c r="D1" s="5"/>
      <c r="E1" s="5"/>
      <c r="F1" s="5"/>
      <c r="G1" s="5"/>
    </row>
    <row r="2" spans="1:14" ht="12.75" thickBot="1">
      <c r="A2" s="86"/>
      <c r="B2" s="86"/>
      <c r="C2" s="86"/>
      <c r="D2" s="86"/>
      <c r="E2" s="86"/>
      <c r="F2" s="86"/>
      <c r="G2" s="86"/>
      <c r="H2" s="87" t="s">
        <v>351</v>
      </c>
    </row>
    <row r="3" spans="1:14" ht="24">
      <c r="A3" s="6" t="s">
        <v>0</v>
      </c>
      <c r="B3" s="7" t="s">
        <v>1</v>
      </c>
      <c r="C3" s="8" t="s">
        <v>2</v>
      </c>
      <c r="D3" s="169" t="s">
        <v>3498</v>
      </c>
      <c r="E3" s="256" t="s">
        <v>6494</v>
      </c>
      <c r="F3" s="9" t="s">
        <v>4</v>
      </c>
      <c r="G3" s="584" t="s">
        <v>8398</v>
      </c>
      <c r="H3" s="8" t="s">
        <v>352</v>
      </c>
      <c r="I3" s="8" t="s">
        <v>353</v>
      </c>
    </row>
    <row r="4" spans="1:14" ht="12.75" thickBot="1">
      <c r="A4" s="95" t="s">
        <v>2400</v>
      </c>
      <c r="B4" s="84"/>
      <c r="C4" s="84"/>
      <c r="D4" s="84"/>
      <c r="E4" s="124"/>
      <c r="F4" s="124"/>
      <c r="G4" s="84"/>
      <c r="H4" s="61"/>
      <c r="I4" s="61"/>
    </row>
    <row r="5" spans="1:14" ht="24">
      <c r="A5" s="278" t="s">
        <v>6796</v>
      </c>
      <c r="B5" s="41" t="s">
        <v>6797</v>
      </c>
      <c r="C5" s="41" t="s">
        <v>6798</v>
      </c>
      <c r="D5" s="53">
        <v>434</v>
      </c>
      <c r="E5" s="74" t="s">
        <v>6496</v>
      </c>
      <c r="F5" s="74" t="s">
        <v>1292</v>
      </c>
      <c r="G5" s="74" t="s">
        <v>3663</v>
      </c>
      <c r="H5" s="298">
        <v>6</v>
      </c>
      <c r="I5" s="298">
        <v>6</v>
      </c>
      <c r="J5" s="15"/>
      <c r="L5" s="857"/>
      <c r="M5" s="857"/>
      <c r="N5" s="857"/>
    </row>
    <row r="6" spans="1:14" ht="24">
      <c r="A6" s="278" t="s">
        <v>6796</v>
      </c>
      <c r="B6" s="296" t="s">
        <v>6797</v>
      </c>
      <c r="C6" s="41" t="s">
        <v>6798</v>
      </c>
      <c r="D6" s="53">
        <v>410</v>
      </c>
      <c r="E6" s="74" t="s">
        <v>6496</v>
      </c>
      <c r="F6" s="74" t="s">
        <v>1292</v>
      </c>
      <c r="G6" s="74" t="s">
        <v>3663</v>
      </c>
      <c r="H6" s="298">
        <v>12</v>
      </c>
      <c r="I6" s="298">
        <v>12</v>
      </c>
      <c r="J6" s="15"/>
      <c r="L6" s="857"/>
      <c r="M6" s="857"/>
      <c r="N6" s="857"/>
    </row>
    <row r="7" spans="1:14" ht="24">
      <c r="A7" s="278" t="s">
        <v>6796</v>
      </c>
      <c r="B7" s="41" t="s">
        <v>6797</v>
      </c>
      <c r="C7" s="41" t="s">
        <v>6798</v>
      </c>
      <c r="D7" s="53">
        <v>385</v>
      </c>
      <c r="E7" s="74" t="s">
        <v>6496</v>
      </c>
      <c r="F7" s="74" t="s">
        <v>1292</v>
      </c>
      <c r="G7" s="74" t="s">
        <v>3663</v>
      </c>
      <c r="H7" s="298">
        <v>24</v>
      </c>
      <c r="I7" s="298">
        <v>24</v>
      </c>
      <c r="J7" s="15"/>
      <c r="L7" s="857"/>
      <c r="M7" s="857"/>
      <c r="N7" s="857"/>
    </row>
    <row r="8" spans="1:14" ht="24">
      <c r="A8" s="278" t="s">
        <v>6796</v>
      </c>
      <c r="B8" s="41" t="s">
        <v>6797</v>
      </c>
      <c r="C8" s="41" t="s">
        <v>6798</v>
      </c>
      <c r="D8" s="53">
        <v>350</v>
      </c>
      <c r="E8" s="74" t="s">
        <v>6496</v>
      </c>
      <c r="F8" s="74" t="s">
        <v>1292</v>
      </c>
      <c r="G8" s="74" t="s">
        <v>3663</v>
      </c>
      <c r="H8" s="298">
        <v>36</v>
      </c>
      <c r="I8" s="298">
        <v>36</v>
      </c>
      <c r="J8" s="15"/>
      <c r="L8" s="857"/>
      <c r="M8" s="857"/>
      <c r="N8" s="857"/>
    </row>
    <row r="9" spans="1:14" ht="24">
      <c r="A9" s="278" t="s">
        <v>6799</v>
      </c>
      <c r="B9" s="41" t="s">
        <v>6800</v>
      </c>
      <c r="C9" s="41" t="s">
        <v>6801</v>
      </c>
      <c r="D9" s="53">
        <v>930</v>
      </c>
      <c r="E9" s="74" t="s">
        <v>6496</v>
      </c>
      <c r="F9" s="74" t="s">
        <v>1292</v>
      </c>
      <c r="G9" s="74" t="s">
        <v>3663</v>
      </c>
      <c r="H9" s="298">
        <v>6</v>
      </c>
      <c r="I9" s="298">
        <v>6</v>
      </c>
      <c r="J9" s="15"/>
      <c r="L9" s="857"/>
      <c r="M9" s="857"/>
      <c r="N9" s="857"/>
    </row>
    <row r="10" spans="1:14" ht="24">
      <c r="A10" s="278" t="s">
        <v>6799</v>
      </c>
      <c r="B10" s="41" t="s">
        <v>6800</v>
      </c>
      <c r="C10" s="41" t="s">
        <v>6801</v>
      </c>
      <c r="D10" s="53">
        <v>878</v>
      </c>
      <c r="E10" s="74" t="s">
        <v>6496</v>
      </c>
      <c r="F10" s="74" t="s">
        <v>1292</v>
      </c>
      <c r="G10" s="74" t="s">
        <v>3663</v>
      </c>
      <c r="H10" s="298">
        <v>12</v>
      </c>
      <c r="I10" s="298">
        <v>12</v>
      </c>
      <c r="J10" s="15"/>
      <c r="L10" s="857"/>
      <c r="M10" s="857"/>
      <c r="N10" s="857"/>
    </row>
    <row r="11" spans="1:14" ht="24">
      <c r="A11" s="278" t="s">
        <v>6799</v>
      </c>
      <c r="B11" s="41" t="s">
        <v>6800</v>
      </c>
      <c r="C11" s="41" t="s">
        <v>6801</v>
      </c>
      <c r="D11" s="53">
        <v>825</v>
      </c>
      <c r="E11" s="74" t="s">
        <v>6496</v>
      </c>
      <c r="F11" s="74" t="s">
        <v>1292</v>
      </c>
      <c r="G11" s="74" t="s">
        <v>3663</v>
      </c>
      <c r="H11" s="298">
        <v>24</v>
      </c>
      <c r="I11" s="298">
        <v>24</v>
      </c>
      <c r="J11" s="15"/>
      <c r="L11" s="857"/>
      <c r="M11" s="857"/>
      <c r="N11" s="857"/>
    </row>
    <row r="12" spans="1:14" ht="24">
      <c r="A12" s="278" t="s">
        <v>6799</v>
      </c>
      <c r="B12" s="41" t="s">
        <v>6800</v>
      </c>
      <c r="C12" s="41" t="s">
        <v>6801</v>
      </c>
      <c r="D12" s="53">
        <v>750</v>
      </c>
      <c r="E12" s="74" t="s">
        <v>6496</v>
      </c>
      <c r="F12" s="74" t="s">
        <v>1292</v>
      </c>
      <c r="G12" s="74" t="s">
        <v>3663</v>
      </c>
      <c r="H12" s="298">
        <v>36</v>
      </c>
      <c r="I12" s="298">
        <v>36</v>
      </c>
      <c r="J12" s="15"/>
      <c r="L12" s="857"/>
      <c r="M12" s="857"/>
      <c r="N12" s="857"/>
    </row>
    <row r="13" spans="1:14" ht="24">
      <c r="A13" s="278" t="s">
        <v>6802</v>
      </c>
      <c r="B13" s="41" t="s">
        <v>6803</v>
      </c>
      <c r="C13" s="41" t="s">
        <v>6804</v>
      </c>
      <c r="D13" s="53">
        <v>2108</v>
      </c>
      <c r="E13" s="74" t="s">
        <v>6496</v>
      </c>
      <c r="F13" s="74" t="s">
        <v>1292</v>
      </c>
      <c r="G13" s="74" t="s">
        <v>3663</v>
      </c>
      <c r="H13" s="298">
        <v>6</v>
      </c>
      <c r="I13" s="298">
        <v>6</v>
      </c>
      <c r="J13" s="15"/>
      <c r="L13" s="857"/>
      <c r="M13" s="857"/>
      <c r="N13" s="857"/>
    </row>
    <row r="14" spans="1:14" ht="24">
      <c r="A14" s="278" t="s">
        <v>6802</v>
      </c>
      <c r="B14" s="41" t="s">
        <v>6803</v>
      </c>
      <c r="C14" s="41" t="s">
        <v>6804</v>
      </c>
      <c r="D14" s="53">
        <v>1989</v>
      </c>
      <c r="E14" s="74" t="s">
        <v>6496</v>
      </c>
      <c r="F14" s="74" t="s">
        <v>1292</v>
      </c>
      <c r="G14" s="74" t="s">
        <v>3663</v>
      </c>
      <c r="H14" s="298">
        <v>12</v>
      </c>
      <c r="I14" s="298">
        <v>12</v>
      </c>
      <c r="J14" s="15"/>
      <c r="L14" s="857"/>
      <c r="M14" s="857"/>
      <c r="N14" s="857"/>
    </row>
    <row r="15" spans="1:14" ht="24">
      <c r="A15" s="278" t="s">
        <v>6802</v>
      </c>
      <c r="B15" s="41" t="s">
        <v>6803</v>
      </c>
      <c r="C15" s="41" t="s">
        <v>6804</v>
      </c>
      <c r="D15" s="53">
        <v>1870</v>
      </c>
      <c r="E15" s="74" t="s">
        <v>6496</v>
      </c>
      <c r="F15" s="74" t="s">
        <v>1292</v>
      </c>
      <c r="G15" s="74" t="s">
        <v>3663</v>
      </c>
      <c r="H15" s="298">
        <v>24</v>
      </c>
      <c r="I15" s="298">
        <v>24</v>
      </c>
      <c r="J15" s="15"/>
      <c r="L15" s="857"/>
      <c r="M15" s="857"/>
      <c r="N15" s="857"/>
    </row>
    <row r="16" spans="1:14" ht="24">
      <c r="A16" s="278" t="s">
        <v>6802</v>
      </c>
      <c r="B16" s="41" t="s">
        <v>6803</v>
      </c>
      <c r="C16" s="41" t="s">
        <v>6804</v>
      </c>
      <c r="D16" s="53">
        <v>1700</v>
      </c>
      <c r="E16" s="74" t="s">
        <v>6496</v>
      </c>
      <c r="F16" s="74" t="s">
        <v>1292</v>
      </c>
      <c r="G16" s="74" t="s">
        <v>3663</v>
      </c>
      <c r="H16" s="298">
        <v>36</v>
      </c>
      <c r="I16" s="298">
        <v>36</v>
      </c>
      <c r="J16" s="15"/>
      <c r="L16" s="857"/>
      <c r="M16" s="857"/>
      <c r="N16" s="857"/>
    </row>
    <row r="17" spans="1:14" ht="24">
      <c r="A17" s="77" t="s">
        <v>6220</v>
      </c>
      <c r="B17" s="114" t="s">
        <v>6668</v>
      </c>
      <c r="C17" s="114" t="s">
        <v>6669</v>
      </c>
      <c r="D17" s="13">
        <v>2480</v>
      </c>
      <c r="E17" s="14" t="s">
        <v>6496</v>
      </c>
      <c r="F17" s="14" t="s">
        <v>1292</v>
      </c>
      <c r="G17" s="14" t="s">
        <v>3663</v>
      </c>
      <c r="H17" s="88">
        <v>6</v>
      </c>
      <c r="I17" s="88">
        <v>6</v>
      </c>
      <c r="J17" s="15"/>
      <c r="L17" s="857"/>
      <c r="M17" s="857"/>
      <c r="N17" s="857"/>
    </row>
    <row r="18" spans="1:14" ht="24">
      <c r="A18" s="77" t="s">
        <v>6220</v>
      </c>
      <c r="B18" s="114" t="s">
        <v>6668</v>
      </c>
      <c r="C18" s="114" t="s">
        <v>6669</v>
      </c>
      <c r="D18" s="13">
        <v>2340</v>
      </c>
      <c r="E18" s="14" t="s">
        <v>6496</v>
      </c>
      <c r="F18" s="14" t="s">
        <v>1292</v>
      </c>
      <c r="G18" s="14" t="s">
        <v>3663</v>
      </c>
      <c r="H18" s="88">
        <v>12</v>
      </c>
      <c r="I18" s="88">
        <v>12</v>
      </c>
      <c r="J18" s="15"/>
      <c r="L18" s="857"/>
      <c r="M18" s="857"/>
      <c r="N18" s="857"/>
    </row>
    <row r="19" spans="1:14" ht="24">
      <c r="A19" s="77" t="s">
        <v>6220</v>
      </c>
      <c r="B19" s="114" t="s">
        <v>6668</v>
      </c>
      <c r="C19" s="114" t="s">
        <v>6669</v>
      </c>
      <c r="D19" s="13">
        <v>2200</v>
      </c>
      <c r="E19" s="14" t="s">
        <v>6496</v>
      </c>
      <c r="F19" s="14" t="s">
        <v>1292</v>
      </c>
      <c r="G19" s="14" t="s">
        <v>3663</v>
      </c>
      <c r="H19" s="88">
        <v>24</v>
      </c>
      <c r="I19" s="88">
        <v>24</v>
      </c>
      <c r="J19" s="15"/>
      <c r="L19" s="857"/>
      <c r="M19" s="857"/>
      <c r="N19" s="857"/>
    </row>
    <row r="20" spans="1:14" ht="24">
      <c r="A20" s="77" t="s">
        <v>6220</v>
      </c>
      <c r="B20" s="114" t="s">
        <v>6668</v>
      </c>
      <c r="C20" s="114" t="s">
        <v>6669</v>
      </c>
      <c r="D20" s="13">
        <v>2000</v>
      </c>
      <c r="E20" s="14" t="s">
        <v>6496</v>
      </c>
      <c r="F20" s="14" t="s">
        <v>1292</v>
      </c>
      <c r="G20" s="14" t="s">
        <v>3663</v>
      </c>
      <c r="H20" s="88">
        <v>36</v>
      </c>
      <c r="I20" s="88">
        <v>36</v>
      </c>
      <c r="J20" s="15"/>
      <c r="L20" s="857"/>
      <c r="M20" s="857"/>
      <c r="N20" s="857"/>
    </row>
    <row r="21" spans="1:14" ht="24">
      <c r="A21" s="77" t="s">
        <v>6221</v>
      </c>
      <c r="B21" s="114" t="s">
        <v>6541</v>
      </c>
      <c r="C21" s="114" t="s">
        <v>6541</v>
      </c>
      <c r="D21" s="13">
        <v>3559</v>
      </c>
      <c r="E21" s="14" t="s">
        <v>6496</v>
      </c>
      <c r="F21" s="14" t="s">
        <v>1292</v>
      </c>
      <c r="G21" s="14" t="s">
        <v>3663</v>
      </c>
      <c r="H21" s="88">
        <v>6</v>
      </c>
      <c r="I21" s="88">
        <v>6</v>
      </c>
      <c r="J21" s="15"/>
      <c r="L21" s="857"/>
      <c r="M21" s="857"/>
      <c r="N21" s="857"/>
    </row>
    <row r="22" spans="1:14" ht="24">
      <c r="A22" s="77" t="s">
        <v>6221</v>
      </c>
      <c r="B22" s="114" t="s">
        <v>6541</v>
      </c>
      <c r="C22" s="114" t="s">
        <v>6541</v>
      </c>
      <c r="D22" s="13">
        <v>3358</v>
      </c>
      <c r="E22" s="14" t="s">
        <v>6496</v>
      </c>
      <c r="F22" s="14" t="s">
        <v>1292</v>
      </c>
      <c r="G22" s="14" t="s">
        <v>3663</v>
      </c>
      <c r="H22" s="88">
        <v>12</v>
      </c>
      <c r="I22" s="88">
        <v>12</v>
      </c>
      <c r="J22" s="15"/>
      <c r="L22" s="857"/>
      <c r="M22" s="857"/>
      <c r="N22" s="857"/>
    </row>
    <row r="23" spans="1:14" ht="24">
      <c r="A23" s="77" t="s">
        <v>6221</v>
      </c>
      <c r="B23" s="114" t="s">
        <v>6541</v>
      </c>
      <c r="C23" s="114" t="s">
        <v>6541</v>
      </c>
      <c r="D23" s="13">
        <v>3157</v>
      </c>
      <c r="E23" s="14" t="s">
        <v>6496</v>
      </c>
      <c r="F23" s="14" t="s">
        <v>1292</v>
      </c>
      <c r="G23" s="14" t="s">
        <v>3663</v>
      </c>
      <c r="H23" s="88">
        <v>24</v>
      </c>
      <c r="I23" s="88">
        <v>24</v>
      </c>
      <c r="J23" s="15"/>
      <c r="L23" s="857"/>
      <c r="M23" s="857"/>
      <c r="N23" s="857"/>
    </row>
    <row r="24" spans="1:14" ht="24">
      <c r="A24" s="77" t="s">
        <v>6221</v>
      </c>
      <c r="B24" s="114" t="s">
        <v>6541</v>
      </c>
      <c r="C24" s="114" t="s">
        <v>6541</v>
      </c>
      <c r="D24" s="13">
        <v>2870</v>
      </c>
      <c r="E24" s="14" t="s">
        <v>6496</v>
      </c>
      <c r="F24" s="14" t="s">
        <v>1292</v>
      </c>
      <c r="G24" s="14" t="s">
        <v>3663</v>
      </c>
      <c r="H24" s="88">
        <v>36</v>
      </c>
      <c r="I24" s="88">
        <v>36</v>
      </c>
      <c r="J24" s="15"/>
      <c r="L24" s="857"/>
      <c r="M24" s="857"/>
      <c r="N24" s="857"/>
    </row>
    <row r="25" spans="1:14">
      <c r="A25" s="77" t="s">
        <v>6505</v>
      </c>
      <c r="B25" s="114" t="s">
        <v>6506</v>
      </c>
      <c r="C25" s="114" t="s">
        <v>6506</v>
      </c>
      <c r="D25" s="13">
        <v>5208</v>
      </c>
      <c r="E25" s="14" t="s">
        <v>6496</v>
      </c>
      <c r="F25" s="14" t="s">
        <v>1292</v>
      </c>
      <c r="G25" s="14" t="s">
        <v>3663</v>
      </c>
      <c r="H25" s="88">
        <v>6</v>
      </c>
      <c r="I25" s="88">
        <v>6</v>
      </c>
      <c r="J25" s="15"/>
      <c r="L25" s="857"/>
      <c r="M25" s="857"/>
      <c r="N25" s="857"/>
    </row>
    <row r="26" spans="1:14">
      <c r="A26" s="77" t="s">
        <v>6505</v>
      </c>
      <c r="B26" s="114" t="s">
        <v>6506</v>
      </c>
      <c r="C26" s="114" t="s">
        <v>6506</v>
      </c>
      <c r="D26" s="13">
        <v>4914</v>
      </c>
      <c r="E26" s="14" t="s">
        <v>6496</v>
      </c>
      <c r="F26" s="14" t="s">
        <v>1292</v>
      </c>
      <c r="G26" s="14" t="s">
        <v>3663</v>
      </c>
      <c r="H26" s="88">
        <v>12</v>
      </c>
      <c r="I26" s="88">
        <v>12</v>
      </c>
      <c r="J26" s="15"/>
      <c r="L26" s="857"/>
      <c r="M26" s="857"/>
      <c r="N26" s="857"/>
    </row>
    <row r="27" spans="1:14">
      <c r="A27" s="77" t="s">
        <v>6505</v>
      </c>
      <c r="B27" s="114" t="s">
        <v>6506</v>
      </c>
      <c r="C27" s="114" t="s">
        <v>6506</v>
      </c>
      <c r="D27" s="13">
        <v>4620</v>
      </c>
      <c r="E27" s="14" t="s">
        <v>6496</v>
      </c>
      <c r="F27" s="14" t="s">
        <v>1292</v>
      </c>
      <c r="G27" s="14" t="s">
        <v>3663</v>
      </c>
      <c r="H27" s="88">
        <v>24</v>
      </c>
      <c r="I27" s="88">
        <v>24</v>
      </c>
      <c r="J27" s="15"/>
      <c r="L27" s="857"/>
      <c r="M27" s="857"/>
      <c r="N27" s="857"/>
    </row>
    <row r="28" spans="1:14">
      <c r="A28" s="77" t="s">
        <v>6505</v>
      </c>
      <c r="B28" s="114" t="s">
        <v>6506</v>
      </c>
      <c r="C28" s="114" t="s">
        <v>6506</v>
      </c>
      <c r="D28" s="13">
        <v>4200</v>
      </c>
      <c r="E28" s="14" t="s">
        <v>6496</v>
      </c>
      <c r="F28" s="14" t="s">
        <v>1292</v>
      </c>
      <c r="G28" s="14" t="s">
        <v>3663</v>
      </c>
      <c r="H28" s="88">
        <v>36</v>
      </c>
      <c r="I28" s="88">
        <v>36</v>
      </c>
      <c r="J28" s="15"/>
      <c r="L28" s="857"/>
      <c r="M28" s="857"/>
      <c r="N28" s="857"/>
    </row>
    <row r="29" spans="1:14">
      <c r="A29" s="77" t="s">
        <v>6507</v>
      </c>
      <c r="B29" s="114" t="s">
        <v>6508</v>
      </c>
      <c r="C29" s="114" t="s">
        <v>6508</v>
      </c>
      <c r="D29" s="13">
        <v>6909</v>
      </c>
      <c r="E29" s="14" t="s">
        <v>6496</v>
      </c>
      <c r="F29" s="14" t="s">
        <v>1292</v>
      </c>
      <c r="G29" s="14" t="s">
        <v>3663</v>
      </c>
      <c r="H29" s="88">
        <v>6</v>
      </c>
      <c r="I29" s="88">
        <v>6</v>
      </c>
      <c r="J29" s="15"/>
      <c r="L29" s="857"/>
      <c r="M29" s="857"/>
      <c r="N29" s="857"/>
    </row>
    <row r="30" spans="1:14">
      <c r="A30" s="77" t="s">
        <v>6507</v>
      </c>
      <c r="B30" s="114" t="s">
        <v>6508</v>
      </c>
      <c r="C30" s="114" t="s">
        <v>6508</v>
      </c>
      <c r="D30" s="13">
        <v>6519</v>
      </c>
      <c r="E30" s="14" t="s">
        <v>6496</v>
      </c>
      <c r="F30" s="14" t="s">
        <v>1292</v>
      </c>
      <c r="G30" s="14" t="s">
        <v>3663</v>
      </c>
      <c r="H30" s="88">
        <v>12</v>
      </c>
      <c r="I30" s="88">
        <v>12</v>
      </c>
      <c r="J30" s="15"/>
      <c r="L30" s="857"/>
      <c r="M30" s="857"/>
      <c r="N30" s="857"/>
    </row>
    <row r="31" spans="1:14">
      <c r="A31" s="77" t="s">
        <v>6507</v>
      </c>
      <c r="B31" s="114" t="s">
        <v>6508</v>
      </c>
      <c r="C31" s="114" t="s">
        <v>6508</v>
      </c>
      <c r="D31" s="13">
        <v>6129</v>
      </c>
      <c r="E31" s="14" t="s">
        <v>6496</v>
      </c>
      <c r="F31" s="14" t="s">
        <v>1292</v>
      </c>
      <c r="G31" s="14" t="s">
        <v>3663</v>
      </c>
      <c r="H31" s="88">
        <v>24</v>
      </c>
      <c r="I31" s="88">
        <v>24</v>
      </c>
      <c r="J31" s="15"/>
      <c r="L31" s="857"/>
      <c r="M31" s="857"/>
      <c r="N31" s="857"/>
    </row>
    <row r="32" spans="1:14">
      <c r="A32" s="77" t="s">
        <v>6507</v>
      </c>
      <c r="B32" s="114" t="s">
        <v>6508</v>
      </c>
      <c r="C32" s="114" t="s">
        <v>6508</v>
      </c>
      <c r="D32" s="13">
        <v>5572</v>
      </c>
      <c r="E32" s="14" t="s">
        <v>6496</v>
      </c>
      <c r="F32" s="14" t="s">
        <v>1292</v>
      </c>
      <c r="G32" s="14" t="s">
        <v>3663</v>
      </c>
      <c r="H32" s="88">
        <v>36</v>
      </c>
      <c r="I32" s="88">
        <v>36</v>
      </c>
      <c r="J32" s="15"/>
      <c r="L32" s="857"/>
      <c r="M32" s="857"/>
      <c r="N32" s="857"/>
    </row>
    <row r="33" spans="1:14" s="382" customFormat="1" ht="12.75" thickBot="1">
      <c r="A33" s="616"/>
      <c r="B33" s="130"/>
      <c r="C33" s="130"/>
      <c r="D33" s="19"/>
      <c r="E33" s="20"/>
      <c r="F33" s="20"/>
      <c r="G33" s="20"/>
      <c r="H33" s="617"/>
      <c r="I33" s="617"/>
      <c r="J33" s="383"/>
      <c r="L33" s="857"/>
      <c r="M33" s="857"/>
      <c r="N33" s="857"/>
    </row>
    <row r="34" spans="1:14" s="382" customFormat="1" ht="24">
      <c r="A34" s="561" t="s">
        <v>0</v>
      </c>
      <c r="B34" s="562" t="s">
        <v>1</v>
      </c>
      <c r="C34" s="563" t="s">
        <v>2</v>
      </c>
      <c r="D34" s="565" t="s">
        <v>3498</v>
      </c>
      <c r="E34" s="594" t="s">
        <v>6494</v>
      </c>
      <c r="F34" s="564" t="s">
        <v>4</v>
      </c>
      <c r="G34" s="584" t="s">
        <v>8398</v>
      </c>
      <c r="H34" s="563" t="s">
        <v>352</v>
      </c>
      <c r="I34" s="563" t="s">
        <v>353</v>
      </c>
      <c r="J34" s="383"/>
      <c r="L34" s="857"/>
      <c r="M34" s="857"/>
      <c r="N34" s="857"/>
    </row>
    <row r="35" spans="1:14" s="382" customFormat="1" ht="12.75" thickBot="1">
      <c r="A35" s="618" t="s">
        <v>8538</v>
      </c>
      <c r="B35" s="619"/>
      <c r="C35" s="619"/>
      <c r="D35" s="619"/>
      <c r="E35" s="619"/>
      <c r="F35" s="619"/>
      <c r="G35" s="619"/>
      <c r="H35" s="61"/>
      <c r="I35" s="61"/>
      <c r="J35" s="383"/>
      <c r="L35" s="857"/>
      <c r="M35" s="857"/>
      <c r="N35" s="857"/>
    </row>
    <row r="36" spans="1:14" s="382" customFormat="1" ht="24">
      <c r="A36" s="280" t="s">
        <v>8539</v>
      </c>
      <c r="B36" s="296" t="s">
        <v>8540</v>
      </c>
      <c r="C36" s="296" t="s">
        <v>8541</v>
      </c>
      <c r="D36" s="281">
        <v>410</v>
      </c>
      <c r="E36" s="279" t="s">
        <v>6496</v>
      </c>
      <c r="F36" s="279" t="s">
        <v>1292</v>
      </c>
      <c r="G36" s="279" t="s">
        <v>3663</v>
      </c>
      <c r="H36" s="629">
        <v>12</v>
      </c>
      <c r="I36" s="629">
        <v>12</v>
      </c>
      <c r="J36" s="383"/>
      <c r="L36" s="857"/>
      <c r="M36" s="857"/>
      <c r="N36" s="857"/>
    </row>
    <row r="37" spans="1:14" s="382" customFormat="1" ht="24">
      <c r="A37" s="280" t="s">
        <v>8539</v>
      </c>
      <c r="B37" s="296" t="s">
        <v>8540</v>
      </c>
      <c r="C37" s="296" t="s">
        <v>8542</v>
      </c>
      <c r="D37" s="281">
        <v>350</v>
      </c>
      <c r="E37" s="279" t="s">
        <v>6496</v>
      </c>
      <c r="F37" s="279" t="s">
        <v>1292</v>
      </c>
      <c r="G37" s="279" t="s">
        <v>3663</v>
      </c>
      <c r="H37" s="629">
        <v>36</v>
      </c>
      <c r="I37" s="629">
        <v>36</v>
      </c>
      <c r="J37" s="383"/>
      <c r="L37" s="857"/>
      <c r="M37" s="857"/>
      <c r="N37" s="857"/>
    </row>
    <row r="38" spans="1:14" s="382" customFormat="1" ht="24">
      <c r="A38" s="280" t="s">
        <v>8539</v>
      </c>
      <c r="B38" s="296" t="s">
        <v>8540</v>
      </c>
      <c r="C38" s="296" t="s">
        <v>8542</v>
      </c>
      <c r="D38" s="281">
        <f>0.8*D36</f>
        <v>328</v>
      </c>
      <c r="E38" s="279" t="s">
        <v>6496</v>
      </c>
      <c r="F38" s="279" t="s">
        <v>1292</v>
      </c>
      <c r="G38" s="279" t="s">
        <v>3663</v>
      </c>
      <c r="H38" s="629">
        <v>60</v>
      </c>
      <c r="I38" s="629">
        <v>60</v>
      </c>
      <c r="J38" s="383"/>
      <c r="L38" s="857"/>
      <c r="M38" s="857"/>
      <c r="N38" s="857"/>
    </row>
    <row r="39" spans="1:14" s="382" customFormat="1" ht="24">
      <c r="A39" s="280" t="s">
        <v>8543</v>
      </c>
      <c r="B39" s="296" t="s">
        <v>8544</v>
      </c>
      <c r="C39" s="296" t="s">
        <v>8545</v>
      </c>
      <c r="D39" s="281">
        <v>878</v>
      </c>
      <c r="E39" s="279" t="s">
        <v>6496</v>
      </c>
      <c r="F39" s="279" t="s">
        <v>1292</v>
      </c>
      <c r="G39" s="279" t="s">
        <v>3663</v>
      </c>
      <c r="H39" s="629">
        <v>12</v>
      </c>
      <c r="I39" s="629">
        <v>12</v>
      </c>
      <c r="J39" s="383"/>
      <c r="L39" s="857"/>
      <c r="M39" s="857"/>
      <c r="N39" s="857"/>
    </row>
    <row r="40" spans="1:14" s="382" customFormat="1" ht="24">
      <c r="A40" s="280" t="s">
        <v>8543</v>
      </c>
      <c r="B40" s="296" t="s">
        <v>8544</v>
      </c>
      <c r="C40" s="296" t="s">
        <v>8545</v>
      </c>
      <c r="D40" s="281">
        <v>750</v>
      </c>
      <c r="E40" s="279" t="s">
        <v>6496</v>
      </c>
      <c r="F40" s="279" t="s">
        <v>1292</v>
      </c>
      <c r="G40" s="279" t="s">
        <v>3663</v>
      </c>
      <c r="H40" s="629">
        <v>36</v>
      </c>
      <c r="I40" s="629">
        <v>36</v>
      </c>
      <c r="J40" s="383"/>
      <c r="L40" s="857"/>
      <c r="M40" s="857"/>
      <c r="N40" s="857"/>
    </row>
    <row r="41" spans="1:14" s="382" customFormat="1" ht="24">
      <c r="A41" s="280" t="s">
        <v>8543</v>
      </c>
      <c r="B41" s="296" t="s">
        <v>8544</v>
      </c>
      <c r="C41" s="296" t="s">
        <v>8545</v>
      </c>
      <c r="D41" s="281">
        <f>0.8*D39</f>
        <v>702.40000000000009</v>
      </c>
      <c r="E41" s="279" t="s">
        <v>6496</v>
      </c>
      <c r="F41" s="279" t="s">
        <v>1292</v>
      </c>
      <c r="G41" s="279" t="s">
        <v>3663</v>
      </c>
      <c r="H41" s="629">
        <v>60</v>
      </c>
      <c r="I41" s="629">
        <v>60</v>
      </c>
      <c r="J41" s="383"/>
      <c r="L41" s="857"/>
      <c r="M41" s="857"/>
      <c r="N41" s="857"/>
    </row>
    <row r="42" spans="1:14" s="382" customFormat="1" ht="24">
      <c r="A42" s="280" t="s">
        <v>8546</v>
      </c>
      <c r="B42" s="296" t="s">
        <v>8547</v>
      </c>
      <c r="C42" s="296" t="s">
        <v>8548</v>
      </c>
      <c r="D42" s="281">
        <v>1989</v>
      </c>
      <c r="E42" s="279" t="s">
        <v>6496</v>
      </c>
      <c r="F42" s="279" t="s">
        <v>1292</v>
      </c>
      <c r="G42" s="279" t="s">
        <v>3663</v>
      </c>
      <c r="H42" s="629">
        <v>12</v>
      </c>
      <c r="I42" s="629">
        <v>12</v>
      </c>
      <c r="J42" s="383"/>
      <c r="L42" s="857"/>
      <c r="M42" s="857"/>
      <c r="N42" s="857"/>
    </row>
    <row r="43" spans="1:14" s="382" customFormat="1" ht="24">
      <c r="A43" s="280" t="s">
        <v>8546</v>
      </c>
      <c r="B43" s="296" t="s">
        <v>8547</v>
      </c>
      <c r="C43" s="296" t="s">
        <v>8548</v>
      </c>
      <c r="D43" s="281">
        <v>1700</v>
      </c>
      <c r="E43" s="279" t="s">
        <v>6496</v>
      </c>
      <c r="F43" s="279" t="s">
        <v>1292</v>
      </c>
      <c r="G43" s="279" t="s">
        <v>3663</v>
      </c>
      <c r="H43" s="629">
        <v>36</v>
      </c>
      <c r="I43" s="629">
        <v>36</v>
      </c>
      <c r="J43" s="383"/>
      <c r="L43" s="857"/>
      <c r="M43" s="857"/>
      <c r="N43" s="857"/>
    </row>
    <row r="44" spans="1:14" s="382" customFormat="1" ht="24">
      <c r="A44" s="280" t="s">
        <v>8546</v>
      </c>
      <c r="B44" s="296" t="s">
        <v>8547</v>
      </c>
      <c r="C44" s="296" t="s">
        <v>8548</v>
      </c>
      <c r="D44" s="281">
        <f>0.8*D42</f>
        <v>1591.2</v>
      </c>
      <c r="E44" s="279" t="s">
        <v>6496</v>
      </c>
      <c r="F44" s="279" t="s">
        <v>1292</v>
      </c>
      <c r="G44" s="279" t="s">
        <v>3663</v>
      </c>
      <c r="H44" s="629">
        <v>60</v>
      </c>
      <c r="I44" s="629">
        <v>60</v>
      </c>
      <c r="J44" s="383"/>
      <c r="L44" s="857"/>
      <c r="M44" s="857"/>
      <c r="N44" s="857"/>
    </row>
    <row r="45" spans="1:14" s="382" customFormat="1" ht="24">
      <c r="A45" s="280" t="s">
        <v>8549</v>
      </c>
      <c r="B45" s="296" t="s">
        <v>8550</v>
      </c>
      <c r="C45" s="296" t="s">
        <v>8551</v>
      </c>
      <c r="D45" s="281">
        <v>2340</v>
      </c>
      <c r="E45" s="279" t="s">
        <v>6496</v>
      </c>
      <c r="F45" s="279" t="s">
        <v>1292</v>
      </c>
      <c r="G45" s="279" t="s">
        <v>3663</v>
      </c>
      <c r="H45" s="629">
        <v>12</v>
      </c>
      <c r="I45" s="629">
        <v>12</v>
      </c>
      <c r="J45" s="383"/>
      <c r="L45" s="857"/>
      <c r="M45" s="857"/>
      <c r="N45" s="857"/>
    </row>
    <row r="46" spans="1:14" s="382" customFormat="1" ht="24">
      <c r="A46" s="280" t="s">
        <v>8549</v>
      </c>
      <c r="B46" s="296" t="s">
        <v>8550</v>
      </c>
      <c r="C46" s="296" t="s">
        <v>8551</v>
      </c>
      <c r="D46" s="281">
        <v>2000</v>
      </c>
      <c r="E46" s="279" t="s">
        <v>6496</v>
      </c>
      <c r="F46" s="279" t="s">
        <v>1292</v>
      </c>
      <c r="G46" s="279" t="s">
        <v>3663</v>
      </c>
      <c r="H46" s="629">
        <v>36</v>
      </c>
      <c r="I46" s="629">
        <v>36</v>
      </c>
      <c r="J46" s="383"/>
      <c r="L46" s="857"/>
      <c r="M46" s="857"/>
      <c r="N46" s="857"/>
    </row>
    <row r="47" spans="1:14" s="382" customFormat="1" ht="24">
      <c r="A47" s="280" t="s">
        <v>8549</v>
      </c>
      <c r="B47" s="296" t="s">
        <v>8550</v>
      </c>
      <c r="C47" s="296" t="s">
        <v>8551</v>
      </c>
      <c r="D47" s="281">
        <f>0.8*D45</f>
        <v>1872</v>
      </c>
      <c r="E47" s="279" t="s">
        <v>6496</v>
      </c>
      <c r="F47" s="279" t="s">
        <v>1292</v>
      </c>
      <c r="G47" s="279" t="s">
        <v>3663</v>
      </c>
      <c r="H47" s="629">
        <v>60</v>
      </c>
      <c r="I47" s="629">
        <v>60</v>
      </c>
      <c r="J47" s="383"/>
      <c r="L47" s="857"/>
      <c r="M47" s="857"/>
      <c r="N47" s="857"/>
    </row>
    <row r="48" spans="1:14" s="382" customFormat="1" ht="24">
      <c r="A48" s="280" t="s">
        <v>8552</v>
      </c>
      <c r="B48" s="296" t="s">
        <v>8553</v>
      </c>
      <c r="C48" s="296" t="s">
        <v>8554</v>
      </c>
      <c r="D48" s="281">
        <v>3358</v>
      </c>
      <c r="E48" s="279" t="s">
        <v>6496</v>
      </c>
      <c r="F48" s="279" t="s">
        <v>1292</v>
      </c>
      <c r="G48" s="279" t="s">
        <v>3663</v>
      </c>
      <c r="H48" s="629">
        <v>12</v>
      </c>
      <c r="I48" s="629">
        <v>12</v>
      </c>
      <c r="J48" s="383"/>
      <c r="L48" s="857"/>
      <c r="M48" s="857"/>
      <c r="N48" s="857"/>
    </row>
    <row r="49" spans="1:14" s="382" customFormat="1" ht="24">
      <c r="A49" s="280" t="s">
        <v>8552</v>
      </c>
      <c r="B49" s="296" t="s">
        <v>8553</v>
      </c>
      <c r="C49" s="296" t="s">
        <v>8554</v>
      </c>
      <c r="D49" s="281">
        <v>2870</v>
      </c>
      <c r="E49" s="279" t="s">
        <v>6496</v>
      </c>
      <c r="F49" s="279" t="s">
        <v>1292</v>
      </c>
      <c r="G49" s="279" t="s">
        <v>3663</v>
      </c>
      <c r="H49" s="629">
        <v>36</v>
      </c>
      <c r="I49" s="629">
        <v>36</v>
      </c>
      <c r="J49" s="383"/>
      <c r="L49" s="857"/>
      <c r="M49" s="857"/>
      <c r="N49" s="857"/>
    </row>
    <row r="50" spans="1:14" s="382" customFormat="1" ht="24">
      <c r="A50" s="280" t="s">
        <v>8552</v>
      </c>
      <c r="B50" s="296" t="s">
        <v>8553</v>
      </c>
      <c r="C50" s="296" t="s">
        <v>8554</v>
      </c>
      <c r="D50" s="281">
        <f>0.8*D48</f>
        <v>2686.4</v>
      </c>
      <c r="E50" s="279" t="s">
        <v>6496</v>
      </c>
      <c r="F50" s="279" t="s">
        <v>1292</v>
      </c>
      <c r="G50" s="279" t="s">
        <v>3663</v>
      </c>
      <c r="H50" s="629">
        <v>60</v>
      </c>
      <c r="I50" s="629">
        <v>60</v>
      </c>
      <c r="J50" s="383"/>
      <c r="L50" s="857"/>
      <c r="M50" s="857"/>
      <c r="N50" s="857"/>
    </row>
    <row r="51" spans="1:14" s="382" customFormat="1" ht="24">
      <c r="A51" s="280" t="s">
        <v>8555</v>
      </c>
      <c r="B51" s="296" t="s">
        <v>8556</v>
      </c>
      <c r="C51" s="296" t="s">
        <v>8557</v>
      </c>
      <c r="D51" s="281">
        <v>4914</v>
      </c>
      <c r="E51" s="279" t="s">
        <v>6496</v>
      </c>
      <c r="F51" s="279" t="s">
        <v>1292</v>
      </c>
      <c r="G51" s="279" t="s">
        <v>3663</v>
      </c>
      <c r="H51" s="629">
        <v>12</v>
      </c>
      <c r="I51" s="629">
        <v>12</v>
      </c>
      <c r="J51" s="383"/>
      <c r="L51" s="857"/>
      <c r="M51" s="857"/>
      <c r="N51" s="857"/>
    </row>
    <row r="52" spans="1:14" s="382" customFormat="1" ht="24">
      <c r="A52" s="280" t="s">
        <v>8555</v>
      </c>
      <c r="B52" s="296" t="s">
        <v>8556</v>
      </c>
      <c r="C52" s="296" t="s">
        <v>8557</v>
      </c>
      <c r="D52" s="281">
        <v>4200</v>
      </c>
      <c r="E52" s="279" t="s">
        <v>6496</v>
      </c>
      <c r="F52" s="279" t="s">
        <v>1292</v>
      </c>
      <c r="G52" s="279" t="s">
        <v>3663</v>
      </c>
      <c r="H52" s="629">
        <v>36</v>
      </c>
      <c r="I52" s="629">
        <v>36</v>
      </c>
      <c r="J52" s="383"/>
      <c r="L52" s="857"/>
      <c r="M52" s="857"/>
      <c r="N52" s="857"/>
    </row>
    <row r="53" spans="1:14" s="382" customFormat="1" ht="24">
      <c r="A53" s="280" t="s">
        <v>8555</v>
      </c>
      <c r="B53" s="296" t="s">
        <v>8556</v>
      </c>
      <c r="C53" s="296" t="s">
        <v>8557</v>
      </c>
      <c r="D53" s="281">
        <f>0.8*D51</f>
        <v>3931.2000000000003</v>
      </c>
      <c r="E53" s="279" t="s">
        <v>6496</v>
      </c>
      <c r="F53" s="279" t="s">
        <v>1292</v>
      </c>
      <c r="G53" s="279" t="s">
        <v>3663</v>
      </c>
      <c r="H53" s="629">
        <v>60</v>
      </c>
      <c r="I53" s="629">
        <v>60</v>
      </c>
      <c r="J53" s="383"/>
      <c r="L53" s="857"/>
      <c r="M53" s="857"/>
      <c r="N53" s="857"/>
    </row>
    <row r="54" spans="1:14" s="382" customFormat="1" ht="24">
      <c r="A54" s="280" t="s">
        <v>8558</v>
      </c>
      <c r="B54" s="296" t="s">
        <v>8559</v>
      </c>
      <c r="C54" s="296" t="s">
        <v>8560</v>
      </c>
      <c r="D54" s="281">
        <v>6519</v>
      </c>
      <c r="E54" s="279" t="s">
        <v>6496</v>
      </c>
      <c r="F54" s="279" t="s">
        <v>1292</v>
      </c>
      <c r="G54" s="279" t="s">
        <v>3663</v>
      </c>
      <c r="H54" s="629">
        <v>12</v>
      </c>
      <c r="I54" s="629">
        <v>12</v>
      </c>
      <c r="J54" s="383"/>
      <c r="L54" s="857"/>
      <c r="M54" s="857"/>
      <c r="N54" s="857"/>
    </row>
    <row r="55" spans="1:14" s="382" customFormat="1" ht="24">
      <c r="A55" s="280" t="s">
        <v>8558</v>
      </c>
      <c r="B55" s="296" t="s">
        <v>8559</v>
      </c>
      <c r="C55" s="296" t="s">
        <v>8560</v>
      </c>
      <c r="D55" s="281">
        <v>5572</v>
      </c>
      <c r="E55" s="279" t="s">
        <v>6496</v>
      </c>
      <c r="F55" s="279" t="s">
        <v>1292</v>
      </c>
      <c r="G55" s="279" t="s">
        <v>3663</v>
      </c>
      <c r="H55" s="629">
        <v>36</v>
      </c>
      <c r="I55" s="629">
        <v>36</v>
      </c>
      <c r="J55" s="383"/>
      <c r="L55" s="857"/>
      <c r="M55" s="857"/>
      <c r="N55" s="857"/>
    </row>
    <row r="56" spans="1:14" s="382" customFormat="1" ht="24">
      <c r="A56" s="280" t="s">
        <v>8558</v>
      </c>
      <c r="B56" s="296" t="s">
        <v>8559</v>
      </c>
      <c r="C56" s="296" t="s">
        <v>8560</v>
      </c>
      <c r="D56" s="281">
        <f>0.8*D54</f>
        <v>5215.2000000000007</v>
      </c>
      <c r="E56" s="279" t="s">
        <v>6496</v>
      </c>
      <c r="F56" s="279" t="s">
        <v>1292</v>
      </c>
      <c r="G56" s="279" t="s">
        <v>3663</v>
      </c>
      <c r="H56" s="629">
        <v>60</v>
      </c>
      <c r="I56" s="629">
        <v>60</v>
      </c>
      <c r="J56" s="383"/>
      <c r="L56" s="857"/>
      <c r="M56" s="857"/>
      <c r="N56" s="857"/>
    </row>
    <row r="57" spans="1:14" s="382" customFormat="1" ht="12.75" thickBot="1">
      <c r="A57" s="616"/>
      <c r="B57" s="130"/>
      <c r="C57" s="130"/>
      <c r="D57" s="19"/>
      <c r="E57" s="20"/>
      <c r="F57" s="20"/>
      <c r="G57" s="20"/>
      <c r="H57" s="617"/>
      <c r="I57" s="617"/>
      <c r="J57" s="383"/>
      <c r="L57" s="857"/>
      <c r="M57" s="857"/>
      <c r="N57" s="857"/>
    </row>
    <row r="58" spans="1:14" ht="24">
      <c r="A58" s="6" t="s">
        <v>0</v>
      </c>
      <c r="B58" s="7" t="s">
        <v>1</v>
      </c>
      <c r="C58" s="8" t="s">
        <v>2</v>
      </c>
      <c r="D58" s="169" t="s">
        <v>3498</v>
      </c>
      <c r="E58" s="256" t="s">
        <v>6494</v>
      </c>
      <c r="F58" s="9" t="s">
        <v>4</v>
      </c>
      <c r="G58" s="584" t="s">
        <v>8398</v>
      </c>
      <c r="H58" s="1265" t="s">
        <v>5727</v>
      </c>
      <c r="I58" s="1266"/>
      <c r="J58" s="15"/>
      <c r="L58" s="857"/>
      <c r="M58" s="857"/>
      <c r="N58" s="857"/>
    </row>
    <row r="59" spans="1:14" ht="12.75" thickBot="1">
      <c r="A59" s="95" t="s">
        <v>2401</v>
      </c>
      <c r="B59" s="124"/>
      <c r="C59" s="124"/>
      <c r="D59" s="124"/>
      <c r="E59" s="124"/>
      <c r="F59" s="124"/>
      <c r="G59" s="124"/>
      <c r="H59" s="61"/>
      <c r="I59" s="61"/>
      <c r="L59" s="857"/>
      <c r="M59" s="857"/>
      <c r="N59" s="857"/>
    </row>
    <row r="60" spans="1:14" ht="24">
      <c r="A60" s="278" t="s">
        <v>6811</v>
      </c>
      <c r="B60" s="41" t="s">
        <v>6812</v>
      </c>
      <c r="C60" s="41" t="s">
        <v>6813</v>
      </c>
      <c r="D60" s="53">
        <v>0</v>
      </c>
      <c r="E60" s="74" t="s">
        <v>6496</v>
      </c>
      <c r="F60" s="74" t="s">
        <v>1292</v>
      </c>
      <c r="G60" s="74" t="s">
        <v>3663</v>
      </c>
      <c r="H60" s="1267" t="s">
        <v>7709</v>
      </c>
      <c r="I60" s="1268"/>
      <c r="L60" s="857"/>
      <c r="M60" s="857"/>
      <c r="N60" s="857"/>
    </row>
    <row r="61" spans="1:14" ht="24">
      <c r="A61" s="278" t="s">
        <v>6814</v>
      </c>
      <c r="B61" s="41" t="s">
        <v>6815</v>
      </c>
      <c r="C61" s="41" t="s">
        <v>6816</v>
      </c>
      <c r="D61" s="53">
        <v>0</v>
      </c>
      <c r="E61" s="74" t="s">
        <v>6496</v>
      </c>
      <c r="F61" s="74" t="s">
        <v>1292</v>
      </c>
      <c r="G61" s="74" t="s">
        <v>3663</v>
      </c>
      <c r="H61" s="1267" t="s">
        <v>7710</v>
      </c>
      <c r="I61" s="1268"/>
      <c r="L61" s="857"/>
      <c r="M61" s="857"/>
      <c r="N61" s="857"/>
    </row>
    <row r="62" spans="1:14" ht="24">
      <c r="A62" s="278" t="s">
        <v>6817</v>
      </c>
      <c r="B62" s="41" t="s">
        <v>6818</v>
      </c>
      <c r="C62" s="41" t="s">
        <v>6819</v>
      </c>
      <c r="D62" s="53">
        <v>0</v>
      </c>
      <c r="E62" s="74" t="s">
        <v>6496</v>
      </c>
      <c r="F62" s="74" t="s">
        <v>1292</v>
      </c>
      <c r="G62" s="74" t="s">
        <v>3663</v>
      </c>
      <c r="H62" s="1267" t="s">
        <v>7711</v>
      </c>
      <c r="I62" s="1268"/>
      <c r="L62" s="857"/>
      <c r="M62" s="857"/>
      <c r="N62" s="857"/>
    </row>
    <row r="63" spans="1:14" ht="24">
      <c r="A63" s="77" t="s">
        <v>6222</v>
      </c>
      <c r="B63" s="12" t="s">
        <v>6666</v>
      </c>
      <c r="C63" s="12" t="s">
        <v>6666</v>
      </c>
      <c r="D63" s="13">
        <v>0</v>
      </c>
      <c r="E63" s="14" t="s">
        <v>6496</v>
      </c>
      <c r="F63" s="14" t="s">
        <v>1292</v>
      </c>
      <c r="G63" s="14" t="s">
        <v>3663</v>
      </c>
      <c r="H63" s="1267" t="s">
        <v>6223</v>
      </c>
      <c r="I63" s="1268"/>
      <c r="L63" s="857"/>
      <c r="M63" s="857"/>
      <c r="N63" s="857"/>
    </row>
    <row r="64" spans="1:14" ht="24">
      <c r="A64" s="77" t="s">
        <v>6224</v>
      </c>
      <c r="B64" s="12" t="s">
        <v>6667</v>
      </c>
      <c r="C64" s="12" t="s">
        <v>6667</v>
      </c>
      <c r="D64" s="13">
        <v>0</v>
      </c>
      <c r="E64" s="14" t="s">
        <v>6496</v>
      </c>
      <c r="F64" s="14" t="s">
        <v>1292</v>
      </c>
      <c r="G64" s="14" t="s">
        <v>3663</v>
      </c>
      <c r="H64" s="1269" t="s">
        <v>6225</v>
      </c>
      <c r="I64" s="1270"/>
      <c r="L64" s="857"/>
      <c r="M64" s="857"/>
      <c r="N64" s="857"/>
    </row>
    <row r="65" spans="1:14" ht="24">
      <c r="A65" s="77" t="s">
        <v>6509</v>
      </c>
      <c r="B65" s="114" t="s">
        <v>6510</v>
      </c>
      <c r="C65" s="114" t="s">
        <v>6510</v>
      </c>
      <c r="D65" s="13">
        <v>0</v>
      </c>
      <c r="E65" s="14" t="s">
        <v>6496</v>
      </c>
      <c r="F65" s="14" t="s">
        <v>1292</v>
      </c>
      <c r="G65" s="14" t="s">
        <v>3663</v>
      </c>
      <c r="H65" s="1269" t="s">
        <v>6511</v>
      </c>
      <c r="I65" s="1270"/>
      <c r="L65" s="857"/>
      <c r="M65" s="857"/>
      <c r="N65" s="857"/>
    </row>
    <row r="66" spans="1:14" ht="24">
      <c r="A66" s="77" t="s">
        <v>6512</v>
      </c>
      <c r="B66" s="114" t="s">
        <v>6513</v>
      </c>
      <c r="C66" s="114" t="s">
        <v>6513</v>
      </c>
      <c r="D66" s="13">
        <v>0</v>
      </c>
      <c r="E66" s="14" t="s">
        <v>6496</v>
      </c>
      <c r="F66" s="14" t="s">
        <v>1292</v>
      </c>
      <c r="G66" s="14" t="s">
        <v>3663</v>
      </c>
      <c r="H66" s="1269" t="s">
        <v>6514</v>
      </c>
      <c r="I66" s="1270"/>
      <c r="L66" s="857"/>
      <c r="M66" s="857"/>
      <c r="N66" s="857"/>
    </row>
    <row r="67" spans="1:14" ht="12.75" thickBot="1">
      <c r="A67" s="148"/>
      <c r="B67" s="149"/>
      <c r="C67" s="149"/>
      <c r="D67" s="127"/>
      <c r="E67" s="127"/>
      <c r="F67" s="128"/>
      <c r="G67" s="128"/>
      <c r="H67" s="150"/>
      <c r="I67" s="151"/>
      <c r="J67" s="15"/>
      <c r="L67" s="857"/>
      <c r="M67" s="857"/>
      <c r="N67" s="857"/>
    </row>
    <row r="68" spans="1:14" ht="24">
      <c r="A68" s="6" t="s">
        <v>0</v>
      </c>
      <c r="B68" s="7" t="s">
        <v>1</v>
      </c>
      <c r="C68" s="8" t="s">
        <v>2</v>
      </c>
      <c r="D68" s="169" t="s">
        <v>3498</v>
      </c>
      <c r="E68" s="256" t="s">
        <v>6494</v>
      </c>
      <c r="F68" s="9" t="s">
        <v>4</v>
      </c>
      <c r="G68" s="584" t="s">
        <v>8398</v>
      </c>
      <c r="H68" s="150"/>
      <c r="I68" s="151"/>
      <c r="J68" s="15"/>
      <c r="L68" s="857"/>
      <c r="M68" s="857"/>
      <c r="N68" s="857"/>
    </row>
    <row r="69" spans="1:14" ht="12.75" thickBot="1">
      <c r="A69" s="95" t="s">
        <v>2402</v>
      </c>
      <c r="B69" s="124"/>
      <c r="C69" s="124"/>
      <c r="D69" s="124"/>
      <c r="E69" s="124"/>
      <c r="F69" s="124"/>
      <c r="G69" s="124"/>
      <c r="H69" s="150"/>
      <c r="I69" s="151"/>
      <c r="J69" s="15"/>
      <c r="L69" s="857"/>
      <c r="M69" s="857"/>
      <c r="N69" s="857"/>
    </row>
    <row r="70" spans="1:14" ht="24">
      <c r="A70" s="278" t="s">
        <v>6805</v>
      </c>
      <c r="B70" s="216" t="s">
        <v>6806</v>
      </c>
      <c r="C70" s="216" t="s">
        <v>6807</v>
      </c>
      <c r="D70" s="53" t="s">
        <v>354</v>
      </c>
      <c r="E70" s="74" t="s">
        <v>6495</v>
      </c>
      <c r="F70" s="74" t="s">
        <v>1292</v>
      </c>
      <c r="G70" s="74" t="s">
        <v>3663</v>
      </c>
      <c r="H70" s="150"/>
      <c r="I70" s="151"/>
      <c r="J70" s="15"/>
      <c r="L70" s="857"/>
      <c r="M70" s="857"/>
      <c r="N70" s="857"/>
    </row>
    <row r="71" spans="1:14" ht="24">
      <c r="A71" s="278" t="s">
        <v>6808</v>
      </c>
      <c r="B71" s="216" t="s">
        <v>6809</v>
      </c>
      <c r="C71" s="216" t="s">
        <v>6810</v>
      </c>
      <c r="D71" s="53" t="s">
        <v>354</v>
      </c>
      <c r="E71" s="74" t="s">
        <v>6495</v>
      </c>
      <c r="F71" s="74" t="s">
        <v>1292</v>
      </c>
      <c r="G71" s="74" t="s">
        <v>3663</v>
      </c>
      <c r="H71" s="150"/>
      <c r="I71" s="151"/>
      <c r="J71" s="15"/>
      <c r="L71" s="857"/>
      <c r="M71" s="857"/>
      <c r="N71" s="857"/>
    </row>
    <row r="72" spans="1:14" ht="24">
      <c r="A72" s="77" t="s">
        <v>6226</v>
      </c>
      <c r="B72" s="114" t="s">
        <v>6227</v>
      </c>
      <c r="C72" s="114" t="s">
        <v>6228</v>
      </c>
      <c r="D72" s="13" t="s">
        <v>354</v>
      </c>
      <c r="E72" s="14" t="s">
        <v>6495</v>
      </c>
      <c r="F72" s="14" t="s">
        <v>1292</v>
      </c>
      <c r="G72" s="14" t="s">
        <v>3663</v>
      </c>
      <c r="H72" s="150"/>
      <c r="I72" s="151"/>
      <c r="J72" s="15"/>
      <c r="L72" s="857"/>
      <c r="M72" s="857"/>
      <c r="N72" s="857"/>
    </row>
    <row r="73" spans="1:14" ht="24">
      <c r="A73" s="77" t="s">
        <v>6229</v>
      </c>
      <c r="B73" s="114" t="s">
        <v>6230</v>
      </c>
      <c r="C73" s="114" t="s">
        <v>6231</v>
      </c>
      <c r="D73" s="13" t="s">
        <v>354</v>
      </c>
      <c r="E73" s="14" t="s">
        <v>6495</v>
      </c>
      <c r="F73" s="14" t="s">
        <v>1292</v>
      </c>
      <c r="G73" s="14" t="s">
        <v>3663</v>
      </c>
      <c r="H73" s="150"/>
      <c r="I73" s="151"/>
      <c r="J73" s="15"/>
      <c r="L73" s="857"/>
      <c r="M73" s="857"/>
      <c r="N73" s="857"/>
    </row>
    <row r="74" spans="1:14">
      <c r="A74" s="77" t="s">
        <v>6515</v>
      </c>
      <c r="B74" s="114" t="s">
        <v>6516</v>
      </c>
      <c r="C74" s="114" t="s">
        <v>6516</v>
      </c>
      <c r="D74" s="13" t="s">
        <v>354</v>
      </c>
      <c r="E74" s="14" t="s">
        <v>6495</v>
      </c>
      <c r="F74" s="14" t="s">
        <v>1292</v>
      </c>
      <c r="G74" s="14" t="s">
        <v>3663</v>
      </c>
      <c r="H74" s="150"/>
      <c r="I74" s="151"/>
      <c r="J74" s="15"/>
      <c r="L74" s="857"/>
      <c r="M74" s="857"/>
      <c r="N74" s="857"/>
    </row>
    <row r="75" spans="1:14" ht="12.75" thickBot="1">
      <c r="A75" s="77" t="s">
        <v>6517</v>
      </c>
      <c r="B75" s="114" t="s">
        <v>6518</v>
      </c>
      <c r="C75" s="114" t="s">
        <v>6518</v>
      </c>
      <c r="D75" s="13" t="s">
        <v>354</v>
      </c>
      <c r="E75" s="14" t="s">
        <v>6495</v>
      </c>
      <c r="F75" s="14" t="s">
        <v>1292</v>
      </c>
      <c r="G75" s="14" t="s">
        <v>3663</v>
      </c>
      <c r="H75" s="150"/>
      <c r="I75" s="151"/>
      <c r="J75" s="15"/>
      <c r="L75" s="857"/>
      <c r="M75" s="857"/>
      <c r="N75" s="857"/>
    </row>
    <row r="76" spans="1:14" ht="12.75" thickBot="1">
      <c r="A76" s="306" t="s">
        <v>6848</v>
      </c>
      <c r="B76" s="307"/>
      <c r="C76" s="307"/>
      <c r="D76" s="307"/>
      <c r="E76" s="307"/>
      <c r="F76" s="307"/>
      <c r="G76" s="308"/>
      <c r="H76" s="150"/>
      <c r="I76" s="151"/>
      <c r="J76" s="15"/>
      <c r="L76" s="857"/>
      <c r="M76" s="857"/>
      <c r="N76" s="857"/>
    </row>
    <row r="77" spans="1:14">
      <c r="A77" s="148"/>
      <c r="B77" s="149"/>
      <c r="C77" s="149"/>
      <c r="D77" s="127"/>
      <c r="E77" s="127"/>
      <c r="F77" s="127"/>
      <c r="G77" s="128"/>
      <c r="H77" s="150"/>
      <c r="I77" s="151"/>
      <c r="J77" s="15"/>
    </row>
    <row r="78" spans="1:14">
      <c r="A78" s="382" t="s">
        <v>160</v>
      </c>
      <c r="B78" s="382"/>
      <c r="C78" s="387" t="s">
        <v>8399</v>
      </c>
    </row>
    <row r="79" spans="1:14">
      <c r="A79" s="385" t="s">
        <v>5</v>
      </c>
      <c r="B79" s="382" t="s">
        <v>161</v>
      </c>
      <c r="C79" s="854" t="s">
        <v>8400</v>
      </c>
    </row>
    <row r="80" spans="1:14">
      <c r="A80" s="385" t="s">
        <v>7</v>
      </c>
      <c r="B80" s="383" t="s">
        <v>162</v>
      </c>
      <c r="C80" s="854" t="s">
        <v>8401</v>
      </c>
    </row>
    <row r="81" spans="1:3">
      <c r="A81" s="385" t="s">
        <v>163</v>
      </c>
      <c r="B81" s="382" t="s">
        <v>164</v>
      </c>
      <c r="C81" s="388" t="s">
        <v>8402</v>
      </c>
    </row>
    <row r="82" spans="1:3">
      <c r="A82" s="385" t="s">
        <v>165</v>
      </c>
      <c r="B82" s="382" t="s">
        <v>166</v>
      </c>
      <c r="C82" s="388" t="s">
        <v>8403</v>
      </c>
    </row>
    <row r="83" spans="1:3">
      <c r="A83" s="385" t="s">
        <v>167</v>
      </c>
      <c r="B83" s="382" t="s">
        <v>168</v>
      </c>
      <c r="C83" s="388" t="s">
        <v>8404</v>
      </c>
    </row>
    <row r="84" spans="1:3">
      <c r="A84" s="385" t="s">
        <v>169</v>
      </c>
      <c r="B84" s="382" t="s">
        <v>170</v>
      </c>
      <c r="C84" s="854" t="s">
        <v>8405</v>
      </c>
    </row>
    <row r="85" spans="1:3">
      <c r="A85" s="26" t="s">
        <v>1292</v>
      </c>
      <c r="B85" s="27" t="s">
        <v>1295</v>
      </c>
      <c r="C85" s="849" t="s">
        <v>8406</v>
      </c>
    </row>
    <row r="86" spans="1:3">
      <c r="A86" s="26" t="s">
        <v>1293</v>
      </c>
      <c r="B86" s="27" t="s">
        <v>1296</v>
      </c>
      <c r="C86" s="854" t="s">
        <v>8407</v>
      </c>
    </row>
    <row r="87" spans="1:3">
      <c r="A87" s="26" t="s">
        <v>1425</v>
      </c>
      <c r="B87" s="27" t="s">
        <v>1424</v>
      </c>
      <c r="C87" s="384"/>
    </row>
    <row r="88" spans="1:3">
      <c r="A88" s="26" t="s">
        <v>1294</v>
      </c>
      <c r="B88" s="27" t="s">
        <v>1297</v>
      </c>
      <c r="C88" s="849"/>
    </row>
    <row r="89" spans="1:3">
      <c r="A89" s="26" t="s">
        <v>171</v>
      </c>
      <c r="B89" s="27" t="s">
        <v>172</v>
      </c>
      <c r="C89" s="384"/>
    </row>
    <row r="90" spans="1:3">
      <c r="A90" s="26" t="s">
        <v>5415</v>
      </c>
      <c r="B90" s="27" t="s">
        <v>5416</v>
      </c>
      <c r="C90" s="864"/>
    </row>
    <row r="91" spans="1:3">
      <c r="A91" s="26" t="s">
        <v>7167</v>
      </c>
      <c r="B91" s="27" t="s">
        <v>7168</v>
      </c>
      <c r="C91" s="176"/>
    </row>
    <row r="92" spans="1:3">
      <c r="A92" s="26" t="s">
        <v>7712</v>
      </c>
      <c r="B92" s="849" t="s">
        <v>9836</v>
      </c>
      <c r="C92" s="344"/>
    </row>
  </sheetData>
  <sheetProtection algorithmName="SHA-512" hashValue="gEX2J0gUdIw3qlle42rlsBNEoJH6qW5JPv59fUweL36g+Z4gOgu+J5TFQoCQ6PxsPF/iVpGcsWwIjrVmvhqydg==" saltValue="EqT51bMTs/e5GJ7SeG0b7Q==" spinCount="100000" sheet="1" objects="1" scenarios="1"/>
  <sortState ref="A81:M125">
    <sortCondition ref="H81:H125"/>
  </sortState>
  <customSheetViews>
    <customSheetView guid="{BFA5E16F-D786-453C-82A8-C4AF05421942}" showPageBreaks="1">
      <selection activeCell="D4" sqref="D4"/>
      <pageMargins left="0.5" right="0.5" top="1" bottom="0.92" header="0.5" footer="0.22"/>
      <pageSetup scale="53" fitToHeight="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8">
    <mergeCell ref="H58:I58"/>
    <mergeCell ref="H60:I60"/>
    <mergeCell ref="H66:I66"/>
    <mergeCell ref="H61:I61"/>
    <mergeCell ref="H62:I62"/>
    <mergeCell ref="H63:I63"/>
    <mergeCell ref="H64:I64"/>
    <mergeCell ref="H65:I65"/>
  </mergeCells>
  <phoneticPr fontId="123" type="noConversion"/>
  <pageMargins left="0.5" right="0.5" top="1" bottom="0.92" header="0.5" footer="0.22"/>
  <pageSetup scale="35" fitToHeight="0"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167"/>
  <sheetViews>
    <sheetView zoomScaleNormal="100" workbookViewId="0"/>
  </sheetViews>
  <sheetFormatPr defaultColWidth="9.125" defaultRowHeight="12"/>
  <cols>
    <col min="1" max="1" width="22.625" style="3" customWidth="1"/>
    <col min="2" max="2" width="49.5" style="3" bestFit="1" customWidth="1"/>
    <col min="3" max="3" width="56.625" style="24" customWidth="1"/>
    <col min="4" max="4" width="10.625" style="3" customWidth="1"/>
    <col min="5" max="5" width="6.5" style="3" customWidth="1"/>
    <col min="6" max="6" width="7.125" style="3" customWidth="1"/>
    <col min="7" max="7" width="9.375" style="3" customWidth="1"/>
    <col min="8" max="8" width="6.875" style="3" customWidth="1"/>
    <col min="9" max="9" width="8.25" style="3" customWidth="1"/>
    <col min="10" max="16384" width="9.125" style="3"/>
  </cols>
  <sheetData>
    <row r="1" spans="1:9" ht="18">
      <c r="A1" s="135" t="s">
        <v>6676</v>
      </c>
    </row>
    <row r="2" spans="1:9" ht="12.75" customHeight="1" thickBot="1">
      <c r="A2" s="129"/>
    </row>
    <row r="3" spans="1:9" ht="24.75" thickBot="1">
      <c r="A3" s="6" t="s">
        <v>0</v>
      </c>
      <c r="B3" s="7" t="s">
        <v>1</v>
      </c>
      <c r="C3" s="8" t="s">
        <v>2</v>
      </c>
      <c r="D3" s="169" t="s">
        <v>3498</v>
      </c>
      <c r="E3" s="256" t="s">
        <v>6494</v>
      </c>
      <c r="F3" s="9" t="s">
        <v>4</v>
      </c>
      <c r="G3" s="584" t="s">
        <v>8398</v>
      </c>
      <c r="H3" s="8" t="s">
        <v>352</v>
      </c>
      <c r="I3" s="8" t="s">
        <v>353</v>
      </c>
    </row>
    <row r="4" spans="1:9" ht="12.75" thickBot="1">
      <c r="A4" s="247" t="s">
        <v>6837</v>
      </c>
      <c r="B4" s="247"/>
      <c r="C4" s="249"/>
      <c r="D4" s="249"/>
      <c r="E4" s="249"/>
      <c r="F4" s="249"/>
      <c r="G4" s="249"/>
      <c r="H4" s="249"/>
      <c r="I4" s="261"/>
    </row>
    <row r="5" spans="1:9" ht="24">
      <c r="A5" s="280" t="s">
        <v>6688</v>
      </c>
      <c r="B5" s="1057" t="s">
        <v>6689</v>
      </c>
      <c r="C5" s="1057" t="s">
        <v>10932</v>
      </c>
      <c r="D5" s="947">
        <v>58</v>
      </c>
      <c r="E5" s="923" t="s">
        <v>6496</v>
      </c>
      <c r="F5" s="954" t="s">
        <v>1292</v>
      </c>
      <c r="G5" s="954" t="s">
        <v>3663</v>
      </c>
      <c r="H5" s="955">
        <v>12</v>
      </c>
      <c r="I5" s="955">
        <v>12</v>
      </c>
    </row>
    <row r="6" spans="1:9" ht="24">
      <c r="A6" s="280" t="s">
        <v>6688</v>
      </c>
      <c r="B6" s="1057" t="s">
        <v>6689</v>
      </c>
      <c r="C6" s="1057" t="s">
        <v>10932</v>
      </c>
      <c r="D6" s="947">
        <v>49</v>
      </c>
      <c r="E6" s="923" t="s">
        <v>6496</v>
      </c>
      <c r="F6" s="954" t="s">
        <v>1292</v>
      </c>
      <c r="G6" s="954" t="s">
        <v>3663</v>
      </c>
      <c r="H6" s="955">
        <v>36</v>
      </c>
      <c r="I6" s="955">
        <v>36</v>
      </c>
    </row>
    <row r="7" spans="1:9" ht="24">
      <c r="A7" s="280" t="s">
        <v>6688</v>
      </c>
      <c r="B7" s="1057" t="s">
        <v>6689</v>
      </c>
      <c r="C7" s="1057" t="s">
        <v>10932</v>
      </c>
      <c r="D7" s="947">
        <v>39</v>
      </c>
      <c r="E7" s="923" t="s">
        <v>6496</v>
      </c>
      <c r="F7" s="954" t="s">
        <v>1292</v>
      </c>
      <c r="G7" s="954" t="s">
        <v>3663</v>
      </c>
      <c r="H7" s="955">
        <v>60</v>
      </c>
      <c r="I7" s="955">
        <v>60</v>
      </c>
    </row>
    <row r="8" spans="1:9" ht="24">
      <c r="A8" s="280" t="s">
        <v>6690</v>
      </c>
      <c r="B8" s="1057" t="s">
        <v>6691</v>
      </c>
      <c r="C8" s="1057" t="s">
        <v>10933</v>
      </c>
      <c r="D8" s="947">
        <v>205</v>
      </c>
      <c r="E8" s="923" t="s">
        <v>6496</v>
      </c>
      <c r="F8" s="954" t="s">
        <v>1292</v>
      </c>
      <c r="G8" s="954" t="s">
        <v>3663</v>
      </c>
      <c r="H8" s="955">
        <v>12</v>
      </c>
      <c r="I8" s="955">
        <v>12</v>
      </c>
    </row>
    <row r="9" spans="1:9" ht="24">
      <c r="A9" s="280" t="s">
        <v>6690</v>
      </c>
      <c r="B9" s="1057" t="s">
        <v>6691</v>
      </c>
      <c r="C9" s="1057" t="s">
        <v>10933</v>
      </c>
      <c r="D9" s="947">
        <v>171</v>
      </c>
      <c r="E9" s="923" t="s">
        <v>6496</v>
      </c>
      <c r="F9" s="954" t="s">
        <v>1292</v>
      </c>
      <c r="G9" s="954" t="s">
        <v>3663</v>
      </c>
      <c r="H9" s="955">
        <v>36</v>
      </c>
      <c r="I9" s="955">
        <v>36</v>
      </c>
    </row>
    <row r="10" spans="1:9" ht="24">
      <c r="A10" s="280" t="s">
        <v>6690</v>
      </c>
      <c r="B10" s="1057" t="s">
        <v>6691</v>
      </c>
      <c r="C10" s="1057" t="s">
        <v>10933</v>
      </c>
      <c r="D10" s="947">
        <v>136</v>
      </c>
      <c r="E10" s="923" t="s">
        <v>6496</v>
      </c>
      <c r="F10" s="954" t="s">
        <v>1292</v>
      </c>
      <c r="G10" s="954" t="s">
        <v>3663</v>
      </c>
      <c r="H10" s="955">
        <v>60</v>
      </c>
      <c r="I10" s="955">
        <v>60</v>
      </c>
    </row>
    <row r="11" spans="1:9" ht="24">
      <c r="A11" s="280" t="s">
        <v>6692</v>
      </c>
      <c r="B11" s="1057" t="s">
        <v>6693</v>
      </c>
      <c r="C11" s="1057" t="s">
        <v>10934</v>
      </c>
      <c r="D11" s="947">
        <v>468</v>
      </c>
      <c r="E11" s="923" t="s">
        <v>6496</v>
      </c>
      <c r="F11" s="954" t="s">
        <v>1292</v>
      </c>
      <c r="G11" s="954" t="s">
        <v>3663</v>
      </c>
      <c r="H11" s="955">
        <v>12</v>
      </c>
      <c r="I11" s="955">
        <v>12</v>
      </c>
    </row>
    <row r="12" spans="1:9" ht="24">
      <c r="A12" s="280" t="s">
        <v>6692</v>
      </c>
      <c r="B12" s="1057" t="s">
        <v>6693</v>
      </c>
      <c r="C12" s="1057" t="s">
        <v>10934</v>
      </c>
      <c r="D12" s="947">
        <v>390</v>
      </c>
      <c r="E12" s="923" t="s">
        <v>6496</v>
      </c>
      <c r="F12" s="954" t="s">
        <v>1292</v>
      </c>
      <c r="G12" s="954" t="s">
        <v>3663</v>
      </c>
      <c r="H12" s="955">
        <v>36</v>
      </c>
      <c r="I12" s="955">
        <v>36</v>
      </c>
    </row>
    <row r="13" spans="1:9" ht="24">
      <c r="A13" s="280" t="s">
        <v>6692</v>
      </c>
      <c r="B13" s="1057" t="s">
        <v>6693</v>
      </c>
      <c r="C13" s="1057" t="s">
        <v>10934</v>
      </c>
      <c r="D13" s="947">
        <v>312</v>
      </c>
      <c r="E13" s="923" t="s">
        <v>6496</v>
      </c>
      <c r="F13" s="954" t="s">
        <v>1292</v>
      </c>
      <c r="G13" s="954" t="s">
        <v>3663</v>
      </c>
      <c r="H13" s="955">
        <v>60</v>
      </c>
      <c r="I13" s="955">
        <v>60</v>
      </c>
    </row>
    <row r="14" spans="1:9" ht="24">
      <c r="A14" s="280" t="s">
        <v>6694</v>
      </c>
      <c r="B14" s="1057" t="s">
        <v>6695</v>
      </c>
      <c r="C14" s="1057" t="s">
        <v>10935</v>
      </c>
      <c r="D14" s="947">
        <v>644</v>
      </c>
      <c r="E14" s="923" t="s">
        <v>6496</v>
      </c>
      <c r="F14" s="954" t="s">
        <v>1292</v>
      </c>
      <c r="G14" s="954" t="s">
        <v>3663</v>
      </c>
      <c r="H14" s="955">
        <v>12</v>
      </c>
      <c r="I14" s="955">
        <v>12</v>
      </c>
    </row>
    <row r="15" spans="1:9" ht="24">
      <c r="A15" s="280" t="s">
        <v>6694</v>
      </c>
      <c r="B15" s="1057" t="s">
        <v>6695</v>
      </c>
      <c r="C15" s="1057" t="s">
        <v>10935</v>
      </c>
      <c r="D15" s="947">
        <v>537</v>
      </c>
      <c r="E15" s="923" t="s">
        <v>6496</v>
      </c>
      <c r="F15" s="954" t="s">
        <v>1292</v>
      </c>
      <c r="G15" s="954" t="s">
        <v>3663</v>
      </c>
      <c r="H15" s="955">
        <v>36</v>
      </c>
      <c r="I15" s="955">
        <v>36</v>
      </c>
    </row>
    <row r="16" spans="1:9" ht="24">
      <c r="A16" s="280" t="s">
        <v>6694</v>
      </c>
      <c r="B16" s="1057" t="s">
        <v>6695</v>
      </c>
      <c r="C16" s="1057" t="s">
        <v>10935</v>
      </c>
      <c r="D16" s="947">
        <v>430</v>
      </c>
      <c r="E16" s="923" t="s">
        <v>6496</v>
      </c>
      <c r="F16" s="954" t="s">
        <v>1292</v>
      </c>
      <c r="G16" s="954" t="s">
        <v>3663</v>
      </c>
      <c r="H16" s="955">
        <v>60</v>
      </c>
      <c r="I16" s="955">
        <v>60</v>
      </c>
    </row>
    <row r="17" spans="1:12" ht="24">
      <c r="A17" s="280" t="s">
        <v>6696</v>
      </c>
      <c r="B17" s="1057" t="s">
        <v>6697</v>
      </c>
      <c r="C17" s="1057" t="s">
        <v>10958</v>
      </c>
      <c r="D17" s="947">
        <v>966</v>
      </c>
      <c r="E17" s="923" t="s">
        <v>6496</v>
      </c>
      <c r="F17" s="954" t="s">
        <v>1292</v>
      </c>
      <c r="G17" s="954" t="s">
        <v>3663</v>
      </c>
      <c r="H17" s="955">
        <v>12</v>
      </c>
      <c r="I17" s="955">
        <v>12</v>
      </c>
      <c r="L17" s="857"/>
    </row>
    <row r="18" spans="1:12" ht="24">
      <c r="A18" s="280" t="s">
        <v>6696</v>
      </c>
      <c r="B18" s="1057" t="s">
        <v>6697</v>
      </c>
      <c r="C18" s="1057" t="s">
        <v>10958</v>
      </c>
      <c r="D18" s="947">
        <v>805</v>
      </c>
      <c r="E18" s="923" t="s">
        <v>6496</v>
      </c>
      <c r="F18" s="954" t="s">
        <v>1292</v>
      </c>
      <c r="G18" s="954" t="s">
        <v>3663</v>
      </c>
      <c r="H18" s="955">
        <v>36</v>
      </c>
      <c r="I18" s="955">
        <v>36</v>
      </c>
      <c r="L18" s="857"/>
    </row>
    <row r="19" spans="1:12" ht="24">
      <c r="A19" s="280" t="s">
        <v>6696</v>
      </c>
      <c r="B19" s="1057" t="s">
        <v>6697</v>
      </c>
      <c r="C19" s="1057" t="s">
        <v>10958</v>
      </c>
      <c r="D19" s="947">
        <v>644</v>
      </c>
      <c r="E19" s="923" t="s">
        <v>6496</v>
      </c>
      <c r="F19" s="954" t="s">
        <v>1292</v>
      </c>
      <c r="G19" s="954" t="s">
        <v>3663</v>
      </c>
      <c r="H19" s="955">
        <v>60</v>
      </c>
      <c r="I19" s="955">
        <v>60</v>
      </c>
      <c r="L19" s="857"/>
    </row>
    <row r="20" spans="1:12" ht="24">
      <c r="A20" s="280" t="s">
        <v>6698</v>
      </c>
      <c r="B20" s="1057" t="s">
        <v>6699</v>
      </c>
      <c r="C20" s="1057" t="s">
        <v>10936</v>
      </c>
      <c r="D20" s="947">
        <v>1698</v>
      </c>
      <c r="E20" s="923" t="s">
        <v>6496</v>
      </c>
      <c r="F20" s="954" t="s">
        <v>1292</v>
      </c>
      <c r="G20" s="954" t="s">
        <v>3663</v>
      </c>
      <c r="H20" s="955">
        <v>12</v>
      </c>
      <c r="I20" s="955">
        <v>12</v>
      </c>
    </row>
    <row r="21" spans="1:12" ht="24">
      <c r="A21" s="280" t="s">
        <v>6698</v>
      </c>
      <c r="B21" s="1057" t="s">
        <v>6699</v>
      </c>
      <c r="C21" s="1057" t="s">
        <v>10936</v>
      </c>
      <c r="D21" s="947">
        <v>1415</v>
      </c>
      <c r="E21" s="923" t="s">
        <v>6496</v>
      </c>
      <c r="F21" s="954" t="s">
        <v>1292</v>
      </c>
      <c r="G21" s="954" t="s">
        <v>3663</v>
      </c>
      <c r="H21" s="955">
        <v>36</v>
      </c>
      <c r="I21" s="955">
        <v>36</v>
      </c>
    </row>
    <row r="22" spans="1:12" ht="24">
      <c r="A22" s="280" t="s">
        <v>6698</v>
      </c>
      <c r="B22" s="1057" t="s">
        <v>6699</v>
      </c>
      <c r="C22" s="1057" t="s">
        <v>10936</v>
      </c>
      <c r="D22" s="947">
        <v>1132</v>
      </c>
      <c r="E22" s="923" t="s">
        <v>6496</v>
      </c>
      <c r="F22" s="954" t="s">
        <v>1292</v>
      </c>
      <c r="G22" s="954" t="s">
        <v>3663</v>
      </c>
      <c r="H22" s="955">
        <v>60</v>
      </c>
      <c r="I22" s="955">
        <v>60</v>
      </c>
    </row>
    <row r="23" spans="1:12" ht="24">
      <c r="A23" s="280" t="s">
        <v>6700</v>
      </c>
      <c r="B23" s="1057" t="s">
        <v>6701</v>
      </c>
      <c r="C23" s="1057" t="s">
        <v>10959</v>
      </c>
      <c r="D23" s="947">
        <v>3045</v>
      </c>
      <c r="E23" s="923" t="s">
        <v>6496</v>
      </c>
      <c r="F23" s="954" t="s">
        <v>1292</v>
      </c>
      <c r="G23" s="954" t="s">
        <v>3663</v>
      </c>
      <c r="H23" s="955">
        <v>12</v>
      </c>
      <c r="I23" s="955">
        <v>12</v>
      </c>
      <c r="L23" s="857"/>
    </row>
    <row r="24" spans="1:12" ht="24">
      <c r="A24" s="280" t="s">
        <v>6700</v>
      </c>
      <c r="B24" s="1057" t="s">
        <v>6701</v>
      </c>
      <c r="C24" s="1057" t="s">
        <v>10959</v>
      </c>
      <c r="D24" s="947">
        <v>2538</v>
      </c>
      <c r="E24" s="923" t="s">
        <v>6496</v>
      </c>
      <c r="F24" s="954" t="s">
        <v>1292</v>
      </c>
      <c r="G24" s="954" t="s">
        <v>3663</v>
      </c>
      <c r="H24" s="955">
        <v>36</v>
      </c>
      <c r="I24" s="955">
        <v>36</v>
      </c>
      <c r="L24" s="857"/>
    </row>
    <row r="25" spans="1:12" ht="24">
      <c r="A25" s="280" t="s">
        <v>6700</v>
      </c>
      <c r="B25" s="1057" t="s">
        <v>6701</v>
      </c>
      <c r="C25" s="1057" t="s">
        <v>10959</v>
      </c>
      <c r="D25" s="947">
        <v>2030</v>
      </c>
      <c r="E25" s="923" t="s">
        <v>6496</v>
      </c>
      <c r="F25" s="954" t="s">
        <v>1292</v>
      </c>
      <c r="G25" s="954" t="s">
        <v>3663</v>
      </c>
      <c r="H25" s="955">
        <v>60</v>
      </c>
      <c r="I25" s="955">
        <v>60</v>
      </c>
      <c r="L25" s="857"/>
    </row>
    <row r="26" spans="1:12" ht="24">
      <c r="A26" s="280" t="s">
        <v>6835</v>
      </c>
      <c r="B26" s="1057" t="s">
        <v>6836</v>
      </c>
      <c r="C26" s="1057" t="s">
        <v>10937</v>
      </c>
      <c r="D26" s="947">
        <v>5271</v>
      </c>
      <c r="E26" s="923" t="s">
        <v>6496</v>
      </c>
      <c r="F26" s="954" t="s">
        <v>1292</v>
      </c>
      <c r="G26" s="954" t="s">
        <v>3663</v>
      </c>
      <c r="H26" s="955">
        <v>12</v>
      </c>
      <c r="I26" s="955">
        <v>12</v>
      </c>
    </row>
    <row r="27" spans="1:12" ht="24">
      <c r="A27" s="280" t="s">
        <v>6835</v>
      </c>
      <c r="B27" s="1057" t="s">
        <v>6836</v>
      </c>
      <c r="C27" s="1057" t="s">
        <v>10937</v>
      </c>
      <c r="D27" s="947">
        <v>4393</v>
      </c>
      <c r="E27" s="923" t="s">
        <v>6496</v>
      </c>
      <c r="F27" s="954" t="s">
        <v>1292</v>
      </c>
      <c r="G27" s="954" t="s">
        <v>3663</v>
      </c>
      <c r="H27" s="955">
        <v>36</v>
      </c>
      <c r="I27" s="955">
        <v>36</v>
      </c>
    </row>
    <row r="28" spans="1:12" ht="24">
      <c r="A28" s="280" t="s">
        <v>6835</v>
      </c>
      <c r="B28" s="1057" t="s">
        <v>6836</v>
      </c>
      <c r="C28" s="1057" t="s">
        <v>10937</v>
      </c>
      <c r="D28" s="947">
        <v>3514</v>
      </c>
      <c r="E28" s="923" t="s">
        <v>6496</v>
      </c>
      <c r="F28" s="954" t="s">
        <v>1292</v>
      </c>
      <c r="G28" s="954" t="s">
        <v>3663</v>
      </c>
      <c r="H28" s="955">
        <v>60</v>
      </c>
      <c r="I28" s="955">
        <v>60</v>
      </c>
    </row>
    <row r="29" spans="1:12" ht="24">
      <c r="A29" s="280" t="s">
        <v>6702</v>
      </c>
      <c r="B29" s="1057" t="s">
        <v>6703</v>
      </c>
      <c r="C29" s="1057" t="s">
        <v>10938</v>
      </c>
      <c r="D29" s="947">
        <v>9699</v>
      </c>
      <c r="E29" s="923" t="s">
        <v>6496</v>
      </c>
      <c r="F29" s="954" t="s">
        <v>1292</v>
      </c>
      <c r="G29" s="954" t="s">
        <v>3663</v>
      </c>
      <c r="H29" s="955">
        <v>12</v>
      </c>
      <c r="I29" s="955">
        <v>12</v>
      </c>
    </row>
    <row r="30" spans="1:12" ht="24">
      <c r="A30" s="280" t="s">
        <v>6702</v>
      </c>
      <c r="B30" s="1057" t="s">
        <v>6703</v>
      </c>
      <c r="C30" s="1057" t="s">
        <v>10938</v>
      </c>
      <c r="D30" s="947">
        <v>8083</v>
      </c>
      <c r="E30" s="923" t="s">
        <v>6496</v>
      </c>
      <c r="F30" s="954" t="s">
        <v>1292</v>
      </c>
      <c r="G30" s="954" t="s">
        <v>3663</v>
      </c>
      <c r="H30" s="955">
        <v>36</v>
      </c>
      <c r="I30" s="955">
        <v>36</v>
      </c>
    </row>
    <row r="31" spans="1:12" ht="24">
      <c r="A31" s="280" t="s">
        <v>6702</v>
      </c>
      <c r="B31" s="1057" t="s">
        <v>6703</v>
      </c>
      <c r="C31" s="1057" t="s">
        <v>10938</v>
      </c>
      <c r="D31" s="947">
        <v>6466</v>
      </c>
      <c r="E31" s="923" t="s">
        <v>6496</v>
      </c>
      <c r="F31" s="954" t="s">
        <v>1292</v>
      </c>
      <c r="G31" s="954" t="s">
        <v>3663</v>
      </c>
      <c r="H31" s="955">
        <v>60</v>
      </c>
      <c r="I31" s="955">
        <v>60</v>
      </c>
    </row>
    <row r="32" spans="1:12" s="382" customFormat="1" ht="24">
      <c r="A32" s="280" t="s">
        <v>7337</v>
      </c>
      <c r="B32" s="1057" t="s">
        <v>7340</v>
      </c>
      <c r="C32" s="1057" t="s">
        <v>10939</v>
      </c>
      <c r="D32" s="947">
        <v>13764</v>
      </c>
      <c r="E32" s="923" t="s">
        <v>6496</v>
      </c>
      <c r="F32" s="954" t="s">
        <v>1292</v>
      </c>
      <c r="G32" s="954" t="s">
        <v>3663</v>
      </c>
      <c r="H32" s="955">
        <v>12</v>
      </c>
      <c r="I32" s="955">
        <v>12</v>
      </c>
    </row>
    <row r="33" spans="1:12" s="382" customFormat="1" ht="24">
      <c r="A33" s="280" t="s">
        <v>7337</v>
      </c>
      <c r="B33" s="1057" t="s">
        <v>7340</v>
      </c>
      <c r="C33" s="1057" t="s">
        <v>10939</v>
      </c>
      <c r="D33" s="947">
        <v>11470</v>
      </c>
      <c r="E33" s="923" t="s">
        <v>6496</v>
      </c>
      <c r="F33" s="954" t="s">
        <v>1292</v>
      </c>
      <c r="G33" s="954" t="s">
        <v>3663</v>
      </c>
      <c r="H33" s="955">
        <v>36</v>
      </c>
      <c r="I33" s="955">
        <v>36</v>
      </c>
    </row>
    <row r="34" spans="1:12" s="382" customFormat="1" ht="24">
      <c r="A34" s="280" t="s">
        <v>7337</v>
      </c>
      <c r="B34" s="1057" t="s">
        <v>7340</v>
      </c>
      <c r="C34" s="1057" t="s">
        <v>10939</v>
      </c>
      <c r="D34" s="947">
        <v>9176</v>
      </c>
      <c r="E34" s="923" t="s">
        <v>6496</v>
      </c>
      <c r="F34" s="954" t="s">
        <v>1292</v>
      </c>
      <c r="G34" s="954" t="s">
        <v>3663</v>
      </c>
      <c r="H34" s="955">
        <v>60</v>
      </c>
      <c r="I34" s="955">
        <v>60</v>
      </c>
    </row>
    <row r="35" spans="1:12" s="382" customFormat="1" ht="24">
      <c r="A35" s="280" t="s">
        <v>7336</v>
      </c>
      <c r="B35" s="1057" t="s">
        <v>7341</v>
      </c>
      <c r="C35" s="1057" t="s">
        <v>10940</v>
      </c>
      <c r="D35" s="947">
        <v>23194</v>
      </c>
      <c r="E35" s="923" t="s">
        <v>6496</v>
      </c>
      <c r="F35" s="954" t="s">
        <v>1292</v>
      </c>
      <c r="G35" s="954" t="s">
        <v>3663</v>
      </c>
      <c r="H35" s="955">
        <v>12</v>
      </c>
      <c r="I35" s="955">
        <v>12</v>
      </c>
    </row>
    <row r="36" spans="1:12" s="382" customFormat="1" ht="24">
      <c r="A36" s="280" t="s">
        <v>7336</v>
      </c>
      <c r="B36" s="1057" t="s">
        <v>7341</v>
      </c>
      <c r="C36" s="1057" t="s">
        <v>10940</v>
      </c>
      <c r="D36" s="947">
        <v>19328</v>
      </c>
      <c r="E36" s="923" t="s">
        <v>6496</v>
      </c>
      <c r="F36" s="954" t="s">
        <v>1292</v>
      </c>
      <c r="G36" s="954" t="s">
        <v>3663</v>
      </c>
      <c r="H36" s="955">
        <v>36</v>
      </c>
      <c r="I36" s="955">
        <v>36</v>
      </c>
    </row>
    <row r="37" spans="1:12" s="382" customFormat="1" ht="24.75" thickBot="1">
      <c r="A37" s="280" t="s">
        <v>7336</v>
      </c>
      <c r="B37" s="1057" t="s">
        <v>7341</v>
      </c>
      <c r="C37" s="1057" t="s">
        <v>10940</v>
      </c>
      <c r="D37" s="947">
        <v>15462</v>
      </c>
      <c r="E37" s="923" t="s">
        <v>6496</v>
      </c>
      <c r="F37" s="954" t="s">
        <v>1292</v>
      </c>
      <c r="G37" s="954" t="s">
        <v>3663</v>
      </c>
      <c r="H37" s="955">
        <v>60</v>
      </c>
      <c r="I37" s="955">
        <v>60</v>
      </c>
    </row>
    <row r="38" spans="1:12" s="321" customFormat="1" ht="12.75" thickBot="1">
      <c r="A38" s="247" t="s">
        <v>7227</v>
      </c>
      <c r="B38" s="248"/>
      <c r="C38" s="249"/>
      <c r="D38" s="249"/>
      <c r="E38" s="249"/>
      <c r="F38" s="249"/>
      <c r="G38" s="249"/>
      <c r="H38" s="249"/>
      <c r="I38" s="261"/>
    </row>
    <row r="39" spans="1:12" s="321" customFormat="1" ht="24">
      <c r="A39" s="280" t="s">
        <v>9877</v>
      </c>
      <c r="B39" s="1057" t="s">
        <v>7228</v>
      </c>
      <c r="C39" s="1057" t="s">
        <v>10983</v>
      </c>
      <c r="D39" s="947">
        <v>58</v>
      </c>
      <c r="E39" s="923" t="s">
        <v>6496</v>
      </c>
      <c r="F39" s="954" t="s">
        <v>7167</v>
      </c>
      <c r="G39" s="954" t="s">
        <v>3663</v>
      </c>
      <c r="H39" s="955">
        <v>12</v>
      </c>
      <c r="I39" s="955">
        <v>12</v>
      </c>
      <c r="L39" s="857"/>
    </row>
    <row r="40" spans="1:12" s="321" customFormat="1" ht="24">
      <c r="A40" s="280" t="s">
        <v>9877</v>
      </c>
      <c r="B40" s="1057" t="s">
        <v>7228</v>
      </c>
      <c r="C40" s="1057" t="s">
        <v>10983</v>
      </c>
      <c r="D40" s="947">
        <v>49</v>
      </c>
      <c r="E40" s="923" t="s">
        <v>6496</v>
      </c>
      <c r="F40" s="954" t="s">
        <v>7167</v>
      </c>
      <c r="G40" s="954" t="s">
        <v>3663</v>
      </c>
      <c r="H40" s="955">
        <v>36</v>
      </c>
      <c r="I40" s="955">
        <v>36</v>
      </c>
      <c r="L40" s="857"/>
    </row>
    <row r="41" spans="1:12" s="321" customFormat="1" ht="24">
      <c r="A41" s="280" t="s">
        <v>9877</v>
      </c>
      <c r="B41" s="1057" t="s">
        <v>7228</v>
      </c>
      <c r="C41" s="1057" t="s">
        <v>10983</v>
      </c>
      <c r="D41" s="947">
        <v>39</v>
      </c>
      <c r="E41" s="923" t="s">
        <v>6496</v>
      </c>
      <c r="F41" s="954" t="s">
        <v>7167</v>
      </c>
      <c r="G41" s="954" t="s">
        <v>3663</v>
      </c>
      <c r="H41" s="955">
        <v>60</v>
      </c>
      <c r="I41" s="955">
        <v>60</v>
      </c>
      <c r="L41" s="857"/>
    </row>
    <row r="42" spans="1:12" s="321" customFormat="1" ht="24">
      <c r="A42" s="280" t="s">
        <v>9878</v>
      </c>
      <c r="B42" s="1057" t="s">
        <v>7229</v>
      </c>
      <c r="C42" s="1057" t="s">
        <v>10984</v>
      </c>
      <c r="D42" s="947">
        <v>205</v>
      </c>
      <c r="E42" s="923" t="s">
        <v>6496</v>
      </c>
      <c r="F42" s="954" t="s">
        <v>7167</v>
      </c>
      <c r="G42" s="954" t="s">
        <v>3663</v>
      </c>
      <c r="H42" s="955">
        <v>12</v>
      </c>
      <c r="I42" s="955">
        <v>12</v>
      </c>
      <c r="L42" s="857"/>
    </row>
    <row r="43" spans="1:12" s="321" customFormat="1" ht="24">
      <c r="A43" s="280" t="s">
        <v>9878</v>
      </c>
      <c r="B43" s="1057" t="s">
        <v>7229</v>
      </c>
      <c r="C43" s="1057" t="s">
        <v>10984</v>
      </c>
      <c r="D43" s="947">
        <v>171</v>
      </c>
      <c r="E43" s="923" t="s">
        <v>6496</v>
      </c>
      <c r="F43" s="954" t="s">
        <v>7167</v>
      </c>
      <c r="G43" s="954" t="s">
        <v>3663</v>
      </c>
      <c r="H43" s="955">
        <v>36</v>
      </c>
      <c r="I43" s="955">
        <v>36</v>
      </c>
      <c r="L43" s="857"/>
    </row>
    <row r="44" spans="1:12" s="321" customFormat="1" ht="24">
      <c r="A44" s="280" t="s">
        <v>9878</v>
      </c>
      <c r="B44" s="1057" t="s">
        <v>7229</v>
      </c>
      <c r="C44" s="1057" t="s">
        <v>10984</v>
      </c>
      <c r="D44" s="947">
        <v>136</v>
      </c>
      <c r="E44" s="923" t="s">
        <v>6496</v>
      </c>
      <c r="F44" s="954" t="s">
        <v>7167</v>
      </c>
      <c r="G44" s="954" t="s">
        <v>3663</v>
      </c>
      <c r="H44" s="955">
        <v>60</v>
      </c>
      <c r="I44" s="955">
        <v>60</v>
      </c>
      <c r="L44" s="857"/>
    </row>
    <row r="45" spans="1:12" s="321" customFormat="1" ht="24">
      <c r="A45" s="280" t="s">
        <v>9879</v>
      </c>
      <c r="B45" s="1057" t="s">
        <v>7230</v>
      </c>
      <c r="C45" s="1057" t="s">
        <v>10985</v>
      </c>
      <c r="D45" s="947">
        <v>468</v>
      </c>
      <c r="E45" s="923" t="s">
        <v>6496</v>
      </c>
      <c r="F45" s="954" t="s">
        <v>7167</v>
      </c>
      <c r="G45" s="954" t="s">
        <v>3663</v>
      </c>
      <c r="H45" s="955">
        <v>12</v>
      </c>
      <c r="I45" s="955">
        <v>12</v>
      </c>
      <c r="L45" s="857"/>
    </row>
    <row r="46" spans="1:12" s="321" customFormat="1" ht="24">
      <c r="A46" s="280" t="s">
        <v>9879</v>
      </c>
      <c r="B46" s="1057" t="s">
        <v>7230</v>
      </c>
      <c r="C46" s="1057" t="s">
        <v>10985</v>
      </c>
      <c r="D46" s="947">
        <v>390</v>
      </c>
      <c r="E46" s="923" t="s">
        <v>6496</v>
      </c>
      <c r="F46" s="954" t="s">
        <v>7167</v>
      </c>
      <c r="G46" s="954" t="s">
        <v>3663</v>
      </c>
      <c r="H46" s="955">
        <v>36</v>
      </c>
      <c r="I46" s="955">
        <v>36</v>
      </c>
      <c r="L46" s="857"/>
    </row>
    <row r="47" spans="1:12" s="321" customFormat="1" ht="24">
      <c r="A47" s="280" t="s">
        <v>9879</v>
      </c>
      <c r="B47" s="1057" t="s">
        <v>7230</v>
      </c>
      <c r="C47" s="1057" t="s">
        <v>10985</v>
      </c>
      <c r="D47" s="947">
        <v>312</v>
      </c>
      <c r="E47" s="923" t="s">
        <v>6496</v>
      </c>
      <c r="F47" s="954" t="s">
        <v>7167</v>
      </c>
      <c r="G47" s="954" t="s">
        <v>3663</v>
      </c>
      <c r="H47" s="955">
        <v>60</v>
      </c>
      <c r="I47" s="955">
        <v>60</v>
      </c>
      <c r="L47" s="857"/>
    </row>
    <row r="48" spans="1:12" s="321" customFormat="1" ht="24">
      <c r="A48" s="280" t="s">
        <v>9880</v>
      </c>
      <c r="B48" s="1057" t="s">
        <v>7231</v>
      </c>
      <c r="C48" s="1057" t="s">
        <v>10986</v>
      </c>
      <c r="D48" s="947">
        <v>644</v>
      </c>
      <c r="E48" s="923" t="s">
        <v>6496</v>
      </c>
      <c r="F48" s="954" t="s">
        <v>7167</v>
      </c>
      <c r="G48" s="954" t="s">
        <v>3663</v>
      </c>
      <c r="H48" s="955">
        <v>12</v>
      </c>
      <c r="I48" s="955">
        <v>12</v>
      </c>
      <c r="L48" s="857"/>
    </row>
    <row r="49" spans="1:12" s="321" customFormat="1" ht="24">
      <c r="A49" s="280" t="s">
        <v>9880</v>
      </c>
      <c r="B49" s="1057" t="s">
        <v>7231</v>
      </c>
      <c r="C49" s="1057" t="s">
        <v>10986</v>
      </c>
      <c r="D49" s="947">
        <v>537</v>
      </c>
      <c r="E49" s="923" t="s">
        <v>6496</v>
      </c>
      <c r="F49" s="954" t="s">
        <v>7167</v>
      </c>
      <c r="G49" s="954" t="s">
        <v>3663</v>
      </c>
      <c r="H49" s="955">
        <v>36</v>
      </c>
      <c r="I49" s="955">
        <v>36</v>
      </c>
      <c r="L49" s="857"/>
    </row>
    <row r="50" spans="1:12" s="321" customFormat="1" ht="24">
      <c r="A50" s="280" t="s">
        <v>9880</v>
      </c>
      <c r="B50" s="1057" t="s">
        <v>7231</v>
      </c>
      <c r="C50" s="1057" t="s">
        <v>10986</v>
      </c>
      <c r="D50" s="947">
        <v>430</v>
      </c>
      <c r="E50" s="923" t="s">
        <v>6496</v>
      </c>
      <c r="F50" s="954" t="s">
        <v>7167</v>
      </c>
      <c r="G50" s="954" t="s">
        <v>3663</v>
      </c>
      <c r="H50" s="955">
        <v>60</v>
      </c>
      <c r="I50" s="955">
        <v>60</v>
      </c>
      <c r="L50" s="857"/>
    </row>
    <row r="51" spans="1:12" s="321" customFormat="1" ht="24">
      <c r="A51" s="280" t="s">
        <v>9881</v>
      </c>
      <c r="B51" s="1057" t="s">
        <v>7232</v>
      </c>
      <c r="C51" s="1057" t="s">
        <v>10987</v>
      </c>
      <c r="D51" s="947">
        <v>966</v>
      </c>
      <c r="E51" s="923" t="s">
        <v>6496</v>
      </c>
      <c r="F51" s="954" t="s">
        <v>7167</v>
      </c>
      <c r="G51" s="954" t="s">
        <v>3663</v>
      </c>
      <c r="H51" s="955">
        <v>12</v>
      </c>
      <c r="I51" s="955">
        <v>12</v>
      </c>
      <c r="L51" s="857"/>
    </row>
    <row r="52" spans="1:12" s="321" customFormat="1" ht="24">
      <c r="A52" s="280" t="s">
        <v>9881</v>
      </c>
      <c r="B52" s="1057" t="s">
        <v>7232</v>
      </c>
      <c r="C52" s="1057" t="s">
        <v>10987</v>
      </c>
      <c r="D52" s="947">
        <v>805</v>
      </c>
      <c r="E52" s="923" t="s">
        <v>6496</v>
      </c>
      <c r="F52" s="954" t="s">
        <v>7167</v>
      </c>
      <c r="G52" s="954" t="s">
        <v>3663</v>
      </c>
      <c r="H52" s="955">
        <v>36</v>
      </c>
      <c r="I52" s="955">
        <v>36</v>
      </c>
      <c r="L52" s="857"/>
    </row>
    <row r="53" spans="1:12" s="321" customFormat="1" ht="24">
      <c r="A53" s="280" t="s">
        <v>9881</v>
      </c>
      <c r="B53" s="1057" t="s">
        <v>7232</v>
      </c>
      <c r="C53" s="1057" t="s">
        <v>10987</v>
      </c>
      <c r="D53" s="947">
        <v>644</v>
      </c>
      <c r="E53" s="923" t="s">
        <v>6496</v>
      </c>
      <c r="F53" s="954" t="s">
        <v>7167</v>
      </c>
      <c r="G53" s="954" t="s">
        <v>3663</v>
      </c>
      <c r="H53" s="955">
        <v>60</v>
      </c>
      <c r="I53" s="955">
        <v>60</v>
      </c>
      <c r="L53" s="857"/>
    </row>
    <row r="54" spans="1:12" s="321" customFormat="1" ht="24">
      <c r="A54" s="280" t="s">
        <v>9882</v>
      </c>
      <c r="B54" s="1057" t="s">
        <v>7233</v>
      </c>
      <c r="C54" s="1057" t="s">
        <v>10988</v>
      </c>
      <c r="D54" s="947">
        <v>1698</v>
      </c>
      <c r="E54" s="923" t="s">
        <v>6496</v>
      </c>
      <c r="F54" s="954" t="s">
        <v>7167</v>
      </c>
      <c r="G54" s="954" t="s">
        <v>3663</v>
      </c>
      <c r="H54" s="955">
        <v>12</v>
      </c>
      <c r="I54" s="955">
        <v>12</v>
      </c>
      <c r="L54" s="857"/>
    </row>
    <row r="55" spans="1:12" s="321" customFormat="1" ht="24">
      <c r="A55" s="280" t="s">
        <v>9882</v>
      </c>
      <c r="B55" s="1057" t="s">
        <v>7233</v>
      </c>
      <c r="C55" s="1057" t="s">
        <v>10988</v>
      </c>
      <c r="D55" s="947">
        <v>1415</v>
      </c>
      <c r="E55" s="923" t="s">
        <v>6496</v>
      </c>
      <c r="F55" s="954" t="s">
        <v>7167</v>
      </c>
      <c r="G55" s="954" t="s">
        <v>3663</v>
      </c>
      <c r="H55" s="955">
        <v>36</v>
      </c>
      <c r="I55" s="955">
        <v>36</v>
      </c>
      <c r="L55" s="857"/>
    </row>
    <row r="56" spans="1:12" s="321" customFormat="1" ht="24">
      <c r="A56" s="280" t="s">
        <v>9882</v>
      </c>
      <c r="B56" s="1057" t="s">
        <v>7233</v>
      </c>
      <c r="C56" s="1057" t="s">
        <v>10988</v>
      </c>
      <c r="D56" s="947">
        <v>1132</v>
      </c>
      <c r="E56" s="923" t="s">
        <v>6496</v>
      </c>
      <c r="F56" s="954" t="s">
        <v>7167</v>
      </c>
      <c r="G56" s="954" t="s">
        <v>3663</v>
      </c>
      <c r="H56" s="955">
        <v>60</v>
      </c>
      <c r="I56" s="955">
        <v>60</v>
      </c>
      <c r="L56" s="857"/>
    </row>
    <row r="57" spans="1:12" s="321" customFormat="1" ht="24">
      <c r="A57" s="280" t="s">
        <v>9883</v>
      </c>
      <c r="B57" s="1057" t="s">
        <v>7234</v>
      </c>
      <c r="C57" s="1057" t="s">
        <v>10989</v>
      </c>
      <c r="D57" s="947">
        <v>3045</v>
      </c>
      <c r="E57" s="923" t="s">
        <v>6496</v>
      </c>
      <c r="F57" s="954" t="s">
        <v>7167</v>
      </c>
      <c r="G57" s="954" t="s">
        <v>3663</v>
      </c>
      <c r="H57" s="955">
        <v>12</v>
      </c>
      <c r="I57" s="955">
        <v>12</v>
      </c>
      <c r="L57" s="857"/>
    </row>
    <row r="58" spans="1:12" s="321" customFormat="1" ht="24">
      <c r="A58" s="280" t="s">
        <v>9883</v>
      </c>
      <c r="B58" s="1057" t="s">
        <v>7234</v>
      </c>
      <c r="C58" s="1057" t="s">
        <v>10989</v>
      </c>
      <c r="D58" s="947">
        <v>2538</v>
      </c>
      <c r="E58" s="923" t="s">
        <v>6496</v>
      </c>
      <c r="F58" s="954" t="s">
        <v>7167</v>
      </c>
      <c r="G58" s="954" t="s">
        <v>3663</v>
      </c>
      <c r="H58" s="955">
        <v>36</v>
      </c>
      <c r="I58" s="955">
        <v>36</v>
      </c>
      <c r="L58" s="857"/>
    </row>
    <row r="59" spans="1:12" s="321" customFormat="1" ht="24">
      <c r="A59" s="280" t="s">
        <v>9883</v>
      </c>
      <c r="B59" s="1057" t="s">
        <v>7234</v>
      </c>
      <c r="C59" s="1057" t="s">
        <v>10989</v>
      </c>
      <c r="D59" s="947">
        <v>2030</v>
      </c>
      <c r="E59" s="923" t="s">
        <v>6496</v>
      </c>
      <c r="F59" s="954" t="s">
        <v>7167</v>
      </c>
      <c r="G59" s="954" t="s">
        <v>3663</v>
      </c>
      <c r="H59" s="955">
        <v>60</v>
      </c>
      <c r="I59" s="955">
        <v>60</v>
      </c>
      <c r="L59" s="857"/>
    </row>
    <row r="60" spans="1:12" s="321" customFormat="1" ht="24">
      <c r="A60" s="280" t="s">
        <v>9884</v>
      </c>
      <c r="B60" s="1057" t="s">
        <v>7235</v>
      </c>
      <c r="C60" s="1057" t="s">
        <v>10990</v>
      </c>
      <c r="D60" s="947">
        <v>5271</v>
      </c>
      <c r="E60" s="923" t="s">
        <v>6496</v>
      </c>
      <c r="F60" s="954" t="s">
        <v>7167</v>
      </c>
      <c r="G60" s="954" t="s">
        <v>3663</v>
      </c>
      <c r="H60" s="955">
        <v>12</v>
      </c>
      <c r="I60" s="955">
        <v>12</v>
      </c>
      <c r="L60" s="857"/>
    </row>
    <row r="61" spans="1:12" s="321" customFormat="1" ht="24">
      <c r="A61" s="280" t="s">
        <v>9884</v>
      </c>
      <c r="B61" s="1057" t="s">
        <v>7235</v>
      </c>
      <c r="C61" s="1057" t="s">
        <v>10990</v>
      </c>
      <c r="D61" s="947">
        <v>4393</v>
      </c>
      <c r="E61" s="923" t="s">
        <v>6496</v>
      </c>
      <c r="F61" s="954" t="s">
        <v>7167</v>
      </c>
      <c r="G61" s="954" t="s">
        <v>3663</v>
      </c>
      <c r="H61" s="955">
        <v>36</v>
      </c>
      <c r="I61" s="955">
        <v>36</v>
      </c>
      <c r="L61" s="857"/>
    </row>
    <row r="62" spans="1:12" s="321" customFormat="1" ht="24">
      <c r="A62" s="280" t="s">
        <v>9884</v>
      </c>
      <c r="B62" s="1057" t="s">
        <v>7235</v>
      </c>
      <c r="C62" s="1057" t="s">
        <v>10990</v>
      </c>
      <c r="D62" s="947">
        <v>3514</v>
      </c>
      <c r="E62" s="923" t="s">
        <v>6496</v>
      </c>
      <c r="F62" s="954" t="s">
        <v>7167</v>
      </c>
      <c r="G62" s="954" t="s">
        <v>3663</v>
      </c>
      <c r="H62" s="955">
        <v>60</v>
      </c>
      <c r="I62" s="955">
        <v>60</v>
      </c>
      <c r="L62" s="857"/>
    </row>
    <row r="63" spans="1:12" s="321" customFormat="1" ht="24">
      <c r="A63" s="280" t="s">
        <v>9885</v>
      </c>
      <c r="B63" s="1057" t="s">
        <v>7236</v>
      </c>
      <c r="C63" s="1057" t="s">
        <v>10991</v>
      </c>
      <c r="D63" s="947">
        <v>9699</v>
      </c>
      <c r="E63" s="923" t="s">
        <v>6496</v>
      </c>
      <c r="F63" s="954" t="s">
        <v>7167</v>
      </c>
      <c r="G63" s="954" t="s">
        <v>3663</v>
      </c>
      <c r="H63" s="955">
        <v>12</v>
      </c>
      <c r="I63" s="955">
        <v>12</v>
      </c>
      <c r="L63" s="857"/>
    </row>
    <row r="64" spans="1:12" s="321" customFormat="1" ht="24">
      <c r="A64" s="280" t="s">
        <v>9885</v>
      </c>
      <c r="B64" s="1057" t="s">
        <v>7236</v>
      </c>
      <c r="C64" s="1057" t="s">
        <v>10991</v>
      </c>
      <c r="D64" s="947">
        <v>8083</v>
      </c>
      <c r="E64" s="923" t="s">
        <v>6496</v>
      </c>
      <c r="F64" s="954" t="s">
        <v>7167</v>
      </c>
      <c r="G64" s="954" t="s">
        <v>3663</v>
      </c>
      <c r="H64" s="955">
        <v>36</v>
      </c>
      <c r="I64" s="955">
        <v>36</v>
      </c>
      <c r="L64" s="857"/>
    </row>
    <row r="65" spans="1:12" s="321" customFormat="1" ht="24">
      <c r="A65" s="280" t="s">
        <v>9885</v>
      </c>
      <c r="B65" s="1057" t="s">
        <v>7236</v>
      </c>
      <c r="C65" s="1057" t="s">
        <v>10991</v>
      </c>
      <c r="D65" s="947">
        <v>6466</v>
      </c>
      <c r="E65" s="923" t="s">
        <v>6496</v>
      </c>
      <c r="F65" s="954" t="s">
        <v>7167</v>
      </c>
      <c r="G65" s="954" t="s">
        <v>3663</v>
      </c>
      <c r="H65" s="955">
        <v>60</v>
      </c>
      <c r="I65" s="955">
        <v>60</v>
      </c>
      <c r="L65" s="857"/>
    </row>
    <row r="66" spans="1:12" s="382" customFormat="1" ht="24">
      <c r="A66" s="280" t="s">
        <v>9886</v>
      </c>
      <c r="B66" s="1057" t="s">
        <v>7351</v>
      </c>
      <c r="C66" s="1057" t="s">
        <v>10992</v>
      </c>
      <c r="D66" s="947">
        <v>13764</v>
      </c>
      <c r="E66" s="923" t="s">
        <v>6496</v>
      </c>
      <c r="F66" s="954" t="s">
        <v>7167</v>
      </c>
      <c r="G66" s="954" t="s">
        <v>3663</v>
      </c>
      <c r="H66" s="955">
        <v>12</v>
      </c>
      <c r="I66" s="955">
        <v>12</v>
      </c>
      <c r="L66" s="857"/>
    </row>
    <row r="67" spans="1:12" s="382" customFormat="1" ht="24">
      <c r="A67" s="280" t="s">
        <v>9886</v>
      </c>
      <c r="B67" s="1057" t="s">
        <v>7351</v>
      </c>
      <c r="C67" s="1057" t="s">
        <v>10992</v>
      </c>
      <c r="D67" s="947">
        <v>11470</v>
      </c>
      <c r="E67" s="923" t="s">
        <v>6496</v>
      </c>
      <c r="F67" s="954" t="s">
        <v>7167</v>
      </c>
      <c r="G67" s="954" t="s">
        <v>3663</v>
      </c>
      <c r="H67" s="955">
        <v>36</v>
      </c>
      <c r="I67" s="955">
        <v>36</v>
      </c>
      <c r="L67" s="857"/>
    </row>
    <row r="68" spans="1:12" s="382" customFormat="1" ht="24">
      <c r="A68" s="280" t="s">
        <v>9886</v>
      </c>
      <c r="B68" s="1057" t="s">
        <v>7351</v>
      </c>
      <c r="C68" s="1057" t="s">
        <v>10992</v>
      </c>
      <c r="D68" s="947">
        <v>9176</v>
      </c>
      <c r="E68" s="923" t="s">
        <v>6496</v>
      </c>
      <c r="F68" s="954" t="s">
        <v>7167</v>
      </c>
      <c r="G68" s="954" t="s">
        <v>3663</v>
      </c>
      <c r="H68" s="955">
        <v>60</v>
      </c>
      <c r="I68" s="955">
        <v>60</v>
      </c>
      <c r="L68" s="857"/>
    </row>
    <row r="69" spans="1:12" s="382" customFormat="1" ht="24">
      <c r="A69" s="280" t="s">
        <v>9887</v>
      </c>
      <c r="B69" s="1057" t="s">
        <v>7352</v>
      </c>
      <c r="C69" s="1057" t="s">
        <v>10993</v>
      </c>
      <c r="D69" s="947">
        <v>23194</v>
      </c>
      <c r="E69" s="923" t="s">
        <v>6496</v>
      </c>
      <c r="F69" s="954" t="s">
        <v>7167</v>
      </c>
      <c r="G69" s="954" t="s">
        <v>3663</v>
      </c>
      <c r="H69" s="955">
        <v>12</v>
      </c>
      <c r="I69" s="955">
        <v>12</v>
      </c>
      <c r="L69" s="857"/>
    </row>
    <row r="70" spans="1:12" s="382" customFormat="1" ht="24">
      <c r="A70" s="280" t="s">
        <v>9887</v>
      </c>
      <c r="B70" s="1057" t="s">
        <v>7352</v>
      </c>
      <c r="C70" s="1057" t="s">
        <v>10993</v>
      </c>
      <c r="D70" s="947">
        <v>19328</v>
      </c>
      <c r="E70" s="923" t="s">
        <v>6496</v>
      </c>
      <c r="F70" s="954" t="s">
        <v>7167</v>
      </c>
      <c r="G70" s="954" t="s">
        <v>3663</v>
      </c>
      <c r="H70" s="955">
        <v>36</v>
      </c>
      <c r="I70" s="955">
        <v>36</v>
      </c>
      <c r="L70" s="857"/>
    </row>
    <row r="71" spans="1:12" s="382" customFormat="1" ht="24.75" thickBot="1">
      <c r="A71" s="280" t="s">
        <v>9887</v>
      </c>
      <c r="B71" s="1057" t="s">
        <v>7352</v>
      </c>
      <c r="C71" s="1057" t="s">
        <v>10993</v>
      </c>
      <c r="D71" s="947">
        <v>15462</v>
      </c>
      <c r="E71" s="923" t="s">
        <v>6496</v>
      </c>
      <c r="F71" s="954" t="s">
        <v>7167</v>
      </c>
      <c r="G71" s="954" t="s">
        <v>3663</v>
      </c>
      <c r="H71" s="955">
        <v>60</v>
      </c>
      <c r="I71" s="955">
        <v>60</v>
      </c>
      <c r="L71" s="857"/>
    </row>
    <row r="72" spans="1:12" s="382" customFormat="1" ht="12.75" thickBot="1">
      <c r="A72" s="247" t="s">
        <v>7164</v>
      </c>
      <c r="B72" s="248"/>
      <c r="C72" s="249"/>
      <c r="D72" s="249"/>
      <c r="E72" s="249"/>
      <c r="F72" s="249"/>
      <c r="G72" s="249"/>
      <c r="H72" s="249"/>
      <c r="I72" s="261"/>
    </row>
    <row r="73" spans="1:12" s="321" customFormat="1">
      <c r="A73" s="280" t="s">
        <v>7038</v>
      </c>
      <c r="B73" s="296" t="s">
        <v>7039</v>
      </c>
      <c r="C73" s="296" t="s">
        <v>7040</v>
      </c>
      <c r="D73" s="281">
        <v>995</v>
      </c>
      <c r="E73" s="297" t="s">
        <v>6495</v>
      </c>
      <c r="F73" s="297" t="s">
        <v>1293</v>
      </c>
      <c r="G73" s="297" t="s">
        <v>3663</v>
      </c>
      <c r="H73" s="326"/>
      <c r="I73" s="326"/>
    </row>
    <row r="74" spans="1:12" s="321" customFormat="1">
      <c r="A74" s="280" t="s">
        <v>7041</v>
      </c>
      <c r="B74" s="296" t="s">
        <v>7042</v>
      </c>
      <c r="C74" s="296" t="s">
        <v>7043</v>
      </c>
      <c r="D74" s="281">
        <v>3495</v>
      </c>
      <c r="E74" s="297" t="s">
        <v>6495</v>
      </c>
      <c r="F74" s="297" t="s">
        <v>1293</v>
      </c>
      <c r="G74" s="297" t="s">
        <v>3663</v>
      </c>
      <c r="H74" s="326"/>
      <c r="I74" s="326"/>
    </row>
    <row r="75" spans="1:12" s="321" customFormat="1">
      <c r="A75" s="280" t="s">
        <v>7044</v>
      </c>
      <c r="B75" s="296" t="s">
        <v>7045</v>
      </c>
      <c r="C75" s="296" t="s">
        <v>7046</v>
      </c>
      <c r="D75" s="281">
        <v>7995</v>
      </c>
      <c r="E75" s="297" t="s">
        <v>6495</v>
      </c>
      <c r="F75" s="297" t="s">
        <v>1293</v>
      </c>
      <c r="G75" s="297" t="s">
        <v>3663</v>
      </c>
      <c r="H75" s="326"/>
      <c r="I75" s="326"/>
    </row>
    <row r="76" spans="1:12" s="321" customFormat="1">
      <c r="A76" s="280" t="s">
        <v>7047</v>
      </c>
      <c r="B76" s="296" t="s">
        <v>7048</v>
      </c>
      <c r="C76" s="296" t="s">
        <v>7049</v>
      </c>
      <c r="D76" s="281">
        <v>10995</v>
      </c>
      <c r="E76" s="297" t="s">
        <v>6495</v>
      </c>
      <c r="F76" s="297" t="s">
        <v>1293</v>
      </c>
      <c r="G76" s="297" t="s">
        <v>3663</v>
      </c>
      <c r="H76" s="326"/>
      <c r="I76" s="326"/>
    </row>
    <row r="77" spans="1:12" s="321" customFormat="1">
      <c r="A77" s="280" t="s">
        <v>7050</v>
      </c>
      <c r="B77" s="296" t="s">
        <v>7051</v>
      </c>
      <c r="C77" s="296" t="s">
        <v>7052</v>
      </c>
      <c r="D77" s="281">
        <v>16495</v>
      </c>
      <c r="E77" s="297" t="s">
        <v>6495</v>
      </c>
      <c r="F77" s="297" t="s">
        <v>1293</v>
      </c>
      <c r="G77" s="297" t="s">
        <v>3663</v>
      </c>
      <c r="H77" s="326"/>
      <c r="I77" s="326"/>
    </row>
    <row r="78" spans="1:12" s="321" customFormat="1">
      <c r="A78" s="280" t="s">
        <v>7053</v>
      </c>
      <c r="B78" s="296" t="s">
        <v>7054</v>
      </c>
      <c r="C78" s="296" t="s">
        <v>7055</v>
      </c>
      <c r="D78" s="281">
        <v>28995</v>
      </c>
      <c r="E78" s="297" t="s">
        <v>6495</v>
      </c>
      <c r="F78" s="297" t="s">
        <v>1293</v>
      </c>
      <c r="G78" s="297" t="s">
        <v>3663</v>
      </c>
      <c r="H78" s="326"/>
      <c r="I78" s="326"/>
    </row>
    <row r="79" spans="1:12" s="321" customFormat="1">
      <c r="A79" s="280" t="s">
        <v>7056</v>
      </c>
      <c r="B79" s="296" t="s">
        <v>7057</v>
      </c>
      <c r="C79" s="296" t="s">
        <v>7058</v>
      </c>
      <c r="D79" s="281">
        <v>51995</v>
      </c>
      <c r="E79" s="297" t="s">
        <v>6495</v>
      </c>
      <c r="F79" s="297" t="s">
        <v>1293</v>
      </c>
      <c r="G79" s="297" t="s">
        <v>3663</v>
      </c>
      <c r="H79" s="326"/>
      <c r="I79" s="326"/>
    </row>
    <row r="80" spans="1:12" s="321" customFormat="1">
      <c r="A80" s="280" t="s">
        <v>7059</v>
      </c>
      <c r="B80" s="296" t="s">
        <v>7060</v>
      </c>
      <c r="C80" s="296" t="s">
        <v>7061</v>
      </c>
      <c r="D80" s="281">
        <v>89995</v>
      </c>
      <c r="E80" s="297" t="s">
        <v>6495</v>
      </c>
      <c r="F80" s="297" t="s">
        <v>1293</v>
      </c>
      <c r="G80" s="297" t="s">
        <v>3663</v>
      </c>
      <c r="H80" s="326"/>
      <c r="I80" s="326"/>
    </row>
    <row r="81" spans="1:11" s="321" customFormat="1">
      <c r="A81" s="280" t="s">
        <v>7062</v>
      </c>
      <c r="B81" s="296" t="s">
        <v>7063</v>
      </c>
      <c r="C81" s="296" t="s">
        <v>7064</v>
      </c>
      <c r="D81" s="281">
        <v>165595</v>
      </c>
      <c r="E81" s="297" t="s">
        <v>6495</v>
      </c>
      <c r="F81" s="297" t="s">
        <v>1293</v>
      </c>
      <c r="G81" s="297" t="s">
        <v>3663</v>
      </c>
      <c r="H81" s="326"/>
      <c r="I81" s="326"/>
    </row>
    <row r="82" spans="1:11" s="382" customFormat="1">
      <c r="A82" s="280" t="s">
        <v>7313</v>
      </c>
      <c r="B82" s="296" t="s">
        <v>7345</v>
      </c>
      <c r="C82" s="296" t="s">
        <v>7347</v>
      </c>
      <c r="D82" s="281">
        <v>234995</v>
      </c>
      <c r="E82" s="297" t="s">
        <v>6495</v>
      </c>
      <c r="F82" s="297" t="s">
        <v>1293</v>
      </c>
      <c r="G82" s="297" t="s">
        <v>3663</v>
      </c>
      <c r="H82" s="326"/>
      <c r="I82" s="326"/>
    </row>
    <row r="83" spans="1:11" s="382" customFormat="1">
      <c r="A83" s="280" t="s">
        <v>7314</v>
      </c>
      <c r="B83" s="296" t="s">
        <v>7346</v>
      </c>
      <c r="C83" s="296" t="s">
        <v>8383</v>
      </c>
      <c r="D83" s="281">
        <v>395995</v>
      </c>
      <c r="E83" s="297" t="s">
        <v>6495</v>
      </c>
      <c r="F83" s="297" t="s">
        <v>1293</v>
      </c>
      <c r="G83" s="297" t="s">
        <v>3663</v>
      </c>
      <c r="H83" s="326"/>
      <c r="I83" s="326"/>
    </row>
    <row r="84" spans="1:11" ht="12.75">
      <c r="A84" s="287" t="s">
        <v>6704</v>
      </c>
      <c r="B84" s="288"/>
      <c r="C84" s="288"/>
      <c r="D84" s="288"/>
      <c r="E84" s="288"/>
      <c r="F84" s="289"/>
      <c r="G84" s="289"/>
      <c r="H84" s="290"/>
      <c r="I84" s="290"/>
    </row>
    <row r="85" spans="1:11">
      <c r="A85" s="280" t="s">
        <v>6705</v>
      </c>
      <c r="B85" s="296" t="s">
        <v>6706</v>
      </c>
      <c r="C85" s="296" t="s">
        <v>6725</v>
      </c>
      <c r="D85" s="281">
        <v>0</v>
      </c>
      <c r="E85" s="297" t="s">
        <v>6495</v>
      </c>
      <c r="F85" s="297" t="s">
        <v>1293</v>
      </c>
      <c r="G85" s="297" t="s">
        <v>3663</v>
      </c>
      <c r="H85" s="290"/>
      <c r="I85" s="290"/>
    </row>
    <row r="86" spans="1:11">
      <c r="A86" s="280" t="s">
        <v>6707</v>
      </c>
      <c r="B86" s="296" t="s">
        <v>6708</v>
      </c>
      <c r="C86" s="296" t="s">
        <v>6726</v>
      </c>
      <c r="D86" s="281">
        <v>0</v>
      </c>
      <c r="E86" s="297" t="s">
        <v>6495</v>
      </c>
      <c r="F86" s="297" t="s">
        <v>1293</v>
      </c>
      <c r="G86" s="297" t="s">
        <v>3663</v>
      </c>
      <c r="H86" s="290"/>
      <c r="I86" s="290"/>
    </row>
    <row r="87" spans="1:11">
      <c r="A87" s="280" t="s">
        <v>6709</v>
      </c>
      <c r="B87" s="296" t="s">
        <v>6710</v>
      </c>
      <c r="C87" s="296" t="s">
        <v>6727</v>
      </c>
      <c r="D87" s="281">
        <v>0</v>
      </c>
      <c r="E87" s="297" t="s">
        <v>6495</v>
      </c>
      <c r="F87" s="297" t="s">
        <v>1293</v>
      </c>
      <c r="G87" s="297" t="s">
        <v>3663</v>
      </c>
      <c r="H87" s="290"/>
      <c r="I87" s="290"/>
    </row>
    <row r="88" spans="1:11">
      <c r="A88" s="280" t="s">
        <v>6711</v>
      </c>
      <c r="B88" s="296" t="s">
        <v>6712</v>
      </c>
      <c r="C88" s="296" t="s">
        <v>6728</v>
      </c>
      <c r="D88" s="281">
        <v>0</v>
      </c>
      <c r="E88" s="297" t="s">
        <v>6495</v>
      </c>
      <c r="F88" s="297" t="s">
        <v>1293</v>
      </c>
      <c r="G88" s="297" t="s">
        <v>3663</v>
      </c>
      <c r="H88" s="290"/>
      <c r="I88" s="290"/>
    </row>
    <row r="89" spans="1:11">
      <c r="A89" s="280" t="s">
        <v>6713</v>
      </c>
      <c r="B89" s="296" t="s">
        <v>6714</v>
      </c>
      <c r="C89" s="296" t="s">
        <v>6729</v>
      </c>
      <c r="D89" s="281">
        <v>0</v>
      </c>
      <c r="E89" s="297" t="s">
        <v>6495</v>
      </c>
      <c r="F89" s="297" t="s">
        <v>1293</v>
      </c>
      <c r="G89" s="297" t="s">
        <v>3663</v>
      </c>
      <c r="H89" s="290"/>
      <c r="I89" s="290"/>
    </row>
    <row r="90" spans="1:11">
      <c r="A90" s="280" t="s">
        <v>6715</v>
      </c>
      <c r="B90" s="296" t="s">
        <v>6716</v>
      </c>
      <c r="C90" s="296" t="s">
        <v>6732</v>
      </c>
      <c r="D90" s="281">
        <v>0</v>
      </c>
      <c r="E90" s="297" t="s">
        <v>6495</v>
      </c>
      <c r="F90" s="297" t="s">
        <v>1293</v>
      </c>
      <c r="G90" s="297" t="s">
        <v>3663</v>
      </c>
      <c r="H90" s="290"/>
      <c r="I90" s="290"/>
    </row>
    <row r="91" spans="1:11">
      <c r="A91" s="280" t="s">
        <v>6717</v>
      </c>
      <c r="B91" s="296" t="s">
        <v>6718</v>
      </c>
      <c r="C91" s="296" t="s">
        <v>6730</v>
      </c>
      <c r="D91" s="281">
        <v>0</v>
      </c>
      <c r="E91" s="297" t="s">
        <v>6495</v>
      </c>
      <c r="F91" s="297" t="s">
        <v>1293</v>
      </c>
      <c r="G91" s="297" t="s">
        <v>3663</v>
      </c>
      <c r="H91" s="290"/>
      <c r="I91" s="290"/>
    </row>
    <row r="92" spans="1:11">
      <c r="A92" s="280" t="s">
        <v>6719</v>
      </c>
      <c r="B92" s="296" t="s">
        <v>6720</v>
      </c>
      <c r="C92" s="296" t="s">
        <v>6840</v>
      </c>
      <c r="D92" s="281">
        <v>0</v>
      </c>
      <c r="E92" s="297" t="s">
        <v>6495</v>
      </c>
      <c r="F92" s="297" t="s">
        <v>1293</v>
      </c>
      <c r="G92" s="297" t="s">
        <v>3663</v>
      </c>
      <c r="H92" s="290"/>
      <c r="I92" s="290"/>
    </row>
    <row r="93" spans="1:11">
      <c r="A93" s="280" t="s">
        <v>6721</v>
      </c>
      <c r="B93" s="296" t="s">
        <v>6722</v>
      </c>
      <c r="C93" s="296" t="s">
        <v>6731</v>
      </c>
      <c r="D93" s="281">
        <v>0</v>
      </c>
      <c r="E93" s="297" t="s">
        <v>6495</v>
      </c>
      <c r="F93" s="297" t="s">
        <v>1293</v>
      </c>
      <c r="G93" s="297" t="s">
        <v>3663</v>
      </c>
      <c r="H93" s="290"/>
      <c r="I93" s="290"/>
    </row>
    <row r="94" spans="1:11" s="382" customFormat="1">
      <c r="A94" s="280" t="s">
        <v>7315</v>
      </c>
      <c r="B94" s="296" t="s">
        <v>7349</v>
      </c>
      <c r="C94" s="296" t="s">
        <v>7348</v>
      </c>
      <c r="D94" s="281">
        <v>0</v>
      </c>
      <c r="E94" s="297" t="s">
        <v>6495</v>
      </c>
      <c r="F94" s="297" t="s">
        <v>1293</v>
      </c>
      <c r="G94" s="297" t="s">
        <v>3663</v>
      </c>
      <c r="H94" s="290"/>
      <c r="I94" s="290"/>
    </row>
    <row r="95" spans="1:11" s="382" customFormat="1">
      <c r="A95" s="280" t="s">
        <v>7316</v>
      </c>
      <c r="B95" s="296" t="s">
        <v>7350</v>
      </c>
      <c r="C95" s="296" t="s">
        <v>8384</v>
      </c>
      <c r="D95" s="281">
        <v>0</v>
      </c>
      <c r="E95" s="297" t="s">
        <v>6495</v>
      </c>
      <c r="F95" s="297" t="s">
        <v>1293</v>
      </c>
      <c r="G95" s="297" t="s">
        <v>3663</v>
      </c>
      <c r="H95" s="290"/>
      <c r="I95" s="290"/>
    </row>
    <row r="96" spans="1:11" s="321" customFormat="1" ht="14.25" thickBot="1">
      <c r="A96" s="95" t="s">
        <v>7165</v>
      </c>
      <c r="B96" s="178"/>
      <c r="C96" s="178"/>
      <c r="D96" s="124"/>
      <c r="E96" s="124"/>
      <c r="F96" s="124"/>
      <c r="G96" s="124"/>
      <c r="H96" s="322"/>
      <c r="K96" s="309"/>
    </row>
    <row r="97" spans="1:8" s="321" customFormat="1">
      <c r="A97" s="327" t="s">
        <v>7065</v>
      </c>
      <c r="B97" s="303" t="s">
        <v>7066</v>
      </c>
      <c r="C97" s="303" t="s">
        <v>7066</v>
      </c>
      <c r="D97" s="328">
        <v>2500</v>
      </c>
      <c r="E97" s="74" t="s">
        <v>6495</v>
      </c>
      <c r="F97" s="74" t="s">
        <v>1293</v>
      </c>
      <c r="G97" s="74" t="s">
        <v>3663</v>
      </c>
      <c r="H97" s="322"/>
    </row>
    <row r="98" spans="1:8" s="321" customFormat="1">
      <c r="A98" s="327" t="s">
        <v>7067</v>
      </c>
      <c r="B98" s="303" t="s">
        <v>7068</v>
      </c>
      <c r="C98" s="303" t="s">
        <v>7068</v>
      </c>
      <c r="D98" s="328">
        <v>7000</v>
      </c>
      <c r="E98" s="74" t="s">
        <v>6495</v>
      </c>
      <c r="F98" s="74" t="s">
        <v>1293</v>
      </c>
      <c r="G98" s="74" t="s">
        <v>3663</v>
      </c>
      <c r="H98" s="322"/>
    </row>
    <row r="99" spans="1:8" s="321" customFormat="1">
      <c r="A99" s="327" t="s">
        <v>7069</v>
      </c>
      <c r="B99" s="303" t="s">
        <v>7070</v>
      </c>
      <c r="C99" s="303" t="s">
        <v>7070</v>
      </c>
      <c r="D99" s="328">
        <v>10000</v>
      </c>
      <c r="E99" s="74" t="s">
        <v>6495</v>
      </c>
      <c r="F99" s="74" t="s">
        <v>1293</v>
      </c>
      <c r="G99" s="74" t="s">
        <v>3663</v>
      </c>
      <c r="H99" s="322"/>
    </row>
    <row r="100" spans="1:8" s="321" customFormat="1">
      <c r="A100" s="327" t="s">
        <v>7071</v>
      </c>
      <c r="B100" s="303" t="s">
        <v>7072</v>
      </c>
      <c r="C100" s="303" t="s">
        <v>7072</v>
      </c>
      <c r="D100" s="328">
        <v>15500</v>
      </c>
      <c r="E100" s="14" t="s">
        <v>6495</v>
      </c>
      <c r="F100" s="14" t="s">
        <v>1293</v>
      </c>
      <c r="G100" s="14" t="s">
        <v>3663</v>
      </c>
      <c r="H100" s="322"/>
    </row>
    <row r="101" spans="1:8" s="321" customFormat="1">
      <c r="A101" s="327" t="s">
        <v>7073</v>
      </c>
      <c r="B101" s="303" t="s">
        <v>7074</v>
      </c>
      <c r="C101" s="303" t="s">
        <v>7074</v>
      </c>
      <c r="D101" s="328">
        <v>28000</v>
      </c>
      <c r="E101" s="14" t="s">
        <v>6495</v>
      </c>
      <c r="F101" s="14" t="s">
        <v>1293</v>
      </c>
      <c r="G101" s="14" t="s">
        <v>3663</v>
      </c>
      <c r="H101" s="322"/>
    </row>
    <row r="102" spans="1:8" s="321" customFormat="1">
      <c r="A102" s="327" t="s">
        <v>7075</v>
      </c>
      <c r="B102" s="303" t="s">
        <v>7076</v>
      </c>
      <c r="C102" s="303" t="s">
        <v>7076</v>
      </c>
      <c r="D102" s="328">
        <v>51000</v>
      </c>
      <c r="E102" s="14" t="s">
        <v>6495</v>
      </c>
      <c r="F102" s="14" t="s">
        <v>1293</v>
      </c>
      <c r="G102" s="14" t="s">
        <v>3663</v>
      </c>
      <c r="H102" s="322"/>
    </row>
    <row r="103" spans="1:8" s="321" customFormat="1">
      <c r="A103" s="327" t="s">
        <v>7077</v>
      </c>
      <c r="B103" s="303" t="s">
        <v>7078</v>
      </c>
      <c r="C103" s="303" t="s">
        <v>7078</v>
      </c>
      <c r="D103" s="328">
        <v>89000</v>
      </c>
      <c r="E103" s="14" t="s">
        <v>6495</v>
      </c>
      <c r="F103" s="14" t="s">
        <v>1293</v>
      </c>
      <c r="G103" s="14" t="s">
        <v>3663</v>
      </c>
      <c r="H103" s="322"/>
    </row>
    <row r="104" spans="1:8" s="321" customFormat="1">
      <c r="A104" s="327" t="s">
        <v>7079</v>
      </c>
      <c r="B104" s="303" t="s">
        <v>7080</v>
      </c>
      <c r="C104" s="303" t="s">
        <v>7080</v>
      </c>
      <c r="D104" s="328">
        <v>164600</v>
      </c>
      <c r="E104" s="14" t="s">
        <v>6495</v>
      </c>
      <c r="F104" s="14" t="s">
        <v>1293</v>
      </c>
      <c r="G104" s="14" t="s">
        <v>3663</v>
      </c>
      <c r="H104" s="322"/>
    </row>
    <row r="105" spans="1:8" s="382" customFormat="1">
      <c r="A105" s="327" t="s">
        <v>7317</v>
      </c>
      <c r="B105" s="303" t="s">
        <v>7353</v>
      </c>
      <c r="C105" s="303" t="s">
        <v>7353</v>
      </c>
      <c r="D105" s="328">
        <v>234000</v>
      </c>
      <c r="E105" s="14" t="s">
        <v>6495</v>
      </c>
      <c r="F105" s="14" t="s">
        <v>1293</v>
      </c>
      <c r="G105" s="14" t="s">
        <v>3663</v>
      </c>
      <c r="H105" s="383"/>
    </row>
    <row r="106" spans="1:8" s="382" customFormat="1">
      <c r="A106" s="327" t="s">
        <v>7318</v>
      </c>
      <c r="B106" s="303" t="s">
        <v>7354</v>
      </c>
      <c r="C106" s="303" t="s">
        <v>7354</v>
      </c>
      <c r="D106" s="328">
        <v>395000</v>
      </c>
      <c r="E106" s="14" t="s">
        <v>6495</v>
      </c>
      <c r="F106" s="14" t="s">
        <v>1293</v>
      </c>
      <c r="G106" s="14" t="s">
        <v>3663</v>
      </c>
      <c r="H106" s="383"/>
    </row>
    <row r="107" spans="1:8" s="321" customFormat="1">
      <c r="A107" s="327" t="s">
        <v>7081</v>
      </c>
      <c r="B107" s="303" t="s">
        <v>7082</v>
      </c>
      <c r="C107" s="303" t="s">
        <v>7082</v>
      </c>
      <c r="D107" s="328">
        <v>4500</v>
      </c>
      <c r="E107" s="14" t="s">
        <v>6495</v>
      </c>
      <c r="F107" s="14" t="s">
        <v>1293</v>
      </c>
      <c r="G107" s="14" t="s">
        <v>3663</v>
      </c>
      <c r="H107" s="322"/>
    </row>
    <row r="108" spans="1:8" s="321" customFormat="1">
      <c r="A108" s="327" t="s">
        <v>7083</v>
      </c>
      <c r="B108" s="303" t="s">
        <v>7084</v>
      </c>
      <c r="C108" s="303" t="s">
        <v>7084</v>
      </c>
      <c r="D108" s="328">
        <v>7500</v>
      </c>
      <c r="E108" s="14" t="s">
        <v>6495</v>
      </c>
      <c r="F108" s="14" t="s">
        <v>1293</v>
      </c>
      <c r="G108" s="14" t="s">
        <v>3663</v>
      </c>
      <c r="H108" s="322"/>
    </row>
    <row r="109" spans="1:8" s="321" customFormat="1">
      <c r="A109" s="327" t="s">
        <v>7085</v>
      </c>
      <c r="B109" s="303" t="s">
        <v>7086</v>
      </c>
      <c r="C109" s="303" t="s">
        <v>7086</v>
      </c>
      <c r="D109" s="328">
        <v>13000</v>
      </c>
      <c r="E109" s="14" t="s">
        <v>6495</v>
      </c>
      <c r="F109" s="14" t="s">
        <v>1293</v>
      </c>
      <c r="G109" s="14" t="s">
        <v>3663</v>
      </c>
      <c r="H109" s="322"/>
    </row>
    <row r="110" spans="1:8" s="321" customFormat="1">
      <c r="A110" s="327" t="s">
        <v>7087</v>
      </c>
      <c r="B110" s="303" t="s">
        <v>7088</v>
      </c>
      <c r="C110" s="303" t="s">
        <v>7088</v>
      </c>
      <c r="D110" s="328">
        <v>25500</v>
      </c>
      <c r="E110" s="14" t="s">
        <v>6495</v>
      </c>
      <c r="F110" s="14" t="s">
        <v>1293</v>
      </c>
      <c r="G110" s="14" t="s">
        <v>3663</v>
      </c>
      <c r="H110" s="322"/>
    </row>
    <row r="111" spans="1:8" s="321" customFormat="1">
      <c r="A111" s="327" t="s">
        <v>7089</v>
      </c>
      <c r="B111" s="303" t="s">
        <v>7090</v>
      </c>
      <c r="C111" s="303" t="s">
        <v>7090</v>
      </c>
      <c r="D111" s="328">
        <v>48500</v>
      </c>
      <c r="E111" s="14" t="s">
        <v>6495</v>
      </c>
      <c r="F111" s="14" t="s">
        <v>1293</v>
      </c>
      <c r="G111" s="14" t="s">
        <v>3663</v>
      </c>
      <c r="H111" s="322"/>
    </row>
    <row r="112" spans="1:8" s="321" customFormat="1">
      <c r="A112" s="327" t="s">
        <v>7091</v>
      </c>
      <c r="B112" s="303" t="s">
        <v>7092</v>
      </c>
      <c r="C112" s="303" t="s">
        <v>7092</v>
      </c>
      <c r="D112" s="328">
        <v>86500</v>
      </c>
      <c r="E112" s="14" t="s">
        <v>6495</v>
      </c>
      <c r="F112" s="14" t="s">
        <v>1293</v>
      </c>
      <c r="G112" s="14" t="s">
        <v>3663</v>
      </c>
      <c r="H112" s="322"/>
    </row>
    <row r="113" spans="1:8" s="321" customFormat="1">
      <c r="A113" s="327" t="s">
        <v>7093</v>
      </c>
      <c r="B113" s="303" t="s">
        <v>7094</v>
      </c>
      <c r="C113" s="303" t="s">
        <v>7094</v>
      </c>
      <c r="D113" s="328">
        <v>162100</v>
      </c>
      <c r="E113" s="14" t="s">
        <v>6495</v>
      </c>
      <c r="F113" s="14" t="s">
        <v>1293</v>
      </c>
      <c r="G113" s="14" t="s">
        <v>3663</v>
      </c>
      <c r="H113" s="322"/>
    </row>
    <row r="114" spans="1:8" s="382" customFormat="1">
      <c r="A114" s="327" t="s">
        <v>7319</v>
      </c>
      <c r="B114" s="303" t="s">
        <v>7355</v>
      </c>
      <c r="C114" s="303" t="s">
        <v>7355</v>
      </c>
      <c r="D114" s="328">
        <v>231500</v>
      </c>
      <c r="E114" s="14" t="s">
        <v>6495</v>
      </c>
      <c r="F114" s="14" t="s">
        <v>1293</v>
      </c>
      <c r="G114" s="14" t="s">
        <v>3663</v>
      </c>
      <c r="H114" s="383"/>
    </row>
    <row r="115" spans="1:8" s="382" customFormat="1">
      <c r="A115" s="327" t="s">
        <v>7320</v>
      </c>
      <c r="B115" s="303" t="s">
        <v>7356</v>
      </c>
      <c r="C115" s="303" t="s">
        <v>7356</v>
      </c>
      <c r="D115" s="328">
        <v>392500</v>
      </c>
      <c r="E115" s="14" t="s">
        <v>6495</v>
      </c>
      <c r="F115" s="14" t="s">
        <v>1293</v>
      </c>
      <c r="G115" s="14" t="s">
        <v>3663</v>
      </c>
      <c r="H115" s="383"/>
    </row>
    <row r="116" spans="1:8" s="321" customFormat="1">
      <c r="A116" s="327" t="s">
        <v>7095</v>
      </c>
      <c r="B116" s="303" t="s">
        <v>7096</v>
      </c>
      <c r="C116" s="303" t="s">
        <v>7096</v>
      </c>
      <c r="D116" s="328">
        <v>3000</v>
      </c>
      <c r="E116" s="14" t="s">
        <v>6495</v>
      </c>
      <c r="F116" s="14" t="s">
        <v>1293</v>
      </c>
      <c r="G116" s="14" t="s">
        <v>3663</v>
      </c>
      <c r="H116" s="322"/>
    </row>
    <row r="117" spans="1:8" s="321" customFormat="1">
      <c r="A117" s="327" t="s">
        <v>7097</v>
      </c>
      <c r="B117" s="303" t="s">
        <v>7098</v>
      </c>
      <c r="C117" s="303" t="s">
        <v>7098</v>
      </c>
      <c r="D117" s="328">
        <v>8500</v>
      </c>
      <c r="E117" s="14" t="s">
        <v>6495</v>
      </c>
      <c r="F117" s="14" t="s">
        <v>1293</v>
      </c>
      <c r="G117" s="14" t="s">
        <v>3663</v>
      </c>
      <c r="H117" s="322"/>
    </row>
    <row r="118" spans="1:8" s="321" customFormat="1">
      <c r="A118" s="327" t="s">
        <v>7099</v>
      </c>
      <c r="B118" s="303" t="s">
        <v>7100</v>
      </c>
      <c r="C118" s="303" t="s">
        <v>7100</v>
      </c>
      <c r="D118" s="328">
        <v>21000</v>
      </c>
      <c r="E118" s="14" t="s">
        <v>6495</v>
      </c>
      <c r="F118" s="14" t="s">
        <v>1293</v>
      </c>
      <c r="G118" s="14" t="s">
        <v>3663</v>
      </c>
      <c r="H118" s="322"/>
    </row>
    <row r="119" spans="1:8" s="321" customFormat="1">
      <c r="A119" s="327" t="s">
        <v>7101</v>
      </c>
      <c r="B119" s="303" t="s">
        <v>7102</v>
      </c>
      <c r="C119" s="303" t="s">
        <v>7102</v>
      </c>
      <c r="D119" s="328">
        <v>44000</v>
      </c>
      <c r="E119" s="14" t="s">
        <v>6495</v>
      </c>
      <c r="F119" s="14" t="s">
        <v>1293</v>
      </c>
      <c r="G119" s="14" t="s">
        <v>3663</v>
      </c>
      <c r="H119" s="322"/>
    </row>
    <row r="120" spans="1:8" s="321" customFormat="1">
      <c r="A120" s="327" t="s">
        <v>7103</v>
      </c>
      <c r="B120" s="303" t="s">
        <v>7104</v>
      </c>
      <c r="C120" s="303" t="s">
        <v>7104</v>
      </c>
      <c r="D120" s="328">
        <v>82000</v>
      </c>
      <c r="E120" s="14" t="s">
        <v>6495</v>
      </c>
      <c r="F120" s="14" t="s">
        <v>1293</v>
      </c>
      <c r="G120" s="14" t="s">
        <v>3663</v>
      </c>
      <c r="H120" s="322"/>
    </row>
    <row r="121" spans="1:8" s="321" customFormat="1">
      <c r="A121" s="327" t="s">
        <v>7105</v>
      </c>
      <c r="B121" s="303" t="s">
        <v>7106</v>
      </c>
      <c r="C121" s="303" t="s">
        <v>7106</v>
      </c>
      <c r="D121" s="328">
        <v>157600</v>
      </c>
      <c r="E121" s="14" t="s">
        <v>6495</v>
      </c>
      <c r="F121" s="14" t="s">
        <v>1293</v>
      </c>
      <c r="G121" s="14" t="s">
        <v>3663</v>
      </c>
      <c r="H121" s="322"/>
    </row>
    <row r="122" spans="1:8" s="382" customFormat="1">
      <c r="A122" s="327" t="s">
        <v>7321</v>
      </c>
      <c r="B122" s="303" t="s">
        <v>7357</v>
      </c>
      <c r="C122" s="303" t="s">
        <v>7357</v>
      </c>
      <c r="D122" s="328">
        <v>227000</v>
      </c>
      <c r="E122" s="14" t="s">
        <v>6495</v>
      </c>
      <c r="F122" s="14" t="s">
        <v>1293</v>
      </c>
      <c r="G122" s="14" t="s">
        <v>3663</v>
      </c>
      <c r="H122" s="383"/>
    </row>
    <row r="123" spans="1:8" s="382" customFormat="1">
      <c r="A123" s="327" t="s">
        <v>7322</v>
      </c>
      <c r="B123" s="303" t="s">
        <v>7358</v>
      </c>
      <c r="C123" s="303" t="s">
        <v>7358</v>
      </c>
      <c r="D123" s="328">
        <v>388000</v>
      </c>
      <c r="E123" s="14" t="s">
        <v>6495</v>
      </c>
      <c r="F123" s="14" t="s">
        <v>1293</v>
      </c>
      <c r="G123" s="14" t="s">
        <v>3663</v>
      </c>
      <c r="H123" s="383"/>
    </row>
    <row r="124" spans="1:8" s="321" customFormat="1">
      <c r="A124" s="327" t="s">
        <v>7107</v>
      </c>
      <c r="B124" s="303" t="s">
        <v>7108</v>
      </c>
      <c r="C124" s="303" t="s">
        <v>7108</v>
      </c>
      <c r="D124" s="328">
        <v>5500</v>
      </c>
      <c r="E124" s="14" t="s">
        <v>6495</v>
      </c>
      <c r="F124" s="14" t="s">
        <v>1293</v>
      </c>
      <c r="G124" s="14" t="s">
        <v>3663</v>
      </c>
      <c r="H124" s="322"/>
    </row>
    <row r="125" spans="1:8" s="321" customFormat="1">
      <c r="A125" s="327" t="s">
        <v>7109</v>
      </c>
      <c r="B125" s="303" t="s">
        <v>7110</v>
      </c>
      <c r="C125" s="303" t="s">
        <v>7110</v>
      </c>
      <c r="D125" s="328">
        <v>18000</v>
      </c>
      <c r="E125" s="14" t="s">
        <v>6495</v>
      </c>
      <c r="F125" s="14" t="s">
        <v>1293</v>
      </c>
      <c r="G125" s="14" t="s">
        <v>3663</v>
      </c>
      <c r="H125" s="322"/>
    </row>
    <row r="126" spans="1:8" s="321" customFormat="1">
      <c r="A126" s="327" t="s">
        <v>7111</v>
      </c>
      <c r="B126" s="303" t="s">
        <v>7112</v>
      </c>
      <c r="C126" s="303" t="s">
        <v>7112</v>
      </c>
      <c r="D126" s="328">
        <v>41000</v>
      </c>
      <c r="E126" s="14" t="s">
        <v>6495</v>
      </c>
      <c r="F126" s="14" t="s">
        <v>1293</v>
      </c>
      <c r="G126" s="14" t="s">
        <v>3663</v>
      </c>
      <c r="H126" s="322"/>
    </row>
    <row r="127" spans="1:8" s="321" customFormat="1">
      <c r="A127" s="327" t="s">
        <v>7113</v>
      </c>
      <c r="B127" s="303" t="s">
        <v>7114</v>
      </c>
      <c r="C127" s="303" t="s">
        <v>7114</v>
      </c>
      <c r="D127" s="328">
        <v>79000</v>
      </c>
      <c r="E127" s="14" t="s">
        <v>6495</v>
      </c>
      <c r="F127" s="14" t="s">
        <v>1293</v>
      </c>
      <c r="G127" s="14" t="s">
        <v>3663</v>
      </c>
      <c r="H127" s="322"/>
    </row>
    <row r="128" spans="1:8" s="321" customFormat="1">
      <c r="A128" s="327" t="s">
        <v>7115</v>
      </c>
      <c r="B128" s="303" t="s">
        <v>7116</v>
      </c>
      <c r="C128" s="303" t="s">
        <v>7116</v>
      </c>
      <c r="D128" s="328">
        <v>154600</v>
      </c>
      <c r="E128" s="14" t="s">
        <v>6495</v>
      </c>
      <c r="F128" s="14" t="s">
        <v>1293</v>
      </c>
      <c r="G128" s="14" t="s">
        <v>3663</v>
      </c>
      <c r="H128" s="322"/>
    </row>
    <row r="129" spans="1:8" s="382" customFormat="1">
      <c r="A129" s="327" t="s">
        <v>7323</v>
      </c>
      <c r="B129" s="303" t="s">
        <v>7359</v>
      </c>
      <c r="C129" s="303" t="s">
        <v>7359</v>
      </c>
      <c r="D129" s="328">
        <v>224000</v>
      </c>
      <c r="E129" s="14" t="s">
        <v>6495</v>
      </c>
      <c r="F129" s="14" t="s">
        <v>1293</v>
      </c>
      <c r="G129" s="14" t="s">
        <v>3663</v>
      </c>
      <c r="H129" s="383"/>
    </row>
    <row r="130" spans="1:8" s="382" customFormat="1">
      <c r="A130" s="327" t="s">
        <v>7324</v>
      </c>
      <c r="B130" s="303" t="s">
        <v>7360</v>
      </c>
      <c r="C130" s="303" t="s">
        <v>7360</v>
      </c>
      <c r="D130" s="328">
        <v>385000</v>
      </c>
      <c r="E130" s="14" t="s">
        <v>6495</v>
      </c>
      <c r="F130" s="14" t="s">
        <v>1293</v>
      </c>
      <c r="G130" s="14" t="s">
        <v>3663</v>
      </c>
      <c r="H130" s="383"/>
    </row>
    <row r="131" spans="1:8" s="321" customFormat="1">
      <c r="A131" s="327" t="s">
        <v>7117</v>
      </c>
      <c r="B131" s="303" t="s">
        <v>7118</v>
      </c>
      <c r="C131" s="303" t="s">
        <v>7118</v>
      </c>
      <c r="D131" s="328">
        <v>12500</v>
      </c>
      <c r="E131" s="14" t="s">
        <v>6495</v>
      </c>
      <c r="F131" s="14" t="s">
        <v>1293</v>
      </c>
      <c r="G131" s="14" t="s">
        <v>3663</v>
      </c>
      <c r="H131" s="322"/>
    </row>
    <row r="132" spans="1:8" s="321" customFormat="1">
      <c r="A132" s="327" t="s">
        <v>7119</v>
      </c>
      <c r="B132" s="303" t="s">
        <v>7120</v>
      </c>
      <c r="C132" s="303" t="s">
        <v>7120</v>
      </c>
      <c r="D132" s="328">
        <v>35500</v>
      </c>
      <c r="E132" s="14" t="s">
        <v>6495</v>
      </c>
      <c r="F132" s="14" t="s">
        <v>1293</v>
      </c>
      <c r="G132" s="14" t="s">
        <v>3663</v>
      </c>
      <c r="H132" s="322"/>
    </row>
    <row r="133" spans="1:8" s="321" customFormat="1">
      <c r="A133" s="327" t="s">
        <v>7121</v>
      </c>
      <c r="B133" s="303" t="s">
        <v>7122</v>
      </c>
      <c r="C133" s="303" t="s">
        <v>7122</v>
      </c>
      <c r="D133" s="328">
        <v>73500</v>
      </c>
      <c r="E133" s="14" t="s">
        <v>6495</v>
      </c>
      <c r="F133" s="14" t="s">
        <v>1293</v>
      </c>
      <c r="G133" s="14" t="s">
        <v>3663</v>
      </c>
      <c r="H133" s="322"/>
    </row>
    <row r="134" spans="1:8" s="321" customFormat="1">
      <c r="A134" s="327" t="s">
        <v>7123</v>
      </c>
      <c r="B134" s="303" t="s">
        <v>7124</v>
      </c>
      <c r="C134" s="303" t="s">
        <v>7124</v>
      </c>
      <c r="D134" s="328">
        <v>149100</v>
      </c>
      <c r="E134" s="14" t="s">
        <v>6495</v>
      </c>
      <c r="F134" s="14" t="s">
        <v>1293</v>
      </c>
      <c r="G134" s="14" t="s">
        <v>3663</v>
      </c>
      <c r="H134" s="322"/>
    </row>
    <row r="135" spans="1:8" s="382" customFormat="1">
      <c r="A135" s="327" t="s">
        <v>7325</v>
      </c>
      <c r="B135" s="303" t="s">
        <v>7361</v>
      </c>
      <c r="C135" s="303" t="s">
        <v>7361</v>
      </c>
      <c r="D135" s="328">
        <v>218500</v>
      </c>
      <c r="E135" s="14" t="s">
        <v>6495</v>
      </c>
      <c r="F135" s="14" t="s">
        <v>1293</v>
      </c>
      <c r="G135" s="14" t="s">
        <v>3663</v>
      </c>
      <c r="H135" s="383"/>
    </row>
    <row r="136" spans="1:8" s="382" customFormat="1">
      <c r="A136" s="327" t="s">
        <v>7326</v>
      </c>
      <c r="B136" s="303" t="s">
        <v>7362</v>
      </c>
      <c r="C136" s="303" t="s">
        <v>7362</v>
      </c>
      <c r="D136" s="328">
        <v>379500</v>
      </c>
      <c r="E136" s="14" t="s">
        <v>6495</v>
      </c>
      <c r="F136" s="14" t="s">
        <v>1293</v>
      </c>
      <c r="G136" s="14" t="s">
        <v>3663</v>
      </c>
      <c r="H136" s="383"/>
    </row>
    <row r="137" spans="1:8" s="321" customFormat="1">
      <c r="A137" s="327" t="s">
        <v>7125</v>
      </c>
      <c r="B137" s="303" t="s">
        <v>7126</v>
      </c>
      <c r="C137" s="303" t="s">
        <v>7126</v>
      </c>
      <c r="D137" s="328">
        <v>23000</v>
      </c>
      <c r="E137" s="14" t="s">
        <v>6495</v>
      </c>
      <c r="F137" s="14" t="s">
        <v>1293</v>
      </c>
      <c r="G137" s="14" t="s">
        <v>3663</v>
      </c>
      <c r="H137" s="322"/>
    </row>
    <row r="138" spans="1:8" s="321" customFormat="1">
      <c r="A138" s="327" t="s">
        <v>7127</v>
      </c>
      <c r="B138" s="303" t="s">
        <v>7128</v>
      </c>
      <c r="C138" s="303" t="s">
        <v>7128</v>
      </c>
      <c r="D138" s="328">
        <v>61000</v>
      </c>
      <c r="E138" s="14" t="s">
        <v>6495</v>
      </c>
      <c r="F138" s="14" t="s">
        <v>1293</v>
      </c>
      <c r="G138" s="14" t="s">
        <v>3663</v>
      </c>
      <c r="H138" s="322"/>
    </row>
    <row r="139" spans="1:8" s="321" customFormat="1">
      <c r="A139" s="327" t="s">
        <v>7129</v>
      </c>
      <c r="B139" s="303" t="s">
        <v>7130</v>
      </c>
      <c r="C139" s="303" t="s">
        <v>7130</v>
      </c>
      <c r="D139" s="328">
        <v>136600</v>
      </c>
      <c r="E139" s="14" t="s">
        <v>6495</v>
      </c>
      <c r="F139" s="14" t="s">
        <v>1293</v>
      </c>
      <c r="G139" s="14" t="s">
        <v>3663</v>
      </c>
      <c r="H139" s="322"/>
    </row>
    <row r="140" spans="1:8" s="382" customFormat="1">
      <c r="A140" s="327" t="s">
        <v>7327</v>
      </c>
      <c r="B140" s="303" t="s">
        <v>7363</v>
      </c>
      <c r="C140" s="303" t="s">
        <v>7363</v>
      </c>
      <c r="D140" s="328">
        <v>206000</v>
      </c>
      <c r="E140" s="14" t="s">
        <v>6495</v>
      </c>
      <c r="F140" s="14" t="s">
        <v>1293</v>
      </c>
      <c r="G140" s="14" t="s">
        <v>3663</v>
      </c>
      <c r="H140" s="383"/>
    </row>
    <row r="141" spans="1:8" s="382" customFormat="1">
      <c r="A141" s="327" t="s">
        <v>7328</v>
      </c>
      <c r="B141" s="303" t="s">
        <v>7364</v>
      </c>
      <c r="C141" s="303" t="s">
        <v>7364</v>
      </c>
      <c r="D141" s="328">
        <v>367000</v>
      </c>
      <c r="E141" s="14" t="s">
        <v>6495</v>
      </c>
      <c r="F141" s="14" t="s">
        <v>1293</v>
      </c>
      <c r="G141" s="14" t="s">
        <v>3663</v>
      </c>
      <c r="H141" s="383"/>
    </row>
    <row r="142" spans="1:8" s="321" customFormat="1">
      <c r="A142" s="327" t="s">
        <v>7131</v>
      </c>
      <c r="B142" s="303" t="s">
        <v>7132</v>
      </c>
      <c r="C142" s="303" t="s">
        <v>7132</v>
      </c>
      <c r="D142" s="328">
        <v>38000</v>
      </c>
      <c r="E142" s="14" t="s">
        <v>6495</v>
      </c>
      <c r="F142" s="14" t="s">
        <v>1293</v>
      </c>
      <c r="G142" s="14" t="s">
        <v>3663</v>
      </c>
      <c r="H142" s="322"/>
    </row>
    <row r="143" spans="1:8" s="382" customFormat="1">
      <c r="A143" s="327" t="s">
        <v>7133</v>
      </c>
      <c r="B143" s="303" t="s">
        <v>7134</v>
      </c>
      <c r="C143" s="303" t="s">
        <v>7134</v>
      </c>
      <c r="D143" s="328">
        <v>113600</v>
      </c>
      <c r="E143" s="14" t="s">
        <v>6495</v>
      </c>
      <c r="F143" s="14" t="s">
        <v>1293</v>
      </c>
      <c r="G143" s="14" t="s">
        <v>3663</v>
      </c>
      <c r="H143" s="383"/>
    </row>
    <row r="144" spans="1:8" s="382" customFormat="1">
      <c r="A144" s="327" t="s">
        <v>7329</v>
      </c>
      <c r="B144" s="303" t="s">
        <v>7365</v>
      </c>
      <c r="C144" s="303" t="s">
        <v>7365</v>
      </c>
      <c r="D144" s="328">
        <v>183000</v>
      </c>
      <c r="E144" s="14" t="s">
        <v>6495</v>
      </c>
      <c r="F144" s="14" t="s">
        <v>1293</v>
      </c>
      <c r="G144" s="14" t="s">
        <v>3663</v>
      </c>
      <c r="H144" s="383"/>
    </row>
    <row r="145" spans="1:11" s="321" customFormat="1">
      <c r="A145" s="327" t="s">
        <v>7330</v>
      </c>
      <c r="B145" s="303" t="s">
        <v>7366</v>
      </c>
      <c r="C145" s="303" t="s">
        <v>7366</v>
      </c>
      <c r="D145" s="328">
        <v>344000</v>
      </c>
      <c r="E145" s="14" t="s">
        <v>6495</v>
      </c>
      <c r="F145" s="14" t="s">
        <v>1293</v>
      </c>
      <c r="G145" s="14" t="s">
        <v>3663</v>
      </c>
      <c r="H145" s="322"/>
    </row>
    <row r="146" spans="1:11" s="321" customFormat="1">
      <c r="A146" s="327" t="s">
        <v>7135</v>
      </c>
      <c r="B146" s="303" t="s">
        <v>7136</v>
      </c>
      <c r="C146" s="303" t="s">
        <v>7136</v>
      </c>
      <c r="D146" s="328">
        <v>75600</v>
      </c>
      <c r="E146" s="14" t="s">
        <v>6495</v>
      </c>
      <c r="F146" s="14" t="s">
        <v>1293</v>
      </c>
      <c r="G146" s="14" t="s">
        <v>3663</v>
      </c>
      <c r="H146" s="322"/>
    </row>
    <row r="147" spans="1:11" s="382" customFormat="1">
      <c r="A147" s="327" t="s">
        <v>7331</v>
      </c>
      <c r="B147" s="303" t="s">
        <v>7367</v>
      </c>
      <c r="C147" s="303" t="s">
        <v>7367</v>
      </c>
      <c r="D147" s="328">
        <v>145000</v>
      </c>
      <c r="E147" s="14" t="s">
        <v>6495</v>
      </c>
      <c r="F147" s="14" t="s">
        <v>1293</v>
      </c>
      <c r="G147" s="14" t="s">
        <v>3663</v>
      </c>
      <c r="H147" s="383"/>
    </row>
    <row r="148" spans="1:11" s="382" customFormat="1">
      <c r="A148" s="327" t="s">
        <v>7332</v>
      </c>
      <c r="B148" s="303" t="s">
        <v>7368</v>
      </c>
      <c r="C148" s="303" t="s">
        <v>7368</v>
      </c>
      <c r="D148" s="328">
        <v>306000</v>
      </c>
      <c r="E148" s="14" t="s">
        <v>6495</v>
      </c>
      <c r="F148" s="14" t="s">
        <v>1293</v>
      </c>
      <c r="G148" s="14" t="s">
        <v>3663</v>
      </c>
      <c r="H148" s="383"/>
    </row>
    <row r="149" spans="1:11" s="382" customFormat="1">
      <c r="A149" s="327" t="s">
        <v>7333</v>
      </c>
      <c r="B149" s="303" t="s">
        <v>7369</v>
      </c>
      <c r="C149" s="303" t="s">
        <v>7369</v>
      </c>
      <c r="D149" s="328">
        <v>69400</v>
      </c>
      <c r="E149" s="14" t="s">
        <v>6495</v>
      </c>
      <c r="F149" s="14" t="s">
        <v>1293</v>
      </c>
      <c r="G149" s="14" t="s">
        <v>3663</v>
      </c>
      <c r="H149" s="383"/>
    </row>
    <row r="150" spans="1:11" s="382" customFormat="1">
      <c r="A150" s="327" t="s">
        <v>7334</v>
      </c>
      <c r="B150" s="303" t="s">
        <v>7370</v>
      </c>
      <c r="C150" s="303" t="s">
        <v>7370</v>
      </c>
      <c r="D150" s="328">
        <v>230400</v>
      </c>
      <c r="E150" s="14" t="s">
        <v>6495</v>
      </c>
      <c r="F150" s="14" t="s">
        <v>1293</v>
      </c>
      <c r="G150" s="14" t="s">
        <v>3663</v>
      </c>
      <c r="H150" s="383"/>
    </row>
    <row r="151" spans="1:11" s="382" customFormat="1">
      <c r="A151" s="327" t="s">
        <v>7335</v>
      </c>
      <c r="B151" s="303" t="s">
        <v>7371</v>
      </c>
      <c r="C151" s="303" t="s">
        <v>7371</v>
      </c>
      <c r="D151" s="328">
        <v>161000</v>
      </c>
      <c r="E151" s="14" t="s">
        <v>6495</v>
      </c>
      <c r="F151" s="14" t="s">
        <v>1293</v>
      </c>
      <c r="G151" s="14" t="s">
        <v>3663</v>
      </c>
      <c r="H151" s="383"/>
    </row>
    <row r="152" spans="1:11" ht="13.5">
      <c r="H152"/>
      <c r="I152"/>
      <c r="J152"/>
      <c r="K152"/>
    </row>
    <row r="153" spans="1:11">
      <c r="A153" s="382" t="s">
        <v>160</v>
      </c>
      <c r="B153" s="382"/>
      <c r="C153" s="387" t="s">
        <v>8399</v>
      </c>
    </row>
    <row r="154" spans="1:11">
      <c r="A154" s="385" t="s">
        <v>5</v>
      </c>
      <c r="B154" s="382" t="s">
        <v>161</v>
      </c>
      <c r="C154" s="854" t="s">
        <v>8400</v>
      </c>
    </row>
    <row r="155" spans="1:11">
      <c r="A155" s="385" t="s">
        <v>7</v>
      </c>
      <c r="B155" s="383" t="s">
        <v>162</v>
      </c>
      <c r="C155" s="854" t="s">
        <v>8401</v>
      </c>
    </row>
    <row r="156" spans="1:11">
      <c r="A156" s="385" t="s">
        <v>163</v>
      </c>
      <c r="B156" s="382" t="s">
        <v>164</v>
      </c>
      <c r="C156" s="388" t="s">
        <v>8402</v>
      </c>
    </row>
    <row r="157" spans="1:11">
      <c r="A157" s="385" t="s">
        <v>165</v>
      </c>
      <c r="B157" s="382" t="s">
        <v>166</v>
      </c>
      <c r="C157" s="388" t="s">
        <v>8403</v>
      </c>
    </row>
    <row r="158" spans="1:11">
      <c r="A158" s="385" t="s">
        <v>167</v>
      </c>
      <c r="B158" s="382" t="s">
        <v>168</v>
      </c>
      <c r="C158" s="388" t="s">
        <v>8404</v>
      </c>
    </row>
    <row r="159" spans="1:11">
      <c r="A159" s="385" t="s">
        <v>169</v>
      </c>
      <c r="B159" s="382" t="s">
        <v>170</v>
      </c>
      <c r="C159" s="854" t="s">
        <v>8405</v>
      </c>
    </row>
    <row r="160" spans="1:11">
      <c r="A160" s="26" t="s">
        <v>1292</v>
      </c>
      <c r="B160" s="27" t="s">
        <v>1295</v>
      </c>
      <c r="C160" s="849" t="s">
        <v>8406</v>
      </c>
    </row>
    <row r="161" spans="1:3">
      <c r="A161" s="26" t="s">
        <v>1293</v>
      </c>
      <c r="B161" s="27" t="s">
        <v>1296</v>
      </c>
      <c r="C161" s="854" t="s">
        <v>8407</v>
      </c>
    </row>
    <row r="162" spans="1:3">
      <c r="A162" s="26" t="s">
        <v>1425</v>
      </c>
      <c r="B162" s="27" t="s">
        <v>1424</v>
      </c>
      <c r="C162" s="384"/>
    </row>
    <row r="163" spans="1:3">
      <c r="A163" s="26" t="s">
        <v>1294</v>
      </c>
      <c r="B163" s="27" t="s">
        <v>1297</v>
      </c>
      <c r="C163" s="849"/>
    </row>
    <row r="164" spans="1:3">
      <c r="A164" s="26" t="s">
        <v>171</v>
      </c>
      <c r="B164" s="27" t="s">
        <v>172</v>
      </c>
      <c r="C164" s="384"/>
    </row>
    <row r="165" spans="1:3">
      <c r="A165" s="26" t="s">
        <v>5415</v>
      </c>
      <c r="B165" s="27" t="s">
        <v>5416</v>
      </c>
      <c r="C165" s="864"/>
    </row>
    <row r="166" spans="1:3">
      <c r="A166" s="26" t="s">
        <v>7167</v>
      </c>
      <c r="B166" s="27" t="s">
        <v>7168</v>
      </c>
      <c r="C166" s="176"/>
    </row>
    <row r="167" spans="1:3">
      <c r="A167" s="26" t="s">
        <v>7712</v>
      </c>
      <c r="B167" s="849" t="s">
        <v>9836</v>
      </c>
      <c r="C167" s="344"/>
    </row>
  </sheetData>
  <sheetProtection algorithmName="SHA-512" hashValue="QGRCYYVo5dvZcUDms7uLXdxMOwbyRsB6owwpa/FoDTNn4XtyZUjJOXMSCjQzcASuwnznZMb59bceC3tq+9xF8A==" saltValue="PIqgBlCWH6mjm/uK63h8qg==" spinCount="100000" sheet="1" objects="1" scenarios="1"/>
  <sortState ref="A6:C29">
    <sortCondition ref="A6"/>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25"/>
  <sheetViews>
    <sheetView zoomScale="90" zoomScaleNormal="90" zoomScalePageLayoutView="90" workbookViewId="0"/>
  </sheetViews>
  <sheetFormatPr defaultColWidth="9.125" defaultRowHeight="12"/>
  <cols>
    <col min="1" max="1" width="23.375" style="3" customWidth="1"/>
    <col min="2" max="2" width="52.625" style="3" customWidth="1"/>
    <col min="3" max="3" width="58.625" style="24" customWidth="1"/>
    <col min="4" max="4" width="9.375" style="3" customWidth="1"/>
    <col min="5" max="5" width="5.375" style="3" customWidth="1"/>
    <col min="6" max="6" width="6.375" style="3" customWidth="1"/>
    <col min="7" max="7" width="9.375" style="3" customWidth="1"/>
    <col min="8" max="16384" width="9.125" style="3"/>
  </cols>
  <sheetData>
    <row r="1" spans="1:14" ht="21" customHeight="1">
      <c r="A1" s="661" t="s">
        <v>5720</v>
      </c>
      <c r="B1" s="133"/>
      <c r="C1" s="205"/>
      <c r="D1" s="205"/>
      <c r="E1" s="255"/>
      <c r="F1" s="205"/>
      <c r="G1" s="205"/>
    </row>
    <row r="2" spans="1:14" ht="22.5" customHeight="1">
      <c r="A2" s="4" t="s">
        <v>1307</v>
      </c>
      <c r="B2" s="5"/>
      <c r="C2" s="205"/>
      <c r="D2" s="205"/>
      <c r="E2" s="255"/>
      <c r="F2" s="205"/>
      <c r="G2" s="205"/>
    </row>
    <row r="3" spans="1:14" ht="16.5" thickBot="1">
      <c r="A3" s="4" t="s">
        <v>6939</v>
      </c>
      <c r="B3" s="213"/>
      <c r="C3" s="214"/>
      <c r="D3" s="214"/>
      <c r="E3" s="214"/>
      <c r="F3" s="214"/>
      <c r="G3" s="205"/>
    </row>
    <row r="4" spans="1:14" ht="24.75" thickBot="1">
      <c r="A4" s="6" t="s">
        <v>0</v>
      </c>
      <c r="B4" s="7" t="s">
        <v>1</v>
      </c>
      <c r="C4" s="8" t="s">
        <v>2</v>
      </c>
      <c r="D4" s="169" t="s">
        <v>3498</v>
      </c>
      <c r="E4" s="254" t="s">
        <v>6494</v>
      </c>
      <c r="F4" s="9" t="s">
        <v>4</v>
      </c>
      <c r="G4" s="584" t="s">
        <v>8398</v>
      </c>
      <c r="H4" s="265" t="s">
        <v>5928</v>
      </c>
    </row>
    <row r="5" spans="1:14" ht="12.75" thickBot="1">
      <c r="A5" s="141" t="s">
        <v>5431</v>
      </c>
      <c r="B5" s="142"/>
      <c r="C5" s="142"/>
      <c r="D5" s="65"/>
      <c r="E5" s="65"/>
      <c r="F5" s="65"/>
      <c r="G5" s="65"/>
      <c r="H5" s="260"/>
      <c r="I5" s="15"/>
      <c r="J5" s="15"/>
    </row>
    <row r="6" spans="1:14">
      <c r="A6" s="123" t="s">
        <v>5420</v>
      </c>
      <c r="B6" s="276" t="s">
        <v>5747</v>
      </c>
      <c r="C6" s="122" t="s">
        <v>5747</v>
      </c>
      <c r="D6" s="13">
        <v>15995</v>
      </c>
      <c r="E6" s="206" t="s">
        <v>6495</v>
      </c>
      <c r="F6" s="14" t="s">
        <v>5</v>
      </c>
      <c r="G6" s="206" t="s">
        <v>3664</v>
      </c>
      <c r="H6" s="75" t="s">
        <v>5929</v>
      </c>
      <c r="I6" s="15"/>
      <c r="L6" s="857"/>
      <c r="M6" s="857"/>
      <c r="N6" s="857"/>
    </row>
    <row r="7" spans="1:14" ht="24">
      <c r="A7" s="123" t="s">
        <v>5422</v>
      </c>
      <c r="B7" s="122" t="s">
        <v>5748</v>
      </c>
      <c r="C7" s="122" t="s">
        <v>5748</v>
      </c>
      <c r="D7" s="13">
        <v>15995</v>
      </c>
      <c r="E7" s="206" t="s">
        <v>6495</v>
      </c>
      <c r="F7" s="14" t="s">
        <v>5</v>
      </c>
      <c r="G7" s="206" t="s">
        <v>3664</v>
      </c>
      <c r="H7" s="75" t="s">
        <v>5929</v>
      </c>
      <c r="I7" s="15"/>
      <c r="L7" s="857"/>
      <c r="M7" s="857"/>
      <c r="N7" s="857"/>
    </row>
    <row r="8" spans="1:14">
      <c r="A8" s="16" t="s">
        <v>5430</v>
      </c>
      <c r="B8" s="221"/>
      <c r="C8" s="221"/>
      <c r="D8" s="221"/>
      <c r="E8" s="221"/>
      <c r="F8" s="221"/>
      <c r="G8" s="221"/>
      <c r="H8" s="220"/>
      <c r="I8" s="15"/>
      <c r="J8" s="15"/>
      <c r="L8" s="857"/>
      <c r="M8" s="857"/>
      <c r="N8" s="857"/>
    </row>
    <row r="9" spans="1:14">
      <c r="A9" s="113" t="s">
        <v>6199</v>
      </c>
      <c r="B9" s="122" t="s">
        <v>6200</v>
      </c>
      <c r="C9" s="122" t="s">
        <v>6200</v>
      </c>
      <c r="D9" s="13">
        <v>0</v>
      </c>
      <c r="E9" s="206" t="s">
        <v>6495</v>
      </c>
      <c r="F9" s="14" t="s">
        <v>5</v>
      </c>
      <c r="G9" s="206" t="s">
        <v>3664</v>
      </c>
      <c r="H9" s="75" t="s">
        <v>5929</v>
      </c>
      <c r="I9" s="15"/>
      <c r="J9" s="15"/>
      <c r="L9" s="857"/>
      <c r="M9" s="857"/>
      <c r="N9" s="857"/>
    </row>
    <row r="10" spans="1:14" ht="24">
      <c r="A10" s="123" t="s">
        <v>5424</v>
      </c>
      <c r="B10" s="122" t="s">
        <v>5749</v>
      </c>
      <c r="C10" s="122" t="s">
        <v>5749</v>
      </c>
      <c r="D10" s="13">
        <v>4000</v>
      </c>
      <c r="E10" s="206" t="s">
        <v>6495</v>
      </c>
      <c r="F10" s="14" t="s">
        <v>5</v>
      </c>
      <c r="G10" s="206" t="s">
        <v>3664</v>
      </c>
      <c r="H10" s="75" t="s">
        <v>5929</v>
      </c>
      <c r="I10" s="15"/>
      <c r="L10" s="857"/>
      <c r="M10" s="857"/>
      <c r="N10" s="857"/>
    </row>
    <row r="11" spans="1:14" ht="24">
      <c r="A11" s="123" t="s">
        <v>5425</v>
      </c>
      <c r="B11" s="122" t="s">
        <v>5750</v>
      </c>
      <c r="C11" s="122" t="s">
        <v>5750</v>
      </c>
      <c r="D11" s="13">
        <v>12000</v>
      </c>
      <c r="E11" s="206" t="s">
        <v>6495</v>
      </c>
      <c r="F11" s="14" t="s">
        <v>5</v>
      </c>
      <c r="G11" s="206" t="s">
        <v>3664</v>
      </c>
      <c r="H11" s="75" t="s">
        <v>5929</v>
      </c>
      <c r="I11" s="15"/>
      <c r="L11" s="857"/>
      <c r="M11" s="857"/>
      <c r="N11" s="857"/>
    </row>
    <row r="12" spans="1:14" ht="24.75" thickBot="1">
      <c r="A12" s="123" t="s">
        <v>5426</v>
      </c>
      <c r="B12" s="122" t="s">
        <v>5751</v>
      </c>
      <c r="C12" s="122" t="s">
        <v>5751</v>
      </c>
      <c r="D12" s="13">
        <v>24000</v>
      </c>
      <c r="E12" s="206" t="s">
        <v>6495</v>
      </c>
      <c r="F12" s="14" t="s">
        <v>5</v>
      </c>
      <c r="G12" s="206" t="s">
        <v>3664</v>
      </c>
      <c r="H12" s="75" t="s">
        <v>5929</v>
      </c>
      <c r="I12" s="15"/>
      <c r="L12" s="857"/>
      <c r="M12" s="857"/>
      <c r="N12" s="857"/>
    </row>
    <row r="13" spans="1:14" ht="12.75" thickBot="1">
      <c r="A13" s="141" t="s">
        <v>5455</v>
      </c>
      <c r="B13" s="142"/>
      <c r="C13" s="142"/>
      <c r="D13" s="65"/>
      <c r="E13" s="65"/>
      <c r="F13" s="65"/>
      <c r="G13" s="65"/>
      <c r="H13" s="260"/>
      <c r="I13" s="15"/>
      <c r="J13" s="15"/>
      <c r="L13" s="857"/>
      <c r="M13" s="857"/>
      <c r="N13" s="857"/>
    </row>
    <row r="14" spans="1:14" s="47" customFormat="1">
      <c r="A14" s="123" t="s">
        <v>5457</v>
      </c>
      <c r="B14" s="216" t="s">
        <v>6120</v>
      </c>
      <c r="C14" s="114" t="s">
        <v>5995</v>
      </c>
      <c r="D14" s="13">
        <v>24995</v>
      </c>
      <c r="E14" s="206" t="s">
        <v>6495</v>
      </c>
      <c r="F14" s="14" t="s">
        <v>5</v>
      </c>
      <c r="G14" s="206" t="s">
        <v>3664</v>
      </c>
      <c r="H14" s="75" t="s">
        <v>5929</v>
      </c>
      <c r="I14" s="15"/>
      <c r="J14" s="3"/>
      <c r="K14" s="3"/>
      <c r="L14" s="857"/>
      <c r="M14" s="857"/>
      <c r="N14" s="857"/>
    </row>
    <row r="15" spans="1:14" s="47" customFormat="1" ht="24">
      <c r="A15" s="123" t="s">
        <v>5458</v>
      </c>
      <c r="B15" s="216" t="s">
        <v>5994</v>
      </c>
      <c r="C15" s="114" t="s">
        <v>5996</v>
      </c>
      <c r="D15" s="13">
        <v>24995</v>
      </c>
      <c r="E15" s="206" t="s">
        <v>6495</v>
      </c>
      <c r="F15" s="14" t="s">
        <v>5</v>
      </c>
      <c r="G15" s="206" t="s">
        <v>3664</v>
      </c>
      <c r="H15" s="75" t="s">
        <v>5929</v>
      </c>
      <c r="I15" s="15"/>
      <c r="J15" s="3"/>
      <c r="K15" s="3"/>
      <c r="L15" s="857"/>
      <c r="M15" s="857"/>
      <c r="N15" s="857"/>
    </row>
    <row r="16" spans="1:14">
      <c r="A16" s="16" t="s">
        <v>5456</v>
      </c>
      <c r="B16" s="221"/>
      <c r="C16" s="221"/>
      <c r="D16" s="221"/>
      <c r="E16" s="221"/>
      <c r="F16" s="221"/>
      <c r="G16" s="221"/>
      <c r="H16" s="220"/>
      <c r="I16" s="15"/>
      <c r="J16" s="15"/>
      <c r="L16" s="857"/>
      <c r="M16" s="857"/>
      <c r="N16" s="857"/>
    </row>
    <row r="17" spans="1:14">
      <c r="A17" s="113" t="s">
        <v>6201</v>
      </c>
      <c r="B17" s="122" t="s">
        <v>6202</v>
      </c>
      <c r="C17" s="122" t="s">
        <v>6202</v>
      </c>
      <c r="D17" s="13">
        <v>0</v>
      </c>
      <c r="E17" s="206" t="s">
        <v>6495</v>
      </c>
      <c r="F17" s="14" t="s">
        <v>5</v>
      </c>
      <c r="G17" s="206" t="s">
        <v>3664</v>
      </c>
      <c r="H17" s="75" t="s">
        <v>5929</v>
      </c>
      <c r="I17" s="15"/>
      <c r="J17" s="15"/>
      <c r="L17" s="857"/>
      <c r="M17" s="857"/>
      <c r="N17" s="857"/>
    </row>
    <row r="18" spans="1:14" ht="24">
      <c r="A18" s="123" t="s">
        <v>5459</v>
      </c>
      <c r="B18" s="122" t="s">
        <v>5752</v>
      </c>
      <c r="C18" s="122" t="s">
        <v>5752</v>
      </c>
      <c r="D18" s="13">
        <v>5000</v>
      </c>
      <c r="E18" s="206" t="s">
        <v>6495</v>
      </c>
      <c r="F18" s="14" t="s">
        <v>5</v>
      </c>
      <c r="G18" s="206" t="s">
        <v>3664</v>
      </c>
      <c r="H18" s="75" t="s">
        <v>5929</v>
      </c>
      <c r="I18" s="15"/>
      <c r="L18" s="857"/>
      <c r="M18" s="857"/>
      <c r="N18" s="857"/>
    </row>
    <row r="19" spans="1:14" ht="24">
      <c r="A19" s="123" t="s">
        <v>5460</v>
      </c>
      <c r="B19" s="122" t="s">
        <v>5753</v>
      </c>
      <c r="C19" s="122" t="s">
        <v>5753</v>
      </c>
      <c r="D19" s="13">
        <v>10000</v>
      </c>
      <c r="E19" s="206" t="s">
        <v>6495</v>
      </c>
      <c r="F19" s="14" t="s">
        <v>5</v>
      </c>
      <c r="G19" s="206" t="s">
        <v>3664</v>
      </c>
      <c r="H19" s="75" t="s">
        <v>5929</v>
      </c>
      <c r="I19" s="15"/>
      <c r="L19" s="857"/>
      <c r="M19" s="857"/>
      <c r="N19" s="857"/>
    </row>
    <row r="20" spans="1:14" ht="24.75" thickBot="1">
      <c r="A20" s="123" t="s">
        <v>5461</v>
      </c>
      <c r="B20" s="122" t="s">
        <v>5754</v>
      </c>
      <c r="C20" s="122" t="s">
        <v>5754</v>
      </c>
      <c r="D20" s="13">
        <v>25000</v>
      </c>
      <c r="E20" s="206" t="s">
        <v>6495</v>
      </c>
      <c r="F20" s="14" t="s">
        <v>5</v>
      </c>
      <c r="G20" s="206" t="s">
        <v>3664</v>
      </c>
      <c r="H20" s="75" t="s">
        <v>5929</v>
      </c>
      <c r="I20" s="15"/>
      <c r="L20" s="857"/>
      <c r="M20" s="857"/>
      <c r="N20" s="857"/>
    </row>
    <row r="21" spans="1:14" ht="12.75" thickBot="1">
      <c r="A21" s="141" t="s">
        <v>5500</v>
      </c>
      <c r="B21" s="142"/>
      <c r="C21" s="142"/>
      <c r="D21" s="65"/>
      <c r="E21" s="65"/>
      <c r="F21" s="65"/>
      <c r="G21" s="65"/>
      <c r="H21" s="260"/>
      <c r="I21" s="15"/>
      <c r="J21" s="15"/>
      <c r="L21" s="857"/>
      <c r="M21" s="857"/>
      <c r="N21" s="857"/>
    </row>
    <row r="22" spans="1:14">
      <c r="A22" s="123" t="s">
        <v>5488</v>
      </c>
      <c r="B22" s="122" t="s">
        <v>5755</v>
      </c>
      <c r="C22" s="122" t="s">
        <v>5755</v>
      </c>
      <c r="D22" s="13">
        <v>39995</v>
      </c>
      <c r="E22" s="206" t="s">
        <v>6495</v>
      </c>
      <c r="F22" s="14" t="s">
        <v>5</v>
      </c>
      <c r="G22" s="206" t="s">
        <v>3664</v>
      </c>
      <c r="H22" s="75" t="s">
        <v>5929</v>
      </c>
      <c r="I22" s="15"/>
      <c r="L22" s="857"/>
      <c r="M22" s="857"/>
      <c r="N22" s="857"/>
    </row>
    <row r="23" spans="1:14" ht="24">
      <c r="A23" s="123" t="s">
        <v>5489</v>
      </c>
      <c r="B23" s="122" t="s">
        <v>5756</v>
      </c>
      <c r="C23" s="122" t="s">
        <v>5756</v>
      </c>
      <c r="D23" s="13">
        <v>39995</v>
      </c>
      <c r="E23" s="206" t="s">
        <v>6495</v>
      </c>
      <c r="F23" s="14" t="s">
        <v>5</v>
      </c>
      <c r="G23" s="206" t="s">
        <v>3664</v>
      </c>
      <c r="H23" s="75" t="s">
        <v>5929</v>
      </c>
      <c r="I23" s="15"/>
      <c r="L23" s="857"/>
      <c r="M23" s="857"/>
      <c r="N23" s="857"/>
    </row>
    <row r="24" spans="1:14">
      <c r="A24" s="16" t="s">
        <v>5490</v>
      </c>
      <c r="B24" s="221"/>
      <c r="C24" s="221"/>
      <c r="D24" s="221"/>
      <c r="E24" s="221"/>
      <c r="F24" s="221"/>
      <c r="G24" s="221"/>
      <c r="H24" s="220"/>
      <c r="I24" s="15"/>
      <c r="J24" s="15"/>
      <c r="L24" s="857"/>
      <c r="M24" s="857"/>
      <c r="N24" s="857"/>
    </row>
    <row r="25" spans="1:14">
      <c r="A25" s="123" t="s">
        <v>5491</v>
      </c>
      <c r="B25" s="122" t="s">
        <v>5757</v>
      </c>
      <c r="C25" s="122" t="s">
        <v>5757</v>
      </c>
      <c r="D25" s="13">
        <v>0</v>
      </c>
      <c r="E25" s="206" t="s">
        <v>6495</v>
      </c>
      <c r="F25" s="14" t="s">
        <v>5</v>
      </c>
      <c r="G25" s="206" t="s">
        <v>3664</v>
      </c>
      <c r="H25" s="75" t="s">
        <v>5929</v>
      </c>
      <c r="I25" s="15"/>
      <c r="L25" s="857"/>
      <c r="M25" s="857"/>
      <c r="N25" s="857"/>
    </row>
    <row r="26" spans="1:14" ht="24">
      <c r="A26" s="123" t="s">
        <v>5492</v>
      </c>
      <c r="B26" s="122" t="s">
        <v>5758</v>
      </c>
      <c r="C26" s="122" t="s">
        <v>5758</v>
      </c>
      <c r="D26" s="13">
        <v>10000</v>
      </c>
      <c r="E26" s="206" t="s">
        <v>6495</v>
      </c>
      <c r="F26" s="14" t="s">
        <v>5</v>
      </c>
      <c r="G26" s="206" t="s">
        <v>3664</v>
      </c>
      <c r="H26" s="75" t="s">
        <v>5929</v>
      </c>
      <c r="I26" s="15"/>
      <c r="L26" s="857"/>
      <c r="M26" s="857"/>
      <c r="N26" s="857"/>
    </row>
    <row r="27" spans="1:14" ht="24">
      <c r="A27" s="123" t="s">
        <v>5493</v>
      </c>
      <c r="B27" s="122" t="s">
        <v>5759</v>
      </c>
      <c r="C27" s="122" t="s">
        <v>5759</v>
      </c>
      <c r="D27" s="13">
        <v>20000</v>
      </c>
      <c r="E27" s="206" t="s">
        <v>6495</v>
      </c>
      <c r="F27" s="14" t="s">
        <v>5</v>
      </c>
      <c r="G27" s="206" t="s">
        <v>3664</v>
      </c>
      <c r="H27" s="75" t="s">
        <v>5929</v>
      </c>
      <c r="I27" s="15"/>
      <c r="L27" s="857"/>
      <c r="M27" s="857"/>
      <c r="N27" s="857"/>
    </row>
    <row r="28" spans="1:14" ht="24.75" thickBot="1">
      <c r="A28" s="123" t="s">
        <v>5494</v>
      </c>
      <c r="B28" s="122" t="s">
        <v>5760</v>
      </c>
      <c r="C28" s="122" t="s">
        <v>5760</v>
      </c>
      <c r="D28" s="13">
        <v>27500</v>
      </c>
      <c r="E28" s="206" t="s">
        <v>6495</v>
      </c>
      <c r="F28" s="14" t="s">
        <v>5</v>
      </c>
      <c r="G28" s="206" t="s">
        <v>3664</v>
      </c>
      <c r="H28" s="75" t="s">
        <v>5929</v>
      </c>
      <c r="I28" s="15"/>
      <c r="L28" s="857"/>
      <c r="M28" s="857"/>
      <c r="N28" s="857"/>
    </row>
    <row r="29" spans="1:14" ht="12.75" thickBot="1">
      <c r="A29" s="141" t="s">
        <v>5501</v>
      </c>
      <c r="B29" s="142"/>
      <c r="C29" s="142"/>
      <c r="D29" s="65"/>
      <c r="E29" s="65"/>
      <c r="F29" s="65"/>
      <c r="G29" s="65"/>
      <c r="H29" s="260"/>
      <c r="I29" s="15"/>
      <c r="J29" s="15"/>
      <c r="L29" s="857"/>
      <c r="M29" s="857"/>
      <c r="N29" s="857"/>
    </row>
    <row r="30" spans="1:14">
      <c r="A30" s="123" t="s">
        <v>5523</v>
      </c>
      <c r="B30" s="122" t="s">
        <v>5761</v>
      </c>
      <c r="C30" s="122" t="s">
        <v>5761</v>
      </c>
      <c r="D30" s="13">
        <v>59995</v>
      </c>
      <c r="E30" s="206" t="s">
        <v>6495</v>
      </c>
      <c r="F30" s="14" t="s">
        <v>5</v>
      </c>
      <c r="G30" s="206" t="s">
        <v>3664</v>
      </c>
      <c r="H30" s="75" t="s">
        <v>5929</v>
      </c>
      <c r="I30" s="15"/>
      <c r="L30" s="857"/>
      <c r="M30" s="857"/>
      <c r="N30" s="857"/>
    </row>
    <row r="31" spans="1:14" ht="24">
      <c r="A31" s="123" t="s">
        <v>5524</v>
      </c>
      <c r="B31" s="122" t="s">
        <v>5762</v>
      </c>
      <c r="C31" s="122" t="s">
        <v>5762</v>
      </c>
      <c r="D31" s="13">
        <v>59995</v>
      </c>
      <c r="E31" s="206" t="s">
        <v>6495</v>
      </c>
      <c r="F31" s="14" t="s">
        <v>5</v>
      </c>
      <c r="G31" s="206" t="s">
        <v>3664</v>
      </c>
      <c r="H31" s="75" t="s">
        <v>5929</v>
      </c>
      <c r="I31" s="15"/>
      <c r="L31" s="857"/>
      <c r="M31" s="857"/>
      <c r="N31" s="857"/>
    </row>
    <row r="32" spans="1:14">
      <c r="A32" s="16" t="s">
        <v>5502</v>
      </c>
      <c r="B32" s="221"/>
      <c r="C32" s="221"/>
      <c r="D32" s="221"/>
      <c r="E32" s="221"/>
      <c r="F32" s="221"/>
      <c r="G32" s="221"/>
      <c r="H32" s="220"/>
      <c r="I32" s="15"/>
      <c r="J32" s="15"/>
      <c r="L32" s="857"/>
      <c r="M32" s="857"/>
      <c r="N32" s="857"/>
    </row>
    <row r="33" spans="1:14">
      <c r="A33" s="123" t="s">
        <v>5525</v>
      </c>
      <c r="B33" s="122" t="s">
        <v>5763</v>
      </c>
      <c r="C33" s="122" t="s">
        <v>5763</v>
      </c>
      <c r="D33" s="13">
        <v>0</v>
      </c>
      <c r="E33" s="206" t="s">
        <v>6495</v>
      </c>
      <c r="F33" s="14" t="s">
        <v>5</v>
      </c>
      <c r="G33" s="206" t="s">
        <v>3664</v>
      </c>
      <c r="H33" s="57"/>
      <c r="I33" s="15"/>
      <c r="L33" s="857"/>
      <c r="M33" s="857"/>
      <c r="N33" s="857"/>
    </row>
    <row r="34" spans="1:14" ht="24">
      <c r="A34" s="123" t="s">
        <v>5526</v>
      </c>
      <c r="B34" s="122" t="s">
        <v>5764</v>
      </c>
      <c r="C34" s="122" t="s">
        <v>5764</v>
      </c>
      <c r="D34" s="13">
        <v>8000</v>
      </c>
      <c r="E34" s="206" t="s">
        <v>6495</v>
      </c>
      <c r="F34" s="14" t="s">
        <v>5</v>
      </c>
      <c r="G34" s="206" t="s">
        <v>3664</v>
      </c>
      <c r="H34" s="75" t="s">
        <v>5929</v>
      </c>
      <c r="I34" s="15"/>
      <c r="L34" s="857"/>
      <c r="M34" s="857"/>
      <c r="N34" s="857"/>
    </row>
    <row r="35" spans="1:14" ht="24">
      <c r="A35" s="123" t="s">
        <v>5527</v>
      </c>
      <c r="B35" s="122" t="s">
        <v>5765</v>
      </c>
      <c r="C35" s="122" t="s">
        <v>5765</v>
      </c>
      <c r="D35" s="13">
        <v>22000</v>
      </c>
      <c r="E35" s="206" t="s">
        <v>6495</v>
      </c>
      <c r="F35" s="14" t="s">
        <v>5</v>
      </c>
      <c r="G35" s="206" t="s">
        <v>3664</v>
      </c>
      <c r="H35" s="75" t="s">
        <v>5929</v>
      </c>
      <c r="I35" s="15"/>
      <c r="L35" s="857"/>
      <c r="M35" s="857"/>
      <c r="N35" s="857"/>
    </row>
    <row r="36" spans="1:14" ht="24.75" thickBot="1">
      <c r="A36" s="123" t="s">
        <v>5528</v>
      </c>
      <c r="B36" s="122" t="s">
        <v>5766</v>
      </c>
      <c r="C36" s="122" t="s">
        <v>5766</v>
      </c>
      <c r="D36" s="13">
        <v>32000</v>
      </c>
      <c r="E36" s="206" t="s">
        <v>6495</v>
      </c>
      <c r="F36" s="14" t="s">
        <v>5</v>
      </c>
      <c r="G36" s="206" t="s">
        <v>3664</v>
      </c>
      <c r="H36" s="75" t="s">
        <v>5929</v>
      </c>
      <c r="I36" s="15"/>
      <c r="L36" s="857"/>
      <c r="M36" s="857"/>
      <c r="N36" s="857"/>
    </row>
    <row r="37" spans="1:14" ht="12.75" thickBot="1">
      <c r="A37" s="141" t="s">
        <v>5504</v>
      </c>
      <c r="B37" s="142"/>
      <c r="C37" s="142"/>
      <c r="D37" s="65"/>
      <c r="E37" s="65"/>
      <c r="F37" s="65"/>
      <c r="G37" s="65"/>
      <c r="H37" s="260"/>
      <c r="I37" s="15"/>
      <c r="J37" s="15"/>
      <c r="L37" s="857"/>
      <c r="M37" s="857"/>
      <c r="N37" s="857"/>
    </row>
    <row r="38" spans="1:14">
      <c r="A38" s="123" t="s">
        <v>5571</v>
      </c>
      <c r="B38" s="122" t="s">
        <v>5767</v>
      </c>
      <c r="C38" s="122" t="s">
        <v>5767</v>
      </c>
      <c r="D38" s="13">
        <v>94995</v>
      </c>
      <c r="E38" s="206" t="s">
        <v>6495</v>
      </c>
      <c r="F38" s="14" t="s">
        <v>5</v>
      </c>
      <c r="G38" s="206" t="s">
        <v>3664</v>
      </c>
      <c r="H38" s="75" t="s">
        <v>5929</v>
      </c>
      <c r="I38" s="15"/>
      <c r="L38" s="857"/>
      <c r="M38" s="857"/>
      <c r="N38" s="857"/>
    </row>
    <row r="39" spans="1:14" ht="24">
      <c r="A39" s="123" t="s">
        <v>5572</v>
      </c>
      <c r="B39" s="122" t="s">
        <v>5768</v>
      </c>
      <c r="C39" s="122" t="s">
        <v>5768</v>
      </c>
      <c r="D39" s="13">
        <v>94995</v>
      </c>
      <c r="E39" s="206" t="s">
        <v>6495</v>
      </c>
      <c r="F39" s="14" t="s">
        <v>5</v>
      </c>
      <c r="G39" s="206" t="s">
        <v>3664</v>
      </c>
      <c r="H39" s="75" t="s">
        <v>5929</v>
      </c>
      <c r="I39" s="15"/>
      <c r="L39" s="857"/>
      <c r="M39" s="857"/>
      <c r="N39" s="857"/>
    </row>
    <row r="40" spans="1:14">
      <c r="A40" s="16" t="s">
        <v>5503</v>
      </c>
      <c r="B40" s="221"/>
      <c r="C40" s="221"/>
      <c r="D40" s="221"/>
      <c r="E40" s="221"/>
      <c r="F40" s="221"/>
      <c r="G40" s="221"/>
      <c r="H40" s="220"/>
      <c r="I40" s="15"/>
      <c r="J40" s="15"/>
      <c r="L40" s="857"/>
      <c r="M40" s="857"/>
      <c r="N40" s="857"/>
    </row>
    <row r="41" spans="1:14">
      <c r="A41" s="123" t="s">
        <v>5573</v>
      </c>
      <c r="B41" s="122" t="s">
        <v>5769</v>
      </c>
      <c r="C41" s="122" t="s">
        <v>5769</v>
      </c>
      <c r="D41" s="13">
        <v>0</v>
      </c>
      <c r="E41" s="206" t="s">
        <v>6495</v>
      </c>
      <c r="F41" s="14" t="s">
        <v>5</v>
      </c>
      <c r="G41" s="206" t="s">
        <v>3664</v>
      </c>
      <c r="H41" s="57"/>
      <c r="I41" s="15"/>
      <c r="L41" s="857"/>
      <c r="M41" s="857"/>
      <c r="N41" s="857"/>
    </row>
    <row r="42" spans="1:14" ht="24">
      <c r="A42" s="123" t="s">
        <v>5574</v>
      </c>
      <c r="B42" s="122" t="s">
        <v>5770</v>
      </c>
      <c r="C42" s="122" t="s">
        <v>5770</v>
      </c>
      <c r="D42" s="13">
        <v>15000</v>
      </c>
      <c r="E42" s="206" t="s">
        <v>6495</v>
      </c>
      <c r="F42" s="14" t="s">
        <v>5</v>
      </c>
      <c r="G42" s="206" t="s">
        <v>3664</v>
      </c>
      <c r="H42" s="75" t="s">
        <v>5929</v>
      </c>
      <c r="I42" s="15"/>
      <c r="L42" s="857"/>
      <c r="M42" s="857"/>
      <c r="N42" s="857"/>
    </row>
    <row r="43" spans="1:14" ht="24.75" thickBot="1">
      <c r="A43" s="123" t="s">
        <v>5575</v>
      </c>
      <c r="B43" s="122" t="s">
        <v>5771</v>
      </c>
      <c r="C43" s="122" t="s">
        <v>5771</v>
      </c>
      <c r="D43" s="13">
        <v>25000</v>
      </c>
      <c r="E43" s="206" t="s">
        <v>6495</v>
      </c>
      <c r="F43" s="14" t="s">
        <v>5</v>
      </c>
      <c r="G43" s="206" t="s">
        <v>3664</v>
      </c>
      <c r="H43" s="75" t="s">
        <v>5929</v>
      </c>
      <c r="I43" s="15"/>
      <c r="L43" s="857"/>
      <c r="M43" s="857"/>
      <c r="N43" s="857"/>
    </row>
    <row r="44" spans="1:14" ht="12.75" thickBot="1">
      <c r="A44" s="141" t="s">
        <v>5613</v>
      </c>
      <c r="B44" s="142"/>
      <c r="C44" s="142"/>
      <c r="D44" s="65"/>
      <c r="E44" s="65"/>
      <c r="F44" s="65"/>
      <c r="G44" s="65"/>
      <c r="H44" s="260"/>
      <c r="I44" s="15"/>
      <c r="J44" s="15"/>
      <c r="L44" s="857"/>
      <c r="M44" s="857"/>
      <c r="N44" s="857"/>
    </row>
    <row r="45" spans="1:14">
      <c r="A45" s="207" t="s">
        <v>5606</v>
      </c>
      <c r="B45" s="208" t="s">
        <v>5607</v>
      </c>
      <c r="C45" s="208" t="s">
        <v>5608</v>
      </c>
      <c r="D45" s="90">
        <v>32500</v>
      </c>
      <c r="E45" s="206" t="s">
        <v>6495</v>
      </c>
      <c r="F45" s="14" t="s">
        <v>5</v>
      </c>
      <c r="G45" s="206" t="s">
        <v>3664</v>
      </c>
      <c r="H45" s="75" t="s">
        <v>5929</v>
      </c>
      <c r="I45" s="15"/>
      <c r="L45" s="857"/>
      <c r="M45" s="857"/>
      <c r="N45" s="857"/>
    </row>
    <row r="46" spans="1:14">
      <c r="A46" s="207" t="s">
        <v>5609</v>
      </c>
      <c r="B46" s="208" t="s">
        <v>5610</v>
      </c>
      <c r="C46" s="208" t="s">
        <v>5611</v>
      </c>
      <c r="D46" s="90">
        <v>32500</v>
      </c>
      <c r="E46" s="206" t="s">
        <v>6495</v>
      </c>
      <c r="F46" s="14" t="s">
        <v>5</v>
      </c>
      <c r="G46" s="206" t="s">
        <v>3664</v>
      </c>
      <c r="H46" s="75" t="s">
        <v>5929</v>
      </c>
      <c r="I46" s="15"/>
      <c r="L46" s="857"/>
      <c r="M46" s="857"/>
      <c r="N46" s="857"/>
    </row>
    <row r="47" spans="1:14">
      <c r="A47" s="16" t="s">
        <v>5612</v>
      </c>
      <c r="B47" s="221"/>
      <c r="C47" s="221"/>
      <c r="D47" s="221"/>
      <c r="E47" s="221"/>
      <c r="F47" s="221"/>
      <c r="G47" s="221"/>
      <c r="H47" s="220"/>
      <c r="I47" s="15"/>
      <c r="J47" s="15"/>
      <c r="L47" s="857"/>
      <c r="M47" s="857"/>
      <c r="N47" s="857"/>
    </row>
    <row r="48" spans="1:14">
      <c r="A48" s="207" t="s">
        <v>5614</v>
      </c>
      <c r="B48" s="208" t="s">
        <v>5866</v>
      </c>
      <c r="C48" s="208" t="s">
        <v>5866</v>
      </c>
      <c r="D48" s="90">
        <v>7495</v>
      </c>
      <c r="E48" s="206" t="s">
        <v>6495</v>
      </c>
      <c r="F48" s="14" t="s">
        <v>5</v>
      </c>
      <c r="G48" s="206" t="s">
        <v>3664</v>
      </c>
      <c r="H48" s="75" t="s">
        <v>5929</v>
      </c>
      <c r="I48" s="15"/>
      <c r="L48" s="857"/>
      <c r="M48" s="857"/>
      <c r="N48" s="857"/>
    </row>
    <row r="49" spans="1:14">
      <c r="A49" s="207" t="s">
        <v>5615</v>
      </c>
      <c r="B49" s="208" t="s">
        <v>5867</v>
      </c>
      <c r="C49" s="208" t="s">
        <v>5867</v>
      </c>
      <c r="D49" s="90">
        <v>15495</v>
      </c>
      <c r="E49" s="206" t="s">
        <v>6495</v>
      </c>
      <c r="F49" s="14" t="s">
        <v>5</v>
      </c>
      <c r="G49" s="206" t="s">
        <v>3664</v>
      </c>
      <c r="H49" s="75" t="s">
        <v>5929</v>
      </c>
      <c r="I49" s="15"/>
      <c r="L49" s="857"/>
      <c r="M49" s="857"/>
      <c r="N49" s="857"/>
    </row>
    <row r="50" spans="1:14">
      <c r="A50" s="123" t="s">
        <v>5616</v>
      </c>
      <c r="B50" s="122" t="s">
        <v>5868</v>
      </c>
      <c r="C50" s="122" t="s">
        <v>5868</v>
      </c>
      <c r="D50" s="13">
        <v>37495</v>
      </c>
      <c r="E50" s="206" t="s">
        <v>6495</v>
      </c>
      <c r="F50" s="14" t="s">
        <v>5</v>
      </c>
      <c r="G50" s="206" t="s">
        <v>3664</v>
      </c>
      <c r="H50" s="75" t="s">
        <v>5929</v>
      </c>
      <c r="I50" s="15"/>
      <c r="L50" s="857"/>
      <c r="M50" s="857"/>
      <c r="N50" s="857"/>
    </row>
    <row r="51" spans="1:14" ht="13.5">
      <c r="A51" s="158"/>
      <c r="B51" s="158"/>
      <c r="C51" s="158"/>
      <c r="D51"/>
      <c r="E51"/>
      <c r="F51"/>
      <c r="G51" s="158"/>
      <c r="H51"/>
      <c r="I51" s="15"/>
      <c r="J51" s="15"/>
      <c r="L51" s="857"/>
      <c r="M51" s="857"/>
      <c r="N51" s="857"/>
    </row>
    <row r="52" spans="1:14" ht="18.75" thickBot="1">
      <c r="A52" s="157" t="s">
        <v>5627</v>
      </c>
      <c r="B52" s="55"/>
      <c r="C52" s="55"/>
      <c r="D52"/>
      <c r="E52"/>
      <c r="F52"/>
      <c r="G52" s="55"/>
      <c r="I52" s="15"/>
      <c r="J52" s="15"/>
      <c r="L52" s="857"/>
      <c r="M52" s="857"/>
      <c r="N52" s="857"/>
    </row>
    <row r="53" spans="1:14" ht="24.75" thickBot="1">
      <c r="A53" s="6" t="s">
        <v>0</v>
      </c>
      <c r="B53" s="7" t="s">
        <v>1</v>
      </c>
      <c r="C53" s="8" t="s">
        <v>2</v>
      </c>
      <c r="D53" s="169" t="s">
        <v>3498</v>
      </c>
      <c r="E53" s="256" t="s">
        <v>6494</v>
      </c>
      <c r="F53" s="9" t="s">
        <v>4</v>
      </c>
      <c r="G53" s="584" t="s">
        <v>8398</v>
      </c>
      <c r="H53" s="265" t="s">
        <v>5928</v>
      </c>
      <c r="I53" s="15"/>
      <c r="J53" s="15"/>
      <c r="L53" s="857"/>
      <c r="M53" s="857"/>
      <c r="N53" s="857"/>
    </row>
    <row r="54" spans="1:14" ht="12.75" thickBot="1">
      <c r="A54" s="141" t="s">
        <v>5433</v>
      </c>
      <c r="B54" s="142"/>
      <c r="C54" s="142"/>
      <c r="D54" s="65"/>
      <c r="E54" s="65"/>
      <c r="F54" s="65"/>
      <c r="G54" s="65"/>
      <c r="H54" s="260"/>
      <c r="I54" s="15"/>
      <c r="J54" s="15"/>
      <c r="L54" s="857"/>
      <c r="M54" s="857"/>
      <c r="N54" s="857"/>
    </row>
    <row r="55" spans="1:14">
      <c r="A55" s="123" t="s">
        <v>5421</v>
      </c>
      <c r="B55" s="122" t="s">
        <v>5772</v>
      </c>
      <c r="C55" s="122" t="s">
        <v>5772</v>
      </c>
      <c r="D55" s="13">
        <v>15995</v>
      </c>
      <c r="E55" s="206" t="s">
        <v>6495</v>
      </c>
      <c r="F55" s="14" t="s">
        <v>5</v>
      </c>
      <c r="G55" s="397" t="s">
        <v>3664</v>
      </c>
      <c r="I55" s="15"/>
      <c r="L55" s="857"/>
      <c r="M55" s="857"/>
      <c r="N55" s="857"/>
    </row>
    <row r="56" spans="1:14" ht="24">
      <c r="A56" s="123" t="s">
        <v>5423</v>
      </c>
      <c r="B56" s="122" t="s">
        <v>5773</v>
      </c>
      <c r="C56" s="122" t="s">
        <v>5773</v>
      </c>
      <c r="D56" s="13">
        <v>15995</v>
      </c>
      <c r="E56" s="206" t="s">
        <v>6495</v>
      </c>
      <c r="F56" s="14" t="s">
        <v>5</v>
      </c>
      <c r="G56" s="397" t="s">
        <v>3664</v>
      </c>
      <c r="I56" s="15"/>
      <c r="L56" s="857"/>
      <c r="M56" s="857"/>
      <c r="N56" s="857"/>
    </row>
    <row r="57" spans="1:14">
      <c r="A57" s="16" t="s">
        <v>5432</v>
      </c>
      <c r="B57" s="221"/>
      <c r="C57" s="221"/>
      <c r="D57" s="221"/>
      <c r="E57" s="221"/>
      <c r="F57" s="221"/>
      <c r="G57" s="220"/>
      <c r="I57" s="15"/>
      <c r="J57" s="15"/>
      <c r="L57" s="857"/>
      <c r="M57" s="857"/>
      <c r="N57" s="857"/>
    </row>
    <row r="58" spans="1:14">
      <c r="A58" s="113" t="s">
        <v>6203</v>
      </c>
      <c r="B58" s="122" t="s">
        <v>6204</v>
      </c>
      <c r="C58" s="122" t="s">
        <v>6204</v>
      </c>
      <c r="D58" s="13">
        <v>0</v>
      </c>
      <c r="E58" s="206" t="s">
        <v>6495</v>
      </c>
      <c r="F58" s="14" t="s">
        <v>5</v>
      </c>
      <c r="G58" s="397" t="s">
        <v>3664</v>
      </c>
      <c r="H58" s="55"/>
      <c r="I58" s="15"/>
      <c r="J58" s="15"/>
      <c r="L58" s="857"/>
      <c r="M58" s="857"/>
      <c r="N58" s="857"/>
    </row>
    <row r="59" spans="1:14" ht="24">
      <c r="A59" s="123" t="s">
        <v>5427</v>
      </c>
      <c r="B59" s="122" t="s">
        <v>5774</v>
      </c>
      <c r="C59" s="122" t="s">
        <v>5774</v>
      </c>
      <c r="D59" s="13">
        <v>0</v>
      </c>
      <c r="E59" s="206" t="s">
        <v>6495</v>
      </c>
      <c r="F59" s="14" t="s">
        <v>5</v>
      </c>
      <c r="G59" s="397" t="s">
        <v>3664</v>
      </c>
      <c r="H59" s="55"/>
      <c r="I59" s="15"/>
      <c r="L59" s="857"/>
      <c r="M59" s="857"/>
      <c r="N59" s="857"/>
    </row>
    <row r="60" spans="1:14" ht="24">
      <c r="A60" s="123" t="s">
        <v>5428</v>
      </c>
      <c r="B60" s="122" t="s">
        <v>5775</v>
      </c>
      <c r="C60" s="122" t="s">
        <v>5775</v>
      </c>
      <c r="D60" s="13">
        <v>0</v>
      </c>
      <c r="E60" s="206" t="s">
        <v>6495</v>
      </c>
      <c r="F60" s="14" t="s">
        <v>5</v>
      </c>
      <c r="G60" s="397" t="s">
        <v>3664</v>
      </c>
      <c r="H60" s="55"/>
      <c r="I60" s="15"/>
      <c r="L60" s="857"/>
      <c r="M60" s="857"/>
      <c r="N60" s="857"/>
    </row>
    <row r="61" spans="1:14" ht="24.75" thickBot="1">
      <c r="A61" s="123" t="s">
        <v>5429</v>
      </c>
      <c r="B61" s="122" t="s">
        <v>5776</v>
      </c>
      <c r="C61" s="122" t="s">
        <v>5776</v>
      </c>
      <c r="D61" s="13">
        <v>0</v>
      </c>
      <c r="E61" s="206" t="s">
        <v>6495</v>
      </c>
      <c r="F61" s="14" t="s">
        <v>5</v>
      </c>
      <c r="G61" s="397" t="s">
        <v>3664</v>
      </c>
      <c r="H61" s="55"/>
      <c r="I61" s="15"/>
      <c r="L61" s="857"/>
      <c r="M61" s="857"/>
      <c r="N61" s="857"/>
    </row>
    <row r="62" spans="1:14" ht="12.75" thickBot="1">
      <c r="A62" s="141" t="s">
        <v>5464</v>
      </c>
      <c r="B62" s="142"/>
      <c r="C62" s="142"/>
      <c r="D62" s="65"/>
      <c r="E62" s="65"/>
      <c r="F62" s="65"/>
      <c r="G62" s="260"/>
      <c r="I62" s="15"/>
      <c r="J62" s="15"/>
      <c r="L62" s="857"/>
      <c r="M62" s="857"/>
      <c r="N62" s="857"/>
    </row>
    <row r="63" spans="1:14" s="47" customFormat="1" ht="24">
      <c r="A63" s="123" t="s">
        <v>5462</v>
      </c>
      <c r="B63" s="114" t="s">
        <v>6121</v>
      </c>
      <c r="C63" s="109" t="s">
        <v>5997</v>
      </c>
      <c r="D63" s="13">
        <v>24995</v>
      </c>
      <c r="E63" s="206" t="s">
        <v>6495</v>
      </c>
      <c r="F63" s="14" t="s">
        <v>5</v>
      </c>
      <c r="G63" s="397" t="s">
        <v>3664</v>
      </c>
      <c r="I63" s="15"/>
      <c r="J63" s="3"/>
      <c r="K63" s="3"/>
      <c r="L63" s="857"/>
      <c r="M63" s="857"/>
      <c r="N63" s="857"/>
    </row>
    <row r="64" spans="1:14" s="47" customFormat="1" ht="24">
      <c r="A64" s="123" t="s">
        <v>5463</v>
      </c>
      <c r="B64" s="114" t="s">
        <v>6122</v>
      </c>
      <c r="C64" s="109" t="s">
        <v>5998</v>
      </c>
      <c r="D64" s="13">
        <v>24995</v>
      </c>
      <c r="E64" s="206" t="s">
        <v>6495</v>
      </c>
      <c r="F64" s="14" t="s">
        <v>5</v>
      </c>
      <c r="G64" s="397" t="s">
        <v>3664</v>
      </c>
      <c r="I64" s="15"/>
      <c r="J64" s="3"/>
      <c r="K64" s="3"/>
      <c r="L64" s="857"/>
      <c r="M64" s="857"/>
      <c r="N64" s="857"/>
    </row>
    <row r="65" spans="1:14">
      <c r="A65" s="16" t="s">
        <v>5465</v>
      </c>
      <c r="B65" s="221"/>
      <c r="C65" s="221"/>
      <c r="D65" s="221"/>
      <c r="E65" s="221"/>
      <c r="F65" s="221"/>
      <c r="G65" s="220"/>
      <c r="I65" s="15"/>
      <c r="J65" s="15"/>
      <c r="L65" s="857"/>
      <c r="M65" s="857"/>
      <c r="N65" s="857"/>
    </row>
    <row r="66" spans="1:14">
      <c r="A66" s="113" t="s">
        <v>6205</v>
      </c>
      <c r="B66" s="122" t="s">
        <v>6206</v>
      </c>
      <c r="C66" s="122" t="s">
        <v>6206</v>
      </c>
      <c r="D66" s="13">
        <v>0</v>
      </c>
      <c r="E66" s="206" t="s">
        <v>6495</v>
      </c>
      <c r="F66" s="14" t="s">
        <v>5</v>
      </c>
      <c r="G66" s="206" t="s">
        <v>3664</v>
      </c>
      <c r="H66" s="55"/>
      <c r="I66" s="15"/>
      <c r="J66" s="15"/>
      <c r="L66" s="857"/>
      <c r="M66" s="857"/>
      <c r="N66" s="857"/>
    </row>
    <row r="67" spans="1:14" ht="24">
      <c r="A67" s="123" t="s">
        <v>5466</v>
      </c>
      <c r="B67" s="122" t="s">
        <v>5777</v>
      </c>
      <c r="C67" s="122" t="s">
        <v>5777</v>
      </c>
      <c r="D67" s="13">
        <v>0</v>
      </c>
      <c r="E67" s="206" t="s">
        <v>6495</v>
      </c>
      <c r="F67" s="14" t="s">
        <v>5</v>
      </c>
      <c r="G67" s="397" t="s">
        <v>3664</v>
      </c>
      <c r="H67" s="55"/>
      <c r="I67" s="15"/>
      <c r="L67" s="857"/>
      <c r="M67" s="857"/>
      <c r="N67" s="857"/>
    </row>
    <row r="68" spans="1:14" ht="24">
      <c r="A68" s="123" t="s">
        <v>5467</v>
      </c>
      <c r="B68" s="122" t="s">
        <v>5778</v>
      </c>
      <c r="C68" s="122" t="s">
        <v>5778</v>
      </c>
      <c r="D68" s="13">
        <v>0</v>
      </c>
      <c r="E68" s="206" t="s">
        <v>6495</v>
      </c>
      <c r="F68" s="14" t="s">
        <v>5</v>
      </c>
      <c r="G68" s="397" t="s">
        <v>3664</v>
      </c>
      <c r="H68" s="55"/>
      <c r="I68" s="15"/>
      <c r="L68" s="857"/>
      <c r="M68" s="857"/>
      <c r="N68" s="857"/>
    </row>
    <row r="69" spans="1:14" ht="24.75" thickBot="1">
      <c r="A69" s="123" t="s">
        <v>5468</v>
      </c>
      <c r="B69" s="122" t="s">
        <v>5779</v>
      </c>
      <c r="C69" s="122" t="s">
        <v>5779</v>
      </c>
      <c r="D69" s="13">
        <v>0</v>
      </c>
      <c r="E69" s="206" t="s">
        <v>6495</v>
      </c>
      <c r="F69" s="14" t="s">
        <v>5</v>
      </c>
      <c r="G69" s="397" t="s">
        <v>3664</v>
      </c>
      <c r="H69" s="55"/>
      <c r="I69" s="15"/>
      <c r="L69" s="857"/>
      <c r="M69" s="857"/>
      <c r="N69" s="857"/>
    </row>
    <row r="70" spans="1:14" ht="12.75" thickBot="1">
      <c r="A70" s="141" t="s">
        <v>5499</v>
      </c>
      <c r="B70" s="142"/>
      <c r="C70" s="142"/>
      <c r="D70" s="65"/>
      <c r="E70" s="65"/>
      <c r="F70" s="65"/>
      <c r="G70" s="260"/>
      <c r="I70" s="15"/>
      <c r="J70" s="15"/>
      <c r="L70" s="857"/>
      <c r="M70" s="857"/>
      <c r="N70" s="857"/>
    </row>
    <row r="71" spans="1:14">
      <c r="A71" s="123" t="s">
        <v>5505</v>
      </c>
      <c r="B71" s="122" t="s">
        <v>5780</v>
      </c>
      <c r="C71" s="122" t="s">
        <v>5780</v>
      </c>
      <c r="D71" s="13">
        <v>39995</v>
      </c>
      <c r="E71" s="206" t="s">
        <v>6495</v>
      </c>
      <c r="F71" s="14" t="s">
        <v>5</v>
      </c>
      <c r="G71" s="397" t="s">
        <v>3664</v>
      </c>
      <c r="I71" s="15"/>
      <c r="L71" s="857"/>
      <c r="M71" s="857"/>
      <c r="N71" s="857"/>
    </row>
    <row r="72" spans="1:14" ht="24">
      <c r="A72" s="123" t="s">
        <v>5506</v>
      </c>
      <c r="B72" s="122" t="s">
        <v>5781</v>
      </c>
      <c r="C72" s="122" t="s">
        <v>5781</v>
      </c>
      <c r="D72" s="13">
        <v>39995</v>
      </c>
      <c r="E72" s="206" t="s">
        <v>6495</v>
      </c>
      <c r="F72" s="14" t="s">
        <v>5</v>
      </c>
      <c r="G72" s="397" t="s">
        <v>3664</v>
      </c>
      <c r="I72" s="15"/>
      <c r="L72" s="857"/>
      <c r="M72" s="857"/>
      <c r="N72" s="857"/>
    </row>
    <row r="73" spans="1:14">
      <c r="A73" s="16" t="s">
        <v>5469</v>
      </c>
      <c r="B73" s="221"/>
      <c r="C73" s="221"/>
      <c r="D73" s="221"/>
      <c r="E73" s="221"/>
      <c r="F73" s="221"/>
      <c r="G73" s="220"/>
      <c r="I73" s="15"/>
      <c r="J73" s="15"/>
      <c r="L73" s="857"/>
      <c r="M73" s="857"/>
      <c r="N73" s="857"/>
    </row>
    <row r="74" spans="1:14">
      <c r="A74" s="123" t="s">
        <v>5507</v>
      </c>
      <c r="B74" s="122" t="s">
        <v>5782</v>
      </c>
      <c r="C74" s="122" t="s">
        <v>5782</v>
      </c>
      <c r="D74" s="13">
        <v>0</v>
      </c>
      <c r="E74" s="206" t="s">
        <v>6495</v>
      </c>
      <c r="F74" s="14" t="s">
        <v>5</v>
      </c>
      <c r="G74" s="397" t="s">
        <v>3664</v>
      </c>
      <c r="H74" s="55"/>
      <c r="I74" s="15"/>
      <c r="L74" s="857"/>
      <c r="M74" s="857"/>
      <c r="N74" s="857"/>
    </row>
    <row r="75" spans="1:14" ht="24">
      <c r="A75" s="123" t="s">
        <v>5508</v>
      </c>
      <c r="B75" s="122" t="s">
        <v>5783</v>
      </c>
      <c r="C75" s="122" t="s">
        <v>5783</v>
      </c>
      <c r="D75" s="13">
        <v>0</v>
      </c>
      <c r="E75" s="206" t="s">
        <v>6495</v>
      </c>
      <c r="F75" s="14" t="s">
        <v>5</v>
      </c>
      <c r="G75" s="397" t="s">
        <v>3664</v>
      </c>
      <c r="H75" s="55"/>
      <c r="I75" s="15"/>
      <c r="L75" s="857"/>
      <c r="M75" s="857"/>
      <c r="N75" s="857"/>
    </row>
    <row r="76" spans="1:14" ht="24">
      <c r="A76" s="123" t="s">
        <v>5509</v>
      </c>
      <c r="B76" s="122" t="s">
        <v>5784</v>
      </c>
      <c r="C76" s="122" t="s">
        <v>5784</v>
      </c>
      <c r="D76" s="13">
        <v>0</v>
      </c>
      <c r="E76" s="206" t="s">
        <v>6495</v>
      </c>
      <c r="F76" s="14" t="s">
        <v>5</v>
      </c>
      <c r="G76" s="397" t="s">
        <v>3664</v>
      </c>
      <c r="H76" s="55"/>
      <c r="I76" s="15"/>
      <c r="L76" s="857"/>
      <c r="M76" s="857"/>
      <c r="N76" s="857"/>
    </row>
    <row r="77" spans="1:14" ht="24.75" thickBot="1">
      <c r="A77" s="123" t="s">
        <v>5510</v>
      </c>
      <c r="B77" s="122" t="s">
        <v>5785</v>
      </c>
      <c r="C77" s="122" t="s">
        <v>5785</v>
      </c>
      <c r="D77" s="13">
        <v>0</v>
      </c>
      <c r="E77" s="206" t="s">
        <v>6495</v>
      </c>
      <c r="F77" s="14" t="s">
        <v>5</v>
      </c>
      <c r="G77" s="397" t="s">
        <v>3664</v>
      </c>
      <c r="H77" s="55"/>
      <c r="I77" s="15"/>
      <c r="L77" s="857"/>
      <c r="M77" s="857"/>
      <c r="N77" s="857"/>
    </row>
    <row r="78" spans="1:14" ht="12.75" thickBot="1">
      <c r="A78" s="141" t="s">
        <v>5497</v>
      </c>
      <c r="B78" s="142"/>
      <c r="C78" s="142"/>
      <c r="D78" s="65"/>
      <c r="E78" s="65"/>
      <c r="F78" s="65"/>
      <c r="G78" s="260"/>
      <c r="I78" s="15"/>
      <c r="J78" s="15"/>
      <c r="L78" s="857"/>
      <c r="M78" s="857"/>
      <c r="N78" s="857"/>
    </row>
    <row r="79" spans="1:14">
      <c r="A79" s="123" t="s">
        <v>5529</v>
      </c>
      <c r="B79" s="122" t="s">
        <v>5786</v>
      </c>
      <c r="C79" s="122" t="s">
        <v>5786</v>
      </c>
      <c r="D79" s="13">
        <v>59995</v>
      </c>
      <c r="E79" s="206" t="s">
        <v>6495</v>
      </c>
      <c r="F79" s="14" t="s">
        <v>5</v>
      </c>
      <c r="G79" s="397" t="s">
        <v>3664</v>
      </c>
      <c r="I79" s="15"/>
      <c r="L79" s="857"/>
      <c r="M79" s="857"/>
      <c r="N79" s="857"/>
    </row>
    <row r="80" spans="1:14" ht="24">
      <c r="A80" s="123" t="s">
        <v>5530</v>
      </c>
      <c r="B80" s="122" t="s">
        <v>5787</v>
      </c>
      <c r="C80" s="122" t="s">
        <v>5787</v>
      </c>
      <c r="D80" s="13">
        <v>59995</v>
      </c>
      <c r="E80" s="206" t="s">
        <v>6495</v>
      </c>
      <c r="F80" s="14" t="s">
        <v>5</v>
      </c>
      <c r="G80" s="397" t="s">
        <v>3664</v>
      </c>
      <c r="I80" s="15"/>
      <c r="L80" s="857"/>
      <c r="M80" s="857"/>
      <c r="N80" s="857"/>
    </row>
    <row r="81" spans="1:14">
      <c r="A81" s="16" t="s">
        <v>5498</v>
      </c>
      <c r="B81" s="221"/>
      <c r="C81" s="221"/>
      <c r="D81" s="221"/>
      <c r="E81" s="221"/>
      <c r="F81" s="221"/>
      <c r="G81" s="220"/>
      <c r="I81" s="15"/>
      <c r="J81" s="15"/>
      <c r="L81" s="857"/>
      <c r="M81" s="857"/>
      <c r="N81" s="857"/>
    </row>
    <row r="82" spans="1:14">
      <c r="A82" s="123" t="s">
        <v>5531</v>
      </c>
      <c r="B82" s="122" t="s">
        <v>5788</v>
      </c>
      <c r="C82" s="122" t="s">
        <v>5788</v>
      </c>
      <c r="D82" s="13">
        <v>0</v>
      </c>
      <c r="E82" s="206" t="s">
        <v>6495</v>
      </c>
      <c r="F82" s="14" t="s">
        <v>5</v>
      </c>
      <c r="G82" s="397" t="s">
        <v>3664</v>
      </c>
      <c r="H82" s="55"/>
      <c r="I82" s="15"/>
      <c r="L82" s="857"/>
      <c r="M82" s="857"/>
      <c r="N82" s="857"/>
    </row>
    <row r="83" spans="1:14" ht="24">
      <c r="A83" s="123" t="s">
        <v>5532</v>
      </c>
      <c r="B83" s="122" t="s">
        <v>5789</v>
      </c>
      <c r="C83" s="122" t="s">
        <v>5789</v>
      </c>
      <c r="D83" s="13">
        <v>0</v>
      </c>
      <c r="E83" s="206" t="s">
        <v>6495</v>
      </c>
      <c r="F83" s="14" t="s">
        <v>5</v>
      </c>
      <c r="G83" s="397" t="s">
        <v>3664</v>
      </c>
      <c r="H83" s="55"/>
      <c r="I83" s="15"/>
      <c r="L83" s="857"/>
      <c r="M83" s="857"/>
      <c r="N83" s="857"/>
    </row>
    <row r="84" spans="1:14" ht="24">
      <c r="A84" s="123" t="s">
        <v>5533</v>
      </c>
      <c r="B84" s="122" t="s">
        <v>5790</v>
      </c>
      <c r="C84" s="122" t="s">
        <v>5790</v>
      </c>
      <c r="D84" s="13">
        <v>0</v>
      </c>
      <c r="E84" s="206" t="s">
        <v>6495</v>
      </c>
      <c r="F84" s="14" t="s">
        <v>5</v>
      </c>
      <c r="G84" s="397" t="s">
        <v>3664</v>
      </c>
      <c r="H84" s="55"/>
      <c r="I84" s="15"/>
      <c r="L84" s="857"/>
      <c r="M84" s="857"/>
      <c r="N84" s="857"/>
    </row>
    <row r="85" spans="1:14" ht="24.75" thickBot="1">
      <c r="A85" s="123" t="s">
        <v>5534</v>
      </c>
      <c r="B85" s="122" t="s">
        <v>5791</v>
      </c>
      <c r="C85" s="122" t="s">
        <v>5791</v>
      </c>
      <c r="D85" s="13">
        <v>0</v>
      </c>
      <c r="E85" s="206" t="s">
        <v>6495</v>
      </c>
      <c r="F85" s="14" t="s">
        <v>5</v>
      </c>
      <c r="G85" s="397" t="s">
        <v>3664</v>
      </c>
      <c r="H85" s="55"/>
      <c r="I85" s="15"/>
      <c r="L85" s="857"/>
      <c r="M85" s="857"/>
      <c r="N85" s="857"/>
    </row>
    <row r="86" spans="1:14" ht="12.75" thickBot="1">
      <c r="A86" s="141" t="s">
        <v>5495</v>
      </c>
      <c r="B86" s="142"/>
      <c r="C86" s="142"/>
      <c r="D86" s="65"/>
      <c r="E86" s="65"/>
      <c r="F86" s="65"/>
      <c r="G86" s="260"/>
      <c r="I86" s="15"/>
      <c r="J86" s="15"/>
      <c r="L86" s="857"/>
      <c r="M86" s="857"/>
      <c r="N86" s="857"/>
    </row>
    <row r="87" spans="1:14">
      <c r="A87" s="123" t="s">
        <v>5576</v>
      </c>
      <c r="B87" s="122" t="s">
        <v>5792</v>
      </c>
      <c r="C87" s="122" t="s">
        <v>5792</v>
      </c>
      <c r="D87" s="13">
        <v>94995</v>
      </c>
      <c r="E87" s="206" t="s">
        <v>6495</v>
      </c>
      <c r="F87" s="14" t="s">
        <v>5</v>
      </c>
      <c r="G87" s="397" t="s">
        <v>3664</v>
      </c>
      <c r="I87" s="15"/>
      <c r="L87" s="857"/>
      <c r="M87" s="857"/>
      <c r="N87" s="857"/>
    </row>
    <row r="88" spans="1:14" ht="24">
      <c r="A88" s="123" t="s">
        <v>5577</v>
      </c>
      <c r="B88" s="122" t="s">
        <v>5793</v>
      </c>
      <c r="C88" s="122" t="s">
        <v>5793</v>
      </c>
      <c r="D88" s="13">
        <v>94995</v>
      </c>
      <c r="E88" s="206" t="s">
        <v>6495</v>
      </c>
      <c r="F88" s="14" t="s">
        <v>5</v>
      </c>
      <c r="G88" s="397" t="s">
        <v>3664</v>
      </c>
      <c r="I88" s="15"/>
      <c r="L88" s="857"/>
      <c r="M88" s="857"/>
      <c r="N88" s="857"/>
    </row>
    <row r="89" spans="1:14">
      <c r="A89" s="16" t="s">
        <v>5496</v>
      </c>
      <c r="B89" s="221"/>
      <c r="C89" s="221"/>
      <c r="D89" s="221"/>
      <c r="E89" s="221"/>
      <c r="F89" s="221"/>
      <c r="G89" s="220"/>
      <c r="I89" s="15"/>
      <c r="J89" s="15"/>
      <c r="L89" s="857"/>
      <c r="M89" s="857"/>
      <c r="N89" s="857"/>
    </row>
    <row r="90" spans="1:14">
      <c r="A90" s="123" t="s">
        <v>5578</v>
      </c>
      <c r="B90" s="122" t="s">
        <v>5794</v>
      </c>
      <c r="C90" s="122" t="s">
        <v>5794</v>
      </c>
      <c r="D90" s="13">
        <v>0</v>
      </c>
      <c r="E90" s="206" t="s">
        <v>6495</v>
      </c>
      <c r="F90" s="14" t="s">
        <v>5</v>
      </c>
      <c r="G90" s="397" t="s">
        <v>3664</v>
      </c>
      <c r="H90" s="55"/>
      <c r="I90" s="15"/>
      <c r="L90" s="857"/>
      <c r="M90" s="857"/>
      <c r="N90" s="857"/>
    </row>
    <row r="91" spans="1:14" ht="24">
      <c r="A91" s="123" t="s">
        <v>5579</v>
      </c>
      <c r="B91" s="122" t="s">
        <v>5795</v>
      </c>
      <c r="C91" s="122" t="s">
        <v>5795</v>
      </c>
      <c r="D91" s="13">
        <v>0</v>
      </c>
      <c r="E91" s="206" t="s">
        <v>6495</v>
      </c>
      <c r="F91" s="14" t="s">
        <v>5</v>
      </c>
      <c r="G91" s="397" t="s">
        <v>3664</v>
      </c>
      <c r="H91" s="55"/>
      <c r="I91" s="15"/>
      <c r="L91" s="857"/>
      <c r="M91" s="857"/>
      <c r="N91" s="857"/>
    </row>
    <row r="92" spans="1:14" ht="24.75" thickBot="1">
      <c r="A92" s="123" t="s">
        <v>5580</v>
      </c>
      <c r="B92" s="122" t="s">
        <v>5796</v>
      </c>
      <c r="C92" s="122" t="s">
        <v>5796</v>
      </c>
      <c r="D92" s="13">
        <v>0</v>
      </c>
      <c r="E92" s="206" t="s">
        <v>6495</v>
      </c>
      <c r="F92" s="14" t="s">
        <v>5</v>
      </c>
      <c r="G92" s="398" t="s">
        <v>3664</v>
      </c>
      <c r="H92" s="55"/>
      <c r="I92" s="15"/>
      <c r="L92" s="857"/>
      <c r="M92" s="857"/>
      <c r="N92" s="857"/>
    </row>
    <row r="93" spans="1:14" ht="12.75" thickBot="1">
      <c r="A93" s="141" t="s">
        <v>5617</v>
      </c>
      <c r="B93" s="142"/>
      <c r="C93" s="142"/>
      <c r="D93" s="65"/>
      <c r="E93" s="65"/>
      <c r="F93" s="65"/>
      <c r="G93" s="260"/>
      <c r="I93" s="15"/>
      <c r="J93" s="15"/>
      <c r="L93" s="857"/>
      <c r="M93" s="857"/>
      <c r="N93" s="857"/>
    </row>
    <row r="94" spans="1:14">
      <c r="A94" s="207" t="s">
        <v>5618</v>
      </c>
      <c r="B94" s="208" t="s">
        <v>5619</v>
      </c>
      <c r="C94" s="208" t="s">
        <v>5620</v>
      </c>
      <c r="D94" s="90">
        <v>32500</v>
      </c>
      <c r="E94" s="206" t="s">
        <v>6495</v>
      </c>
      <c r="F94" s="14" t="s">
        <v>5</v>
      </c>
      <c r="G94" s="397" t="s">
        <v>3664</v>
      </c>
      <c r="I94" s="15"/>
      <c r="L94" s="857"/>
      <c r="M94" s="857"/>
      <c r="N94" s="857"/>
    </row>
    <row r="95" spans="1:14">
      <c r="A95" s="207" t="s">
        <v>5621</v>
      </c>
      <c r="B95" s="208" t="s">
        <v>5622</v>
      </c>
      <c r="C95" s="208" t="s">
        <v>5623</v>
      </c>
      <c r="D95" s="90">
        <v>32500</v>
      </c>
      <c r="E95" s="206" t="s">
        <v>6495</v>
      </c>
      <c r="F95" s="14" t="s">
        <v>5</v>
      </c>
      <c r="G95" s="397" t="s">
        <v>3664</v>
      </c>
      <c r="I95" s="15"/>
      <c r="L95" s="857"/>
      <c r="M95" s="857"/>
      <c r="N95" s="857"/>
    </row>
    <row r="96" spans="1:14">
      <c r="A96" s="16" t="s">
        <v>5612</v>
      </c>
      <c r="B96" s="221"/>
      <c r="C96" s="221"/>
      <c r="D96" s="221"/>
      <c r="E96" s="221"/>
      <c r="F96" s="221"/>
      <c r="G96" s="220"/>
      <c r="I96" s="15"/>
      <c r="J96" s="15"/>
      <c r="L96" s="857"/>
      <c r="M96" s="857"/>
      <c r="N96" s="857"/>
    </row>
    <row r="97" spans="1:14" ht="24">
      <c r="A97" s="207" t="s">
        <v>5624</v>
      </c>
      <c r="B97" s="208" t="s">
        <v>5869</v>
      </c>
      <c r="C97" s="208" t="s">
        <v>5869</v>
      </c>
      <c r="D97" s="13">
        <v>0</v>
      </c>
      <c r="E97" s="206" t="s">
        <v>6495</v>
      </c>
      <c r="F97" s="14" t="s">
        <v>5</v>
      </c>
      <c r="G97" s="397" t="s">
        <v>3664</v>
      </c>
      <c r="H97" s="55"/>
      <c r="I97" s="15"/>
      <c r="L97" s="857"/>
      <c r="M97" s="857"/>
      <c r="N97" s="857"/>
    </row>
    <row r="98" spans="1:14" ht="24">
      <c r="A98" s="207" t="s">
        <v>5625</v>
      </c>
      <c r="B98" s="208" t="s">
        <v>5870</v>
      </c>
      <c r="C98" s="208" t="s">
        <v>5870</v>
      </c>
      <c r="D98" s="13">
        <v>0</v>
      </c>
      <c r="E98" s="206" t="s">
        <v>6495</v>
      </c>
      <c r="F98" s="14" t="s">
        <v>5</v>
      </c>
      <c r="G98" s="397" t="s">
        <v>3664</v>
      </c>
      <c r="H98" s="55"/>
      <c r="I98" s="15"/>
      <c r="L98" s="857"/>
      <c r="M98" s="857"/>
      <c r="N98" s="857"/>
    </row>
    <row r="99" spans="1:14" ht="24">
      <c r="A99" s="123" t="s">
        <v>5626</v>
      </c>
      <c r="B99" s="122" t="s">
        <v>5871</v>
      </c>
      <c r="C99" s="122" t="s">
        <v>5871</v>
      </c>
      <c r="D99" s="13">
        <v>0</v>
      </c>
      <c r="E99" s="206" t="s">
        <v>6495</v>
      </c>
      <c r="F99" s="14" t="s">
        <v>5</v>
      </c>
      <c r="G99" s="397" t="s">
        <v>3664</v>
      </c>
      <c r="H99" s="55"/>
      <c r="I99" s="15"/>
      <c r="L99" s="857"/>
      <c r="M99" s="857"/>
      <c r="N99" s="857"/>
    </row>
    <row r="100" spans="1:14" ht="13.5">
      <c r="A100" s="209"/>
      <c r="B100" s="200"/>
      <c r="C100" s="200"/>
      <c r="D100"/>
      <c r="E100"/>
      <c r="F100"/>
      <c r="G100" s="20"/>
      <c r="I100" s="15"/>
      <c r="J100" s="15"/>
      <c r="L100" s="857"/>
      <c r="M100" s="857"/>
      <c r="N100" s="857"/>
    </row>
    <row r="101" spans="1:14" ht="18.75" thickBot="1">
      <c r="A101" s="157" t="s">
        <v>11119</v>
      </c>
      <c r="B101" s="55"/>
      <c r="C101" s="55"/>
      <c r="D101"/>
      <c r="E101"/>
      <c r="F101"/>
      <c r="G101" s="55"/>
      <c r="I101" s="15"/>
      <c r="J101" s="15"/>
      <c r="L101" s="857"/>
      <c r="M101" s="857"/>
      <c r="N101" s="857"/>
    </row>
    <row r="102" spans="1:14" s="382" customFormat="1" ht="14.25" customHeight="1" thickBot="1">
      <c r="A102" s="391" t="s">
        <v>8148</v>
      </c>
      <c r="B102" s="392"/>
      <c r="C102" s="392"/>
      <c r="D102" s="390"/>
      <c r="E102" s="390"/>
      <c r="F102" s="390"/>
      <c r="G102" s="390"/>
      <c r="H102" s="395"/>
      <c r="I102" s="383"/>
      <c r="J102" s="383"/>
      <c r="L102" s="857"/>
      <c r="M102" s="857"/>
      <c r="N102" s="857"/>
    </row>
    <row r="103" spans="1:14" s="382" customFormat="1">
      <c r="A103" s="123" t="s">
        <v>8133</v>
      </c>
      <c r="B103" s="122" t="s">
        <v>8134</v>
      </c>
      <c r="C103" s="122" t="s">
        <v>8135</v>
      </c>
      <c r="D103" s="13">
        <v>9995</v>
      </c>
      <c r="E103" s="206" t="s">
        <v>6495</v>
      </c>
      <c r="F103" s="14" t="s">
        <v>1293</v>
      </c>
      <c r="G103" s="206" t="s">
        <v>3664</v>
      </c>
      <c r="H103" s="75" t="s">
        <v>5929</v>
      </c>
      <c r="I103" s="383"/>
      <c r="L103" s="857"/>
      <c r="M103" s="857"/>
      <c r="N103" s="857"/>
    </row>
    <row r="104" spans="1:14" s="382" customFormat="1">
      <c r="A104" s="123" t="s">
        <v>8136</v>
      </c>
      <c r="B104" s="122" t="s">
        <v>8137</v>
      </c>
      <c r="C104" s="122" t="s">
        <v>8138</v>
      </c>
      <c r="D104" s="13">
        <v>19995</v>
      </c>
      <c r="E104" s="206" t="s">
        <v>6495</v>
      </c>
      <c r="F104" s="14" t="s">
        <v>1293</v>
      </c>
      <c r="G104" s="206" t="s">
        <v>3664</v>
      </c>
      <c r="H104" s="75" t="s">
        <v>5929</v>
      </c>
      <c r="I104" s="383"/>
      <c r="L104" s="857"/>
      <c r="M104" s="857"/>
      <c r="N104" s="857"/>
    </row>
    <row r="105" spans="1:14" s="382" customFormat="1">
      <c r="A105" s="123" t="s">
        <v>8139</v>
      </c>
      <c r="B105" s="122" t="s">
        <v>8140</v>
      </c>
      <c r="C105" s="122" t="s">
        <v>8141</v>
      </c>
      <c r="D105" s="13">
        <v>29995</v>
      </c>
      <c r="E105" s="206" t="s">
        <v>6495</v>
      </c>
      <c r="F105" s="14" t="s">
        <v>1293</v>
      </c>
      <c r="G105" s="206" t="s">
        <v>3664</v>
      </c>
      <c r="H105" s="75" t="s">
        <v>5929</v>
      </c>
      <c r="I105" s="383"/>
      <c r="L105" s="857"/>
      <c r="M105" s="857"/>
      <c r="N105" s="857"/>
    </row>
    <row r="106" spans="1:14" s="382" customFormat="1">
      <c r="A106" s="123" t="s">
        <v>8142</v>
      </c>
      <c r="B106" s="122" t="s">
        <v>8143</v>
      </c>
      <c r="C106" s="122" t="s">
        <v>8144</v>
      </c>
      <c r="D106" s="13">
        <v>44995</v>
      </c>
      <c r="E106" s="206" t="s">
        <v>6495</v>
      </c>
      <c r="F106" s="14" t="s">
        <v>1293</v>
      </c>
      <c r="G106" s="206" t="s">
        <v>3664</v>
      </c>
      <c r="H106" s="75" t="s">
        <v>5929</v>
      </c>
      <c r="I106" s="383"/>
      <c r="L106" s="857"/>
      <c r="M106" s="857"/>
      <c r="N106" s="857"/>
    </row>
    <row r="107" spans="1:14" s="382" customFormat="1">
      <c r="A107" s="123" t="s">
        <v>8145</v>
      </c>
      <c r="B107" s="122" t="s">
        <v>8146</v>
      </c>
      <c r="C107" s="122" t="s">
        <v>8147</v>
      </c>
      <c r="D107" s="13">
        <v>49995</v>
      </c>
      <c r="E107" s="206" t="s">
        <v>6495</v>
      </c>
      <c r="F107" s="14" t="s">
        <v>1293</v>
      </c>
      <c r="G107" s="206" t="s">
        <v>3664</v>
      </c>
      <c r="H107" s="75" t="s">
        <v>5929</v>
      </c>
      <c r="I107" s="383"/>
      <c r="L107" s="857"/>
      <c r="M107" s="857"/>
      <c r="N107" s="857"/>
    </row>
    <row r="108" spans="1:14" ht="18.75" thickBot="1">
      <c r="A108" s="157" t="s">
        <v>6670</v>
      </c>
      <c r="B108" s="210"/>
      <c r="C108" s="210"/>
      <c r="D108"/>
      <c r="E108"/>
      <c r="F108"/>
      <c r="G108"/>
      <c r="I108" s="15"/>
      <c r="J108" s="15"/>
      <c r="L108" s="857"/>
      <c r="M108" s="857"/>
      <c r="N108" s="857"/>
    </row>
    <row r="109" spans="1:14" ht="15" customHeight="1" thickBot="1">
      <c r="A109" s="141" t="s">
        <v>6675</v>
      </c>
      <c r="B109" s="142"/>
      <c r="C109" s="142"/>
      <c r="D109" s="65"/>
      <c r="E109" s="65"/>
      <c r="F109" s="65"/>
      <c r="G109" s="260"/>
      <c r="I109" s="15"/>
      <c r="J109" s="15"/>
      <c r="L109" s="857"/>
      <c r="M109" s="857"/>
      <c r="N109" s="857"/>
    </row>
    <row r="110" spans="1:14" ht="24">
      <c r="A110" s="120" t="s">
        <v>6671</v>
      </c>
      <c r="B110" s="122" t="s">
        <v>6673</v>
      </c>
      <c r="C110" s="122" t="s">
        <v>6724</v>
      </c>
      <c r="D110" s="13">
        <v>0</v>
      </c>
      <c r="E110" s="206" t="s">
        <v>6495</v>
      </c>
      <c r="F110" s="14" t="s">
        <v>5</v>
      </c>
      <c r="G110" s="397" t="s">
        <v>3664</v>
      </c>
      <c r="I110" s="15"/>
      <c r="J110" s="15"/>
      <c r="L110" s="857"/>
      <c r="M110" s="857"/>
      <c r="N110" s="857"/>
    </row>
    <row r="111" spans="1:14" ht="24">
      <c r="A111" s="120" t="s">
        <v>6672</v>
      </c>
      <c r="B111" s="122" t="s">
        <v>6674</v>
      </c>
      <c r="C111" s="122" t="s">
        <v>6723</v>
      </c>
      <c r="D111" s="13">
        <v>0</v>
      </c>
      <c r="E111" s="206" t="s">
        <v>6495</v>
      </c>
      <c r="F111" s="14" t="s">
        <v>5</v>
      </c>
      <c r="G111" s="397" t="s">
        <v>3664</v>
      </c>
      <c r="I111" s="15"/>
      <c r="J111" s="15"/>
      <c r="L111" s="857"/>
      <c r="M111" s="857"/>
      <c r="N111" s="857"/>
    </row>
    <row r="112" spans="1:14" s="321" customFormat="1">
      <c r="A112" s="120" t="s">
        <v>7001</v>
      </c>
      <c r="B112" s="122" t="s">
        <v>7002</v>
      </c>
      <c r="C112" s="122" t="s">
        <v>7002</v>
      </c>
      <c r="D112" s="13">
        <v>0</v>
      </c>
      <c r="E112" s="206" t="s">
        <v>6495</v>
      </c>
      <c r="F112" s="14" t="s">
        <v>5</v>
      </c>
      <c r="G112" s="397" t="s">
        <v>3664</v>
      </c>
      <c r="I112" s="322"/>
      <c r="J112" s="322"/>
      <c r="L112" s="857"/>
      <c r="M112" s="857"/>
      <c r="N112" s="857"/>
    </row>
    <row r="113" spans="1:14" s="321" customFormat="1">
      <c r="A113" s="120" t="s">
        <v>7003</v>
      </c>
      <c r="B113" s="122" t="s">
        <v>7004</v>
      </c>
      <c r="C113" s="122" t="s">
        <v>7004</v>
      </c>
      <c r="D113" s="13">
        <v>0</v>
      </c>
      <c r="E113" s="206" t="s">
        <v>6495</v>
      </c>
      <c r="F113" s="14" t="s">
        <v>5</v>
      </c>
      <c r="G113" s="397" t="s">
        <v>3664</v>
      </c>
      <c r="I113" s="322"/>
      <c r="J113" s="322"/>
      <c r="L113" s="857"/>
      <c r="M113" s="857"/>
      <c r="N113" s="857"/>
    </row>
    <row r="114" spans="1:14" s="382" customFormat="1">
      <c r="A114" s="105"/>
      <c r="B114" s="210"/>
      <c r="C114" s="210"/>
      <c r="D114" s="19"/>
      <c r="E114" s="755"/>
      <c r="F114" s="20"/>
      <c r="G114" s="755"/>
      <c r="I114" s="383"/>
      <c r="J114" s="383"/>
      <c r="L114" s="857"/>
      <c r="M114" s="857"/>
      <c r="N114" s="857"/>
    </row>
    <row r="115" spans="1:14" ht="18.75" thickBot="1">
      <c r="A115" s="157" t="s">
        <v>5434</v>
      </c>
      <c r="B115" s="210"/>
      <c r="C115" s="210"/>
      <c r="D115"/>
      <c r="E115"/>
      <c r="F115"/>
      <c r="G115"/>
      <c r="I115" s="15"/>
      <c r="J115" s="15"/>
      <c r="L115" s="857"/>
      <c r="M115" s="857"/>
      <c r="N115" s="857"/>
    </row>
    <row r="116" spans="1:14" ht="24.75" thickBot="1">
      <c r="A116" s="6" t="s">
        <v>0</v>
      </c>
      <c r="B116" s="7" t="s">
        <v>1</v>
      </c>
      <c r="C116" s="8" t="s">
        <v>2</v>
      </c>
      <c r="D116" s="169" t="s">
        <v>3498</v>
      </c>
      <c r="E116" s="256" t="s">
        <v>6494</v>
      </c>
      <c r="F116" s="9" t="s">
        <v>4</v>
      </c>
      <c r="G116" s="584" t="s">
        <v>8398</v>
      </c>
      <c r="I116" s="15"/>
      <c r="J116" s="15"/>
      <c r="L116" s="857"/>
      <c r="M116" s="857"/>
      <c r="N116" s="857"/>
    </row>
    <row r="117" spans="1:14" ht="12.75" thickBot="1">
      <c r="A117" s="141" t="s">
        <v>5435</v>
      </c>
      <c r="B117" s="142"/>
      <c r="C117" s="142"/>
      <c r="D117" s="65"/>
      <c r="E117" s="65"/>
      <c r="F117" s="65"/>
      <c r="G117" s="260"/>
      <c r="I117" s="15"/>
      <c r="J117" s="15"/>
      <c r="L117" s="857"/>
      <c r="M117" s="857"/>
      <c r="N117" s="857"/>
    </row>
    <row r="118" spans="1:14">
      <c r="A118" s="120" t="s">
        <v>6207</v>
      </c>
      <c r="B118" s="114" t="s">
        <v>6208</v>
      </c>
      <c r="C118" s="114" t="s">
        <v>6208</v>
      </c>
      <c r="D118" s="13">
        <v>4600</v>
      </c>
      <c r="E118" s="206" t="s">
        <v>6495</v>
      </c>
      <c r="F118" s="14" t="s">
        <v>5</v>
      </c>
      <c r="G118" s="397" t="s">
        <v>3664</v>
      </c>
      <c r="I118" s="15"/>
      <c r="J118" s="15"/>
      <c r="L118" s="857"/>
      <c r="M118" s="857"/>
      <c r="N118" s="857"/>
    </row>
    <row r="119" spans="1:14">
      <c r="A119" s="120" t="s">
        <v>6209</v>
      </c>
      <c r="B119" s="114" t="s">
        <v>6210</v>
      </c>
      <c r="C119" s="114" t="s">
        <v>6210</v>
      </c>
      <c r="D119" s="13">
        <v>13799.999999999998</v>
      </c>
      <c r="E119" s="206" t="s">
        <v>6495</v>
      </c>
      <c r="F119" s="14" t="s">
        <v>5</v>
      </c>
      <c r="G119" s="397" t="s">
        <v>3664</v>
      </c>
      <c r="H119" s="55"/>
      <c r="I119" s="15"/>
      <c r="J119" s="15"/>
      <c r="L119" s="857"/>
      <c r="M119" s="857"/>
      <c r="N119" s="857"/>
    </row>
    <row r="120" spans="1:14">
      <c r="A120" s="120" t="s">
        <v>6211</v>
      </c>
      <c r="B120" s="114" t="s">
        <v>6212</v>
      </c>
      <c r="C120" s="114" t="s">
        <v>6212</v>
      </c>
      <c r="D120" s="13">
        <v>27599.999999999996</v>
      </c>
      <c r="E120" s="206" t="s">
        <v>6495</v>
      </c>
      <c r="F120" s="14" t="s">
        <v>5</v>
      </c>
      <c r="G120" s="397" t="s">
        <v>3664</v>
      </c>
      <c r="I120" s="15"/>
      <c r="J120" s="15"/>
      <c r="L120" s="857"/>
      <c r="M120" s="857"/>
      <c r="N120" s="857"/>
    </row>
    <row r="121" spans="1:14">
      <c r="A121" s="121" t="s">
        <v>5436</v>
      </c>
      <c r="B121" s="122" t="s">
        <v>5437</v>
      </c>
      <c r="C121" s="114" t="s">
        <v>5437</v>
      </c>
      <c r="D121" s="13">
        <v>9200</v>
      </c>
      <c r="E121" s="206" t="s">
        <v>6495</v>
      </c>
      <c r="F121" s="14" t="s">
        <v>5</v>
      </c>
      <c r="G121" s="397" t="s">
        <v>3664</v>
      </c>
      <c r="I121" s="15"/>
      <c r="L121" s="857"/>
      <c r="M121" s="857"/>
      <c r="N121" s="857"/>
    </row>
    <row r="122" spans="1:14">
      <c r="A122" s="121" t="s">
        <v>5438</v>
      </c>
      <c r="B122" s="122" t="s">
        <v>5439</v>
      </c>
      <c r="C122" s="114" t="s">
        <v>5439</v>
      </c>
      <c r="D122" s="13">
        <v>23000</v>
      </c>
      <c r="E122" s="206" t="s">
        <v>6495</v>
      </c>
      <c r="F122" s="14" t="s">
        <v>5</v>
      </c>
      <c r="G122" s="397" t="s">
        <v>3664</v>
      </c>
      <c r="I122" s="15"/>
      <c r="L122" s="857"/>
      <c r="M122" s="857"/>
      <c r="N122" s="857"/>
    </row>
    <row r="123" spans="1:14">
      <c r="A123" s="121" t="s">
        <v>5440</v>
      </c>
      <c r="B123" s="122" t="s">
        <v>5441</v>
      </c>
      <c r="C123" s="114" t="s">
        <v>5441</v>
      </c>
      <c r="D123" s="13">
        <v>13799.999999999998</v>
      </c>
      <c r="E123" s="206" t="s">
        <v>6495</v>
      </c>
      <c r="F123" s="14" t="s">
        <v>5</v>
      </c>
      <c r="G123" s="397" t="s">
        <v>3664</v>
      </c>
      <c r="H123" s="55"/>
      <c r="I123" s="15"/>
      <c r="L123" s="857"/>
      <c r="M123" s="857"/>
      <c r="N123" s="857"/>
    </row>
    <row r="124" spans="1:14">
      <c r="A124" s="121" t="s">
        <v>6213</v>
      </c>
      <c r="B124" s="122" t="s">
        <v>6214</v>
      </c>
      <c r="C124" s="114" t="s">
        <v>6214</v>
      </c>
      <c r="D124" s="13">
        <v>5750</v>
      </c>
      <c r="E124" s="206" t="s">
        <v>6495</v>
      </c>
      <c r="F124" s="14" t="s">
        <v>5</v>
      </c>
      <c r="G124" s="397" t="s">
        <v>3664</v>
      </c>
      <c r="I124" s="15"/>
      <c r="L124" s="857"/>
      <c r="M124" s="857"/>
      <c r="N124" s="857"/>
    </row>
    <row r="125" spans="1:14">
      <c r="A125" s="121" t="s">
        <v>6215</v>
      </c>
      <c r="B125" s="122" t="s">
        <v>6216</v>
      </c>
      <c r="C125" s="114" t="s">
        <v>6216</v>
      </c>
      <c r="D125" s="13">
        <v>11500</v>
      </c>
      <c r="E125" s="206" t="s">
        <v>6495</v>
      </c>
      <c r="F125" s="14" t="s">
        <v>5</v>
      </c>
      <c r="G125" s="397" t="s">
        <v>3664</v>
      </c>
      <c r="I125" s="15"/>
      <c r="L125" s="857"/>
      <c r="M125" s="857"/>
      <c r="N125" s="857"/>
    </row>
    <row r="126" spans="1:14">
      <c r="A126" s="121" t="s">
        <v>6217</v>
      </c>
      <c r="B126" s="122" t="s">
        <v>6218</v>
      </c>
      <c r="C126" s="114" t="s">
        <v>6218</v>
      </c>
      <c r="D126" s="13">
        <v>28749.999999999996</v>
      </c>
      <c r="E126" s="206" t="s">
        <v>6495</v>
      </c>
      <c r="F126" s="14" t="s">
        <v>5</v>
      </c>
      <c r="G126" s="397" t="s">
        <v>3664</v>
      </c>
      <c r="I126" s="15"/>
      <c r="L126" s="857"/>
      <c r="M126" s="857"/>
      <c r="N126" s="857"/>
    </row>
    <row r="127" spans="1:14">
      <c r="A127" s="123" t="s">
        <v>5470</v>
      </c>
      <c r="B127" s="122" t="s">
        <v>5471</v>
      </c>
      <c r="C127" s="122" t="s">
        <v>5471</v>
      </c>
      <c r="D127" s="13">
        <v>5750</v>
      </c>
      <c r="E127" s="206" t="s">
        <v>6495</v>
      </c>
      <c r="F127" s="14" t="s">
        <v>5</v>
      </c>
      <c r="G127" s="397" t="s">
        <v>3664</v>
      </c>
      <c r="I127" s="15"/>
      <c r="L127" s="857"/>
      <c r="M127" s="857"/>
      <c r="N127" s="857"/>
    </row>
    <row r="128" spans="1:14">
      <c r="A128" s="123" t="s">
        <v>5472</v>
      </c>
      <c r="B128" s="122" t="s">
        <v>5473</v>
      </c>
      <c r="C128" s="122" t="s">
        <v>5473</v>
      </c>
      <c r="D128" s="13">
        <v>23000</v>
      </c>
      <c r="E128" s="206" t="s">
        <v>6495</v>
      </c>
      <c r="F128" s="14" t="s">
        <v>5</v>
      </c>
      <c r="G128" s="397" t="s">
        <v>3664</v>
      </c>
      <c r="I128" s="15"/>
      <c r="L128" s="857"/>
      <c r="M128" s="857"/>
      <c r="N128" s="857"/>
    </row>
    <row r="129" spans="1:14">
      <c r="A129" s="123" t="s">
        <v>5474</v>
      </c>
      <c r="B129" s="122" t="s">
        <v>5475</v>
      </c>
      <c r="C129" s="122" t="s">
        <v>5475</v>
      </c>
      <c r="D129" s="13">
        <v>17250</v>
      </c>
      <c r="E129" s="206" t="s">
        <v>6495</v>
      </c>
      <c r="F129" s="14" t="s">
        <v>5</v>
      </c>
      <c r="G129" s="397" t="s">
        <v>3664</v>
      </c>
      <c r="H129" s="55"/>
      <c r="I129" s="15"/>
      <c r="L129" s="857"/>
      <c r="M129" s="857"/>
      <c r="N129" s="857"/>
    </row>
    <row r="130" spans="1:14">
      <c r="A130" s="113" t="s">
        <v>5511</v>
      </c>
      <c r="B130" s="122" t="s">
        <v>5512</v>
      </c>
      <c r="C130" s="122" t="s">
        <v>5512</v>
      </c>
      <c r="D130" s="13">
        <v>11500</v>
      </c>
      <c r="E130" s="206" t="s">
        <v>6495</v>
      </c>
      <c r="F130" s="14" t="s">
        <v>5</v>
      </c>
      <c r="G130" s="397" t="s">
        <v>3664</v>
      </c>
      <c r="I130" s="15"/>
      <c r="L130" s="857"/>
      <c r="M130" s="857"/>
      <c r="N130" s="857"/>
    </row>
    <row r="131" spans="1:14">
      <c r="A131" s="113" t="s">
        <v>5513</v>
      </c>
      <c r="B131" s="122" t="s">
        <v>5514</v>
      </c>
      <c r="C131" s="122" t="s">
        <v>5514</v>
      </c>
      <c r="D131" s="13">
        <v>23000</v>
      </c>
      <c r="E131" s="206" t="s">
        <v>6495</v>
      </c>
      <c r="F131" s="14" t="s">
        <v>5</v>
      </c>
      <c r="G131" s="397" t="s">
        <v>3664</v>
      </c>
      <c r="I131" s="15"/>
      <c r="L131" s="857"/>
      <c r="M131" s="857"/>
      <c r="N131" s="857"/>
    </row>
    <row r="132" spans="1:14">
      <c r="A132" s="123" t="s">
        <v>5515</v>
      </c>
      <c r="B132" s="122" t="s">
        <v>5516</v>
      </c>
      <c r="C132" s="122" t="s">
        <v>5516</v>
      </c>
      <c r="D132" s="13">
        <v>31624.999999999996</v>
      </c>
      <c r="E132" s="206" t="s">
        <v>6495</v>
      </c>
      <c r="F132" s="14" t="s">
        <v>5</v>
      </c>
      <c r="G132" s="397" t="s">
        <v>3664</v>
      </c>
      <c r="I132" s="15"/>
      <c r="L132" s="857"/>
      <c r="M132" s="857"/>
      <c r="N132" s="857"/>
    </row>
    <row r="133" spans="1:14">
      <c r="A133" s="123" t="s">
        <v>5517</v>
      </c>
      <c r="B133" s="122" t="s">
        <v>5518</v>
      </c>
      <c r="C133" s="122" t="s">
        <v>5518</v>
      </c>
      <c r="D133" s="13">
        <v>11500</v>
      </c>
      <c r="E133" s="206" t="s">
        <v>6495</v>
      </c>
      <c r="F133" s="14" t="s">
        <v>5</v>
      </c>
      <c r="G133" s="397" t="s">
        <v>3664</v>
      </c>
      <c r="I133" s="15"/>
      <c r="L133" s="857"/>
      <c r="M133" s="857"/>
      <c r="N133" s="857"/>
    </row>
    <row r="134" spans="1:14">
      <c r="A134" s="123" t="s">
        <v>5519</v>
      </c>
      <c r="B134" s="122" t="s">
        <v>5520</v>
      </c>
      <c r="C134" s="122" t="s">
        <v>5520</v>
      </c>
      <c r="D134" s="13">
        <v>20125</v>
      </c>
      <c r="E134" s="206" t="s">
        <v>6495</v>
      </c>
      <c r="F134" s="14" t="s">
        <v>5</v>
      </c>
      <c r="G134" s="397" t="s">
        <v>3664</v>
      </c>
      <c r="I134" s="15"/>
      <c r="L134" s="857"/>
      <c r="M134" s="857"/>
      <c r="N134" s="857"/>
    </row>
    <row r="135" spans="1:14">
      <c r="A135" s="123" t="s">
        <v>5521</v>
      </c>
      <c r="B135" s="122" t="s">
        <v>5522</v>
      </c>
      <c r="C135" s="122" t="s">
        <v>5522</v>
      </c>
      <c r="D135" s="13">
        <v>8625</v>
      </c>
      <c r="E135" s="206" t="s">
        <v>6495</v>
      </c>
      <c r="F135" s="14" t="s">
        <v>5</v>
      </c>
      <c r="G135" s="397" t="s">
        <v>3664</v>
      </c>
      <c r="I135" s="15"/>
      <c r="L135" s="857"/>
      <c r="M135" s="857"/>
      <c r="N135" s="857"/>
    </row>
    <row r="136" spans="1:14">
      <c r="A136" s="123" t="s">
        <v>5535</v>
      </c>
      <c r="B136" s="122" t="s">
        <v>5536</v>
      </c>
      <c r="C136" s="122" t="s">
        <v>5536</v>
      </c>
      <c r="D136" s="131">
        <v>9200</v>
      </c>
      <c r="E136" s="206" t="s">
        <v>6495</v>
      </c>
      <c r="F136" s="14" t="s">
        <v>5</v>
      </c>
      <c r="G136" s="397" t="s">
        <v>3664</v>
      </c>
      <c r="I136" s="15"/>
      <c r="L136" s="857"/>
      <c r="M136" s="857"/>
      <c r="N136" s="857"/>
    </row>
    <row r="137" spans="1:14">
      <c r="A137" s="123" t="s">
        <v>5537</v>
      </c>
      <c r="B137" s="122" t="s">
        <v>5538</v>
      </c>
      <c r="C137" s="122" t="s">
        <v>5538</v>
      </c>
      <c r="D137" s="131">
        <v>25299.999999999996</v>
      </c>
      <c r="E137" s="206" t="s">
        <v>6495</v>
      </c>
      <c r="F137" s="14" t="s">
        <v>5</v>
      </c>
      <c r="G137" s="397" t="s">
        <v>3664</v>
      </c>
      <c r="I137" s="15"/>
      <c r="L137" s="857"/>
      <c r="M137" s="857"/>
      <c r="N137" s="857"/>
    </row>
    <row r="138" spans="1:14">
      <c r="A138" s="123" t="s">
        <v>5539</v>
      </c>
      <c r="B138" s="122" t="s">
        <v>5540</v>
      </c>
      <c r="C138" s="122" t="s">
        <v>5540</v>
      </c>
      <c r="D138" s="131">
        <v>36800</v>
      </c>
      <c r="E138" s="206" t="s">
        <v>6495</v>
      </c>
      <c r="F138" s="14" t="s">
        <v>5</v>
      </c>
      <c r="G138" s="397" t="s">
        <v>3664</v>
      </c>
      <c r="I138" s="15"/>
      <c r="L138" s="857"/>
      <c r="M138" s="857"/>
      <c r="N138" s="857"/>
    </row>
    <row r="139" spans="1:14">
      <c r="A139" s="123" t="s">
        <v>5541</v>
      </c>
      <c r="B139" s="122" t="s">
        <v>5542</v>
      </c>
      <c r="C139" s="122" t="s">
        <v>5542</v>
      </c>
      <c r="D139" s="131">
        <v>16099.999999999998</v>
      </c>
      <c r="E139" s="206" t="s">
        <v>6495</v>
      </c>
      <c r="F139" s="14" t="s">
        <v>5</v>
      </c>
      <c r="G139" s="397" t="s">
        <v>3664</v>
      </c>
      <c r="H139" s="55"/>
      <c r="I139" s="15"/>
      <c r="L139" s="857"/>
      <c r="M139" s="857"/>
      <c r="N139" s="857"/>
    </row>
    <row r="140" spans="1:14">
      <c r="A140" s="123" t="s">
        <v>5543</v>
      </c>
      <c r="B140" s="122" t="s">
        <v>5544</v>
      </c>
      <c r="C140" s="122" t="s">
        <v>5544</v>
      </c>
      <c r="D140" s="131">
        <v>27599.999999999996</v>
      </c>
      <c r="E140" s="206" t="s">
        <v>6495</v>
      </c>
      <c r="F140" s="14" t="s">
        <v>5</v>
      </c>
      <c r="G140" s="397" t="s">
        <v>3664</v>
      </c>
      <c r="I140" s="15"/>
      <c r="L140" s="857"/>
      <c r="M140" s="857"/>
      <c r="N140" s="857"/>
    </row>
    <row r="141" spans="1:14">
      <c r="A141" s="123" t="s">
        <v>5545</v>
      </c>
      <c r="B141" s="122" t="s">
        <v>5546</v>
      </c>
      <c r="C141" s="122" t="s">
        <v>5546</v>
      </c>
      <c r="D141" s="131">
        <v>11500</v>
      </c>
      <c r="E141" s="206" t="s">
        <v>6495</v>
      </c>
      <c r="F141" s="14" t="s">
        <v>5</v>
      </c>
      <c r="G141" s="397" t="s">
        <v>3664</v>
      </c>
      <c r="I141" s="15"/>
      <c r="L141" s="857"/>
      <c r="M141" s="857"/>
      <c r="N141" s="857"/>
    </row>
    <row r="142" spans="1:14">
      <c r="A142" s="123" t="s">
        <v>5581</v>
      </c>
      <c r="B142" s="122" t="s">
        <v>5582</v>
      </c>
      <c r="C142" s="122" t="s">
        <v>5582</v>
      </c>
      <c r="D142" s="13">
        <v>17250</v>
      </c>
      <c r="E142" s="206" t="s">
        <v>6495</v>
      </c>
      <c r="F142" s="14" t="s">
        <v>5</v>
      </c>
      <c r="G142" s="397" t="s">
        <v>3664</v>
      </c>
      <c r="H142" s="55"/>
      <c r="I142" s="15"/>
      <c r="L142" s="857"/>
      <c r="M142" s="857"/>
      <c r="N142" s="857"/>
    </row>
    <row r="143" spans="1:14">
      <c r="A143" s="123" t="s">
        <v>5583</v>
      </c>
      <c r="B143" s="122" t="s">
        <v>5584</v>
      </c>
      <c r="C143" s="122" t="s">
        <v>5584</v>
      </c>
      <c r="D143" s="13">
        <v>28749.999999999996</v>
      </c>
      <c r="E143" s="206" t="s">
        <v>6495</v>
      </c>
      <c r="F143" s="14" t="s">
        <v>5</v>
      </c>
      <c r="G143" s="397" t="s">
        <v>3664</v>
      </c>
      <c r="I143" s="15"/>
      <c r="L143" s="857"/>
      <c r="M143" s="857"/>
      <c r="N143" s="857"/>
    </row>
    <row r="144" spans="1:14">
      <c r="A144" s="123" t="s">
        <v>5585</v>
      </c>
      <c r="B144" s="122" t="s">
        <v>5586</v>
      </c>
      <c r="C144" s="122" t="s">
        <v>5586</v>
      </c>
      <c r="D144" s="13">
        <v>11500</v>
      </c>
      <c r="E144" s="206" t="s">
        <v>6495</v>
      </c>
      <c r="F144" s="14" t="s">
        <v>5</v>
      </c>
      <c r="G144" s="397" t="s">
        <v>3664</v>
      </c>
      <c r="I144" s="15"/>
      <c r="L144" s="857"/>
      <c r="M144" s="857"/>
      <c r="N144" s="857"/>
    </row>
    <row r="145" spans="1:14">
      <c r="A145" s="123" t="s">
        <v>5644</v>
      </c>
      <c r="B145" s="122" t="s">
        <v>5645</v>
      </c>
      <c r="C145" s="122" t="s">
        <v>5645</v>
      </c>
      <c r="D145" s="13">
        <v>9200</v>
      </c>
      <c r="E145" s="206" t="s">
        <v>6495</v>
      </c>
      <c r="F145" s="14" t="s">
        <v>5</v>
      </c>
      <c r="G145" s="397" t="s">
        <v>3664</v>
      </c>
      <c r="I145" s="15"/>
      <c r="L145" s="857"/>
      <c r="M145" s="857"/>
      <c r="N145" s="857"/>
    </row>
    <row r="146" spans="1:14">
      <c r="A146" s="123" t="s">
        <v>5646</v>
      </c>
      <c r="B146" s="122" t="s">
        <v>5647</v>
      </c>
      <c r="C146" s="122" t="s">
        <v>5647</v>
      </c>
      <c r="D146" s="13">
        <v>25299.999999999996</v>
      </c>
      <c r="E146" s="206" t="s">
        <v>6495</v>
      </c>
      <c r="F146" s="14" t="s">
        <v>5</v>
      </c>
      <c r="G146" s="397" t="s">
        <v>3664</v>
      </c>
      <c r="I146" s="15"/>
      <c r="L146" s="857"/>
      <c r="M146" s="857"/>
      <c r="N146" s="857"/>
    </row>
    <row r="147" spans="1:14">
      <c r="A147" s="123" t="s">
        <v>5648</v>
      </c>
      <c r="B147" s="122" t="s">
        <v>5649</v>
      </c>
      <c r="C147" s="122" t="s">
        <v>5649</v>
      </c>
      <c r="D147" s="13">
        <v>34500</v>
      </c>
      <c r="E147" s="206" t="s">
        <v>6495</v>
      </c>
      <c r="F147" s="14" t="s">
        <v>5</v>
      </c>
      <c r="G147" s="397" t="s">
        <v>3664</v>
      </c>
      <c r="I147" s="15"/>
      <c r="L147" s="857"/>
      <c r="M147" s="857"/>
      <c r="N147" s="857"/>
    </row>
    <row r="148" spans="1:14" s="382" customFormat="1">
      <c r="A148" s="123" t="s">
        <v>8109</v>
      </c>
      <c r="B148" s="122" t="s">
        <v>8110</v>
      </c>
      <c r="C148" s="122" t="s">
        <v>8110</v>
      </c>
      <c r="D148" s="13">
        <v>11500</v>
      </c>
      <c r="E148" s="206" t="s">
        <v>6495</v>
      </c>
      <c r="F148" s="14" t="s">
        <v>1293</v>
      </c>
      <c r="G148" s="397" t="s">
        <v>3664</v>
      </c>
      <c r="I148" s="383"/>
      <c r="L148" s="857"/>
      <c r="M148" s="857"/>
      <c r="N148" s="857"/>
    </row>
    <row r="149" spans="1:14" s="382" customFormat="1">
      <c r="A149" s="123" t="s">
        <v>8111</v>
      </c>
      <c r="B149" s="122" t="s">
        <v>8112</v>
      </c>
      <c r="C149" s="122" t="s">
        <v>8112</v>
      </c>
      <c r="D149" s="13">
        <v>23000</v>
      </c>
      <c r="E149" s="206" t="s">
        <v>6495</v>
      </c>
      <c r="F149" s="14" t="s">
        <v>1293</v>
      </c>
      <c r="G149" s="397" t="s">
        <v>3664</v>
      </c>
      <c r="I149" s="383"/>
      <c r="L149" s="857"/>
      <c r="M149" s="857"/>
      <c r="N149" s="857"/>
    </row>
    <row r="150" spans="1:14" s="382" customFormat="1">
      <c r="A150" s="123" t="s">
        <v>8113</v>
      </c>
      <c r="B150" s="122" t="s">
        <v>8114</v>
      </c>
      <c r="C150" s="122" t="s">
        <v>8114</v>
      </c>
      <c r="D150" s="13">
        <v>40250</v>
      </c>
      <c r="E150" s="206" t="s">
        <v>6495</v>
      </c>
      <c r="F150" s="14" t="s">
        <v>1293</v>
      </c>
      <c r="G150" s="397" t="s">
        <v>3664</v>
      </c>
      <c r="I150" s="383"/>
      <c r="L150" s="857"/>
      <c r="M150" s="857"/>
      <c r="N150" s="857"/>
    </row>
    <row r="151" spans="1:14" s="382" customFormat="1">
      <c r="A151" s="123" t="s">
        <v>8115</v>
      </c>
      <c r="B151" s="122" t="s">
        <v>8116</v>
      </c>
      <c r="C151" s="122" t="s">
        <v>8116</v>
      </c>
      <c r="D151" s="13">
        <v>46000</v>
      </c>
      <c r="E151" s="206" t="s">
        <v>6495</v>
      </c>
      <c r="F151" s="14" t="s">
        <v>1293</v>
      </c>
      <c r="G151" s="397" t="s">
        <v>3664</v>
      </c>
      <c r="I151" s="383"/>
      <c r="L151" s="857"/>
      <c r="M151" s="857"/>
      <c r="N151" s="857"/>
    </row>
    <row r="152" spans="1:14" s="382" customFormat="1">
      <c r="A152" s="123" t="s">
        <v>8117</v>
      </c>
      <c r="B152" s="122" t="s">
        <v>8118</v>
      </c>
      <c r="C152" s="122" t="s">
        <v>8118</v>
      </c>
      <c r="D152" s="13">
        <v>11500</v>
      </c>
      <c r="E152" s="206" t="s">
        <v>6495</v>
      </c>
      <c r="F152" s="14" t="s">
        <v>1293</v>
      </c>
      <c r="G152" s="397" t="s">
        <v>3664</v>
      </c>
      <c r="I152" s="383"/>
      <c r="L152" s="857"/>
      <c r="M152" s="857"/>
      <c r="N152" s="857"/>
    </row>
    <row r="153" spans="1:14" s="382" customFormat="1">
      <c r="A153" s="123" t="s">
        <v>8119</v>
      </c>
      <c r="B153" s="122" t="s">
        <v>8120</v>
      </c>
      <c r="C153" s="122" t="s">
        <v>8120</v>
      </c>
      <c r="D153" s="13">
        <v>28749.999999999996</v>
      </c>
      <c r="E153" s="206" t="s">
        <v>6495</v>
      </c>
      <c r="F153" s="14" t="s">
        <v>1293</v>
      </c>
      <c r="G153" s="397" t="s">
        <v>3664</v>
      </c>
      <c r="I153" s="383"/>
      <c r="L153" s="857"/>
      <c r="M153" s="857"/>
      <c r="N153" s="857"/>
    </row>
    <row r="154" spans="1:14" s="382" customFormat="1">
      <c r="A154" s="123" t="s">
        <v>8121</v>
      </c>
      <c r="B154" s="122" t="s">
        <v>8122</v>
      </c>
      <c r="C154" s="122" t="s">
        <v>8122</v>
      </c>
      <c r="D154" s="13">
        <v>34500</v>
      </c>
      <c r="E154" s="206" t="s">
        <v>6495</v>
      </c>
      <c r="F154" s="14" t="s">
        <v>1293</v>
      </c>
      <c r="G154" s="397" t="s">
        <v>3664</v>
      </c>
      <c r="I154" s="383"/>
      <c r="L154" s="857"/>
      <c r="M154" s="857"/>
      <c r="N154" s="857"/>
    </row>
    <row r="155" spans="1:14" s="382" customFormat="1">
      <c r="A155" s="123" t="s">
        <v>8123</v>
      </c>
      <c r="B155" s="122" t="s">
        <v>8124</v>
      </c>
      <c r="C155" s="122" t="s">
        <v>8124</v>
      </c>
      <c r="D155" s="13">
        <v>17250</v>
      </c>
      <c r="E155" s="206" t="s">
        <v>6495</v>
      </c>
      <c r="F155" s="14" t="s">
        <v>1293</v>
      </c>
      <c r="G155" s="397" t="s">
        <v>3664</v>
      </c>
      <c r="I155" s="383"/>
      <c r="L155" s="857"/>
      <c r="M155" s="857"/>
      <c r="N155" s="857"/>
    </row>
    <row r="156" spans="1:14" s="382" customFormat="1">
      <c r="A156" s="123" t="s">
        <v>8125</v>
      </c>
      <c r="B156" s="122" t="s">
        <v>8126</v>
      </c>
      <c r="C156" s="122" t="s">
        <v>8126</v>
      </c>
      <c r="D156" s="13">
        <v>23000</v>
      </c>
      <c r="E156" s="206" t="s">
        <v>6495</v>
      </c>
      <c r="F156" s="14" t="s">
        <v>1293</v>
      </c>
      <c r="G156" s="397" t="s">
        <v>3664</v>
      </c>
      <c r="I156" s="383"/>
      <c r="L156" s="857"/>
      <c r="M156" s="857"/>
      <c r="N156" s="857"/>
    </row>
    <row r="157" spans="1:14" s="382" customFormat="1">
      <c r="A157" s="123" t="s">
        <v>8127</v>
      </c>
      <c r="B157" s="122" t="s">
        <v>8128</v>
      </c>
      <c r="C157" s="122" t="s">
        <v>8128</v>
      </c>
      <c r="D157" s="13">
        <v>5750</v>
      </c>
      <c r="E157" s="206" t="s">
        <v>6495</v>
      </c>
      <c r="F157" s="14" t="s">
        <v>1293</v>
      </c>
      <c r="G157" s="397" t="s">
        <v>3664</v>
      </c>
      <c r="I157" s="383"/>
      <c r="L157" s="857"/>
      <c r="M157" s="857"/>
      <c r="N157" s="857"/>
    </row>
    <row r="158" spans="1:14" ht="13.5">
      <c r="A158" s="105"/>
      <c r="B158" s="210"/>
      <c r="C158" s="210"/>
      <c r="D158"/>
      <c r="E158"/>
      <c r="F158"/>
      <c r="G158" s="20"/>
      <c r="I158" s="15"/>
      <c r="J158" s="15"/>
      <c r="L158" s="857"/>
      <c r="M158" s="857"/>
      <c r="N158" s="857"/>
    </row>
    <row r="159" spans="1:14" ht="18.75" thickBot="1">
      <c r="A159" s="157" t="s">
        <v>4187</v>
      </c>
      <c r="B159" s="210"/>
      <c r="C159" s="210"/>
      <c r="D159"/>
      <c r="E159"/>
      <c r="F159"/>
      <c r="G159" s="20"/>
      <c r="I159" s="15"/>
      <c r="J159" s="15"/>
      <c r="L159" s="857"/>
      <c r="M159" s="857"/>
      <c r="N159" s="857"/>
    </row>
    <row r="160" spans="1:14" ht="24.75" thickBot="1">
      <c r="A160" s="6" t="s">
        <v>0</v>
      </c>
      <c r="B160" s="7" t="s">
        <v>1</v>
      </c>
      <c r="C160" s="8" t="s">
        <v>2</v>
      </c>
      <c r="D160" s="169" t="s">
        <v>3498</v>
      </c>
      <c r="E160" s="256" t="s">
        <v>6494</v>
      </c>
      <c r="F160" s="9" t="s">
        <v>4</v>
      </c>
      <c r="G160" s="584" t="s">
        <v>8398</v>
      </c>
      <c r="I160" s="15"/>
      <c r="J160" s="15"/>
      <c r="L160" s="857"/>
      <c r="M160" s="857"/>
      <c r="N160" s="857"/>
    </row>
    <row r="161" spans="1:14" ht="12.75" thickBot="1">
      <c r="A161" s="141" t="s">
        <v>36</v>
      </c>
      <c r="B161" s="142"/>
      <c r="C161" s="142"/>
      <c r="D161" s="65"/>
      <c r="E161" s="65"/>
      <c r="F161" s="65"/>
      <c r="G161" s="260"/>
      <c r="I161" s="15"/>
      <c r="J161" s="15"/>
      <c r="L161" s="857"/>
      <c r="M161" s="857"/>
      <c r="N161" s="857"/>
    </row>
    <row r="162" spans="1:14">
      <c r="A162" s="121" t="s">
        <v>43</v>
      </c>
      <c r="B162" s="122" t="s">
        <v>44</v>
      </c>
      <c r="C162" s="114" t="s">
        <v>44</v>
      </c>
      <c r="D162" s="13">
        <v>2300</v>
      </c>
      <c r="E162" s="206" t="s">
        <v>6495</v>
      </c>
      <c r="F162" s="14" t="s">
        <v>5</v>
      </c>
      <c r="G162" s="14" t="s">
        <v>3663</v>
      </c>
      <c r="H162" s="55"/>
      <c r="I162" s="15"/>
      <c r="L162" s="857"/>
      <c r="M162" s="857"/>
      <c r="N162" s="857"/>
    </row>
    <row r="163" spans="1:14">
      <c r="A163" s="121" t="s">
        <v>45</v>
      </c>
      <c r="B163" s="122" t="s">
        <v>46</v>
      </c>
      <c r="C163" s="114" t="s">
        <v>46</v>
      </c>
      <c r="D163" s="13">
        <v>4600</v>
      </c>
      <c r="E163" s="206" t="s">
        <v>6495</v>
      </c>
      <c r="F163" s="14" t="s">
        <v>5</v>
      </c>
      <c r="G163" s="14" t="s">
        <v>3663</v>
      </c>
      <c r="I163" s="15"/>
      <c r="L163" s="857"/>
      <c r="M163" s="857"/>
      <c r="N163" s="857"/>
    </row>
    <row r="164" spans="1:14">
      <c r="A164" s="121" t="s">
        <v>47</v>
      </c>
      <c r="B164" s="122" t="s">
        <v>48</v>
      </c>
      <c r="C164" s="114" t="s">
        <v>48</v>
      </c>
      <c r="D164" s="13">
        <v>2300</v>
      </c>
      <c r="E164" s="206" t="s">
        <v>6495</v>
      </c>
      <c r="F164" s="14" t="s">
        <v>5</v>
      </c>
      <c r="G164" s="14" t="s">
        <v>3663</v>
      </c>
      <c r="H164" s="55"/>
      <c r="I164" s="15"/>
      <c r="L164" s="857"/>
      <c r="M164" s="857"/>
      <c r="N164" s="857"/>
    </row>
    <row r="165" spans="1:14">
      <c r="A165" s="121" t="s">
        <v>49</v>
      </c>
      <c r="B165" s="122" t="s">
        <v>50</v>
      </c>
      <c r="C165" s="114" t="s">
        <v>50</v>
      </c>
      <c r="D165" s="13">
        <v>5175</v>
      </c>
      <c r="E165" s="206" t="s">
        <v>6495</v>
      </c>
      <c r="F165" s="14" t="s">
        <v>5</v>
      </c>
      <c r="G165" s="14" t="s">
        <v>3663</v>
      </c>
      <c r="I165" s="15"/>
      <c r="L165" s="857"/>
      <c r="M165" s="857"/>
      <c r="N165" s="857"/>
    </row>
    <row r="166" spans="1:14">
      <c r="A166" s="121" t="s">
        <v>51</v>
      </c>
      <c r="B166" s="122" t="s">
        <v>52</v>
      </c>
      <c r="C166" s="114" t="s">
        <v>52</v>
      </c>
      <c r="D166" s="13">
        <v>7474.9999999999991</v>
      </c>
      <c r="E166" s="206" t="s">
        <v>6495</v>
      </c>
      <c r="F166" s="14" t="s">
        <v>5</v>
      </c>
      <c r="G166" s="14" t="s">
        <v>3663</v>
      </c>
      <c r="I166" s="15"/>
      <c r="L166" s="857"/>
      <c r="M166" s="857"/>
      <c r="N166" s="857"/>
    </row>
    <row r="167" spans="1:14">
      <c r="A167" s="121" t="s">
        <v>53</v>
      </c>
      <c r="B167" s="122" t="s">
        <v>54</v>
      </c>
      <c r="C167" s="114" t="s">
        <v>54</v>
      </c>
      <c r="D167" s="13">
        <v>9775</v>
      </c>
      <c r="E167" s="206" t="s">
        <v>6495</v>
      </c>
      <c r="F167" s="14" t="s">
        <v>5</v>
      </c>
      <c r="G167" s="14" t="s">
        <v>3663</v>
      </c>
      <c r="H167" s="55"/>
      <c r="I167" s="15"/>
      <c r="L167" s="857"/>
      <c r="M167" s="857"/>
      <c r="N167" s="857"/>
    </row>
    <row r="168" spans="1:14">
      <c r="A168" s="121" t="s">
        <v>55</v>
      </c>
      <c r="B168" s="122" t="s">
        <v>56</v>
      </c>
      <c r="C168" s="114" t="s">
        <v>56</v>
      </c>
      <c r="D168" s="13">
        <v>2300</v>
      </c>
      <c r="E168" s="206" t="s">
        <v>6495</v>
      </c>
      <c r="F168" s="14" t="s">
        <v>5</v>
      </c>
      <c r="G168" s="14" t="s">
        <v>3663</v>
      </c>
      <c r="H168" s="55"/>
      <c r="I168" s="15"/>
      <c r="L168" s="857"/>
      <c r="M168" s="857"/>
      <c r="N168" s="857"/>
    </row>
    <row r="169" spans="1:14">
      <c r="A169" s="121" t="s">
        <v>57</v>
      </c>
      <c r="B169" s="122" t="s">
        <v>58</v>
      </c>
      <c r="C169" s="114" t="s">
        <v>58</v>
      </c>
      <c r="D169" s="13">
        <v>8625</v>
      </c>
      <c r="E169" s="206" t="s">
        <v>6495</v>
      </c>
      <c r="F169" s="14" t="s">
        <v>5</v>
      </c>
      <c r="G169" s="14" t="s">
        <v>3663</v>
      </c>
      <c r="I169" s="15"/>
      <c r="L169" s="857"/>
      <c r="M169" s="857"/>
      <c r="N169" s="857"/>
    </row>
    <row r="170" spans="1:14" ht="12.75" thickBot="1">
      <c r="A170" s="121" t="s">
        <v>59</v>
      </c>
      <c r="B170" s="122" t="s">
        <v>60</v>
      </c>
      <c r="C170" s="114" t="s">
        <v>60</v>
      </c>
      <c r="D170" s="13">
        <v>6324.9999999999991</v>
      </c>
      <c r="E170" s="206" t="s">
        <v>6495</v>
      </c>
      <c r="F170" s="14" t="s">
        <v>5</v>
      </c>
      <c r="G170" s="14" t="s">
        <v>3663</v>
      </c>
      <c r="I170" s="15"/>
      <c r="L170" s="857"/>
      <c r="M170" s="857"/>
      <c r="N170" s="857"/>
    </row>
    <row r="171" spans="1:14" ht="12.75" thickBot="1">
      <c r="A171" s="121" t="s">
        <v>61</v>
      </c>
      <c r="B171" s="122" t="s">
        <v>62</v>
      </c>
      <c r="C171" s="114" t="s">
        <v>62</v>
      </c>
      <c r="D171" s="13">
        <v>4600</v>
      </c>
      <c r="E171" s="257" t="s">
        <v>6495</v>
      </c>
      <c r="F171" s="14" t="s">
        <v>5</v>
      </c>
      <c r="G171" s="14" t="s">
        <v>3663</v>
      </c>
      <c r="H171" s="55"/>
      <c r="I171" s="15"/>
      <c r="L171" s="857"/>
      <c r="M171" s="857"/>
      <c r="N171" s="857"/>
    </row>
    <row r="172" spans="1:14" ht="12.75" thickBot="1">
      <c r="A172" s="121" t="s">
        <v>63</v>
      </c>
      <c r="B172" s="122" t="s">
        <v>64</v>
      </c>
      <c r="C172" s="114" t="s">
        <v>64</v>
      </c>
      <c r="D172" s="13">
        <v>8049.9999999999991</v>
      </c>
      <c r="E172" s="257" t="s">
        <v>6495</v>
      </c>
      <c r="F172" s="14" t="s">
        <v>5</v>
      </c>
      <c r="G172" s="14" t="s">
        <v>3663</v>
      </c>
      <c r="I172" s="15"/>
      <c r="L172" s="857"/>
      <c r="M172" s="857"/>
      <c r="N172" s="857"/>
    </row>
    <row r="173" spans="1:14">
      <c r="A173" s="121" t="s">
        <v>65</v>
      </c>
      <c r="B173" s="122" t="s">
        <v>66</v>
      </c>
      <c r="C173" s="114" t="s">
        <v>66</v>
      </c>
      <c r="D173" s="13">
        <v>3449.9999999999995</v>
      </c>
      <c r="E173" s="257" t="s">
        <v>6495</v>
      </c>
      <c r="F173" s="14" t="s">
        <v>5</v>
      </c>
      <c r="G173" s="14" t="s">
        <v>3663</v>
      </c>
      <c r="H173" s="55"/>
      <c r="I173" s="15"/>
      <c r="L173" s="857"/>
      <c r="M173" s="857"/>
      <c r="N173" s="857"/>
    </row>
    <row r="174" spans="1:14">
      <c r="A174" s="121" t="s">
        <v>67</v>
      </c>
      <c r="B174" s="122" t="s">
        <v>68</v>
      </c>
      <c r="C174" s="114" t="s">
        <v>68</v>
      </c>
      <c r="D174" s="13">
        <v>10925</v>
      </c>
      <c r="E174" s="68" t="s">
        <v>6495</v>
      </c>
      <c r="F174" s="14" t="s">
        <v>5</v>
      </c>
      <c r="G174" s="14" t="s">
        <v>3663</v>
      </c>
      <c r="I174" s="15"/>
      <c r="L174" s="857"/>
      <c r="M174" s="857"/>
      <c r="N174" s="857"/>
    </row>
    <row r="175" spans="1:14">
      <c r="A175" s="121" t="s">
        <v>69</v>
      </c>
      <c r="B175" s="122" t="s">
        <v>70</v>
      </c>
      <c r="C175" s="114" t="s">
        <v>70</v>
      </c>
      <c r="D175" s="13">
        <v>15524.999999999998</v>
      </c>
      <c r="E175" s="68" t="s">
        <v>6495</v>
      </c>
      <c r="F175" s="14" t="s">
        <v>5</v>
      </c>
      <c r="G175" s="14" t="s">
        <v>3663</v>
      </c>
      <c r="I175" s="15"/>
      <c r="L175" s="857"/>
      <c r="M175" s="857"/>
      <c r="N175" s="857"/>
    </row>
    <row r="176" spans="1:14">
      <c r="A176" s="121" t="s">
        <v>71</v>
      </c>
      <c r="B176" s="122" t="s">
        <v>72</v>
      </c>
      <c r="C176" s="114" t="s">
        <v>72</v>
      </c>
      <c r="D176" s="13">
        <v>18975</v>
      </c>
      <c r="E176" s="68" t="s">
        <v>6495</v>
      </c>
      <c r="F176" s="14" t="s">
        <v>5</v>
      </c>
      <c r="G176" s="14" t="s">
        <v>3663</v>
      </c>
      <c r="I176" s="15"/>
      <c r="L176" s="857"/>
      <c r="M176" s="857"/>
      <c r="N176" s="857"/>
    </row>
    <row r="177" spans="1:14">
      <c r="A177" s="121" t="s">
        <v>2441</v>
      </c>
      <c r="B177" s="122" t="s">
        <v>2462</v>
      </c>
      <c r="C177" s="114" t="s">
        <v>2462</v>
      </c>
      <c r="D177" s="13">
        <v>23000</v>
      </c>
      <c r="E177" s="68" t="s">
        <v>6495</v>
      </c>
      <c r="F177" s="14" t="s">
        <v>5</v>
      </c>
      <c r="G177" s="14" t="s">
        <v>3663</v>
      </c>
      <c r="I177" s="15"/>
      <c r="L177" s="857"/>
      <c r="M177" s="857"/>
      <c r="N177" s="857"/>
    </row>
    <row r="178" spans="1:14">
      <c r="A178" s="121" t="s">
        <v>2442</v>
      </c>
      <c r="B178" s="122" t="s">
        <v>2463</v>
      </c>
      <c r="C178" s="114" t="s">
        <v>2463</v>
      </c>
      <c r="D178" s="13">
        <v>18400</v>
      </c>
      <c r="E178" s="68" t="s">
        <v>6495</v>
      </c>
      <c r="F178" s="14" t="s">
        <v>5</v>
      </c>
      <c r="G178" s="14" t="s">
        <v>3663</v>
      </c>
      <c r="H178" s="55"/>
      <c r="I178" s="15"/>
      <c r="L178" s="857"/>
      <c r="M178" s="857"/>
      <c r="N178" s="857"/>
    </row>
    <row r="179" spans="1:14">
      <c r="A179" s="121" t="s">
        <v>2443</v>
      </c>
      <c r="B179" s="122" t="s">
        <v>2464</v>
      </c>
      <c r="C179" s="114" t="s">
        <v>2464</v>
      </c>
      <c r="D179" s="13">
        <v>14949.999999999998</v>
      </c>
      <c r="E179" s="68" t="s">
        <v>6495</v>
      </c>
      <c r="F179" s="14" t="s">
        <v>5</v>
      </c>
      <c r="G179" s="14" t="s">
        <v>3663</v>
      </c>
      <c r="H179" s="55"/>
      <c r="I179" s="15"/>
      <c r="L179" s="857"/>
      <c r="M179" s="857"/>
      <c r="N179" s="857"/>
    </row>
    <row r="180" spans="1:14">
      <c r="A180" s="121" t="s">
        <v>2474</v>
      </c>
      <c r="B180" s="122" t="s">
        <v>2475</v>
      </c>
      <c r="C180" s="114" t="s">
        <v>2475</v>
      </c>
      <c r="D180" s="13">
        <v>4024.9999999999995</v>
      </c>
      <c r="E180" s="68" t="s">
        <v>6495</v>
      </c>
      <c r="F180" s="14" t="s">
        <v>5</v>
      </c>
      <c r="G180" s="14" t="s">
        <v>3663</v>
      </c>
      <c r="I180" s="15"/>
      <c r="L180" s="857"/>
      <c r="M180" s="857"/>
      <c r="N180" s="857"/>
    </row>
    <row r="181" spans="1:14">
      <c r="A181" s="121" t="s">
        <v>2476</v>
      </c>
      <c r="B181" s="122" t="s">
        <v>2477</v>
      </c>
      <c r="C181" s="114" t="s">
        <v>2477</v>
      </c>
      <c r="D181" s="13">
        <v>8625</v>
      </c>
      <c r="E181" s="68" t="s">
        <v>6495</v>
      </c>
      <c r="F181" s="14" t="s">
        <v>5</v>
      </c>
      <c r="G181" s="14" t="s">
        <v>3663</v>
      </c>
      <c r="I181" s="15"/>
      <c r="L181" s="857"/>
      <c r="M181" s="857"/>
      <c r="N181" s="857"/>
    </row>
    <row r="182" spans="1:14">
      <c r="A182" s="121" t="s">
        <v>2478</v>
      </c>
      <c r="B182" s="122" t="s">
        <v>2479</v>
      </c>
      <c r="C182" s="114" t="s">
        <v>2479</v>
      </c>
      <c r="D182" s="13">
        <v>12074.999999999998</v>
      </c>
      <c r="E182" s="68" t="s">
        <v>6495</v>
      </c>
      <c r="F182" s="14" t="s">
        <v>5</v>
      </c>
      <c r="G182" s="14" t="s">
        <v>3663</v>
      </c>
      <c r="I182" s="15"/>
      <c r="L182" s="857"/>
      <c r="M182" s="857"/>
      <c r="N182" s="857"/>
    </row>
    <row r="183" spans="1:14">
      <c r="A183" s="121" t="s">
        <v>2480</v>
      </c>
      <c r="B183" s="122" t="s">
        <v>2481</v>
      </c>
      <c r="C183" s="114" t="s">
        <v>2481</v>
      </c>
      <c r="D183" s="13">
        <v>3449.9999999999995</v>
      </c>
      <c r="E183" s="68" t="s">
        <v>6495</v>
      </c>
      <c r="F183" s="14" t="s">
        <v>5</v>
      </c>
      <c r="G183" s="14" t="s">
        <v>3664</v>
      </c>
      <c r="H183" s="55"/>
      <c r="I183" s="15"/>
      <c r="L183" s="857"/>
      <c r="M183" s="857"/>
      <c r="N183" s="857"/>
    </row>
    <row r="184" spans="1:14">
      <c r="A184" s="121" t="s">
        <v>2482</v>
      </c>
      <c r="B184" s="122" t="s">
        <v>2483</v>
      </c>
      <c r="C184" s="114" t="s">
        <v>2483</v>
      </c>
      <c r="D184" s="13">
        <v>8049.9999999999991</v>
      </c>
      <c r="E184" s="68" t="s">
        <v>6495</v>
      </c>
      <c r="F184" s="14" t="s">
        <v>5</v>
      </c>
      <c r="G184" s="14" t="s">
        <v>3664</v>
      </c>
      <c r="I184" s="15"/>
      <c r="L184" s="857"/>
      <c r="M184" s="857"/>
      <c r="N184" s="857"/>
    </row>
    <row r="185" spans="1:14">
      <c r="A185" s="121" t="s">
        <v>2484</v>
      </c>
      <c r="B185" s="122" t="s">
        <v>2485</v>
      </c>
      <c r="C185" s="114" t="s">
        <v>2485</v>
      </c>
      <c r="D185" s="13">
        <v>4600</v>
      </c>
      <c r="E185" s="68" t="s">
        <v>6495</v>
      </c>
      <c r="F185" s="14" t="s">
        <v>5</v>
      </c>
      <c r="G185" s="14" t="s">
        <v>3664</v>
      </c>
      <c r="H185" s="55"/>
      <c r="I185" s="15"/>
      <c r="L185" s="857"/>
      <c r="M185" s="857"/>
      <c r="N185" s="857"/>
    </row>
    <row r="186" spans="1:14">
      <c r="A186" s="121" t="s">
        <v>2486</v>
      </c>
      <c r="B186" s="122" t="s">
        <v>2487</v>
      </c>
      <c r="C186" s="114" t="s">
        <v>2487</v>
      </c>
      <c r="D186" s="13">
        <v>6899.9999999999991</v>
      </c>
      <c r="E186" s="68" t="s">
        <v>6495</v>
      </c>
      <c r="F186" s="14" t="s">
        <v>5</v>
      </c>
      <c r="G186" s="14" t="s">
        <v>3664</v>
      </c>
      <c r="I186" s="15"/>
      <c r="L186" s="857"/>
      <c r="M186" s="857"/>
      <c r="N186" s="857"/>
    </row>
    <row r="187" spans="1:14">
      <c r="A187" s="121" t="s">
        <v>2488</v>
      </c>
      <c r="B187" s="122" t="s">
        <v>2487</v>
      </c>
      <c r="C187" s="114" t="s">
        <v>2487</v>
      </c>
      <c r="D187" s="13">
        <v>10350</v>
      </c>
      <c r="E187" s="68" t="s">
        <v>6495</v>
      </c>
      <c r="F187" s="14" t="s">
        <v>5</v>
      </c>
      <c r="G187" s="14" t="s">
        <v>3664</v>
      </c>
      <c r="H187" s="55"/>
      <c r="I187" s="15"/>
      <c r="L187" s="857"/>
      <c r="M187" s="857"/>
      <c r="N187" s="857"/>
    </row>
    <row r="188" spans="1:14">
      <c r="A188" s="121" t="s">
        <v>2489</v>
      </c>
      <c r="B188" s="122" t="s">
        <v>2490</v>
      </c>
      <c r="C188" s="114" t="s">
        <v>2490</v>
      </c>
      <c r="D188" s="13">
        <v>10350</v>
      </c>
      <c r="E188" s="68" t="s">
        <v>6495</v>
      </c>
      <c r="F188" s="14" t="s">
        <v>5</v>
      </c>
      <c r="G188" s="14" t="s">
        <v>3664</v>
      </c>
      <c r="I188" s="15"/>
      <c r="L188" s="857"/>
      <c r="M188" s="857"/>
      <c r="N188" s="857"/>
    </row>
    <row r="189" spans="1:14">
      <c r="A189" s="121" t="s">
        <v>2491</v>
      </c>
      <c r="B189" s="122" t="s">
        <v>2490</v>
      </c>
      <c r="C189" s="114" t="s">
        <v>2490</v>
      </c>
      <c r="D189" s="13">
        <v>13799.999999999998</v>
      </c>
      <c r="E189" s="68" t="s">
        <v>6495</v>
      </c>
      <c r="F189" s="14" t="s">
        <v>5</v>
      </c>
      <c r="G189" s="14" t="s">
        <v>3664</v>
      </c>
      <c r="H189" s="55"/>
      <c r="I189" s="15"/>
      <c r="L189" s="857"/>
      <c r="M189" s="857"/>
      <c r="N189" s="857"/>
    </row>
    <row r="190" spans="1:14">
      <c r="A190" s="121" t="s">
        <v>2492</v>
      </c>
      <c r="B190" s="122" t="s">
        <v>2493</v>
      </c>
      <c r="C190" s="114" t="s">
        <v>2493</v>
      </c>
      <c r="D190" s="13">
        <v>14949.999999999998</v>
      </c>
      <c r="E190" s="68" t="s">
        <v>6495</v>
      </c>
      <c r="F190" s="14" t="s">
        <v>5</v>
      </c>
      <c r="G190" s="14" t="s">
        <v>3664</v>
      </c>
      <c r="H190" s="55"/>
      <c r="I190" s="15"/>
      <c r="L190" s="857"/>
      <c r="M190" s="857"/>
      <c r="N190" s="857"/>
    </row>
    <row r="191" spans="1:14">
      <c r="A191" s="121" t="s">
        <v>2494</v>
      </c>
      <c r="B191" s="122" t="s">
        <v>2493</v>
      </c>
      <c r="C191" s="114" t="s">
        <v>2493</v>
      </c>
      <c r="D191" s="13">
        <v>18400</v>
      </c>
      <c r="E191" s="68" t="s">
        <v>6495</v>
      </c>
      <c r="F191" s="14" t="s">
        <v>5</v>
      </c>
      <c r="G191" s="14" t="s">
        <v>3664</v>
      </c>
      <c r="I191" s="15"/>
      <c r="L191" s="857"/>
      <c r="M191" s="857"/>
      <c r="N191" s="857"/>
    </row>
    <row r="192" spans="1:14" ht="24">
      <c r="A192" s="121" t="s">
        <v>2444</v>
      </c>
      <c r="B192" s="122" t="s">
        <v>2465</v>
      </c>
      <c r="C192" s="114" t="s">
        <v>2465</v>
      </c>
      <c r="D192" s="13">
        <v>23000</v>
      </c>
      <c r="E192" s="68" t="s">
        <v>6495</v>
      </c>
      <c r="F192" s="14" t="s">
        <v>5</v>
      </c>
      <c r="G192" s="14" t="s">
        <v>3664</v>
      </c>
      <c r="I192" s="15"/>
      <c r="L192" s="857"/>
      <c r="M192" s="857"/>
      <c r="N192" s="857"/>
    </row>
    <row r="193" spans="1:14" ht="24">
      <c r="A193" s="121" t="s">
        <v>2445</v>
      </c>
      <c r="B193" s="122" t="s">
        <v>2468</v>
      </c>
      <c r="C193" s="114" t="s">
        <v>2468</v>
      </c>
      <c r="D193" s="13">
        <v>23000</v>
      </c>
      <c r="E193" s="68" t="s">
        <v>6495</v>
      </c>
      <c r="F193" s="14" t="s">
        <v>5</v>
      </c>
      <c r="G193" s="14" t="s">
        <v>3664</v>
      </c>
      <c r="H193" s="55"/>
      <c r="I193" s="15"/>
      <c r="L193" s="857"/>
      <c r="M193" s="857"/>
      <c r="N193" s="857"/>
    </row>
    <row r="194" spans="1:14" ht="24">
      <c r="A194" s="121" t="s">
        <v>2446</v>
      </c>
      <c r="B194" s="122" t="s">
        <v>2466</v>
      </c>
      <c r="C194" s="114" t="s">
        <v>2466</v>
      </c>
      <c r="D194" s="13">
        <v>19550</v>
      </c>
      <c r="E194" s="68" t="s">
        <v>6495</v>
      </c>
      <c r="F194" s="14" t="s">
        <v>5</v>
      </c>
      <c r="G194" s="14" t="s">
        <v>3664</v>
      </c>
      <c r="I194" s="15"/>
      <c r="L194" s="857"/>
      <c r="M194" s="857"/>
      <c r="N194" s="857"/>
    </row>
    <row r="195" spans="1:14" ht="24">
      <c r="A195" s="121" t="s">
        <v>2447</v>
      </c>
      <c r="B195" s="122" t="s">
        <v>2469</v>
      </c>
      <c r="C195" s="114" t="s">
        <v>2469</v>
      </c>
      <c r="D195" s="13">
        <v>19550</v>
      </c>
      <c r="E195" s="68" t="s">
        <v>6495</v>
      </c>
      <c r="F195" s="14" t="s">
        <v>5</v>
      </c>
      <c r="G195" s="14" t="s">
        <v>3664</v>
      </c>
      <c r="I195" s="15"/>
      <c r="L195" s="857"/>
      <c r="M195" s="857"/>
      <c r="N195" s="857"/>
    </row>
    <row r="196" spans="1:14" ht="24">
      <c r="A196" s="121" t="s">
        <v>2448</v>
      </c>
      <c r="B196" s="122" t="s">
        <v>2467</v>
      </c>
      <c r="C196" s="114" t="s">
        <v>2467</v>
      </c>
      <c r="D196" s="13">
        <v>14949.999999999998</v>
      </c>
      <c r="E196" s="68" t="s">
        <v>6495</v>
      </c>
      <c r="F196" s="14" t="s">
        <v>5</v>
      </c>
      <c r="G196" s="14" t="s">
        <v>3664</v>
      </c>
      <c r="H196" s="55"/>
      <c r="I196" s="15"/>
      <c r="L196" s="857"/>
      <c r="M196" s="857"/>
      <c r="N196" s="857"/>
    </row>
    <row r="197" spans="1:14" ht="24">
      <c r="A197" s="121" t="s">
        <v>2449</v>
      </c>
      <c r="B197" s="122" t="s">
        <v>2470</v>
      </c>
      <c r="C197" s="114" t="s">
        <v>2470</v>
      </c>
      <c r="D197" s="13">
        <v>14949.999999999998</v>
      </c>
      <c r="E197" s="68" t="s">
        <v>6495</v>
      </c>
      <c r="F197" s="14" t="s">
        <v>5</v>
      </c>
      <c r="G197" s="14" t="s">
        <v>3664</v>
      </c>
      <c r="H197" s="55"/>
      <c r="I197" s="15"/>
      <c r="L197" s="857"/>
      <c r="M197" s="857"/>
      <c r="N197" s="857"/>
    </row>
    <row r="198" spans="1:14">
      <c r="A198" s="121" t="s">
        <v>1919</v>
      </c>
      <c r="B198" s="122" t="s">
        <v>1920</v>
      </c>
      <c r="C198" s="114" t="s">
        <v>1920</v>
      </c>
      <c r="D198" s="13">
        <v>23000</v>
      </c>
      <c r="E198" s="68" t="s">
        <v>6495</v>
      </c>
      <c r="F198" s="14" t="s">
        <v>5</v>
      </c>
      <c r="G198" s="14" t="s">
        <v>3664</v>
      </c>
      <c r="H198" s="55"/>
      <c r="I198" s="15"/>
      <c r="L198" s="857"/>
      <c r="M198" s="857"/>
      <c r="N198" s="857"/>
    </row>
    <row r="199" spans="1:14">
      <c r="A199" s="121" t="s">
        <v>1921</v>
      </c>
      <c r="B199" s="122" t="s">
        <v>1922</v>
      </c>
      <c r="C199" s="114" t="s">
        <v>1922</v>
      </c>
      <c r="D199" s="13">
        <v>28749.999999999996</v>
      </c>
      <c r="E199" s="68" t="s">
        <v>6495</v>
      </c>
      <c r="F199" s="14" t="s">
        <v>5</v>
      </c>
      <c r="G199" s="14" t="s">
        <v>3664</v>
      </c>
      <c r="H199" s="55"/>
      <c r="I199" s="15"/>
      <c r="L199" s="857"/>
      <c r="M199" s="857"/>
      <c r="N199" s="857"/>
    </row>
    <row r="200" spans="1:14">
      <c r="A200" s="121" t="s">
        <v>1923</v>
      </c>
      <c r="B200" s="122" t="s">
        <v>1924</v>
      </c>
      <c r="C200" s="114" t="s">
        <v>1924</v>
      </c>
      <c r="D200" s="13">
        <v>5750</v>
      </c>
      <c r="E200" s="68" t="s">
        <v>6495</v>
      </c>
      <c r="F200" s="14" t="s">
        <v>5</v>
      </c>
      <c r="G200" s="14" t="s">
        <v>3664</v>
      </c>
      <c r="H200" s="55"/>
      <c r="I200" s="15"/>
      <c r="L200" s="857"/>
      <c r="M200" s="857"/>
      <c r="N200" s="857"/>
    </row>
    <row r="201" spans="1:14">
      <c r="A201" s="121" t="s">
        <v>73</v>
      </c>
      <c r="B201" s="122" t="s">
        <v>74</v>
      </c>
      <c r="C201" s="122" t="s">
        <v>74</v>
      </c>
      <c r="D201" s="13">
        <v>5750</v>
      </c>
      <c r="E201" s="68" t="s">
        <v>6495</v>
      </c>
      <c r="F201" s="14" t="s">
        <v>5</v>
      </c>
      <c r="G201" s="14" t="s">
        <v>3664</v>
      </c>
      <c r="I201" s="15"/>
      <c r="L201" s="857"/>
      <c r="M201" s="857"/>
      <c r="N201" s="857"/>
    </row>
    <row r="202" spans="1:14">
      <c r="A202" s="121" t="s">
        <v>75</v>
      </c>
      <c r="B202" s="122" t="s">
        <v>76</v>
      </c>
      <c r="C202" s="122" t="s">
        <v>76</v>
      </c>
      <c r="D202" s="13">
        <v>12649.999999999998</v>
      </c>
      <c r="E202" s="68" t="s">
        <v>6495</v>
      </c>
      <c r="F202" s="14" t="s">
        <v>5</v>
      </c>
      <c r="G202" s="14" t="s">
        <v>3664</v>
      </c>
      <c r="I202" s="15"/>
      <c r="L202" s="857"/>
      <c r="M202" s="857"/>
      <c r="N202" s="857"/>
    </row>
    <row r="203" spans="1:14">
      <c r="A203" s="121" t="s">
        <v>77</v>
      </c>
      <c r="B203" s="122" t="s">
        <v>78</v>
      </c>
      <c r="C203" s="122" t="s">
        <v>78</v>
      </c>
      <c r="D203" s="13">
        <v>24149.999999999996</v>
      </c>
      <c r="E203" s="68" t="s">
        <v>6495</v>
      </c>
      <c r="F203" s="14" t="s">
        <v>5</v>
      </c>
      <c r="G203" s="14" t="s">
        <v>3664</v>
      </c>
      <c r="I203" s="15"/>
      <c r="L203" s="857"/>
      <c r="M203" s="857"/>
      <c r="N203" s="857"/>
    </row>
    <row r="204" spans="1:14">
      <c r="A204" s="121" t="s">
        <v>79</v>
      </c>
      <c r="B204" s="122" t="s">
        <v>80</v>
      </c>
      <c r="C204" s="122" t="s">
        <v>80</v>
      </c>
      <c r="D204" s="13">
        <v>6899.9999999999991</v>
      </c>
      <c r="E204" s="68" t="s">
        <v>6495</v>
      </c>
      <c r="F204" s="14" t="s">
        <v>5</v>
      </c>
      <c r="G204" s="14" t="s">
        <v>3664</v>
      </c>
      <c r="I204" s="15"/>
      <c r="L204" s="857"/>
      <c r="M204" s="857"/>
      <c r="N204" s="857"/>
    </row>
    <row r="205" spans="1:14">
      <c r="A205" s="121" t="s">
        <v>81</v>
      </c>
      <c r="B205" s="122" t="s">
        <v>82</v>
      </c>
      <c r="C205" s="122" t="s">
        <v>82</v>
      </c>
      <c r="D205" s="13">
        <v>18400</v>
      </c>
      <c r="E205" s="68" t="s">
        <v>6495</v>
      </c>
      <c r="F205" s="14" t="s">
        <v>5</v>
      </c>
      <c r="G205" s="14" t="s">
        <v>3664</v>
      </c>
      <c r="I205" s="15"/>
      <c r="L205" s="857"/>
      <c r="M205" s="857"/>
      <c r="N205" s="857"/>
    </row>
    <row r="206" spans="1:14">
      <c r="A206" s="121" t="s">
        <v>83</v>
      </c>
      <c r="B206" s="122" t="s">
        <v>84</v>
      </c>
      <c r="C206" s="122" t="s">
        <v>84</v>
      </c>
      <c r="D206" s="13">
        <v>11500</v>
      </c>
      <c r="E206" s="68" t="s">
        <v>6495</v>
      </c>
      <c r="F206" s="14" t="s">
        <v>5</v>
      </c>
      <c r="G206" s="14" t="s">
        <v>3664</v>
      </c>
      <c r="I206" s="15"/>
      <c r="L206" s="857"/>
      <c r="M206" s="857"/>
      <c r="N206" s="857"/>
    </row>
    <row r="207" spans="1:14">
      <c r="A207" s="121" t="s">
        <v>2453</v>
      </c>
      <c r="B207" s="122" t="s">
        <v>2454</v>
      </c>
      <c r="C207" s="114" t="s">
        <v>2454</v>
      </c>
      <c r="D207" s="13">
        <v>14374.999999999998</v>
      </c>
      <c r="E207" s="68" t="s">
        <v>6495</v>
      </c>
      <c r="F207" s="14" t="s">
        <v>5</v>
      </c>
      <c r="G207" s="14" t="s">
        <v>3664</v>
      </c>
      <c r="I207" s="15"/>
      <c r="L207" s="857"/>
      <c r="M207" s="857"/>
      <c r="N207" s="857"/>
    </row>
    <row r="208" spans="1:14">
      <c r="A208" s="121" t="s">
        <v>2455</v>
      </c>
      <c r="B208" s="122" t="s">
        <v>2456</v>
      </c>
      <c r="C208" s="114" t="s">
        <v>2456</v>
      </c>
      <c r="D208" s="13">
        <v>25874.999999999996</v>
      </c>
      <c r="E208" s="68" t="s">
        <v>6495</v>
      </c>
      <c r="F208" s="14" t="s">
        <v>5</v>
      </c>
      <c r="G208" s="14" t="s">
        <v>3664</v>
      </c>
      <c r="I208" s="15"/>
      <c r="L208" s="857"/>
      <c r="M208" s="857"/>
      <c r="N208" s="857"/>
    </row>
    <row r="209" spans="1:14">
      <c r="A209" s="121" t="s">
        <v>2457</v>
      </c>
      <c r="B209" s="122" t="s">
        <v>2458</v>
      </c>
      <c r="C209" s="114" t="s">
        <v>2458</v>
      </c>
      <c r="D209" s="13">
        <v>11500</v>
      </c>
      <c r="E209" s="68" t="s">
        <v>6495</v>
      </c>
      <c r="F209" s="14" t="s">
        <v>5</v>
      </c>
      <c r="G209" s="14" t="s">
        <v>3664</v>
      </c>
      <c r="I209" s="15"/>
      <c r="L209" s="857"/>
      <c r="M209" s="857"/>
      <c r="N209" s="857"/>
    </row>
    <row r="210" spans="1:14">
      <c r="A210" s="159"/>
      <c r="B210" s="210"/>
      <c r="C210" s="210"/>
      <c r="D210" s="19"/>
      <c r="E210" s="19"/>
      <c r="F210" s="20"/>
      <c r="G210" s="20"/>
      <c r="I210" s="15"/>
      <c r="J210" s="15"/>
    </row>
    <row r="211" spans="1:14">
      <c r="A211" s="382" t="s">
        <v>160</v>
      </c>
      <c r="B211" s="382"/>
      <c r="C211" s="387" t="s">
        <v>8399</v>
      </c>
    </row>
    <row r="212" spans="1:14">
      <c r="A212" s="385" t="s">
        <v>5</v>
      </c>
      <c r="B212" s="382" t="s">
        <v>161</v>
      </c>
      <c r="C212" s="854" t="s">
        <v>8400</v>
      </c>
    </row>
    <row r="213" spans="1:14">
      <c r="A213" s="385" t="s">
        <v>7</v>
      </c>
      <c r="B213" s="383" t="s">
        <v>162</v>
      </c>
      <c r="C213" s="854" t="s">
        <v>8401</v>
      </c>
    </row>
    <row r="214" spans="1:14">
      <c r="A214" s="385" t="s">
        <v>163</v>
      </c>
      <c r="B214" s="382" t="s">
        <v>164</v>
      </c>
      <c r="C214" s="388" t="s">
        <v>8402</v>
      </c>
    </row>
    <row r="215" spans="1:14">
      <c r="A215" s="385" t="s">
        <v>165</v>
      </c>
      <c r="B215" s="382" t="s">
        <v>166</v>
      </c>
      <c r="C215" s="388" t="s">
        <v>8403</v>
      </c>
    </row>
    <row r="216" spans="1:14">
      <c r="A216" s="385" t="s">
        <v>167</v>
      </c>
      <c r="B216" s="382" t="s">
        <v>168</v>
      </c>
      <c r="C216" s="388" t="s">
        <v>8404</v>
      </c>
    </row>
    <row r="217" spans="1:14">
      <c r="A217" s="385" t="s">
        <v>169</v>
      </c>
      <c r="B217" s="382" t="s">
        <v>170</v>
      </c>
      <c r="C217" s="854" t="s">
        <v>8405</v>
      </c>
    </row>
    <row r="218" spans="1:14">
      <c r="A218" s="26" t="s">
        <v>1292</v>
      </c>
      <c r="B218" s="27" t="s">
        <v>1295</v>
      </c>
      <c r="C218" s="849" t="s">
        <v>8406</v>
      </c>
    </row>
    <row r="219" spans="1:14">
      <c r="A219" s="26" t="s">
        <v>1293</v>
      </c>
      <c r="B219" s="27" t="s">
        <v>1296</v>
      </c>
      <c r="C219" s="854" t="s">
        <v>8407</v>
      </c>
    </row>
    <row r="220" spans="1:14">
      <c r="A220" s="26" t="s">
        <v>1425</v>
      </c>
      <c r="B220" s="27" t="s">
        <v>1424</v>
      </c>
      <c r="C220" s="384"/>
    </row>
    <row r="221" spans="1:14">
      <c r="A221" s="26" t="s">
        <v>1294</v>
      </c>
      <c r="B221" s="27" t="s">
        <v>1297</v>
      </c>
      <c r="C221" s="849"/>
    </row>
    <row r="222" spans="1:14">
      <c r="A222" s="26" t="s">
        <v>171</v>
      </c>
      <c r="B222" s="27" t="s">
        <v>172</v>
      </c>
      <c r="C222" s="384"/>
    </row>
    <row r="223" spans="1:14" s="24" customFormat="1">
      <c r="A223" s="26" t="s">
        <v>5415</v>
      </c>
      <c r="B223" s="27" t="s">
        <v>5416</v>
      </c>
      <c r="C223" s="864"/>
      <c r="D223" s="3"/>
      <c r="E223" s="3"/>
      <c r="F223" s="3"/>
      <c r="G223" s="3"/>
      <c r="H223" s="3"/>
      <c r="I223" s="3"/>
      <c r="J223" s="3"/>
    </row>
    <row r="224" spans="1:14">
      <c r="A224" s="26" t="s">
        <v>7167</v>
      </c>
      <c r="B224" s="27" t="s">
        <v>7168</v>
      </c>
      <c r="C224" s="176"/>
    </row>
    <row r="225" spans="1:3">
      <c r="A225" s="26" t="s">
        <v>7712</v>
      </c>
      <c r="B225" s="849" t="s">
        <v>9836</v>
      </c>
      <c r="C225" s="344"/>
    </row>
  </sheetData>
  <sheetProtection algorithmName="SHA-512" hashValue="L4e9ncm/X+AYARtOYeSX6PuPplHlJOsbS75pMBbeipXdUvWylWwWfZiPIjNfCqSad81pCX+bmFOcn5+T2Zz7nw==" saltValue="AD+pdElGYjF893hpN83VqA==" spinCount="100000" sheet="1" objects="1" scenarios="1"/>
  <sortState ref="A9:K219">
    <sortCondition ref="K9:K219"/>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0"/>
  <sheetViews>
    <sheetView zoomScaleNormal="100" zoomScaleSheetLayoutView="80" workbookViewId="0"/>
  </sheetViews>
  <sheetFormatPr defaultColWidth="9.125" defaultRowHeight="12"/>
  <cols>
    <col min="1" max="1" width="33.5" style="331" customWidth="1"/>
    <col min="2" max="2" width="43.75" style="331" customWidth="1"/>
    <col min="3" max="3" width="41.5" style="344" customWidth="1"/>
    <col min="4" max="4" width="9.625" style="331" customWidth="1"/>
    <col min="5" max="5" width="6.625" style="331" customWidth="1"/>
    <col min="6" max="6" width="9" style="331" customWidth="1"/>
    <col min="7" max="7" width="9.25" style="331" bestFit="1" customWidth="1"/>
    <col min="8" max="8" width="6.625" style="331" customWidth="1"/>
    <col min="9" max="9" width="7" style="331" customWidth="1"/>
    <col min="10" max="16384" width="9.125" style="331"/>
  </cols>
  <sheetData>
    <row r="1" spans="1:10" ht="18">
      <c r="A1" s="378" t="s">
        <v>8219</v>
      </c>
      <c r="B1" s="329"/>
      <c r="C1" s="330"/>
      <c r="D1" s="330"/>
    </row>
    <row r="2" spans="1:10" ht="15.75">
      <c r="A2" s="332" t="s">
        <v>8218</v>
      </c>
      <c r="B2" s="333"/>
      <c r="C2" s="330"/>
      <c r="D2" s="330"/>
    </row>
    <row r="3" spans="1:10" ht="14.25" thickBot="1">
      <c r="A3" s="334"/>
      <c r="B3" s="334"/>
      <c r="C3" s="334"/>
      <c r="D3" s="334"/>
      <c r="E3" s="334"/>
    </row>
    <row r="4" spans="1:10" ht="24">
      <c r="A4" s="335" t="s">
        <v>0</v>
      </c>
      <c r="B4" s="432" t="s">
        <v>1</v>
      </c>
      <c r="C4" s="336" t="s">
        <v>2</v>
      </c>
      <c r="D4" s="315" t="s">
        <v>3498</v>
      </c>
      <c r="E4" s="427" t="s">
        <v>6494</v>
      </c>
      <c r="F4" s="313" t="s">
        <v>4</v>
      </c>
      <c r="G4" s="584" t="s">
        <v>8398</v>
      </c>
    </row>
    <row r="5" spans="1:10">
      <c r="A5" s="554" t="s">
        <v>8149</v>
      </c>
      <c r="B5" s="555"/>
      <c r="C5" s="555"/>
      <c r="D5" s="555"/>
      <c r="E5" s="555"/>
      <c r="F5" s="555"/>
      <c r="G5" s="556"/>
      <c r="H5" s="442"/>
    </row>
    <row r="6" spans="1:10">
      <c r="A6" s="465" t="s">
        <v>8150</v>
      </c>
      <c r="B6" s="586" t="s">
        <v>8151</v>
      </c>
      <c r="C6" s="557" t="s">
        <v>8151</v>
      </c>
      <c r="D6" s="13">
        <v>4495</v>
      </c>
      <c r="E6" s="206" t="s">
        <v>6495</v>
      </c>
      <c r="F6" s="189" t="s">
        <v>169</v>
      </c>
      <c r="G6" s="14" t="s">
        <v>3664</v>
      </c>
    </row>
    <row r="7" spans="1:10">
      <c r="A7" s="465" t="s">
        <v>8152</v>
      </c>
      <c r="B7" s="557" t="s">
        <v>8153</v>
      </c>
      <c r="C7" s="557" t="s">
        <v>8153</v>
      </c>
      <c r="D7" s="13">
        <v>4995</v>
      </c>
      <c r="E7" s="206" t="s">
        <v>6495</v>
      </c>
      <c r="F7" s="189" t="s">
        <v>169</v>
      </c>
      <c r="G7" s="14" t="s">
        <v>3664</v>
      </c>
    </row>
    <row r="8" spans="1:10">
      <c r="A8" s="465" t="s">
        <v>8154</v>
      </c>
      <c r="B8" s="557" t="s">
        <v>8155</v>
      </c>
      <c r="C8" s="557" t="s">
        <v>8155</v>
      </c>
      <c r="D8" s="13">
        <v>8995</v>
      </c>
      <c r="E8" s="206" t="s">
        <v>6495</v>
      </c>
      <c r="F8" s="189" t="s">
        <v>169</v>
      </c>
      <c r="G8" s="14" t="s">
        <v>3664</v>
      </c>
      <c r="H8" s="442"/>
    </row>
    <row r="9" spans="1:10">
      <c r="A9" s="465" t="s">
        <v>8156</v>
      </c>
      <c r="B9" s="557" t="s">
        <v>8157</v>
      </c>
      <c r="C9" s="557" t="s">
        <v>8157</v>
      </c>
      <c r="D9" s="13">
        <v>11995</v>
      </c>
      <c r="E9" s="206" t="s">
        <v>6495</v>
      </c>
      <c r="F9" s="189" t="s">
        <v>169</v>
      </c>
      <c r="G9" s="14" t="s">
        <v>3664</v>
      </c>
    </row>
    <row r="10" spans="1:10">
      <c r="A10" s="465" t="s">
        <v>8158</v>
      </c>
      <c r="B10" s="557" t="s">
        <v>8159</v>
      </c>
      <c r="C10" s="557" t="s">
        <v>8159</v>
      </c>
      <c r="D10" s="13">
        <v>17995</v>
      </c>
      <c r="E10" s="206" t="s">
        <v>6495</v>
      </c>
      <c r="F10" s="189" t="s">
        <v>169</v>
      </c>
      <c r="G10" s="14" t="s">
        <v>3664</v>
      </c>
    </row>
    <row r="11" spans="1:10">
      <c r="A11" s="465" t="s">
        <v>8160</v>
      </c>
      <c r="B11" s="557" t="s">
        <v>8161</v>
      </c>
      <c r="C11" s="557" t="s">
        <v>8161</v>
      </c>
      <c r="D11" s="13">
        <v>7995</v>
      </c>
      <c r="E11" s="206" t="s">
        <v>6495</v>
      </c>
      <c r="F11" s="189" t="s">
        <v>169</v>
      </c>
      <c r="G11" s="14" t="s">
        <v>3664</v>
      </c>
    </row>
    <row r="13" spans="1:10" ht="16.5" thickBot="1">
      <c r="A13" s="338" t="s">
        <v>351</v>
      </c>
      <c r="B13" s="347"/>
      <c r="C13" s="347"/>
      <c r="D13" s="347"/>
      <c r="E13" s="348"/>
      <c r="F13" s="348"/>
      <c r="H13" s="349"/>
    </row>
    <row r="14" spans="1:10" ht="24">
      <c r="A14" s="335" t="s">
        <v>0</v>
      </c>
      <c r="B14" s="345" t="s">
        <v>1</v>
      </c>
      <c r="C14" s="346" t="s">
        <v>2</v>
      </c>
      <c r="D14" s="313" t="s">
        <v>3</v>
      </c>
      <c r="E14" s="427" t="s">
        <v>6494</v>
      </c>
      <c r="F14" s="62" t="s">
        <v>4</v>
      </c>
      <c r="G14" s="584" t="s">
        <v>8398</v>
      </c>
      <c r="H14" s="336" t="s">
        <v>352</v>
      </c>
      <c r="I14" s="336" t="s">
        <v>353</v>
      </c>
      <c r="J14" s="317" t="s">
        <v>5928</v>
      </c>
    </row>
    <row r="15" spans="1:10">
      <c r="A15" s="554" t="s">
        <v>8162</v>
      </c>
      <c r="B15" s="555"/>
      <c r="C15" s="555"/>
      <c r="D15" s="555"/>
      <c r="E15" s="555"/>
      <c r="F15" s="555"/>
      <c r="G15" s="555"/>
      <c r="H15" s="555"/>
      <c r="I15" s="555"/>
      <c r="J15" s="556"/>
    </row>
    <row r="16" spans="1:10" ht="24">
      <c r="A16" s="278" t="s">
        <v>8266</v>
      </c>
      <c r="B16" s="519" t="s">
        <v>8163</v>
      </c>
      <c r="C16" s="519" t="s">
        <v>8326</v>
      </c>
      <c r="D16" s="573">
        <v>449.6</v>
      </c>
      <c r="E16" s="74" t="s">
        <v>6496</v>
      </c>
      <c r="F16" s="74" t="s">
        <v>1292</v>
      </c>
      <c r="G16" s="74" t="s">
        <v>3664</v>
      </c>
      <c r="H16" s="305">
        <v>12</v>
      </c>
      <c r="I16" s="305">
        <v>12</v>
      </c>
      <c r="J16" s="79" t="s">
        <v>5929</v>
      </c>
    </row>
    <row r="17" spans="1:10" s="344" customFormat="1" ht="24">
      <c r="A17" s="278" t="s">
        <v>8266</v>
      </c>
      <c r="B17" s="519" t="s">
        <v>8163</v>
      </c>
      <c r="C17" s="519" t="s">
        <v>8326</v>
      </c>
      <c r="D17" s="573">
        <v>381</v>
      </c>
      <c r="E17" s="74" t="s">
        <v>6496</v>
      </c>
      <c r="F17" s="74" t="s">
        <v>1292</v>
      </c>
      <c r="G17" s="74" t="s">
        <v>3664</v>
      </c>
      <c r="H17" s="305">
        <v>36</v>
      </c>
      <c r="I17" s="305">
        <v>36</v>
      </c>
      <c r="J17" s="79" t="s">
        <v>5929</v>
      </c>
    </row>
    <row r="18" spans="1:10" ht="24">
      <c r="A18" s="278" t="s">
        <v>8266</v>
      </c>
      <c r="B18" s="519" t="s">
        <v>8163</v>
      </c>
      <c r="C18" s="519" t="s">
        <v>8326</v>
      </c>
      <c r="D18" s="573">
        <v>323.89999999999998</v>
      </c>
      <c r="E18" s="74" t="s">
        <v>6496</v>
      </c>
      <c r="F18" s="74" t="s">
        <v>1292</v>
      </c>
      <c r="G18" s="74" t="s">
        <v>3664</v>
      </c>
      <c r="H18" s="305">
        <v>60</v>
      </c>
      <c r="I18" s="305">
        <v>60</v>
      </c>
      <c r="J18" s="79" t="s">
        <v>5929</v>
      </c>
    </row>
    <row r="19" spans="1:10" ht="24">
      <c r="A19" s="278" t="s">
        <v>8267</v>
      </c>
      <c r="B19" s="519" t="s">
        <v>8164</v>
      </c>
      <c r="C19" s="519" t="s">
        <v>8327</v>
      </c>
      <c r="D19" s="573">
        <v>547.5</v>
      </c>
      <c r="E19" s="74" t="s">
        <v>6496</v>
      </c>
      <c r="F19" s="74" t="s">
        <v>1292</v>
      </c>
      <c r="G19" s="74" t="s">
        <v>3664</v>
      </c>
      <c r="H19" s="305">
        <v>12</v>
      </c>
      <c r="I19" s="305">
        <v>12</v>
      </c>
      <c r="J19" s="79" t="s">
        <v>5929</v>
      </c>
    </row>
    <row r="20" spans="1:10" ht="24">
      <c r="A20" s="278" t="s">
        <v>8267</v>
      </c>
      <c r="B20" s="519" t="s">
        <v>8164</v>
      </c>
      <c r="C20" s="519" t="s">
        <v>8327</v>
      </c>
      <c r="D20" s="573">
        <v>464</v>
      </c>
      <c r="E20" s="74" t="s">
        <v>6496</v>
      </c>
      <c r="F20" s="74" t="s">
        <v>1292</v>
      </c>
      <c r="G20" s="74" t="s">
        <v>3664</v>
      </c>
      <c r="H20" s="305">
        <v>36</v>
      </c>
      <c r="I20" s="305">
        <v>36</v>
      </c>
      <c r="J20" s="79" t="s">
        <v>5929</v>
      </c>
    </row>
    <row r="21" spans="1:10" ht="24">
      <c r="A21" s="278" t="s">
        <v>8267</v>
      </c>
      <c r="B21" s="519" t="s">
        <v>8164</v>
      </c>
      <c r="C21" s="519" t="s">
        <v>8327</v>
      </c>
      <c r="D21" s="573">
        <v>394.4</v>
      </c>
      <c r="E21" s="74" t="s">
        <v>6496</v>
      </c>
      <c r="F21" s="74" t="s">
        <v>1292</v>
      </c>
      <c r="G21" s="74" t="s">
        <v>3664</v>
      </c>
      <c r="H21" s="305">
        <v>60</v>
      </c>
      <c r="I21" s="305">
        <v>60</v>
      </c>
      <c r="J21" s="79" t="s">
        <v>5929</v>
      </c>
    </row>
    <row r="22" spans="1:10" ht="24">
      <c r="A22" s="278" t="s">
        <v>8268</v>
      </c>
      <c r="B22" s="519" t="s">
        <v>8165</v>
      </c>
      <c r="C22" s="519" t="s">
        <v>8328</v>
      </c>
      <c r="D22" s="573">
        <v>1031.3</v>
      </c>
      <c r="E22" s="74" t="s">
        <v>6496</v>
      </c>
      <c r="F22" s="74" t="s">
        <v>1292</v>
      </c>
      <c r="G22" s="74" t="s">
        <v>3664</v>
      </c>
      <c r="H22" s="305">
        <v>12</v>
      </c>
      <c r="I22" s="305">
        <v>12</v>
      </c>
      <c r="J22" s="79" t="s">
        <v>5929</v>
      </c>
    </row>
    <row r="23" spans="1:10" ht="24">
      <c r="A23" s="278" t="s">
        <v>8268</v>
      </c>
      <c r="B23" s="519" t="s">
        <v>8165</v>
      </c>
      <c r="C23" s="519" t="s">
        <v>8328</v>
      </c>
      <c r="D23" s="573">
        <v>874</v>
      </c>
      <c r="E23" s="74" t="s">
        <v>6496</v>
      </c>
      <c r="F23" s="74" t="s">
        <v>1292</v>
      </c>
      <c r="G23" s="74" t="s">
        <v>3664</v>
      </c>
      <c r="H23" s="305">
        <v>36</v>
      </c>
      <c r="I23" s="305">
        <v>36</v>
      </c>
      <c r="J23" s="79" t="s">
        <v>5929</v>
      </c>
    </row>
    <row r="24" spans="1:10" ht="24">
      <c r="A24" s="278" t="s">
        <v>8268</v>
      </c>
      <c r="B24" s="519" t="s">
        <v>8165</v>
      </c>
      <c r="C24" s="519" t="s">
        <v>8328</v>
      </c>
      <c r="D24" s="573">
        <v>742.9</v>
      </c>
      <c r="E24" s="74" t="s">
        <v>6496</v>
      </c>
      <c r="F24" s="74" t="s">
        <v>1292</v>
      </c>
      <c r="G24" s="74" t="s">
        <v>3664</v>
      </c>
      <c r="H24" s="305">
        <v>60</v>
      </c>
      <c r="I24" s="305">
        <v>60</v>
      </c>
      <c r="J24" s="79" t="s">
        <v>5929</v>
      </c>
    </row>
    <row r="25" spans="1:10" ht="36">
      <c r="A25" s="278" t="s">
        <v>8269</v>
      </c>
      <c r="B25" s="519" t="s">
        <v>8166</v>
      </c>
      <c r="C25" s="519" t="s">
        <v>8329</v>
      </c>
      <c r="D25" s="573">
        <v>1129.3</v>
      </c>
      <c r="E25" s="74" t="s">
        <v>6496</v>
      </c>
      <c r="F25" s="74" t="s">
        <v>1292</v>
      </c>
      <c r="G25" s="74" t="s">
        <v>3664</v>
      </c>
      <c r="H25" s="305">
        <v>12</v>
      </c>
      <c r="I25" s="305">
        <v>12</v>
      </c>
      <c r="J25" s="79" t="s">
        <v>5929</v>
      </c>
    </row>
    <row r="26" spans="1:10" ht="36">
      <c r="A26" s="278" t="s">
        <v>8269</v>
      </c>
      <c r="B26" s="519" t="s">
        <v>8166</v>
      </c>
      <c r="C26" s="519" t="s">
        <v>8329</v>
      </c>
      <c r="D26" s="573">
        <v>957</v>
      </c>
      <c r="E26" s="74" t="s">
        <v>6496</v>
      </c>
      <c r="F26" s="74" t="s">
        <v>1292</v>
      </c>
      <c r="G26" s="74" t="s">
        <v>3664</v>
      </c>
      <c r="H26" s="305">
        <v>36</v>
      </c>
      <c r="I26" s="305">
        <v>36</v>
      </c>
      <c r="J26" s="79" t="s">
        <v>5929</v>
      </c>
    </row>
    <row r="27" spans="1:10" ht="36">
      <c r="A27" s="278" t="s">
        <v>8269</v>
      </c>
      <c r="B27" s="519" t="s">
        <v>8166</v>
      </c>
      <c r="C27" s="519" t="s">
        <v>8329</v>
      </c>
      <c r="D27" s="573">
        <v>813.5</v>
      </c>
      <c r="E27" s="74" t="s">
        <v>6496</v>
      </c>
      <c r="F27" s="74" t="s">
        <v>1292</v>
      </c>
      <c r="G27" s="74" t="s">
        <v>3664</v>
      </c>
      <c r="H27" s="305">
        <v>60</v>
      </c>
      <c r="I27" s="305">
        <v>60</v>
      </c>
      <c r="J27" s="79" t="s">
        <v>5929</v>
      </c>
    </row>
    <row r="28" spans="1:10" ht="24">
      <c r="A28" s="278" t="s">
        <v>8270</v>
      </c>
      <c r="B28" s="519" t="s">
        <v>8167</v>
      </c>
      <c r="C28" s="519" t="s">
        <v>8330</v>
      </c>
      <c r="D28" s="573">
        <v>741</v>
      </c>
      <c r="E28" s="74" t="s">
        <v>6496</v>
      </c>
      <c r="F28" s="74" t="s">
        <v>1292</v>
      </c>
      <c r="G28" s="74" t="s">
        <v>3664</v>
      </c>
      <c r="H28" s="305">
        <v>12</v>
      </c>
      <c r="I28" s="305">
        <v>12</v>
      </c>
      <c r="J28" s="79" t="s">
        <v>5929</v>
      </c>
    </row>
    <row r="29" spans="1:10" ht="24">
      <c r="A29" s="278" t="s">
        <v>8270</v>
      </c>
      <c r="B29" s="519" t="s">
        <v>8167</v>
      </c>
      <c r="C29" s="519" t="s">
        <v>8330</v>
      </c>
      <c r="D29" s="573">
        <v>628</v>
      </c>
      <c r="E29" s="74" t="s">
        <v>6496</v>
      </c>
      <c r="F29" s="74" t="s">
        <v>1292</v>
      </c>
      <c r="G29" s="74" t="s">
        <v>3664</v>
      </c>
      <c r="H29" s="305">
        <v>36</v>
      </c>
      <c r="I29" s="305">
        <v>36</v>
      </c>
      <c r="J29" s="79" t="s">
        <v>5929</v>
      </c>
    </row>
    <row r="30" spans="1:10" ht="24">
      <c r="A30" s="278" t="s">
        <v>8270</v>
      </c>
      <c r="B30" s="519" t="s">
        <v>8167</v>
      </c>
      <c r="C30" s="519" t="s">
        <v>8330</v>
      </c>
      <c r="D30" s="573">
        <v>533.79999999999995</v>
      </c>
      <c r="E30" s="74" t="s">
        <v>6496</v>
      </c>
      <c r="F30" s="74" t="s">
        <v>1292</v>
      </c>
      <c r="G30" s="74" t="s">
        <v>3664</v>
      </c>
      <c r="H30" s="305">
        <v>60</v>
      </c>
      <c r="I30" s="305">
        <v>60</v>
      </c>
      <c r="J30" s="79" t="s">
        <v>5929</v>
      </c>
    </row>
    <row r="31" spans="1:10" ht="24">
      <c r="A31" s="278" t="s">
        <v>8271</v>
      </c>
      <c r="B31" s="519" t="s">
        <v>8168</v>
      </c>
      <c r="C31" s="519" t="s">
        <v>8331</v>
      </c>
      <c r="D31" s="573">
        <v>888.5</v>
      </c>
      <c r="E31" s="74" t="s">
        <v>6496</v>
      </c>
      <c r="F31" s="74" t="s">
        <v>1292</v>
      </c>
      <c r="G31" s="74" t="s">
        <v>3664</v>
      </c>
      <c r="H31" s="305">
        <v>12</v>
      </c>
      <c r="I31" s="305">
        <v>12</v>
      </c>
      <c r="J31" s="79" t="s">
        <v>5929</v>
      </c>
    </row>
    <row r="32" spans="1:10" ht="24">
      <c r="A32" s="278" t="s">
        <v>8271</v>
      </c>
      <c r="B32" s="519" t="s">
        <v>8168</v>
      </c>
      <c r="C32" s="519" t="s">
        <v>8331</v>
      </c>
      <c r="D32" s="573">
        <v>753</v>
      </c>
      <c r="E32" s="74" t="s">
        <v>6496</v>
      </c>
      <c r="F32" s="74" t="s">
        <v>1292</v>
      </c>
      <c r="G32" s="74" t="s">
        <v>3664</v>
      </c>
      <c r="H32" s="305">
        <v>36</v>
      </c>
      <c r="I32" s="305">
        <v>36</v>
      </c>
      <c r="J32" s="79" t="s">
        <v>5929</v>
      </c>
    </row>
    <row r="33" spans="1:10" ht="24">
      <c r="A33" s="278" t="s">
        <v>8271</v>
      </c>
      <c r="B33" s="519" t="s">
        <v>8168</v>
      </c>
      <c r="C33" s="519" t="s">
        <v>8331</v>
      </c>
      <c r="D33" s="573">
        <v>640.1</v>
      </c>
      <c r="E33" s="74" t="s">
        <v>6496</v>
      </c>
      <c r="F33" s="74" t="s">
        <v>1292</v>
      </c>
      <c r="G33" s="74" t="s">
        <v>3664</v>
      </c>
      <c r="H33" s="305">
        <v>60</v>
      </c>
      <c r="I33" s="305">
        <v>60</v>
      </c>
      <c r="J33" s="79" t="s">
        <v>5929</v>
      </c>
    </row>
    <row r="34" spans="1:10" ht="24">
      <c r="A34" s="278" t="s">
        <v>8272</v>
      </c>
      <c r="B34" s="519" t="s">
        <v>8169</v>
      </c>
      <c r="C34" s="519" t="s">
        <v>8332</v>
      </c>
      <c r="D34" s="573">
        <v>1447.9</v>
      </c>
      <c r="E34" s="74" t="s">
        <v>6496</v>
      </c>
      <c r="F34" s="74" t="s">
        <v>1292</v>
      </c>
      <c r="G34" s="74" t="s">
        <v>3664</v>
      </c>
      <c r="H34" s="305">
        <v>12</v>
      </c>
      <c r="I34" s="305">
        <v>12</v>
      </c>
      <c r="J34" s="79" t="s">
        <v>5929</v>
      </c>
    </row>
    <row r="35" spans="1:10" ht="24">
      <c r="A35" s="278" t="s">
        <v>8272</v>
      </c>
      <c r="B35" s="519" t="s">
        <v>8169</v>
      </c>
      <c r="C35" s="519" t="s">
        <v>8332</v>
      </c>
      <c r="D35" s="573">
        <v>1227</v>
      </c>
      <c r="E35" s="74" t="s">
        <v>6496</v>
      </c>
      <c r="F35" s="74" t="s">
        <v>1292</v>
      </c>
      <c r="G35" s="74" t="s">
        <v>3664</v>
      </c>
      <c r="H35" s="305">
        <v>36</v>
      </c>
      <c r="I35" s="305">
        <v>36</v>
      </c>
      <c r="J35" s="79" t="s">
        <v>5929</v>
      </c>
    </row>
    <row r="36" spans="1:10" ht="24">
      <c r="A36" s="278" t="s">
        <v>8272</v>
      </c>
      <c r="B36" s="519" t="s">
        <v>8169</v>
      </c>
      <c r="C36" s="519" t="s">
        <v>8332</v>
      </c>
      <c r="D36" s="573">
        <v>1043</v>
      </c>
      <c r="E36" s="74" t="s">
        <v>6496</v>
      </c>
      <c r="F36" s="74" t="s">
        <v>1292</v>
      </c>
      <c r="G36" s="74" t="s">
        <v>3664</v>
      </c>
      <c r="H36" s="305">
        <v>60</v>
      </c>
      <c r="I36" s="305">
        <v>60</v>
      </c>
      <c r="J36" s="79" t="s">
        <v>5929</v>
      </c>
    </row>
    <row r="37" spans="1:10" ht="36">
      <c r="A37" s="278" t="s">
        <v>8273</v>
      </c>
      <c r="B37" s="519" t="s">
        <v>8170</v>
      </c>
      <c r="C37" s="519" t="s">
        <v>8333</v>
      </c>
      <c r="D37" s="573">
        <v>1595.4</v>
      </c>
      <c r="E37" s="74" t="s">
        <v>6496</v>
      </c>
      <c r="F37" s="74" t="s">
        <v>1292</v>
      </c>
      <c r="G37" s="74" t="s">
        <v>3664</v>
      </c>
      <c r="H37" s="305">
        <v>12</v>
      </c>
      <c r="I37" s="305">
        <v>12</v>
      </c>
      <c r="J37" s="79" t="s">
        <v>5929</v>
      </c>
    </row>
    <row r="38" spans="1:10" ht="36">
      <c r="A38" s="278" t="s">
        <v>8273</v>
      </c>
      <c r="B38" s="519" t="s">
        <v>8170</v>
      </c>
      <c r="C38" s="519" t="s">
        <v>8333</v>
      </c>
      <c r="D38" s="573">
        <v>1352</v>
      </c>
      <c r="E38" s="74" t="s">
        <v>6496</v>
      </c>
      <c r="F38" s="74" t="s">
        <v>1292</v>
      </c>
      <c r="G38" s="74" t="s">
        <v>3664</v>
      </c>
      <c r="H38" s="305">
        <v>36</v>
      </c>
      <c r="I38" s="305">
        <v>36</v>
      </c>
      <c r="J38" s="79" t="s">
        <v>5929</v>
      </c>
    </row>
    <row r="39" spans="1:10" ht="36">
      <c r="A39" s="278" t="s">
        <v>8273</v>
      </c>
      <c r="B39" s="519" t="s">
        <v>8170</v>
      </c>
      <c r="C39" s="519" t="s">
        <v>8333</v>
      </c>
      <c r="D39" s="573">
        <v>1149.2</v>
      </c>
      <c r="E39" s="74" t="s">
        <v>6496</v>
      </c>
      <c r="F39" s="74" t="s">
        <v>1292</v>
      </c>
      <c r="G39" s="74" t="s">
        <v>3664</v>
      </c>
      <c r="H39" s="305">
        <v>60</v>
      </c>
      <c r="I39" s="305">
        <v>60</v>
      </c>
      <c r="J39" s="79" t="s">
        <v>5929</v>
      </c>
    </row>
    <row r="40" spans="1:10" ht="24">
      <c r="A40" s="278" t="s">
        <v>8274</v>
      </c>
      <c r="B40" s="519" t="s">
        <v>8171</v>
      </c>
      <c r="C40" s="519" t="s">
        <v>8334</v>
      </c>
      <c r="D40" s="573">
        <v>1168.2</v>
      </c>
      <c r="E40" s="74" t="s">
        <v>6496</v>
      </c>
      <c r="F40" s="74" t="s">
        <v>1292</v>
      </c>
      <c r="G40" s="74" t="s">
        <v>3664</v>
      </c>
      <c r="H40" s="305">
        <v>12</v>
      </c>
      <c r="I40" s="305">
        <v>12</v>
      </c>
      <c r="J40" s="79" t="s">
        <v>5929</v>
      </c>
    </row>
    <row r="41" spans="1:10" ht="24">
      <c r="A41" s="278" t="s">
        <v>8274</v>
      </c>
      <c r="B41" s="519" t="s">
        <v>8171</v>
      </c>
      <c r="C41" s="519" t="s">
        <v>8334</v>
      </c>
      <c r="D41" s="573">
        <v>990</v>
      </c>
      <c r="E41" s="74" t="s">
        <v>6496</v>
      </c>
      <c r="F41" s="74" t="s">
        <v>1292</v>
      </c>
      <c r="G41" s="74" t="s">
        <v>3664</v>
      </c>
      <c r="H41" s="305">
        <v>36</v>
      </c>
      <c r="I41" s="305">
        <v>36</v>
      </c>
      <c r="J41" s="79" t="s">
        <v>5929</v>
      </c>
    </row>
    <row r="42" spans="1:10" ht="24">
      <c r="A42" s="278" t="s">
        <v>8274</v>
      </c>
      <c r="B42" s="519" t="s">
        <v>8171</v>
      </c>
      <c r="C42" s="519" t="s">
        <v>8334</v>
      </c>
      <c r="D42" s="573">
        <v>841.5</v>
      </c>
      <c r="E42" s="74" t="s">
        <v>6496</v>
      </c>
      <c r="F42" s="74" t="s">
        <v>1292</v>
      </c>
      <c r="G42" s="74" t="s">
        <v>3664</v>
      </c>
      <c r="H42" s="305">
        <v>60</v>
      </c>
      <c r="I42" s="305">
        <v>60</v>
      </c>
      <c r="J42" s="79" t="s">
        <v>5929</v>
      </c>
    </row>
    <row r="43" spans="1:10" ht="24">
      <c r="A43" s="278" t="s">
        <v>8275</v>
      </c>
      <c r="B43" s="519" t="s">
        <v>8172</v>
      </c>
      <c r="C43" s="519" t="s">
        <v>8335</v>
      </c>
      <c r="D43" s="573">
        <v>1413.6</v>
      </c>
      <c r="E43" s="74" t="s">
        <v>6496</v>
      </c>
      <c r="F43" s="74" t="s">
        <v>1292</v>
      </c>
      <c r="G43" s="74" t="s">
        <v>3664</v>
      </c>
      <c r="H43" s="305">
        <v>12</v>
      </c>
      <c r="I43" s="305">
        <v>12</v>
      </c>
      <c r="J43" s="79" t="s">
        <v>5929</v>
      </c>
    </row>
    <row r="44" spans="1:10" ht="24">
      <c r="A44" s="278" t="s">
        <v>8275</v>
      </c>
      <c r="B44" s="519" t="s">
        <v>8172</v>
      </c>
      <c r="C44" s="519" t="s">
        <v>8335</v>
      </c>
      <c r="D44" s="573">
        <v>1198</v>
      </c>
      <c r="E44" s="74" t="s">
        <v>6496</v>
      </c>
      <c r="F44" s="74" t="s">
        <v>1292</v>
      </c>
      <c r="G44" s="74" t="s">
        <v>3664</v>
      </c>
      <c r="H44" s="305">
        <v>36</v>
      </c>
      <c r="I44" s="305">
        <v>36</v>
      </c>
      <c r="J44" s="79" t="s">
        <v>5929</v>
      </c>
    </row>
    <row r="45" spans="1:10" ht="24">
      <c r="A45" s="278" t="s">
        <v>8275</v>
      </c>
      <c r="B45" s="519" t="s">
        <v>8172</v>
      </c>
      <c r="C45" s="519" t="s">
        <v>8335</v>
      </c>
      <c r="D45" s="573">
        <v>1018.3</v>
      </c>
      <c r="E45" s="74" t="s">
        <v>6496</v>
      </c>
      <c r="F45" s="74" t="s">
        <v>1292</v>
      </c>
      <c r="G45" s="74" t="s">
        <v>3664</v>
      </c>
      <c r="H45" s="305">
        <v>60</v>
      </c>
      <c r="I45" s="305">
        <v>60</v>
      </c>
      <c r="J45" s="79" t="s">
        <v>5929</v>
      </c>
    </row>
    <row r="46" spans="1:10" ht="24">
      <c r="A46" s="278" t="s">
        <v>8276</v>
      </c>
      <c r="B46" s="519" t="s">
        <v>8173</v>
      </c>
      <c r="C46" s="519" t="s">
        <v>8336</v>
      </c>
      <c r="D46" s="573">
        <v>2426.1</v>
      </c>
      <c r="E46" s="74" t="s">
        <v>6496</v>
      </c>
      <c r="F46" s="74" t="s">
        <v>1292</v>
      </c>
      <c r="G46" s="74" t="s">
        <v>3664</v>
      </c>
      <c r="H46" s="305">
        <v>12</v>
      </c>
      <c r="I46" s="305">
        <v>12</v>
      </c>
      <c r="J46" s="79" t="s">
        <v>5929</v>
      </c>
    </row>
    <row r="47" spans="1:10" ht="24">
      <c r="A47" s="278" t="s">
        <v>8276</v>
      </c>
      <c r="B47" s="519" t="s">
        <v>8173</v>
      </c>
      <c r="C47" s="519" t="s">
        <v>8336</v>
      </c>
      <c r="D47" s="573">
        <v>2056</v>
      </c>
      <c r="E47" s="74" t="s">
        <v>6496</v>
      </c>
      <c r="F47" s="74" t="s">
        <v>1292</v>
      </c>
      <c r="G47" s="74" t="s">
        <v>3664</v>
      </c>
      <c r="H47" s="305">
        <v>36</v>
      </c>
      <c r="I47" s="305">
        <v>36</v>
      </c>
      <c r="J47" s="79" t="s">
        <v>5929</v>
      </c>
    </row>
    <row r="48" spans="1:10" ht="24">
      <c r="A48" s="278" t="s">
        <v>8276</v>
      </c>
      <c r="B48" s="519" t="s">
        <v>8173</v>
      </c>
      <c r="C48" s="519" t="s">
        <v>8336</v>
      </c>
      <c r="D48" s="573">
        <v>1747.6</v>
      </c>
      <c r="E48" s="74" t="s">
        <v>6496</v>
      </c>
      <c r="F48" s="74" t="s">
        <v>1292</v>
      </c>
      <c r="G48" s="74" t="s">
        <v>3664</v>
      </c>
      <c r="H48" s="305">
        <v>60</v>
      </c>
      <c r="I48" s="305">
        <v>60</v>
      </c>
      <c r="J48" s="79" t="s">
        <v>5929</v>
      </c>
    </row>
    <row r="49" spans="1:10" ht="36">
      <c r="A49" s="278" t="s">
        <v>8277</v>
      </c>
      <c r="B49" s="519" t="s">
        <v>8174</v>
      </c>
      <c r="C49" s="519" t="s">
        <v>8337</v>
      </c>
      <c r="D49" s="573">
        <v>2671.5</v>
      </c>
      <c r="E49" s="74" t="s">
        <v>6496</v>
      </c>
      <c r="F49" s="74" t="s">
        <v>1292</v>
      </c>
      <c r="G49" s="74" t="s">
        <v>3664</v>
      </c>
      <c r="H49" s="305">
        <v>12</v>
      </c>
      <c r="I49" s="305">
        <v>12</v>
      </c>
      <c r="J49" s="79" t="s">
        <v>5929</v>
      </c>
    </row>
    <row r="50" spans="1:10" ht="36">
      <c r="A50" s="278" t="s">
        <v>8277</v>
      </c>
      <c r="B50" s="519" t="s">
        <v>8174</v>
      </c>
      <c r="C50" s="519" t="s">
        <v>8337</v>
      </c>
      <c r="D50" s="573">
        <v>2264</v>
      </c>
      <c r="E50" s="74" t="s">
        <v>6496</v>
      </c>
      <c r="F50" s="74" t="s">
        <v>1292</v>
      </c>
      <c r="G50" s="74" t="s">
        <v>3664</v>
      </c>
      <c r="H50" s="305">
        <v>36</v>
      </c>
      <c r="I50" s="305">
        <v>36</v>
      </c>
      <c r="J50" s="79" t="s">
        <v>5929</v>
      </c>
    </row>
    <row r="51" spans="1:10" ht="36">
      <c r="A51" s="278" t="s">
        <v>8277</v>
      </c>
      <c r="B51" s="519" t="s">
        <v>8174</v>
      </c>
      <c r="C51" s="519" t="s">
        <v>8337</v>
      </c>
      <c r="D51" s="573">
        <v>1924.4</v>
      </c>
      <c r="E51" s="74" t="s">
        <v>6496</v>
      </c>
      <c r="F51" s="74" t="s">
        <v>1292</v>
      </c>
      <c r="G51" s="74" t="s">
        <v>3664</v>
      </c>
      <c r="H51" s="305">
        <v>60</v>
      </c>
      <c r="I51" s="305">
        <v>60</v>
      </c>
      <c r="J51" s="79" t="s">
        <v>5929</v>
      </c>
    </row>
    <row r="52" spans="1:10" ht="24">
      <c r="A52" s="278" t="s">
        <v>8278</v>
      </c>
      <c r="B52" s="519" t="s">
        <v>8175</v>
      </c>
      <c r="C52" s="519" t="s">
        <v>8338</v>
      </c>
      <c r="D52" s="573">
        <v>1685</v>
      </c>
      <c r="E52" s="74" t="s">
        <v>6496</v>
      </c>
      <c r="F52" s="74" t="s">
        <v>1292</v>
      </c>
      <c r="G52" s="74" t="s">
        <v>3664</v>
      </c>
      <c r="H52" s="305">
        <v>12</v>
      </c>
      <c r="I52" s="305">
        <v>12</v>
      </c>
      <c r="J52" s="79" t="s">
        <v>5929</v>
      </c>
    </row>
    <row r="53" spans="1:10" ht="24">
      <c r="A53" s="278" t="s">
        <v>8278</v>
      </c>
      <c r="B53" s="519" t="s">
        <v>8175</v>
      </c>
      <c r="C53" s="519" t="s">
        <v>8338</v>
      </c>
      <c r="D53" s="573">
        <v>1428</v>
      </c>
      <c r="E53" s="74" t="s">
        <v>6496</v>
      </c>
      <c r="F53" s="74" t="s">
        <v>1292</v>
      </c>
      <c r="G53" s="74" t="s">
        <v>3664</v>
      </c>
      <c r="H53" s="305">
        <v>36</v>
      </c>
      <c r="I53" s="305">
        <v>36</v>
      </c>
      <c r="J53" s="79" t="s">
        <v>5929</v>
      </c>
    </row>
    <row r="54" spans="1:10" ht="24">
      <c r="A54" s="278" t="s">
        <v>8278</v>
      </c>
      <c r="B54" s="519" t="s">
        <v>8175</v>
      </c>
      <c r="C54" s="519" t="s">
        <v>8338</v>
      </c>
      <c r="D54" s="573">
        <v>1213.8</v>
      </c>
      <c r="E54" s="74" t="s">
        <v>6496</v>
      </c>
      <c r="F54" s="74" t="s">
        <v>1292</v>
      </c>
      <c r="G54" s="74" t="s">
        <v>3664</v>
      </c>
      <c r="H54" s="305">
        <v>60</v>
      </c>
      <c r="I54" s="305">
        <v>60</v>
      </c>
      <c r="J54" s="79" t="s">
        <v>5929</v>
      </c>
    </row>
    <row r="55" spans="1:10" ht="24">
      <c r="A55" s="278" t="s">
        <v>8279</v>
      </c>
      <c r="B55" s="519" t="s">
        <v>8176</v>
      </c>
      <c r="C55" s="519" t="s">
        <v>8339</v>
      </c>
      <c r="D55" s="573">
        <v>2019</v>
      </c>
      <c r="E55" s="74" t="s">
        <v>6496</v>
      </c>
      <c r="F55" s="74" t="s">
        <v>1292</v>
      </c>
      <c r="G55" s="74" t="s">
        <v>3664</v>
      </c>
      <c r="H55" s="305">
        <v>12</v>
      </c>
      <c r="I55" s="305">
        <v>12</v>
      </c>
      <c r="J55" s="79" t="s">
        <v>5929</v>
      </c>
    </row>
    <row r="56" spans="1:10" ht="24">
      <c r="A56" s="278" t="s">
        <v>8279</v>
      </c>
      <c r="B56" s="519" t="s">
        <v>8176</v>
      </c>
      <c r="C56" s="519" t="s">
        <v>8339</v>
      </c>
      <c r="D56" s="573">
        <v>1711</v>
      </c>
      <c r="E56" s="74" t="s">
        <v>6496</v>
      </c>
      <c r="F56" s="74" t="s">
        <v>1292</v>
      </c>
      <c r="G56" s="74" t="s">
        <v>3664</v>
      </c>
      <c r="H56" s="305">
        <v>36</v>
      </c>
      <c r="I56" s="305">
        <v>36</v>
      </c>
      <c r="J56" s="79" t="s">
        <v>5929</v>
      </c>
    </row>
    <row r="57" spans="1:10" ht="24">
      <c r="A57" s="278" t="s">
        <v>8279</v>
      </c>
      <c r="B57" s="519" t="s">
        <v>8176</v>
      </c>
      <c r="C57" s="519" t="s">
        <v>8339</v>
      </c>
      <c r="D57" s="573">
        <v>1454.4</v>
      </c>
      <c r="E57" s="74" t="s">
        <v>6496</v>
      </c>
      <c r="F57" s="74" t="s">
        <v>1292</v>
      </c>
      <c r="G57" s="74" t="s">
        <v>3664</v>
      </c>
      <c r="H57" s="305">
        <v>60</v>
      </c>
      <c r="I57" s="305">
        <v>60</v>
      </c>
      <c r="J57" s="79" t="s">
        <v>5929</v>
      </c>
    </row>
    <row r="58" spans="1:10" ht="24">
      <c r="A58" s="278" t="s">
        <v>8280</v>
      </c>
      <c r="B58" s="519" t="s">
        <v>8177</v>
      </c>
      <c r="C58" s="519" t="s">
        <v>8340</v>
      </c>
      <c r="D58" s="573">
        <v>3328.8</v>
      </c>
      <c r="E58" s="74" t="s">
        <v>6496</v>
      </c>
      <c r="F58" s="74" t="s">
        <v>1292</v>
      </c>
      <c r="G58" s="74" t="s">
        <v>3664</v>
      </c>
      <c r="H58" s="305">
        <v>12</v>
      </c>
      <c r="I58" s="305">
        <v>12</v>
      </c>
      <c r="J58" s="79" t="s">
        <v>5929</v>
      </c>
    </row>
    <row r="59" spans="1:10" ht="24">
      <c r="A59" s="278" t="s">
        <v>8280</v>
      </c>
      <c r="B59" s="519" t="s">
        <v>8177</v>
      </c>
      <c r="C59" s="519" t="s">
        <v>8340</v>
      </c>
      <c r="D59" s="573">
        <v>2821</v>
      </c>
      <c r="E59" s="74" t="s">
        <v>6496</v>
      </c>
      <c r="F59" s="74" t="s">
        <v>1292</v>
      </c>
      <c r="G59" s="74" t="s">
        <v>3664</v>
      </c>
      <c r="H59" s="305">
        <v>36</v>
      </c>
      <c r="I59" s="305">
        <v>36</v>
      </c>
      <c r="J59" s="79" t="s">
        <v>5929</v>
      </c>
    </row>
    <row r="60" spans="1:10" ht="24">
      <c r="A60" s="278" t="s">
        <v>8280</v>
      </c>
      <c r="B60" s="519" t="s">
        <v>8177</v>
      </c>
      <c r="C60" s="519" t="s">
        <v>8340</v>
      </c>
      <c r="D60" s="573">
        <v>2397.9</v>
      </c>
      <c r="E60" s="74" t="s">
        <v>6496</v>
      </c>
      <c r="F60" s="74" t="s">
        <v>1292</v>
      </c>
      <c r="G60" s="74" t="s">
        <v>3664</v>
      </c>
      <c r="H60" s="305">
        <v>60</v>
      </c>
      <c r="I60" s="305">
        <v>60</v>
      </c>
      <c r="J60" s="79" t="s">
        <v>5929</v>
      </c>
    </row>
    <row r="61" spans="1:10" ht="36">
      <c r="A61" s="278" t="s">
        <v>8281</v>
      </c>
      <c r="B61" s="519" t="s">
        <v>8178</v>
      </c>
      <c r="C61" s="519" t="s">
        <v>8341</v>
      </c>
      <c r="D61" s="573">
        <v>3662.7</v>
      </c>
      <c r="E61" s="74" t="s">
        <v>6496</v>
      </c>
      <c r="F61" s="74" t="s">
        <v>1292</v>
      </c>
      <c r="G61" s="74" t="s">
        <v>3664</v>
      </c>
      <c r="H61" s="305">
        <v>12</v>
      </c>
      <c r="I61" s="305">
        <v>12</v>
      </c>
      <c r="J61" s="79" t="s">
        <v>5929</v>
      </c>
    </row>
    <row r="62" spans="1:10" ht="36">
      <c r="A62" s="278" t="s">
        <v>8281</v>
      </c>
      <c r="B62" s="519" t="s">
        <v>8178</v>
      </c>
      <c r="C62" s="519" t="s">
        <v>8341</v>
      </c>
      <c r="D62" s="573">
        <v>3104</v>
      </c>
      <c r="E62" s="74" t="s">
        <v>6496</v>
      </c>
      <c r="F62" s="74" t="s">
        <v>1292</v>
      </c>
      <c r="G62" s="74" t="s">
        <v>3664</v>
      </c>
      <c r="H62" s="305">
        <v>36</v>
      </c>
      <c r="I62" s="305">
        <v>36</v>
      </c>
      <c r="J62" s="79" t="s">
        <v>5929</v>
      </c>
    </row>
    <row r="63" spans="1:10" ht="36">
      <c r="A63" s="278" t="s">
        <v>8281</v>
      </c>
      <c r="B63" s="519" t="s">
        <v>8178</v>
      </c>
      <c r="C63" s="519" t="s">
        <v>8341</v>
      </c>
      <c r="D63" s="573">
        <v>2638.4</v>
      </c>
      <c r="E63" s="74" t="s">
        <v>6496</v>
      </c>
      <c r="F63" s="74" t="s">
        <v>1292</v>
      </c>
      <c r="G63" s="74" t="s">
        <v>3664</v>
      </c>
      <c r="H63" s="305">
        <v>60</v>
      </c>
      <c r="I63" s="305">
        <v>60</v>
      </c>
      <c r="J63" s="79" t="s">
        <v>5929</v>
      </c>
    </row>
    <row r="64" spans="1:10" ht="24">
      <c r="A64" s="278" t="s">
        <v>8282</v>
      </c>
      <c r="B64" s="519" t="s">
        <v>8179</v>
      </c>
      <c r="C64" s="519" t="s">
        <v>8342</v>
      </c>
      <c r="D64" s="573">
        <v>2768.3</v>
      </c>
      <c r="E64" s="74" t="s">
        <v>6496</v>
      </c>
      <c r="F64" s="74" t="s">
        <v>1292</v>
      </c>
      <c r="G64" s="74" t="s">
        <v>3664</v>
      </c>
      <c r="H64" s="305">
        <v>12</v>
      </c>
      <c r="I64" s="305">
        <v>12</v>
      </c>
      <c r="J64" s="79" t="s">
        <v>5929</v>
      </c>
    </row>
    <row r="65" spans="1:10" ht="24">
      <c r="A65" s="278" t="s">
        <v>8282</v>
      </c>
      <c r="B65" s="519" t="s">
        <v>8179</v>
      </c>
      <c r="C65" s="519" t="s">
        <v>8342</v>
      </c>
      <c r="D65" s="573">
        <v>2346</v>
      </c>
      <c r="E65" s="74" t="s">
        <v>6496</v>
      </c>
      <c r="F65" s="74" t="s">
        <v>1292</v>
      </c>
      <c r="G65" s="74" t="s">
        <v>3664</v>
      </c>
      <c r="H65" s="305">
        <v>36</v>
      </c>
      <c r="I65" s="305">
        <v>36</v>
      </c>
      <c r="J65" s="79" t="s">
        <v>5929</v>
      </c>
    </row>
    <row r="66" spans="1:10" ht="24">
      <c r="A66" s="278" t="s">
        <v>8282</v>
      </c>
      <c r="B66" s="519" t="s">
        <v>8179</v>
      </c>
      <c r="C66" s="519" t="s">
        <v>8342</v>
      </c>
      <c r="D66" s="573">
        <v>1994.1</v>
      </c>
      <c r="E66" s="74" t="s">
        <v>6496</v>
      </c>
      <c r="F66" s="74" t="s">
        <v>1292</v>
      </c>
      <c r="G66" s="74" t="s">
        <v>3664</v>
      </c>
      <c r="H66" s="305">
        <v>60</v>
      </c>
      <c r="I66" s="305">
        <v>60</v>
      </c>
      <c r="J66" s="79" t="s">
        <v>5929</v>
      </c>
    </row>
    <row r="67" spans="1:10" ht="24">
      <c r="A67" s="278" t="s">
        <v>8283</v>
      </c>
      <c r="B67" s="519" t="s">
        <v>8180</v>
      </c>
      <c r="C67" s="519" t="s">
        <v>8343</v>
      </c>
      <c r="D67" s="573">
        <v>3308.7</v>
      </c>
      <c r="E67" s="74" t="s">
        <v>6496</v>
      </c>
      <c r="F67" s="74" t="s">
        <v>1292</v>
      </c>
      <c r="G67" s="74" t="s">
        <v>3664</v>
      </c>
      <c r="H67" s="305">
        <v>12</v>
      </c>
      <c r="I67" s="305">
        <v>12</v>
      </c>
      <c r="J67" s="79" t="s">
        <v>5929</v>
      </c>
    </row>
    <row r="68" spans="1:10" ht="24">
      <c r="A68" s="278" t="s">
        <v>8283</v>
      </c>
      <c r="B68" s="519" t="s">
        <v>8180</v>
      </c>
      <c r="C68" s="519" t="s">
        <v>8343</v>
      </c>
      <c r="D68" s="573">
        <v>2804</v>
      </c>
      <c r="E68" s="74" t="s">
        <v>6496</v>
      </c>
      <c r="F68" s="74" t="s">
        <v>1292</v>
      </c>
      <c r="G68" s="74" t="s">
        <v>3664</v>
      </c>
      <c r="H68" s="305">
        <v>36</v>
      </c>
      <c r="I68" s="305">
        <v>36</v>
      </c>
      <c r="J68" s="79" t="s">
        <v>5929</v>
      </c>
    </row>
    <row r="69" spans="1:10" ht="24">
      <c r="A69" s="278" t="s">
        <v>8283</v>
      </c>
      <c r="B69" s="519" t="s">
        <v>8180</v>
      </c>
      <c r="C69" s="519" t="s">
        <v>8343</v>
      </c>
      <c r="D69" s="573">
        <v>2383.4</v>
      </c>
      <c r="E69" s="74" t="s">
        <v>6496</v>
      </c>
      <c r="F69" s="74" t="s">
        <v>1292</v>
      </c>
      <c r="G69" s="74" t="s">
        <v>3664</v>
      </c>
      <c r="H69" s="305">
        <v>60</v>
      </c>
      <c r="I69" s="305">
        <v>60</v>
      </c>
      <c r="J69" s="79" t="s">
        <v>5929</v>
      </c>
    </row>
    <row r="70" spans="1:10" ht="24">
      <c r="A70" s="278" t="s">
        <v>8284</v>
      </c>
      <c r="B70" s="519" t="s">
        <v>8181</v>
      </c>
      <c r="C70" s="519" t="s">
        <v>8344</v>
      </c>
      <c r="D70" s="573">
        <v>4782.5</v>
      </c>
      <c r="E70" s="74" t="s">
        <v>6496</v>
      </c>
      <c r="F70" s="74" t="s">
        <v>1292</v>
      </c>
      <c r="G70" s="74" t="s">
        <v>3664</v>
      </c>
      <c r="H70" s="305">
        <v>12</v>
      </c>
      <c r="I70" s="305">
        <v>12</v>
      </c>
      <c r="J70" s="79" t="s">
        <v>5929</v>
      </c>
    </row>
    <row r="71" spans="1:10" ht="24">
      <c r="A71" s="278" t="s">
        <v>8284</v>
      </c>
      <c r="B71" s="519" t="s">
        <v>8181</v>
      </c>
      <c r="C71" s="519" t="s">
        <v>8344</v>
      </c>
      <c r="D71" s="573">
        <v>4053</v>
      </c>
      <c r="E71" s="74" t="s">
        <v>6496</v>
      </c>
      <c r="F71" s="74" t="s">
        <v>1292</v>
      </c>
      <c r="G71" s="74" t="s">
        <v>3664</v>
      </c>
      <c r="H71" s="305">
        <v>36</v>
      </c>
      <c r="I71" s="305">
        <v>36</v>
      </c>
      <c r="J71" s="79" t="s">
        <v>5929</v>
      </c>
    </row>
    <row r="72" spans="1:10" ht="24">
      <c r="A72" s="278" t="s">
        <v>8284</v>
      </c>
      <c r="B72" s="519" t="s">
        <v>8181</v>
      </c>
      <c r="C72" s="519" t="s">
        <v>8344</v>
      </c>
      <c r="D72" s="573">
        <v>3445.1</v>
      </c>
      <c r="E72" s="74" t="s">
        <v>6496</v>
      </c>
      <c r="F72" s="74" t="s">
        <v>1292</v>
      </c>
      <c r="G72" s="74" t="s">
        <v>3664</v>
      </c>
      <c r="H72" s="305">
        <v>60</v>
      </c>
      <c r="I72" s="305">
        <v>60</v>
      </c>
      <c r="J72" s="79" t="s">
        <v>5929</v>
      </c>
    </row>
    <row r="73" spans="1:10" ht="36">
      <c r="A73" s="278" t="s">
        <v>8285</v>
      </c>
      <c r="B73" s="519" t="s">
        <v>8182</v>
      </c>
      <c r="C73" s="519" t="s">
        <v>8345</v>
      </c>
      <c r="D73" s="573">
        <v>5323</v>
      </c>
      <c r="E73" s="74" t="s">
        <v>6496</v>
      </c>
      <c r="F73" s="74" t="s">
        <v>1292</v>
      </c>
      <c r="G73" s="74" t="s">
        <v>3664</v>
      </c>
      <c r="H73" s="305">
        <v>12</v>
      </c>
      <c r="I73" s="305">
        <v>12</v>
      </c>
      <c r="J73" s="79" t="s">
        <v>5929</v>
      </c>
    </row>
    <row r="74" spans="1:10" ht="36">
      <c r="A74" s="278" t="s">
        <v>8285</v>
      </c>
      <c r="B74" s="519" t="s">
        <v>8182</v>
      </c>
      <c r="C74" s="519" t="s">
        <v>8345</v>
      </c>
      <c r="D74" s="573">
        <v>4511</v>
      </c>
      <c r="E74" s="74" t="s">
        <v>6496</v>
      </c>
      <c r="F74" s="74" t="s">
        <v>1292</v>
      </c>
      <c r="G74" s="74" t="s">
        <v>3664</v>
      </c>
      <c r="H74" s="305">
        <v>36</v>
      </c>
      <c r="I74" s="305">
        <v>36</v>
      </c>
      <c r="J74" s="79" t="s">
        <v>5929</v>
      </c>
    </row>
    <row r="75" spans="1:10" ht="36">
      <c r="A75" s="278" t="s">
        <v>8285</v>
      </c>
      <c r="B75" s="519" t="s">
        <v>8182</v>
      </c>
      <c r="C75" s="519" t="s">
        <v>8345</v>
      </c>
      <c r="D75" s="573">
        <v>3834.4</v>
      </c>
      <c r="E75" s="74" t="s">
        <v>6496</v>
      </c>
      <c r="F75" s="74" t="s">
        <v>1292</v>
      </c>
      <c r="G75" s="74" t="s">
        <v>3664</v>
      </c>
      <c r="H75" s="305">
        <v>60</v>
      </c>
      <c r="I75" s="305">
        <v>60</v>
      </c>
      <c r="J75" s="79" t="s">
        <v>5929</v>
      </c>
    </row>
    <row r="76" spans="1:10">
      <c r="A76" s="554" t="s">
        <v>8217</v>
      </c>
      <c r="B76" s="555"/>
      <c r="C76" s="555"/>
      <c r="D76" s="558"/>
      <c r="E76" s="555"/>
      <c r="F76" s="555"/>
      <c r="G76" s="555"/>
      <c r="H76" s="555"/>
      <c r="I76" s="555"/>
      <c r="J76" s="556"/>
    </row>
    <row r="77" spans="1:10" ht="36">
      <c r="A77" s="278" t="s">
        <v>8286</v>
      </c>
      <c r="B77" s="519" t="s">
        <v>8183</v>
      </c>
      <c r="C77" s="519" t="s">
        <v>8346</v>
      </c>
      <c r="D77" s="573">
        <v>1639</v>
      </c>
      <c r="E77" s="74" t="s">
        <v>6496</v>
      </c>
      <c r="F77" s="74" t="s">
        <v>1292</v>
      </c>
      <c r="G77" s="74" t="s">
        <v>3664</v>
      </c>
      <c r="H77" s="305">
        <v>12</v>
      </c>
      <c r="I77" s="305">
        <v>12</v>
      </c>
      <c r="J77" s="79" t="s">
        <v>5929</v>
      </c>
    </row>
    <row r="78" spans="1:10" ht="36">
      <c r="A78" s="278" t="s">
        <v>8286</v>
      </c>
      <c r="B78" s="519" t="s">
        <v>8183</v>
      </c>
      <c r="C78" s="519" t="s">
        <v>8346</v>
      </c>
      <c r="D78" s="573">
        <v>1389</v>
      </c>
      <c r="E78" s="74" t="s">
        <v>6496</v>
      </c>
      <c r="F78" s="74" t="s">
        <v>1292</v>
      </c>
      <c r="G78" s="74" t="s">
        <v>3664</v>
      </c>
      <c r="H78" s="305">
        <v>36</v>
      </c>
      <c r="I78" s="305">
        <v>36</v>
      </c>
      <c r="J78" s="79" t="s">
        <v>5929</v>
      </c>
    </row>
    <row r="79" spans="1:10" ht="36">
      <c r="A79" s="278" t="s">
        <v>8286</v>
      </c>
      <c r="B79" s="519" t="s">
        <v>8183</v>
      </c>
      <c r="C79" s="519" t="s">
        <v>8346</v>
      </c>
      <c r="D79" s="573">
        <v>1180.7</v>
      </c>
      <c r="E79" s="74" t="s">
        <v>6496</v>
      </c>
      <c r="F79" s="74" t="s">
        <v>1292</v>
      </c>
      <c r="G79" s="74" t="s">
        <v>3664</v>
      </c>
      <c r="H79" s="305">
        <v>60</v>
      </c>
      <c r="I79" s="305">
        <v>60</v>
      </c>
      <c r="J79" s="79" t="s">
        <v>5929</v>
      </c>
    </row>
    <row r="80" spans="1:10" ht="36">
      <c r="A80" s="278" t="s">
        <v>8287</v>
      </c>
      <c r="B80" s="519" t="s">
        <v>8184</v>
      </c>
      <c r="C80" s="519" t="s">
        <v>8347</v>
      </c>
      <c r="D80" s="573">
        <v>1836.1</v>
      </c>
      <c r="E80" s="74" t="s">
        <v>6496</v>
      </c>
      <c r="F80" s="74" t="s">
        <v>1292</v>
      </c>
      <c r="G80" s="74" t="s">
        <v>3664</v>
      </c>
      <c r="H80" s="305">
        <v>12</v>
      </c>
      <c r="I80" s="305">
        <v>12</v>
      </c>
      <c r="J80" s="79" t="s">
        <v>5929</v>
      </c>
    </row>
    <row r="81" spans="1:10" ht="36">
      <c r="A81" s="278" t="s">
        <v>8287</v>
      </c>
      <c r="B81" s="519" t="s">
        <v>8184</v>
      </c>
      <c r="C81" s="519" t="s">
        <v>8347</v>
      </c>
      <c r="D81" s="573">
        <v>1556</v>
      </c>
      <c r="E81" s="74" t="s">
        <v>6496</v>
      </c>
      <c r="F81" s="74" t="s">
        <v>1292</v>
      </c>
      <c r="G81" s="74" t="s">
        <v>3664</v>
      </c>
      <c r="H81" s="305">
        <v>36</v>
      </c>
      <c r="I81" s="305">
        <v>36</v>
      </c>
      <c r="J81" s="79" t="s">
        <v>5929</v>
      </c>
    </row>
    <row r="82" spans="1:10" ht="36">
      <c r="A82" s="278" t="s">
        <v>8287</v>
      </c>
      <c r="B82" s="519" t="s">
        <v>8184</v>
      </c>
      <c r="C82" s="519" t="s">
        <v>8347</v>
      </c>
      <c r="D82" s="573">
        <v>1322.6</v>
      </c>
      <c r="E82" s="74" t="s">
        <v>6496</v>
      </c>
      <c r="F82" s="74" t="s">
        <v>1292</v>
      </c>
      <c r="G82" s="74" t="s">
        <v>3664</v>
      </c>
      <c r="H82" s="305">
        <v>60</v>
      </c>
      <c r="I82" s="305">
        <v>60</v>
      </c>
      <c r="J82" s="79" t="s">
        <v>5929</v>
      </c>
    </row>
    <row r="83" spans="1:10" ht="36">
      <c r="A83" s="278" t="s">
        <v>8288</v>
      </c>
      <c r="B83" s="519" t="s">
        <v>8185</v>
      </c>
      <c r="C83" s="519" t="s">
        <v>8348</v>
      </c>
      <c r="D83" s="573">
        <v>1884.5</v>
      </c>
      <c r="E83" s="74" t="s">
        <v>6496</v>
      </c>
      <c r="F83" s="74" t="s">
        <v>1292</v>
      </c>
      <c r="G83" s="74" t="s">
        <v>3664</v>
      </c>
      <c r="H83" s="305">
        <v>12</v>
      </c>
      <c r="I83" s="305">
        <v>12</v>
      </c>
      <c r="J83" s="79" t="s">
        <v>5929</v>
      </c>
    </row>
    <row r="84" spans="1:10" ht="36">
      <c r="A84" s="278" t="s">
        <v>8288</v>
      </c>
      <c r="B84" s="519" t="s">
        <v>8185</v>
      </c>
      <c r="C84" s="519" t="s">
        <v>8348</v>
      </c>
      <c r="D84" s="573">
        <v>1597</v>
      </c>
      <c r="E84" s="74" t="s">
        <v>6496</v>
      </c>
      <c r="F84" s="74" t="s">
        <v>1292</v>
      </c>
      <c r="G84" s="74" t="s">
        <v>3664</v>
      </c>
      <c r="H84" s="305">
        <v>36</v>
      </c>
      <c r="I84" s="305">
        <v>36</v>
      </c>
      <c r="J84" s="79" t="s">
        <v>5929</v>
      </c>
    </row>
    <row r="85" spans="1:10" ht="36">
      <c r="A85" s="278" t="s">
        <v>8288</v>
      </c>
      <c r="B85" s="519" t="s">
        <v>8185</v>
      </c>
      <c r="C85" s="519" t="s">
        <v>8348</v>
      </c>
      <c r="D85" s="573">
        <v>1357.5</v>
      </c>
      <c r="E85" s="74" t="s">
        <v>6496</v>
      </c>
      <c r="F85" s="74" t="s">
        <v>1292</v>
      </c>
      <c r="G85" s="74" t="s">
        <v>3664</v>
      </c>
      <c r="H85" s="305">
        <v>60</v>
      </c>
      <c r="I85" s="305">
        <v>60</v>
      </c>
      <c r="J85" s="79" t="s">
        <v>5929</v>
      </c>
    </row>
    <row r="86" spans="1:10" ht="36">
      <c r="A86" s="278" t="s">
        <v>8289</v>
      </c>
      <c r="B86" s="519" t="s">
        <v>8186</v>
      </c>
      <c r="C86" s="519" t="s">
        <v>8349</v>
      </c>
      <c r="D86" s="573">
        <v>2081.5</v>
      </c>
      <c r="E86" s="74" t="s">
        <v>6496</v>
      </c>
      <c r="F86" s="74" t="s">
        <v>1292</v>
      </c>
      <c r="G86" s="74" t="s">
        <v>3664</v>
      </c>
      <c r="H86" s="305">
        <v>12</v>
      </c>
      <c r="I86" s="305">
        <v>12</v>
      </c>
      <c r="J86" s="79" t="s">
        <v>5929</v>
      </c>
    </row>
    <row r="87" spans="1:10" ht="36">
      <c r="A87" s="278" t="s">
        <v>8289</v>
      </c>
      <c r="B87" s="519" t="s">
        <v>8186</v>
      </c>
      <c r="C87" s="519" t="s">
        <v>8349</v>
      </c>
      <c r="D87" s="573">
        <v>1764</v>
      </c>
      <c r="E87" s="74" t="s">
        <v>6496</v>
      </c>
      <c r="F87" s="74" t="s">
        <v>1292</v>
      </c>
      <c r="G87" s="74" t="s">
        <v>3664</v>
      </c>
      <c r="H87" s="305">
        <v>36</v>
      </c>
      <c r="I87" s="305">
        <v>36</v>
      </c>
      <c r="J87" s="79" t="s">
        <v>5929</v>
      </c>
    </row>
    <row r="88" spans="1:10" ht="36">
      <c r="A88" s="278" t="s">
        <v>8289</v>
      </c>
      <c r="B88" s="519" t="s">
        <v>8186</v>
      </c>
      <c r="C88" s="519" t="s">
        <v>8349</v>
      </c>
      <c r="D88" s="573">
        <v>1499.4</v>
      </c>
      <c r="E88" s="74" t="s">
        <v>6496</v>
      </c>
      <c r="F88" s="74" t="s">
        <v>1292</v>
      </c>
      <c r="G88" s="74" t="s">
        <v>3664</v>
      </c>
      <c r="H88" s="305">
        <v>60</v>
      </c>
      <c r="I88" s="305">
        <v>60</v>
      </c>
      <c r="J88" s="79" t="s">
        <v>5929</v>
      </c>
    </row>
    <row r="89" spans="1:10" ht="36">
      <c r="A89" s="278" t="s">
        <v>8290</v>
      </c>
      <c r="B89" s="519" t="s">
        <v>8187</v>
      </c>
      <c r="C89" s="519" t="s">
        <v>8350</v>
      </c>
      <c r="D89" s="573">
        <v>2558.1999999999998</v>
      </c>
      <c r="E89" s="74" t="s">
        <v>6496</v>
      </c>
      <c r="F89" s="74" t="s">
        <v>1292</v>
      </c>
      <c r="G89" s="74" t="s">
        <v>3664</v>
      </c>
      <c r="H89" s="305">
        <v>12</v>
      </c>
      <c r="I89" s="305">
        <v>12</v>
      </c>
      <c r="J89" s="79" t="s">
        <v>5929</v>
      </c>
    </row>
    <row r="90" spans="1:10" ht="36">
      <c r="A90" s="278" t="s">
        <v>8290</v>
      </c>
      <c r="B90" s="519" t="s">
        <v>8187</v>
      </c>
      <c r="C90" s="519" t="s">
        <v>8350</v>
      </c>
      <c r="D90" s="573">
        <v>2168</v>
      </c>
      <c r="E90" s="74" t="s">
        <v>6496</v>
      </c>
      <c r="F90" s="74" t="s">
        <v>1292</v>
      </c>
      <c r="G90" s="74" t="s">
        <v>3664</v>
      </c>
      <c r="H90" s="305">
        <v>36</v>
      </c>
      <c r="I90" s="305">
        <v>36</v>
      </c>
      <c r="J90" s="79" t="s">
        <v>5929</v>
      </c>
    </row>
    <row r="91" spans="1:10" ht="36">
      <c r="A91" s="278" t="s">
        <v>8290</v>
      </c>
      <c r="B91" s="519" t="s">
        <v>8187</v>
      </c>
      <c r="C91" s="519" t="s">
        <v>8350</v>
      </c>
      <c r="D91" s="573">
        <v>1842.8</v>
      </c>
      <c r="E91" s="74" t="s">
        <v>6496</v>
      </c>
      <c r="F91" s="74" t="s">
        <v>1292</v>
      </c>
      <c r="G91" s="74" t="s">
        <v>3664</v>
      </c>
      <c r="H91" s="305">
        <v>60</v>
      </c>
      <c r="I91" s="305">
        <v>60</v>
      </c>
      <c r="J91" s="79" t="s">
        <v>5929</v>
      </c>
    </row>
    <row r="92" spans="1:10" ht="48">
      <c r="A92" s="278" t="s">
        <v>8291</v>
      </c>
      <c r="B92" s="519" t="s">
        <v>8188</v>
      </c>
      <c r="C92" s="519" t="s">
        <v>8351</v>
      </c>
      <c r="D92" s="573">
        <v>2755.3</v>
      </c>
      <c r="E92" s="74" t="s">
        <v>6496</v>
      </c>
      <c r="F92" s="74" t="s">
        <v>1292</v>
      </c>
      <c r="G92" s="74" t="s">
        <v>3664</v>
      </c>
      <c r="H92" s="305">
        <v>12</v>
      </c>
      <c r="I92" s="305">
        <v>12</v>
      </c>
      <c r="J92" s="79" t="s">
        <v>5929</v>
      </c>
    </row>
    <row r="93" spans="1:10" ht="48">
      <c r="A93" s="278" t="s">
        <v>8291</v>
      </c>
      <c r="B93" s="519" t="s">
        <v>8188</v>
      </c>
      <c r="C93" s="519" t="s">
        <v>8351</v>
      </c>
      <c r="D93" s="573">
        <v>2335</v>
      </c>
      <c r="E93" s="74" t="s">
        <v>6496</v>
      </c>
      <c r="F93" s="74" t="s">
        <v>1292</v>
      </c>
      <c r="G93" s="74" t="s">
        <v>3664</v>
      </c>
      <c r="H93" s="305">
        <v>36</v>
      </c>
      <c r="I93" s="305">
        <v>36</v>
      </c>
      <c r="J93" s="79" t="s">
        <v>5929</v>
      </c>
    </row>
    <row r="94" spans="1:10" ht="48">
      <c r="A94" s="278" t="s">
        <v>8291</v>
      </c>
      <c r="B94" s="519" t="s">
        <v>8188</v>
      </c>
      <c r="C94" s="519" t="s">
        <v>8351</v>
      </c>
      <c r="D94" s="573">
        <v>1984.8</v>
      </c>
      <c r="E94" s="74" t="s">
        <v>6496</v>
      </c>
      <c r="F94" s="74" t="s">
        <v>1292</v>
      </c>
      <c r="G94" s="74" t="s">
        <v>3664</v>
      </c>
      <c r="H94" s="305">
        <v>60</v>
      </c>
      <c r="I94" s="305">
        <v>60</v>
      </c>
      <c r="J94" s="79" t="s">
        <v>5929</v>
      </c>
    </row>
    <row r="95" spans="1:10" ht="36">
      <c r="A95" s="278" t="s">
        <v>8265</v>
      </c>
      <c r="B95" s="589" t="s">
        <v>10919</v>
      </c>
      <c r="C95" s="589" t="s">
        <v>10920</v>
      </c>
      <c r="D95" s="590">
        <v>984</v>
      </c>
      <c r="E95" s="74" t="s">
        <v>6496</v>
      </c>
      <c r="F95" s="74" t="s">
        <v>1292</v>
      </c>
      <c r="G95" s="74" t="s">
        <v>3664</v>
      </c>
      <c r="H95" s="305">
        <v>12</v>
      </c>
      <c r="I95" s="305">
        <v>12</v>
      </c>
      <c r="J95" s="79" t="s">
        <v>5929</v>
      </c>
    </row>
    <row r="96" spans="1:10" ht="36">
      <c r="A96" s="278" t="s">
        <v>8265</v>
      </c>
      <c r="B96" s="589" t="s">
        <v>10919</v>
      </c>
      <c r="C96" s="589" t="s">
        <v>10920</v>
      </c>
      <c r="D96" s="590">
        <v>834</v>
      </c>
      <c r="E96" s="74" t="s">
        <v>6496</v>
      </c>
      <c r="F96" s="74" t="s">
        <v>1292</v>
      </c>
      <c r="G96" s="74" t="s">
        <v>3664</v>
      </c>
      <c r="H96" s="305">
        <v>36</v>
      </c>
      <c r="I96" s="305">
        <v>36</v>
      </c>
      <c r="J96" s="79" t="s">
        <v>5929</v>
      </c>
    </row>
    <row r="97" spans="1:10" ht="36">
      <c r="A97" s="278" t="s">
        <v>8265</v>
      </c>
      <c r="B97" s="589" t="s">
        <v>10919</v>
      </c>
      <c r="C97" s="589" t="s">
        <v>10920</v>
      </c>
      <c r="D97" s="590">
        <v>709</v>
      </c>
      <c r="E97" s="74" t="s">
        <v>6496</v>
      </c>
      <c r="F97" s="74" t="s">
        <v>1292</v>
      </c>
      <c r="G97" s="74" t="s">
        <v>3664</v>
      </c>
      <c r="H97" s="305">
        <v>60</v>
      </c>
      <c r="I97" s="305">
        <v>60</v>
      </c>
      <c r="J97" s="79" t="s">
        <v>5929</v>
      </c>
    </row>
    <row r="98" spans="1:10" ht="36">
      <c r="A98" s="278" t="s">
        <v>8264</v>
      </c>
      <c r="B98" s="589" t="s">
        <v>10921</v>
      </c>
      <c r="C98" s="589" t="s">
        <v>10922</v>
      </c>
      <c r="D98" s="590">
        <v>1289</v>
      </c>
      <c r="E98" s="74" t="s">
        <v>6496</v>
      </c>
      <c r="F98" s="74" t="s">
        <v>1292</v>
      </c>
      <c r="G98" s="74" t="s">
        <v>3664</v>
      </c>
      <c r="H98" s="305">
        <v>12</v>
      </c>
      <c r="I98" s="305">
        <v>12</v>
      </c>
      <c r="J98" s="79" t="s">
        <v>5929</v>
      </c>
    </row>
    <row r="99" spans="1:10" ht="36">
      <c r="A99" s="278" t="s">
        <v>8264</v>
      </c>
      <c r="B99" s="589" t="s">
        <v>10921</v>
      </c>
      <c r="C99" s="589" t="s">
        <v>10922</v>
      </c>
      <c r="D99" s="590">
        <v>1092</v>
      </c>
      <c r="E99" s="74" t="s">
        <v>6496</v>
      </c>
      <c r="F99" s="74" t="s">
        <v>1292</v>
      </c>
      <c r="G99" s="74" t="s">
        <v>3664</v>
      </c>
      <c r="H99" s="305">
        <v>36</v>
      </c>
      <c r="I99" s="305">
        <v>36</v>
      </c>
      <c r="J99" s="79" t="s">
        <v>5929</v>
      </c>
    </row>
    <row r="100" spans="1:10" ht="36">
      <c r="A100" s="278" t="s">
        <v>8264</v>
      </c>
      <c r="B100" s="589" t="s">
        <v>10921</v>
      </c>
      <c r="C100" s="589" t="s">
        <v>10922</v>
      </c>
      <c r="D100" s="590">
        <v>928</v>
      </c>
      <c r="E100" s="74" t="s">
        <v>6496</v>
      </c>
      <c r="F100" s="74" t="s">
        <v>1292</v>
      </c>
      <c r="G100" s="74" t="s">
        <v>3664</v>
      </c>
      <c r="H100" s="305">
        <v>60</v>
      </c>
      <c r="I100" s="305">
        <v>60</v>
      </c>
      <c r="J100" s="79" t="s">
        <v>5929</v>
      </c>
    </row>
    <row r="101" spans="1:10" ht="36">
      <c r="A101" s="278" t="s">
        <v>8263</v>
      </c>
      <c r="B101" s="589" t="s">
        <v>10923</v>
      </c>
      <c r="C101" s="589" t="s">
        <v>10924</v>
      </c>
      <c r="D101" s="590">
        <v>1600</v>
      </c>
      <c r="E101" s="74" t="s">
        <v>6496</v>
      </c>
      <c r="F101" s="74" t="s">
        <v>1292</v>
      </c>
      <c r="G101" s="74" t="s">
        <v>3664</v>
      </c>
      <c r="H101" s="305">
        <v>12</v>
      </c>
      <c r="I101" s="305">
        <v>12</v>
      </c>
      <c r="J101" s="79" t="s">
        <v>5929</v>
      </c>
    </row>
    <row r="102" spans="1:10" ht="36">
      <c r="A102" s="278" t="s">
        <v>8263</v>
      </c>
      <c r="B102" s="589" t="s">
        <v>10923</v>
      </c>
      <c r="C102" s="589" t="s">
        <v>10924</v>
      </c>
      <c r="D102" s="590">
        <v>1356</v>
      </c>
      <c r="E102" s="74" t="s">
        <v>6496</v>
      </c>
      <c r="F102" s="74" t="s">
        <v>1292</v>
      </c>
      <c r="G102" s="74" t="s">
        <v>3664</v>
      </c>
      <c r="H102" s="305">
        <v>36</v>
      </c>
      <c r="I102" s="305">
        <v>36</v>
      </c>
      <c r="J102" s="79" t="s">
        <v>5929</v>
      </c>
    </row>
    <row r="103" spans="1:10" ht="36">
      <c r="A103" s="278" t="s">
        <v>8263</v>
      </c>
      <c r="B103" s="589" t="s">
        <v>10923</v>
      </c>
      <c r="C103" s="589" t="s">
        <v>10924</v>
      </c>
      <c r="D103" s="590">
        <v>1153</v>
      </c>
      <c r="E103" s="74" t="s">
        <v>6496</v>
      </c>
      <c r="F103" s="74" t="s">
        <v>1292</v>
      </c>
      <c r="G103" s="74" t="s">
        <v>3664</v>
      </c>
      <c r="H103" s="305">
        <v>60</v>
      </c>
      <c r="I103" s="305">
        <v>60</v>
      </c>
      <c r="J103" s="79" t="s">
        <v>5929</v>
      </c>
    </row>
    <row r="104" spans="1:10" ht="36">
      <c r="A104" s="278" t="s">
        <v>8262</v>
      </c>
      <c r="B104" s="589" t="s">
        <v>10925</v>
      </c>
      <c r="C104" s="589" t="s">
        <v>10926</v>
      </c>
      <c r="D104" s="590">
        <v>2060</v>
      </c>
      <c r="E104" s="74" t="s">
        <v>6496</v>
      </c>
      <c r="F104" s="74" t="s">
        <v>1292</v>
      </c>
      <c r="G104" s="74" t="s">
        <v>3664</v>
      </c>
      <c r="H104" s="305">
        <v>12</v>
      </c>
      <c r="I104" s="305">
        <v>12</v>
      </c>
      <c r="J104" s="79" t="s">
        <v>5929</v>
      </c>
    </row>
    <row r="105" spans="1:10" ht="36">
      <c r="A105" s="278" t="s">
        <v>8262</v>
      </c>
      <c r="B105" s="589" t="s">
        <v>10925</v>
      </c>
      <c r="C105" s="589" t="s">
        <v>10926</v>
      </c>
      <c r="D105" s="590">
        <v>1746</v>
      </c>
      <c r="E105" s="74" t="s">
        <v>6496</v>
      </c>
      <c r="F105" s="74" t="s">
        <v>1292</v>
      </c>
      <c r="G105" s="74" t="s">
        <v>3664</v>
      </c>
      <c r="H105" s="305">
        <v>36</v>
      </c>
      <c r="I105" s="305">
        <v>36</v>
      </c>
      <c r="J105" s="79" t="s">
        <v>5929</v>
      </c>
    </row>
    <row r="106" spans="1:10" ht="36">
      <c r="A106" s="278" t="s">
        <v>8262</v>
      </c>
      <c r="B106" s="589" t="s">
        <v>10925</v>
      </c>
      <c r="C106" s="589" t="s">
        <v>10926</v>
      </c>
      <c r="D106" s="590">
        <v>1484</v>
      </c>
      <c r="E106" s="74" t="s">
        <v>6496</v>
      </c>
      <c r="F106" s="74" t="s">
        <v>1292</v>
      </c>
      <c r="G106" s="74" t="s">
        <v>3664</v>
      </c>
      <c r="H106" s="305">
        <v>60</v>
      </c>
      <c r="I106" s="305">
        <v>60</v>
      </c>
      <c r="J106" s="79" t="s">
        <v>5929</v>
      </c>
    </row>
    <row r="107" spans="1:10" ht="36">
      <c r="A107" s="278" t="s">
        <v>8261</v>
      </c>
      <c r="B107" s="589" t="s">
        <v>10927</v>
      </c>
      <c r="C107" s="589" t="s">
        <v>10928</v>
      </c>
      <c r="D107" s="590">
        <v>2213</v>
      </c>
      <c r="E107" s="74" t="s">
        <v>6496</v>
      </c>
      <c r="F107" s="74" t="s">
        <v>1292</v>
      </c>
      <c r="G107" s="74" t="s">
        <v>3664</v>
      </c>
      <c r="H107" s="305">
        <v>12</v>
      </c>
      <c r="I107" s="305">
        <v>12</v>
      </c>
      <c r="J107" s="79" t="s">
        <v>5929</v>
      </c>
    </row>
    <row r="108" spans="1:10" ht="36">
      <c r="A108" s="278" t="s">
        <v>8261</v>
      </c>
      <c r="B108" s="589" t="s">
        <v>10927</v>
      </c>
      <c r="C108" s="589" t="s">
        <v>10928</v>
      </c>
      <c r="D108" s="590">
        <v>1875</v>
      </c>
      <c r="E108" s="74" t="s">
        <v>6496</v>
      </c>
      <c r="F108" s="74" t="s">
        <v>1292</v>
      </c>
      <c r="G108" s="74" t="s">
        <v>3664</v>
      </c>
      <c r="H108" s="305">
        <v>36</v>
      </c>
      <c r="I108" s="305">
        <v>36</v>
      </c>
      <c r="J108" s="79" t="s">
        <v>5929</v>
      </c>
    </row>
    <row r="109" spans="1:10" ht="36">
      <c r="A109" s="278" t="s">
        <v>8261</v>
      </c>
      <c r="B109" s="589" t="s">
        <v>10927</v>
      </c>
      <c r="C109" s="589" t="s">
        <v>10928</v>
      </c>
      <c r="D109" s="590">
        <v>1594</v>
      </c>
      <c r="E109" s="74" t="s">
        <v>6496</v>
      </c>
      <c r="F109" s="74" t="s">
        <v>1292</v>
      </c>
      <c r="G109" s="74" t="s">
        <v>3664</v>
      </c>
      <c r="H109" s="305">
        <v>60</v>
      </c>
      <c r="I109" s="305">
        <v>60</v>
      </c>
      <c r="J109" s="79" t="s">
        <v>5929</v>
      </c>
    </row>
    <row r="110" spans="1:10">
      <c r="A110" s="554" t="s">
        <v>8189</v>
      </c>
      <c r="B110" s="555"/>
      <c r="C110" s="555"/>
      <c r="D110" s="558"/>
      <c r="E110" s="555"/>
      <c r="F110" s="555"/>
      <c r="G110" s="555"/>
      <c r="H110" s="555"/>
      <c r="I110" s="555"/>
      <c r="J110" s="556"/>
    </row>
    <row r="111" spans="1:10" ht="36">
      <c r="A111" s="73" t="s">
        <v>8292</v>
      </c>
      <c r="B111" s="295" t="s">
        <v>8190</v>
      </c>
      <c r="C111" s="295" t="s">
        <v>8352</v>
      </c>
      <c r="D111" s="573">
        <v>449.6</v>
      </c>
      <c r="E111" s="74" t="s">
        <v>6496</v>
      </c>
      <c r="F111" s="74" t="s">
        <v>7167</v>
      </c>
      <c r="G111" s="74" t="s">
        <v>3664</v>
      </c>
      <c r="H111" s="305">
        <v>12</v>
      </c>
      <c r="I111" s="305">
        <v>12</v>
      </c>
      <c r="J111" s="79" t="s">
        <v>5929</v>
      </c>
    </row>
    <row r="112" spans="1:10" ht="36">
      <c r="A112" s="73" t="s">
        <v>8292</v>
      </c>
      <c r="B112" s="295" t="s">
        <v>8190</v>
      </c>
      <c r="C112" s="295" t="s">
        <v>8352</v>
      </c>
      <c r="D112" s="573">
        <v>381</v>
      </c>
      <c r="E112" s="74" t="s">
        <v>6496</v>
      </c>
      <c r="F112" s="74" t="s">
        <v>7167</v>
      </c>
      <c r="G112" s="74" t="s">
        <v>3664</v>
      </c>
      <c r="H112" s="305">
        <v>36</v>
      </c>
      <c r="I112" s="305">
        <v>36</v>
      </c>
      <c r="J112" s="79" t="s">
        <v>5929</v>
      </c>
    </row>
    <row r="113" spans="1:10" ht="36">
      <c r="A113" s="73" t="s">
        <v>8292</v>
      </c>
      <c r="B113" s="295" t="s">
        <v>8190</v>
      </c>
      <c r="C113" s="295" t="s">
        <v>8352</v>
      </c>
      <c r="D113" s="573">
        <v>323.89999999999998</v>
      </c>
      <c r="E113" s="74" t="s">
        <v>6496</v>
      </c>
      <c r="F113" s="74" t="s">
        <v>7167</v>
      </c>
      <c r="G113" s="74" t="s">
        <v>3664</v>
      </c>
      <c r="H113" s="305">
        <v>60</v>
      </c>
      <c r="I113" s="305">
        <v>60</v>
      </c>
      <c r="J113" s="79" t="s">
        <v>5929</v>
      </c>
    </row>
    <row r="114" spans="1:10" ht="36">
      <c r="A114" s="73" t="s">
        <v>8293</v>
      </c>
      <c r="B114" s="295" t="s">
        <v>8191</v>
      </c>
      <c r="C114" s="295" t="s">
        <v>8353</v>
      </c>
      <c r="D114" s="573">
        <v>547.5</v>
      </c>
      <c r="E114" s="74" t="s">
        <v>6496</v>
      </c>
      <c r="F114" s="74" t="s">
        <v>7167</v>
      </c>
      <c r="G114" s="74" t="s">
        <v>3664</v>
      </c>
      <c r="H114" s="305">
        <v>12</v>
      </c>
      <c r="I114" s="305">
        <v>12</v>
      </c>
      <c r="J114" s="79" t="s">
        <v>5929</v>
      </c>
    </row>
    <row r="115" spans="1:10" ht="36">
      <c r="A115" s="73" t="s">
        <v>8293</v>
      </c>
      <c r="B115" s="295" t="s">
        <v>8191</v>
      </c>
      <c r="C115" s="295" t="s">
        <v>8353</v>
      </c>
      <c r="D115" s="573">
        <v>464</v>
      </c>
      <c r="E115" s="74" t="s">
        <v>6496</v>
      </c>
      <c r="F115" s="74" t="s">
        <v>7167</v>
      </c>
      <c r="G115" s="74" t="s">
        <v>3664</v>
      </c>
      <c r="H115" s="305">
        <v>36</v>
      </c>
      <c r="I115" s="305">
        <v>36</v>
      </c>
      <c r="J115" s="79" t="s">
        <v>5929</v>
      </c>
    </row>
    <row r="116" spans="1:10" ht="36">
      <c r="A116" s="73" t="s">
        <v>8293</v>
      </c>
      <c r="B116" s="295" t="s">
        <v>8191</v>
      </c>
      <c r="C116" s="295" t="s">
        <v>8353</v>
      </c>
      <c r="D116" s="573">
        <v>394.4</v>
      </c>
      <c r="E116" s="74" t="s">
        <v>6496</v>
      </c>
      <c r="F116" s="74" t="s">
        <v>7167</v>
      </c>
      <c r="G116" s="74" t="s">
        <v>3664</v>
      </c>
      <c r="H116" s="305">
        <v>60</v>
      </c>
      <c r="I116" s="305">
        <v>60</v>
      </c>
      <c r="J116" s="79" t="s">
        <v>5929</v>
      </c>
    </row>
    <row r="117" spans="1:10" ht="36">
      <c r="A117" s="73" t="s">
        <v>8294</v>
      </c>
      <c r="B117" s="295" t="s">
        <v>8192</v>
      </c>
      <c r="C117" s="295" t="s">
        <v>8354</v>
      </c>
      <c r="D117" s="573">
        <v>1031.3</v>
      </c>
      <c r="E117" s="74" t="s">
        <v>6496</v>
      </c>
      <c r="F117" s="74" t="s">
        <v>7167</v>
      </c>
      <c r="G117" s="74" t="s">
        <v>3664</v>
      </c>
      <c r="H117" s="305">
        <v>12</v>
      </c>
      <c r="I117" s="305">
        <v>12</v>
      </c>
      <c r="J117" s="79" t="s">
        <v>5929</v>
      </c>
    </row>
    <row r="118" spans="1:10" ht="36">
      <c r="A118" s="73" t="s">
        <v>8294</v>
      </c>
      <c r="B118" s="295" t="s">
        <v>8192</v>
      </c>
      <c r="C118" s="295" t="s">
        <v>8354</v>
      </c>
      <c r="D118" s="573">
        <v>874</v>
      </c>
      <c r="E118" s="74" t="s">
        <v>6496</v>
      </c>
      <c r="F118" s="74" t="s">
        <v>7167</v>
      </c>
      <c r="G118" s="74" t="s">
        <v>3664</v>
      </c>
      <c r="H118" s="305">
        <v>36</v>
      </c>
      <c r="I118" s="305">
        <v>36</v>
      </c>
      <c r="J118" s="79" t="s">
        <v>5929</v>
      </c>
    </row>
    <row r="119" spans="1:10" ht="36">
      <c r="A119" s="73" t="s">
        <v>8294</v>
      </c>
      <c r="B119" s="295" t="s">
        <v>8192</v>
      </c>
      <c r="C119" s="295" t="s">
        <v>8354</v>
      </c>
      <c r="D119" s="573">
        <v>742.9</v>
      </c>
      <c r="E119" s="74" t="s">
        <v>6496</v>
      </c>
      <c r="F119" s="74" t="s">
        <v>7167</v>
      </c>
      <c r="G119" s="74" t="s">
        <v>3664</v>
      </c>
      <c r="H119" s="305">
        <v>60</v>
      </c>
      <c r="I119" s="305">
        <v>60</v>
      </c>
      <c r="J119" s="79" t="s">
        <v>5929</v>
      </c>
    </row>
    <row r="120" spans="1:10" ht="36">
      <c r="A120" s="73" t="s">
        <v>8295</v>
      </c>
      <c r="B120" s="295" t="s">
        <v>8193</v>
      </c>
      <c r="C120" s="295" t="s">
        <v>8355</v>
      </c>
      <c r="D120" s="573">
        <v>1129.3</v>
      </c>
      <c r="E120" s="74" t="s">
        <v>6496</v>
      </c>
      <c r="F120" s="74" t="s">
        <v>7167</v>
      </c>
      <c r="G120" s="74" t="s">
        <v>3664</v>
      </c>
      <c r="H120" s="305">
        <v>12</v>
      </c>
      <c r="I120" s="305">
        <v>12</v>
      </c>
      <c r="J120" s="79" t="s">
        <v>5929</v>
      </c>
    </row>
    <row r="121" spans="1:10" ht="36">
      <c r="A121" s="73" t="s">
        <v>8295</v>
      </c>
      <c r="B121" s="295" t="s">
        <v>8193</v>
      </c>
      <c r="C121" s="295" t="s">
        <v>8355</v>
      </c>
      <c r="D121" s="573">
        <v>957</v>
      </c>
      <c r="E121" s="74" t="s">
        <v>6496</v>
      </c>
      <c r="F121" s="74" t="s">
        <v>7167</v>
      </c>
      <c r="G121" s="74" t="s">
        <v>3664</v>
      </c>
      <c r="H121" s="305">
        <v>36</v>
      </c>
      <c r="I121" s="305">
        <v>36</v>
      </c>
      <c r="J121" s="79" t="s">
        <v>5929</v>
      </c>
    </row>
    <row r="122" spans="1:10" ht="36">
      <c r="A122" s="73" t="s">
        <v>8295</v>
      </c>
      <c r="B122" s="295" t="s">
        <v>8193</v>
      </c>
      <c r="C122" s="295" t="s">
        <v>8355</v>
      </c>
      <c r="D122" s="573">
        <v>813.5</v>
      </c>
      <c r="E122" s="74" t="s">
        <v>6496</v>
      </c>
      <c r="F122" s="74" t="s">
        <v>7167</v>
      </c>
      <c r="G122" s="74" t="s">
        <v>3664</v>
      </c>
      <c r="H122" s="305">
        <v>60</v>
      </c>
      <c r="I122" s="305">
        <v>60</v>
      </c>
      <c r="J122" s="79" t="s">
        <v>5929</v>
      </c>
    </row>
    <row r="123" spans="1:10" ht="36">
      <c r="A123" s="73" t="s">
        <v>8296</v>
      </c>
      <c r="B123" s="295" t="s">
        <v>8194</v>
      </c>
      <c r="C123" s="295" t="s">
        <v>8356</v>
      </c>
      <c r="D123" s="573">
        <v>741</v>
      </c>
      <c r="E123" s="74" t="s">
        <v>6496</v>
      </c>
      <c r="F123" s="74" t="s">
        <v>7167</v>
      </c>
      <c r="G123" s="74" t="s">
        <v>3664</v>
      </c>
      <c r="H123" s="305">
        <v>12</v>
      </c>
      <c r="I123" s="305">
        <v>12</v>
      </c>
      <c r="J123" s="79" t="s">
        <v>5929</v>
      </c>
    </row>
    <row r="124" spans="1:10" ht="36">
      <c r="A124" s="73" t="s">
        <v>8296</v>
      </c>
      <c r="B124" s="295" t="s">
        <v>8194</v>
      </c>
      <c r="C124" s="295" t="s">
        <v>8356</v>
      </c>
      <c r="D124" s="573">
        <v>628</v>
      </c>
      <c r="E124" s="74" t="s">
        <v>6496</v>
      </c>
      <c r="F124" s="74" t="s">
        <v>7167</v>
      </c>
      <c r="G124" s="74" t="s">
        <v>3664</v>
      </c>
      <c r="H124" s="305">
        <v>36</v>
      </c>
      <c r="I124" s="305">
        <v>36</v>
      </c>
      <c r="J124" s="79" t="s">
        <v>5929</v>
      </c>
    </row>
    <row r="125" spans="1:10" ht="36">
      <c r="A125" s="73" t="s">
        <v>8296</v>
      </c>
      <c r="B125" s="295" t="s">
        <v>8194</v>
      </c>
      <c r="C125" s="295" t="s">
        <v>8356</v>
      </c>
      <c r="D125" s="573">
        <v>533.79999999999995</v>
      </c>
      <c r="E125" s="74" t="s">
        <v>6496</v>
      </c>
      <c r="F125" s="74" t="s">
        <v>7167</v>
      </c>
      <c r="G125" s="74" t="s">
        <v>3664</v>
      </c>
      <c r="H125" s="305">
        <v>60</v>
      </c>
      <c r="I125" s="305">
        <v>60</v>
      </c>
      <c r="J125" s="79" t="s">
        <v>5929</v>
      </c>
    </row>
    <row r="126" spans="1:10" ht="36">
      <c r="A126" s="73" t="s">
        <v>8297</v>
      </c>
      <c r="B126" s="295" t="s">
        <v>8195</v>
      </c>
      <c r="C126" s="295" t="s">
        <v>8357</v>
      </c>
      <c r="D126" s="573">
        <v>888.5</v>
      </c>
      <c r="E126" s="74" t="s">
        <v>6496</v>
      </c>
      <c r="F126" s="74" t="s">
        <v>7167</v>
      </c>
      <c r="G126" s="74" t="s">
        <v>3664</v>
      </c>
      <c r="H126" s="305">
        <v>12</v>
      </c>
      <c r="I126" s="305">
        <v>12</v>
      </c>
      <c r="J126" s="79" t="s">
        <v>5929</v>
      </c>
    </row>
    <row r="127" spans="1:10" ht="36">
      <c r="A127" s="73" t="s">
        <v>8297</v>
      </c>
      <c r="B127" s="295" t="s">
        <v>8195</v>
      </c>
      <c r="C127" s="295" t="s">
        <v>8357</v>
      </c>
      <c r="D127" s="573">
        <v>753</v>
      </c>
      <c r="E127" s="74" t="s">
        <v>6496</v>
      </c>
      <c r="F127" s="74" t="s">
        <v>7167</v>
      </c>
      <c r="G127" s="74" t="s">
        <v>3664</v>
      </c>
      <c r="H127" s="305">
        <v>36</v>
      </c>
      <c r="I127" s="305">
        <v>36</v>
      </c>
      <c r="J127" s="79" t="s">
        <v>5929</v>
      </c>
    </row>
    <row r="128" spans="1:10" ht="36">
      <c r="A128" s="73" t="s">
        <v>8297</v>
      </c>
      <c r="B128" s="295" t="s">
        <v>8195</v>
      </c>
      <c r="C128" s="295" t="s">
        <v>8357</v>
      </c>
      <c r="D128" s="573">
        <v>640.1</v>
      </c>
      <c r="E128" s="74" t="s">
        <v>6496</v>
      </c>
      <c r="F128" s="74" t="s">
        <v>7167</v>
      </c>
      <c r="G128" s="74" t="s">
        <v>3664</v>
      </c>
      <c r="H128" s="305">
        <v>60</v>
      </c>
      <c r="I128" s="305">
        <v>60</v>
      </c>
      <c r="J128" s="79" t="s">
        <v>5929</v>
      </c>
    </row>
    <row r="129" spans="1:10" ht="36">
      <c r="A129" s="73" t="s">
        <v>8298</v>
      </c>
      <c r="B129" s="295" t="s">
        <v>8196</v>
      </c>
      <c r="C129" s="295" t="s">
        <v>8358</v>
      </c>
      <c r="D129" s="573">
        <v>1447.9</v>
      </c>
      <c r="E129" s="74" t="s">
        <v>6496</v>
      </c>
      <c r="F129" s="74" t="s">
        <v>7167</v>
      </c>
      <c r="G129" s="74" t="s">
        <v>3664</v>
      </c>
      <c r="H129" s="305">
        <v>12</v>
      </c>
      <c r="I129" s="305">
        <v>12</v>
      </c>
      <c r="J129" s="79" t="s">
        <v>5929</v>
      </c>
    </row>
    <row r="130" spans="1:10" ht="36">
      <c r="A130" s="73" t="s">
        <v>8298</v>
      </c>
      <c r="B130" s="295" t="s">
        <v>8196</v>
      </c>
      <c r="C130" s="295" t="s">
        <v>8358</v>
      </c>
      <c r="D130" s="573">
        <v>1227</v>
      </c>
      <c r="E130" s="74" t="s">
        <v>6496</v>
      </c>
      <c r="F130" s="74" t="s">
        <v>7167</v>
      </c>
      <c r="G130" s="74" t="s">
        <v>3664</v>
      </c>
      <c r="H130" s="305">
        <v>36</v>
      </c>
      <c r="I130" s="305">
        <v>36</v>
      </c>
      <c r="J130" s="79" t="s">
        <v>5929</v>
      </c>
    </row>
    <row r="131" spans="1:10" ht="36">
      <c r="A131" s="73" t="s">
        <v>8298</v>
      </c>
      <c r="B131" s="295" t="s">
        <v>8196</v>
      </c>
      <c r="C131" s="295" t="s">
        <v>8358</v>
      </c>
      <c r="D131" s="573">
        <v>1043</v>
      </c>
      <c r="E131" s="74" t="s">
        <v>6496</v>
      </c>
      <c r="F131" s="74" t="s">
        <v>7167</v>
      </c>
      <c r="G131" s="74" t="s">
        <v>3664</v>
      </c>
      <c r="H131" s="305">
        <v>60</v>
      </c>
      <c r="I131" s="305">
        <v>60</v>
      </c>
      <c r="J131" s="79" t="s">
        <v>5929</v>
      </c>
    </row>
    <row r="132" spans="1:10" ht="36">
      <c r="A132" s="73" t="s">
        <v>8299</v>
      </c>
      <c r="B132" s="295" t="s">
        <v>8197</v>
      </c>
      <c r="C132" s="295" t="s">
        <v>8359</v>
      </c>
      <c r="D132" s="573">
        <v>1595.4</v>
      </c>
      <c r="E132" s="74" t="s">
        <v>6496</v>
      </c>
      <c r="F132" s="74" t="s">
        <v>7167</v>
      </c>
      <c r="G132" s="74" t="s">
        <v>3664</v>
      </c>
      <c r="H132" s="305">
        <v>12</v>
      </c>
      <c r="I132" s="305">
        <v>12</v>
      </c>
      <c r="J132" s="79" t="s">
        <v>5929</v>
      </c>
    </row>
    <row r="133" spans="1:10" ht="36">
      <c r="A133" s="73" t="s">
        <v>8299</v>
      </c>
      <c r="B133" s="295" t="s">
        <v>8197</v>
      </c>
      <c r="C133" s="295" t="s">
        <v>8359</v>
      </c>
      <c r="D133" s="573">
        <v>1352</v>
      </c>
      <c r="E133" s="74" t="s">
        <v>6496</v>
      </c>
      <c r="F133" s="74" t="s">
        <v>7167</v>
      </c>
      <c r="G133" s="74" t="s">
        <v>3664</v>
      </c>
      <c r="H133" s="305">
        <v>36</v>
      </c>
      <c r="I133" s="305">
        <v>36</v>
      </c>
      <c r="J133" s="79" t="s">
        <v>5929</v>
      </c>
    </row>
    <row r="134" spans="1:10" ht="36">
      <c r="A134" s="73" t="s">
        <v>8299</v>
      </c>
      <c r="B134" s="295" t="s">
        <v>8197</v>
      </c>
      <c r="C134" s="295" t="s">
        <v>8359</v>
      </c>
      <c r="D134" s="573">
        <v>1149.2</v>
      </c>
      <c r="E134" s="74" t="s">
        <v>6496</v>
      </c>
      <c r="F134" s="74" t="s">
        <v>7167</v>
      </c>
      <c r="G134" s="74" t="s">
        <v>3664</v>
      </c>
      <c r="H134" s="305">
        <v>60</v>
      </c>
      <c r="I134" s="305">
        <v>60</v>
      </c>
      <c r="J134" s="79" t="s">
        <v>5929</v>
      </c>
    </row>
    <row r="135" spans="1:10" ht="36">
      <c r="A135" s="73" t="s">
        <v>8300</v>
      </c>
      <c r="B135" s="295" t="s">
        <v>8198</v>
      </c>
      <c r="C135" s="295" t="s">
        <v>8360</v>
      </c>
      <c r="D135" s="573">
        <v>1168.2</v>
      </c>
      <c r="E135" s="74" t="s">
        <v>6496</v>
      </c>
      <c r="F135" s="74" t="s">
        <v>7167</v>
      </c>
      <c r="G135" s="74" t="s">
        <v>3664</v>
      </c>
      <c r="H135" s="305">
        <v>12</v>
      </c>
      <c r="I135" s="305">
        <v>12</v>
      </c>
      <c r="J135" s="79" t="s">
        <v>5929</v>
      </c>
    </row>
    <row r="136" spans="1:10" ht="36">
      <c r="A136" s="73" t="s">
        <v>8300</v>
      </c>
      <c r="B136" s="295" t="s">
        <v>8198</v>
      </c>
      <c r="C136" s="295" t="s">
        <v>8360</v>
      </c>
      <c r="D136" s="573">
        <v>990</v>
      </c>
      <c r="E136" s="74" t="s">
        <v>6496</v>
      </c>
      <c r="F136" s="74" t="s">
        <v>7167</v>
      </c>
      <c r="G136" s="74" t="s">
        <v>3664</v>
      </c>
      <c r="H136" s="305">
        <v>36</v>
      </c>
      <c r="I136" s="305">
        <v>36</v>
      </c>
      <c r="J136" s="79" t="s">
        <v>5929</v>
      </c>
    </row>
    <row r="137" spans="1:10" ht="36">
      <c r="A137" s="73" t="s">
        <v>8300</v>
      </c>
      <c r="B137" s="295" t="s">
        <v>8198</v>
      </c>
      <c r="C137" s="295" t="s">
        <v>8360</v>
      </c>
      <c r="D137" s="573">
        <v>841.5</v>
      </c>
      <c r="E137" s="74" t="s">
        <v>6496</v>
      </c>
      <c r="F137" s="74" t="s">
        <v>7167</v>
      </c>
      <c r="G137" s="74" t="s">
        <v>3664</v>
      </c>
      <c r="H137" s="305">
        <v>60</v>
      </c>
      <c r="I137" s="305">
        <v>60</v>
      </c>
      <c r="J137" s="79" t="s">
        <v>5929</v>
      </c>
    </row>
    <row r="138" spans="1:10" ht="36">
      <c r="A138" s="73" t="s">
        <v>8301</v>
      </c>
      <c r="B138" s="295" t="s">
        <v>8199</v>
      </c>
      <c r="C138" s="295" t="s">
        <v>8361</v>
      </c>
      <c r="D138" s="573">
        <v>1413.6</v>
      </c>
      <c r="E138" s="74" t="s">
        <v>6496</v>
      </c>
      <c r="F138" s="74" t="s">
        <v>7167</v>
      </c>
      <c r="G138" s="74" t="s">
        <v>3664</v>
      </c>
      <c r="H138" s="305">
        <v>12</v>
      </c>
      <c r="I138" s="305">
        <v>12</v>
      </c>
      <c r="J138" s="79" t="s">
        <v>5929</v>
      </c>
    </row>
    <row r="139" spans="1:10" ht="36">
      <c r="A139" s="73" t="s">
        <v>8301</v>
      </c>
      <c r="B139" s="295" t="s">
        <v>8199</v>
      </c>
      <c r="C139" s="295" t="s">
        <v>8361</v>
      </c>
      <c r="D139" s="573">
        <v>1198</v>
      </c>
      <c r="E139" s="74" t="s">
        <v>6496</v>
      </c>
      <c r="F139" s="74" t="s">
        <v>7167</v>
      </c>
      <c r="G139" s="74" t="s">
        <v>3664</v>
      </c>
      <c r="H139" s="305">
        <v>36</v>
      </c>
      <c r="I139" s="305">
        <v>36</v>
      </c>
      <c r="J139" s="79" t="s">
        <v>5929</v>
      </c>
    </row>
    <row r="140" spans="1:10" ht="36">
      <c r="A140" s="73" t="s">
        <v>8301</v>
      </c>
      <c r="B140" s="295" t="s">
        <v>8199</v>
      </c>
      <c r="C140" s="295" t="s">
        <v>8361</v>
      </c>
      <c r="D140" s="573">
        <v>1018.3</v>
      </c>
      <c r="E140" s="74" t="s">
        <v>6496</v>
      </c>
      <c r="F140" s="74" t="s">
        <v>7167</v>
      </c>
      <c r="G140" s="74" t="s">
        <v>3664</v>
      </c>
      <c r="H140" s="305">
        <v>60</v>
      </c>
      <c r="I140" s="305">
        <v>60</v>
      </c>
      <c r="J140" s="79" t="s">
        <v>5929</v>
      </c>
    </row>
    <row r="141" spans="1:10" ht="36">
      <c r="A141" s="73" t="s">
        <v>8302</v>
      </c>
      <c r="B141" s="295" t="s">
        <v>8200</v>
      </c>
      <c r="C141" s="295" t="s">
        <v>8362</v>
      </c>
      <c r="D141" s="573">
        <v>2426.1</v>
      </c>
      <c r="E141" s="74" t="s">
        <v>6496</v>
      </c>
      <c r="F141" s="74" t="s">
        <v>7167</v>
      </c>
      <c r="G141" s="74" t="s">
        <v>3664</v>
      </c>
      <c r="H141" s="305">
        <v>12</v>
      </c>
      <c r="I141" s="305">
        <v>12</v>
      </c>
      <c r="J141" s="79" t="s">
        <v>5929</v>
      </c>
    </row>
    <row r="142" spans="1:10" ht="36">
      <c r="A142" s="73" t="s">
        <v>8302</v>
      </c>
      <c r="B142" s="295" t="s">
        <v>8200</v>
      </c>
      <c r="C142" s="295" t="s">
        <v>8362</v>
      </c>
      <c r="D142" s="573">
        <v>2056</v>
      </c>
      <c r="E142" s="74" t="s">
        <v>6496</v>
      </c>
      <c r="F142" s="74" t="s">
        <v>7167</v>
      </c>
      <c r="G142" s="74" t="s">
        <v>3664</v>
      </c>
      <c r="H142" s="305">
        <v>36</v>
      </c>
      <c r="I142" s="305">
        <v>36</v>
      </c>
      <c r="J142" s="79" t="s">
        <v>5929</v>
      </c>
    </row>
    <row r="143" spans="1:10" ht="36">
      <c r="A143" s="73" t="s">
        <v>8302</v>
      </c>
      <c r="B143" s="295" t="s">
        <v>8200</v>
      </c>
      <c r="C143" s="295" t="s">
        <v>8362</v>
      </c>
      <c r="D143" s="573">
        <v>1747.6</v>
      </c>
      <c r="E143" s="74" t="s">
        <v>6496</v>
      </c>
      <c r="F143" s="74" t="s">
        <v>7167</v>
      </c>
      <c r="G143" s="74" t="s">
        <v>3664</v>
      </c>
      <c r="H143" s="305">
        <v>60</v>
      </c>
      <c r="I143" s="305">
        <v>60</v>
      </c>
      <c r="J143" s="79" t="s">
        <v>5929</v>
      </c>
    </row>
    <row r="144" spans="1:10" ht="36">
      <c r="A144" s="73" t="s">
        <v>8303</v>
      </c>
      <c r="B144" s="295" t="s">
        <v>8201</v>
      </c>
      <c r="C144" s="295" t="s">
        <v>8363</v>
      </c>
      <c r="D144" s="573">
        <v>2671.5</v>
      </c>
      <c r="E144" s="74" t="s">
        <v>6496</v>
      </c>
      <c r="F144" s="74" t="s">
        <v>7167</v>
      </c>
      <c r="G144" s="74" t="s">
        <v>3664</v>
      </c>
      <c r="H144" s="305">
        <v>12</v>
      </c>
      <c r="I144" s="305">
        <v>12</v>
      </c>
      <c r="J144" s="79" t="s">
        <v>5929</v>
      </c>
    </row>
    <row r="145" spans="1:10" ht="36">
      <c r="A145" s="73" t="s">
        <v>8303</v>
      </c>
      <c r="B145" s="295" t="s">
        <v>8201</v>
      </c>
      <c r="C145" s="295" t="s">
        <v>8363</v>
      </c>
      <c r="D145" s="573">
        <v>2264</v>
      </c>
      <c r="E145" s="74" t="s">
        <v>6496</v>
      </c>
      <c r="F145" s="74" t="s">
        <v>7167</v>
      </c>
      <c r="G145" s="74" t="s">
        <v>3664</v>
      </c>
      <c r="H145" s="305">
        <v>36</v>
      </c>
      <c r="I145" s="305">
        <v>36</v>
      </c>
      <c r="J145" s="79" t="s">
        <v>5929</v>
      </c>
    </row>
    <row r="146" spans="1:10" ht="36">
      <c r="A146" s="73" t="s">
        <v>8303</v>
      </c>
      <c r="B146" s="295" t="s">
        <v>8201</v>
      </c>
      <c r="C146" s="295" t="s">
        <v>8363</v>
      </c>
      <c r="D146" s="573">
        <v>1924.4</v>
      </c>
      <c r="E146" s="74" t="s">
        <v>6496</v>
      </c>
      <c r="F146" s="74" t="s">
        <v>7167</v>
      </c>
      <c r="G146" s="74" t="s">
        <v>3664</v>
      </c>
      <c r="H146" s="305">
        <v>60</v>
      </c>
      <c r="I146" s="305">
        <v>60</v>
      </c>
      <c r="J146" s="79" t="s">
        <v>5929</v>
      </c>
    </row>
    <row r="147" spans="1:10" ht="36">
      <c r="A147" s="73" t="s">
        <v>8304</v>
      </c>
      <c r="B147" s="295" t="s">
        <v>8202</v>
      </c>
      <c r="C147" s="295" t="s">
        <v>8364</v>
      </c>
      <c r="D147" s="573">
        <v>1685</v>
      </c>
      <c r="E147" s="74" t="s">
        <v>6496</v>
      </c>
      <c r="F147" s="74" t="s">
        <v>7167</v>
      </c>
      <c r="G147" s="74" t="s">
        <v>3664</v>
      </c>
      <c r="H147" s="305">
        <v>12</v>
      </c>
      <c r="I147" s="305">
        <v>12</v>
      </c>
      <c r="J147" s="79" t="s">
        <v>5929</v>
      </c>
    </row>
    <row r="148" spans="1:10" ht="36">
      <c r="A148" s="73" t="s">
        <v>8304</v>
      </c>
      <c r="B148" s="295" t="s">
        <v>8202</v>
      </c>
      <c r="C148" s="295" t="s">
        <v>8364</v>
      </c>
      <c r="D148" s="573">
        <v>1428</v>
      </c>
      <c r="E148" s="74" t="s">
        <v>6496</v>
      </c>
      <c r="F148" s="74" t="s">
        <v>7167</v>
      </c>
      <c r="G148" s="74" t="s">
        <v>3664</v>
      </c>
      <c r="H148" s="305">
        <v>36</v>
      </c>
      <c r="I148" s="305">
        <v>36</v>
      </c>
      <c r="J148" s="79" t="s">
        <v>5929</v>
      </c>
    </row>
    <row r="149" spans="1:10" ht="36">
      <c r="A149" s="73" t="s">
        <v>8304</v>
      </c>
      <c r="B149" s="295" t="s">
        <v>8202</v>
      </c>
      <c r="C149" s="295" t="s">
        <v>8364</v>
      </c>
      <c r="D149" s="573">
        <v>1213.8</v>
      </c>
      <c r="E149" s="74" t="s">
        <v>6496</v>
      </c>
      <c r="F149" s="74" t="s">
        <v>7167</v>
      </c>
      <c r="G149" s="74" t="s">
        <v>3664</v>
      </c>
      <c r="H149" s="305">
        <v>60</v>
      </c>
      <c r="I149" s="305">
        <v>60</v>
      </c>
      <c r="J149" s="79" t="s">
        <v>5929</v>
      </c>
    </row>
    <row r="150" spans="1:10" ht="36">
      <c r="A150" s="73" t="s">
        <v>8305</v>
      </c>
      <c r="B150" s="295" t="s">
        <v>8203</v>
      </c>
      <c r="C150" s="295" t="s">
        <v>8365</v>
      </c>
      <c r="D150" s="573">
        <v>2019</v>
      </c>
      <c r="E150" s="74" t="s">
        <v>6496</v>
      </c>
      <c r="F150" s="74" t="s">
        <v>7167</v>
      </c>
      <c r="G150" s="74" t="s">
        <v>3664</v>
      </c>
      <c r="H150" s="305">
        <v>12</v>
      </c>
      <c r="I150" s="305">
        <v>12</v>
      </c>
      <c r="J150" s="79" t="s">
        <v>5929</v>
      </c>
    </row>
    <row r="151" spans="1:10" ht="36">
      <c r="A151" s="73" t="s">
        <v>8305</v>
      </c>
      <c r="B151" s="295" t="s">
        <v>8203</v>
      </c>
      <c r="C151" s="295" t="s">
        <v>8365</v>
      </c>
      <c r="D151" s="573">
        <v>1711</v>
      </c>
      <c r="E151" s="74" t="s">
        <v>6496</v>
      </c>
      <c r="F151" s="74" t="s">
        <v>7167</v>
      </c>
      <c r="G151" s="74" t="s">
        <v>3664</v>
      </c>
      <c r="H151" s="305">
        <v>36</v>
      </c>
      <c r="I151" s="305">
        <v>36</v>
      </c>
      <c r="J151" s="79" t="s">
        <v>5929</v>
      </c>
    </row>
    <row r="152" spans="1:10" ht="36">
      <c r="A152" s="73" t="s">
        <v>8305</v>
      </c>
      <c r="B152" s="295" t="s">
        <v>8203</v>
      </c>
      <c r="C152" s="295" t="s">
        <v>8365</v>
      </c>
      <c r="D152" s="573">
        <v>1454.4</v>
      </c>
      <c r="E152" s="74" t="s">
        <v>6496</v>
      </c>
      <c r="F152" s="74" t="s">
        <v>7167</v>
      </c>
      <c r="G152" s="74" t="s">
        <v>3664</v>
      </c>
      <c r="H152" s="305">
        <v>60</v>
      </c>
      <c r="I152" s="305">
        <v>60</v>
      </c>
      <c r="J152" s="79" t="s">
        <v>5929</v>
      </c>
    </row>
    <row r="153" spans="1:10" ht="36">
      <c r="A153" s="73" t="s">
        <v>8306</v>
      </c>
      <c r="B153" s="295" t="s">
        <v>8204</v>
      </c>
      <c r="C153" s="295" t="s">
        <v>8366</v>
      </c>
      <c r="D153" s="573">
        <v>3328.8</v>
      </c>
      <c r="E153" s="74" t="s">
        <v>6496</v>
      </c>
      <c r="F153" s="74" t="s">
        <v>7167</v>
      </c>
      <c r="G153" s="74" t="s">
        <v>3664</v>
      </c>
      <c r="H153" s="305">
        <v>12</v>
      </c>
      <c r="I153" s="305">
        <v>12</v>
      </c>
      <c r="J153" s="79" t="s">
        <v>5929</v>
      </c>
    </row>
    <row r="154" spans="1:10" ht="36">
      <c r="A154" s="73" t="s">
        <v>8306</v>
      </c>
      <c r="B154" s="295" t="s">
        <v>8204</v>
      </c>
      <c r="C154" s="295" t="s">
        <v>8366</v>
      </c>
      <c r="D154" s="573">
        <v>2821</v>
      </c>
      <c r="E154" s="74" t="s">
        <v>6496</v>
      </c>
      <c r="F154" s="74" t="s">
        <v>7167</v>
      </c>
      <c r="G154" s="74" t="s">
        <v>3664</v>
      </c>
      <c r="H154" s="305">
        <v>36</v>
      </c>
      <c r="I154" s="305">
        <v>36</v>
      </c>
      <c r="J154" s="79" t="s">
        <v>5929</v>
      </c>
    </row>
    <row r="155" spans="1:10" ht="36">
      <c r="A155" s="73" t="s">
        <v>8306</v>
      </c>
      <c r="B155" s="295" t="s">
        <v>8204</v>
      </c>
      <c r="C155" s="295" t="s">
        <v>8366</v>
      </c>
      <c r="D155" s="573">
        <v>2397.9</v>
      </c>
      <c r="E155" s="74" t="s">
        <v>6496</v>
      </c>
      <c r="F155" s="74" t="s">
        <v>7167</v>
      </c>
      <c r="G155" s="74" t="s">
        <v>3664</v>
      </c>
      <c r="H155" s="305">
        <v>60</v>
      </c>
      <c r="I155" s="305">
        <v>60</v>
      </c>
      <c r="J155" s="79" t="s">
        <v>5929</v>
      </c>
    </row>
    <row r="156" spans="1:10" ht="36">
      <c r="A156" s="73" t="s">
        <v>8307</v>
      </c>
      <c r="B156" s="295" t="s">
        <v>8205</v>
      </c>
      <c r="C156" s="295" t="s">
        <v>8367</v>
      </c>
      <c r="D156" s="573">
        <v>3662.7</v>
      </c>
      <c r="E156" s="74" t="s">
        <v>6496</v>
      </c>
      <c r="F156" s="74" t="s">
        <v>7167</v>
      </c>
      <c r="G156" s="74" t="s">
        <v>3664</v>
      </c>
      <c r="H156" s="305">
        <v>12</v>
      </c>
      <c r="I156" s="305">
        <v>12</v>
      </c>
      <c r="J156" s="79" t="s">
        <v>5929</v>
      </c>
    </row>
    <row r="157" spans="1:10" ht="36">
      <c r="A157" s="73" t="s">
        <v>8307</v>
      </c>
      <c r="B157" s="295" t="s">
        <v>8205</v>
      </c>
      <c r="C157" s="295" t="s">
        <v>8367</v>
      </c>
      <c r="D157" s="573">
        <v>3104</v>
      </c>
      <c r="E157" s="74" t="s">
        <v>6496</v>
      </c>
      <c r="F157" s="74" t="s">
        <v>7167</v>
      </c>
      <c r="G157" s="74" t="s">
        <v>3664</v>
      </c>
      <c r="H157" s="305">
        <v>36</v>
      </c>
      <c r="I157" s="305">
        <v>36</v>
      </c>
      <c r="J157" s="79" t="s">
        <v>5929</v>
      </c>
    </row>
    <row r="158" spans="1:10" ht="36">
      <c r="A158" s="73" t="s">
        <v>8307</v>
      </c>
      <c r="B158" s="295" t="s">
        <v>8205</v>
      </c>
      <c r="C158" s="295" t="s">
        <v>8367</v>
      </c>
      <c r="D158" s="573">
        <v>2638.4</v>
      </c>
      <c r="E158" s="74" t="s">
        <v>6496</v>
      </c>
      <c r="F158" s="74" t="s">
        <v>7167</v>
      </c>
      <c r="G158" s="74" t="s">
        <v>3664</v>
      </c>
      <c r="H158" s="305">
        <v>60</v>
      </c>
      <c r="I158" s="305">
        <v>60</v>
      </c>
      <c r="J158" s="79" t="s">
        <v>5929</v>
      </c>
    </row>
    <row r="159" spans="1:10" ht="36">
      <c r="A159" s="73" t="s">
        <v>8308</v>
      </c>
      <c r="B159" s="295" t="s">
        <v>8206</v>
      </c>
      <c r="C159" s="295" t="s">
        <v>8368</v>
      </c>
      <c r="D159" s="573">
        <v>2768.3</v>
      </c>
      <c r="E159" s="74" t="s">
        <v>6496</v>
      </c>
      <c r="F159" s="74" t="s">
        <v>7167</v>
      </c>
      <c r="G159" s="74" t="s">
        <v>3664</v>
      </c>
      <c r="H159" s="305">
        <v>12</v>
      </c>
      <c r="I159" s="305">
        <v>12</v>
      </c>
      <c r="J159" s="79" t="s">
        <v>5929</v>
      </c>
    </row>
    <row r="160" spans="1:10" ht="36">
      <c r="A160" s="73" t="s">
        <v>8308</v>
      </c>
      <c r="B160" s="295" t="s">
        <v>8206</v>
      </c>
      <c r="C160" s="295" t="s">
        <v>8368</v>
      </c>
      <c r="D160" s="573">
        <v>2346</v>
      </c>
      <c r="E160" s="74" t="s">
        <v>6496</v>
      </c>
      <c r="F160" s="74" t="s">
        <v>7167</v>
      </c>
      <c r="G160" s="74" t="s">
        <v>3664</v>
      </c>
      <c r="H160" s="305">
        <v>36</v>
      </c>
      <c r="I160" s="305">
        <v>36</v>
      </c>
      <c r="J160" s="79" t="s">
        <v>5929</v>
      </c>
    </row>
    <row r="161" spans="1:10" ht="36">
      <c r="A161" s="73" t="s">
        <v>8308</v>
      </c>
      <c r="B161" s="295" t="s">
        <v>8206</v>
      </c>
      <c r="C161" s="295" t="s">
        <v>8368</v>
      </c>
      <c r="D161" s="573">
        <v>1994.1</v>
      </c>
      <c r="E161" s="74" t="s">
        <v>6496</v>
      </c>
      <c r="F161" s="74" t="s">
        <v>7167</v>
      </c>
      <c r="G161" s="74" t="s">
        <v>3664</v>
      </c>
      <c r="H161" s="305">
        <v>60</v>
      </c>
      <c r="I161" s="305">
        <v>60</v>
      </c>
      <c r="J161" s="79" t="s">
        <v>5929</v>
      </c>
    </row>
    <row r="162" spans="1:10" ht="36">
      <c r="A162" s="73" t="s">
        <v>8309</v>
      </c>
      <c r="B162" s="295" t="s">
        <v>8207</v>
      </c>
      <c r="C162" s="295" t="s">
        <v>8369</v>
      </c>
      <c r="D162" s="573">
        <v>3308.7</v>
      </c>
      <c r="E162" s="74" t="s">
        <v>6496</v>
      </c>
      <c r="F162" s="74" t="s">
        <v>7167</v>
      </c>
      <c r="G162" s="74" t="s">
        <v>3664</v>
      </c>
      <c r="H162" s="305">
        <v>12</v>
      </c>
      <c r="I162" s="305">
        <v>12</v>
      </c>
      <c r="J162" s="79" t="s">
        <v>5929</v>
      </c>
    </row>
    <row r="163" spans="1:10" ht="36">
      <c r="A163" s="73" t="s">
        <v>8309</v>
      </c>
      <c r="B163" s="295" t="s">
        <v>8207</v>
      </c>
      <c r="C163" s="295" t="s">
        <v>8369</v>
      </c>
      <c r="D163" s="573">
        <v>2804</v>
      </c>
      <c r="E163" s="74" t="s">
        <v>6496</v>
      </c>
      <c r="F163" s="74" t="s">
        <v>7167</v>
      </c>
      <c r="G163" s="74" t="s">
        <v>3664</v>
      </c>
      <c r="H163" s="305">
        <v>36</v>
      </c>
      <c r="I163" s="305">
        <v>36</v>
      </c>
      <c r="J163" s="79" t="s">
        <v>5929</v>
      </c>
    </row>
    <row r="164" spans="1:10" ht="36">
      <c r="A164" s="73" t="s">
        <v>8309</v>
      </c>
      <c r="B164" s="295" t="s">
        <v>8207</v>
      </c>
      <c r="C164" s="295" t="s">
        <v>8369</v>
      </c>
      <c r="D164" s="573">
        <v>2383.4</v>
      </c>
      <c r="E164" s="74" t="s">
        <v>6496</v>
      </c>
      <c r="F164" s="74" t="s">
        <v>7167</v>
      </c>
      <c r="G164" s="74" t="s">
        <v>3664</v>
      </c>
      <c r="H164" s="305">
        <v>60</v>
      </c>
      <c r="I164" s="305">
        <v>60</v>
      </c>
      <c r="J164" s="79" t="s">
        <v>5929</v>
      </c>
    </row>
    <row r="165" spans="1:10" ht="36">
      <c r="A165" s="73" t="s">
        <v>8310</v>
      </c>
      <c r="B165" s="295" t="s">
        <v>8208</v>
      </c>
      <c r="C165" s="295" t="s">
        <v>8370</v>
      </c>
      <c r="D165" s="573">
        <v>4782.5</v>
      </c>
      <c r="E165" s="74" t="s">
        <v>6496</v>
      </c>
      <c r="F165" s="74" t="s">
        <v>7167</v>
      </c>
      <c r="G165" s="74" t="s">
        <v>3664</v>
      </c>
      <c r="H165" s="305">
        <v>12</v>
      </c>
      <c r="I165" s="305">
        <v>12</v>
      </c>
      <c r="J165" s="79" t="s">
        <v>5929</v>
      </c>
    </row>
    <row r="166" spans="1:10" ht="36">
      <c r="A166" s="73" t="s">
        <v>8310</v>
      </c>
      <c r="B166" s="295" t="s">
        <v>8208</v>
      </c>
      <c r="C166" s="295" t="s">
        <v>8370</v>
      </c>
      <c r="D166" s="573">
        <v>4053</v>
      </c>
      <c r="E166" s="74" t="s">
        <v>6496</v>
      </c>
      <c r="F166" s="74" t="s">
        <v>7167</v>
      </c>
      <c r="G166" s="74" t="s">
        <v>3664</v>
      </c>
      <c r="H166" s="305">
        <v>36</v>
      </c>
      <c r="I166" s="305">
        <v>36</v>
      </c>
      <c r="J166" s="79" t="s">
        <v>5929</v>
      </c>
    </row>
    <row r="167" spans="1:10" ht="36">
      <c r="A167" s="73" t="s">
        <v>8310</v>
      </c>
      <c r="B167" s="295" t="s">
        <v>8208</v>
      </c>
      <c r="C167" s="295" t="s">
        <v>8370</v>
      </c>
      <c r="D167" s="573">
        <v>3445.1</v>
      </c>
      <c r="E167" s="74" t="s">
        <v>6496</v>
      </c>
      <c r="F167" s="74" t="s">
        <v>7167</v>
      </c>
      <c r="G167" s="74" t="s">
        <v>3664</v>
      </c>
      <c r="H167" s="305">
        <v>60</v>
      </c>
      <c r="I167" s="305">
        <v>60</v>
      </c>
      <c r="J167" s="79" t="s">
        <v>5929</v>
      </c>
    </row>
    <row r="168" spans="1:10" ht="36">
      <c r="A168" s="73" t="s">
        <v>8311</v>
      </c>
      <c r="B168" s="295" t="s">
        <v>8209</v>
      </c>
      <c r="C168" s="295" t="s">
        <v>8371</v>
      </c>
      <c r="D168" s="573">
        <v>5323</v>
      </c>
      <c r="E168" s="74" t="s">
        <v>6496</v>
      </c>
      <c r="F168" s="74" t="s">
        <v>7167</v>
      </c>
      <c r="G168" s="74" t="s">
        <v>3664</v>
      </c>
      <c r="H168" s="305">
        <v>12</v>
      </c>
      <c r="I168" s="305">
        <v>12</v>
      </c>
      <c r="J168" s="79" t="s">
        <v>5929</v>
      </c>
    </row>
    <row r="169" spans="1:10" ht="36">
      <c r="A169" s="73" t="s">
        <v>8311</v>
      </c>
      <c r="B169" s="295" t="s">
        <v>8209</v>
      </c>
      <c r="C169" s="295" t="s">
        <v>8371</v>
      </c>
      <c r="D169" s="573">
        <v>4511</v>
      </c>
      <c r="E169" s="74" t="s">
        <v>6496</v>
      </c>
      <c r="F169" s="74" t="s">
        <v>7167</v>
      </c>
      <c r="G169" s="74" t="s">
        <v>3664</v>
      </c>
      <c r="H169" s="305">
        <v>36</v>
      </c>
      <c r="I169" s="305">
        <v>36</v>
      </c>
      <c r="J169" s="79" t="s">
        <v>5929</v>
      </c>
    </row>
    <row r="170" spans="1:10" ht="36">
      <c r="A170" s="73" t="s">
        <v>8311</v>
      </c>
      <c r="B170" s="295" t="s">
        <v>8209</v>
      </c>
      <c r="C170" s="295" t="s">
        <v>8371</v>
      </c>
      <c r="D170" s="573">
        <v>3834.4</v>
      </c>
      <c r="E170" s="74" t="s">
        <v>6496</v>
      </c>
      <c r="F170" s="74" t="s">
        <v>7167</v>
      </c>
      <c r="G170" s="74" t="s">
        <v>3664</v>
      </c>
      <c r="H170" s="305">
        <v>60</v>
      </c>
      <c r="I170" s="305">
        <v>60</v>
      </c>
      <c r="J170" s="79" t="s">
        <v>5929</v>
      </c>
    </row>
    <row r="171" spans="1:10">
      <c r="A171" s="554" t="s">
        <v>8210</v>
      </c>
      <c r="B171" s="555"/>
      <c r="C171" s="555"/>
      <c r="D171" s="558"/>
      <c r="E171" s="555"/>
      <c r="F171" s="555"/>
      <c r="G171" s="555"/>
      <c r="H171" s="555"/>
      <c r="I171" s="555"/>
      <c r="J171" s="556"/>
    </row>
    <row r="172" spans="1:10" ht="48">
      <c r="A172" s="278" t="s">
        <v>8312</v>
      </c>
      <c r="B172" s="519" t="s">
        <v>8211</v>
      </c>
      <c r="C172" s="519" t="s">
        <v>8372</v>
      </c>
      <c r="D172" s="573">
        <v>1639</v>
      </c>
      <c r="E172" s="74" t="s">
        <v>6496</v>
      </c>
      <c r="F172" s="74" t="s">
        <v>7167</v>
      </c>
      <c r="G172" s="74" t="s">
        <v>3664</v>
      </c>
      <c r="H172" s="305">
        <v>12</v>
      </c>
      <c r="I172" s="305">
        <v>12</v>
      </c>
      <c r="J172" s="79" t="s">
        <v>5929</v>
      </c>
    </row>
    <row r="173" spans="1:10" ht="48">
      <c r="A173" s="278" t="s">
        <v>8312</v>
      </c>
      <c r="B173" s="519" t="s">
        <v>8211</v>
      </c>
      <c r="C173" s="519" t="s">
        <v>8372</v>
      </c>
      <c r="D173" s="573">
        <v>1389</v>
      </c>
      <c r="E173" s="74" t="s">
        <v>6496</v>
      </c>
      <c r="F173" s="74" t="s">
        <v>7167</v>
      </c>
      <c r="G173" s="74" t="s">
        <v>3664</v>
      </c>
      <c r="H173" s="305">
        <v>36</v>
      </c>
      <c r="I173" s="305">
        <v>36</v>
      </c>
      <c r="J173" s="79" t="s">
        <v>5929</v>
      </c>
    </row>
    <row r="174" spans="1:10" ht="48">
      <c r="A174" s="278" t="s">
        <v>8312</v>
      </c>
      <c r="B174" s="519" t="s">
        <v>8211</v>
      </c>
      <c r="C174" s="519" t="s">
        <v>8372</v>
      </c>
      <c r="D174" s="573">
        <v>1180.7</v>
      </c>
      <c r="E174" s="74" t="s">
        <v>6496</v>
      </c>
      <c r="F174" s="74" t="s">
        <v>7167</v>
      </c>
      <c r="G174" s="74" t="s">
        <v>3664</v>
      </c>
      <c r="H174" s="305">
        <v>60</v>
      </c>
      <c r="I174" s="305">
        <v>60</v>
      </c>
      <c r="J174" s="79" t="s">
        <v>5929</v>
      </c>
    </row>
    <row r="175" spans="1:10" ht="48">
      <c r="A175" s="278" t="s">
        <v>8313</v>
      </c>
      <c r="B175" s="519" t="s">
        <v>8212</v>
      </c>
      <c r="C175" s="519" t="s">
        <v>8373</v>
      </c>
      <c r="D175" s="573">
        <v>1836.1</v>
      </c>
      <c r="E175" s="74" t="s">
        <v>6496</v>
      </c>
      <c r="F175" s="74" t="s">
        <v>7167</v>
      </c>
      <c r="G175" s="74" t="s">
        <v>3664</v>
      </c>
      <c r="H175" s="305">
        <v>12</v>
      </c>
      <c r="I175" s="305">
        <v>12</v>
      </c>
      <c r="J175" s="79" t="s">
        <v>5929</v>
      </c>
    </row>
    <row r="176" spans="1:10" ht="48">
      <c r="A176" s="278" t="s">
        <v>8313</v>
      </c>
      <c r="B176" s="519" t="s">
        <v>8212</v>
      </c>
      <c r="C176" s="519" t="s">
        <v>8373</v>
      </c>
      <c r="D176" s="573">
        <v>1556</v>
      </c>
      <c r="E176" s="74" t="s">
        <v>6496</v>
      </c>
      <c r="F176" s="74" t="s">
        <v>7167</v>
      </c>
      <c r="G176" s="74" t="s">
        <v>3664</v>
      </c>
      <c r="H176" s="305">
        <v>36</v>
      </c>
      <c r="I176" s="305">
        <v>36</v>
      </c>
      <c r="J176" s="79" t="s">
        <v>5929</v>
      </c>
    </row>
    <row r="177" spans="1:10" ht="48">
      <c r="A177" s="278" t="s">
        <v>8313</v>
      </c>
      <c r="B177" s="519" t="s">
        <v>8212</v>
      </c>
      <c r="C177" s="519" t="s">
        <v>8373</v>
      </c>
      <c r="D177" s="573">
        <v>1322.6</v>
      </c>
      <c r="E177" s="74" t="s">
        <v>6496</v>
      </c>
      <c r="F177" s="74" t="s">
        <v>7167</v>
      </c>
      <c r="G177" s="74" t="s">
        <v>3664</v>
      </c>
      <c r="H177" s="305">
        <v>60</v>
      </c>
      <c r="I177" s="305">
        <v>60</v>
      </c>
      <c r="J177" s="79" t="s">
        <v>5929</v>
      </c>
    </row>
    <row r="178" spans="1:10" ht="48">
      <c r="A178" s="278" t="s">
        <v>8314</v>
      </c>
      <c r="B178" s="519" t="s">
        <v>8213</v>
      </c>
      <c r="C178" s="519" t="s">
        <v>8374</v>
      </c>
      <c r="D178" s="573">
        <v>1884.5</v>
      </c>
      <c r="E178" s="74" t="s">
        <v>6496</v>
      </c>
      <c r="F178" s="74" t="s">
        <v>7167</v>
      </c>
      <c r="G178" s="74" t="s">
        <v>3664</v>
      </c>
      <c r="H178" s="305">
        <v>12</v>
      </c>
      <c r="I178" s="305">
        <v>12</v>
      </c>
      <c r="J178" s="79" t="s">
        <v>5929</v>
      </c>
    </row>
    <row r="179" spans="1:10" ht="48">
      <c r="A179" s="278" t="s">
        <v>8314</v>
      </c>
      <c r="B179" s="519" t="s">
        <v>8213</v>
      </c>
      <c r="C179" s="519" t="s">
        <v>8374</v>
      </c>
      <c r="D179" s="573">
        <v>1597</v>
      </c>
      <c r="E179" s="74" t="s">
        <v>6496</v>
      </c>
      <c r="F179" s="74" t="s">
        <v>7167</v>
      </c>
      <c r="G179" s="74" t="s">
        <v>3664</v>
      </c>
      <c r="H179" s="305">
        <v>36</v>
      </c>
      <c r="I179" s="305">
        <v>36</v>
      </c>
      <c r="J179" s="79" t="s">
        <v>5929</v>
      </c>
    </row>
    <row r="180" spans="1:10" ht="48">
      <c r="A180" s="278" t="s">
        <v>8314</v>
      </c>
      <c r="B180" s="519" t="s">
        <v>8213</v>
      </c>
      <c r="C180" s="519" t="s">
        <v>8374</v>
      </c>
      <c r="D180" s="573">
        <v>1357.5</v>
      </c>
      <c r="E180" s="74" t="s">
        <v>6496</v>
      </c>
      <c r="F180" s="74" t="s">
        <v>7167</v>
      </c>
      <c r="G180" s="74" t="s">
        <v>3664</v>
      </c>
      <c r="H180" s="305">
        <v>60</v>
      </c>
      <c r="I180" s="305">
        <v>60</v>
      </c>
      <c r="J180" s="79" t="s">
        <v>5929</v>
      </c>
    </row>
    <row r="181" spans="1:10" ht="48">
      <c r="A181" s="278" t="s">
        <v>8315</v>
      </c>
      <c r="B181" s="519" t="s">
        <v>8214</v>
      </c>
      <c r="C181" s="519" t="s">
        <v>8375</v>
      </c>
      <c r="D181" s="573">
        <v>2081.5</v>
      </c>
      <c r="E181" s="74" t="s">
        <v>6496</v>
      </c>
      <c r="F181" s="74" t="s">
        <v>7167</v>
      </c>
      <c r="G181" s="74" t="s">
        <v>3664</v>
      </c>
      <c r="H181" s="305">
        <v>12</v>
      </c>
      <c r="I181" s="305">
        <v>12</v>
      </c>
      <c r="J181" s="79" t="s">
        <v>5929</v>
      </c>
    </row>
    <row r="182" spans="1:10" ht="48">
      <c r="A182" s="278" t="s">
        <v>8315</v>
      </c>
      <c r="B182" s="519" t="s">
        <v>8214</v>
      </c>
      <c r="C182" s="519" t="s">
        <v>8375</v>
      </c>
      <c r="D182" s="573">
        <v>1764</v>
      </c>
      <c r="E182" s="74" t="s">
        <v>6496</v>
      </c>
      <c r="F182" s="74" t="s">
        <v>7167</v>
      </c>
      <c r="G182" s="74" t="s">
        <v>3664</v>
      </c>
      <c r="H182" s="305">
        <v>36</v>
      </c>
      <c r="I182" s="305">
        <v>36</v>
      </c>
      <c r="J182" s="79" t="s">
        <v>5929</v>
      </c>
    </row>
    <row r="183" spans="1:10" ht="48">
      <c r="A183" s="278" t="s">
        <v>8315</v>
      </c>
      <c r="B183" s="519" t="s">
        <v>8214</v>
      </c>
      <c r="C183" s="519" t="s">
        <v>8375</v>
      </c>
      <c r="D183" s="573">
        <v>1499.4</v>
      </c>
      <c r="E183" s="74" t="s">
        <v>6496</v>
      </c>
      <c r="F183" s="74" t="s">
        <v>7167</v>
      </c>
      <c r="G183" s="74" t="s">
        <v>3664</v>
      </c>
      <c r="H183" s="305">
        <v>60</v>
      </c>
      <c r="I183" s="305">
        <v>60</v>
      </c>
      <c r="J183" s="79" t="s">
        <v>5929</v>
      </c>
    </row>
    <row r="184" spans="1:10" ht="48">
      <c r="A184" s="278" t="s">
        <v>8316</v>
      </c>
      <c r="B184" s="519" t="s">
        <v>8215</v>
      </c>
      <c r="C184" s="519" t="s">
        <v>8376</v>
      </c>
      <c r="D184" s="573">
        <v>2558.1999999999998</v>
      </c>
      <c r="E184" s="74" t="s">
        <v>6496</v>
      </c>
      <c r="F184" s="74" t="s">
        <v>7167</v>
      </c>
      <c r="G184" s="74" t="s">
        <v>3664</v>
      </c>
      <c r="H184" s="305">
        <v>12</v>
      </c>
      <c r="I184" s="305">
        <v>12</v>
      </c>
      <c r="J184" s="79" t="s">
        <v>5929</v>
      </c>
    </row>
    <row r="185" spans="1:10" ht="48">
      <c r="A185" s="278" t="s">
        <v>8316</v>
      </c>
      <c r="B185" s="519" t="s">
        <v>8215</v>
      </c>
      <c r="C185" s="519" t="s">
        <v>8376</v>
      </c>
      <c r="D185" s="573">
        <v>2168</v>
      </c>
      <c r="E185" s="74" t="s">
        <v>6496</v>
      </c>
      <c r="F185" s="74" t="s">
        <v>7167</v>
      </c>
      <c r="G185" s="74" t="s">
        <v>3664</v>
      </c>
      <c r="H185" s="305">
        <v>36</v>
      </c>
      <c r="I185" s="305">
        <v>36</v>
      </c>
      <c r="J185" s="79" t="s">
        <v>5929</v>
      </c>
    </row>
    <row r="186" spans="1:10" ht="48">
      <c r="A186" s="278" t="s">
        <v>8316</v>
      </c>
      <c r="B186" s="519" t="s">
        <v>8215</v>
      </c>
      <c r="C186" s="519" t="s">
        <v>8376</v>
      </c>
      <c r="D186" s="573">
        <v>1842.8</v>
      </c>
      <c r="E186" s="74" t="s">
        <v>6496</v>
      </c>
      <c r="F186" s="74" t="s">
        <v>7167</v>
      </c>
      <c r="G186" s="74" t="s">
        <v>3664</v>
      </c>
      <c r="H186" s="305">
        <v>60</v>
      </c>
      <c r="I186" s="305">
        <v>60</v>
      </c>
      <c r="J186" s="79" t="s">
        <v>5929</v>
      </c>
    </row>
    <row r="187" spans="1:10" ht="48">
      <c r="A187" s="278" t="s">
        <v>8317</v>
      </c>
      <c r="B187" s="589" t="s">
        <v>8216</v>
      </c>
      <c r="C187" s="589" t="s">
        <v>8377</v>
      </c>
      <c r="D187" s="590">
        <v>2755.3</v>
      </c>
      <c r="E187" s="74" t="s">
        <v>6496</v>
      </c>
      <c r="F187" s="74" t="s">
        <v>7167</v>
      </c>
      <c r="G187" s="74" t="s">
        <v>3664</v>
      </c>
      <c r="H187" s="305">
        <v>12</v>
      </c>
      <c r="I187" s="305">
        <v>12</v>
      </c>
      <c r="J187" s="79" t="s">
        <v>5929</v>
      </c>
    </row>
    <row r="188" spans="1:10" ht="48">
      <c r="A188" s="278" t="s">
        <v>8317</v>
      </c>
      <c r="B188" s="589" t="s">
        <v>8216</v>
      </c>
      <c r="C188" s="589" t="s">
        <v>8377</v>
      </c>
      <c r="D188" s="590">
        <v>2335</v>
      </c>
      <c r="E188" s="74" t="s">
        <v>6496</v>
      </c>
      <c r="F188" s="74" t="s">
        <v>7167</v>
      </c>
      <c r="G188" s="74" t="s">
        <v>3664</v>
      </c>
      <c r="H188" s="305">
        <v>36</v>
      </c>
      <c r="I188" s="305">
        <v>36</v>
      </c>
      <c r="J188" s="79" t="s">
        <v>5929</v>
      </c>
    </row>
    <row r="189" spans="1:10" ht="48">
      <c r="A189" s="278" t="s">
        <v>8317</v>
      </c>
      <c r="B189" s="589" t="s">
        <v>8216</v>
      </c>
      <c r="C189" s="589" t="s">
        <v>8377</v>
      </c>
      <c r="D189" s="590">
        <v>1984.8</v>
      </c>
      <c r="E189" s="74" t="s">
        <v>6496</v>
      </c>
      <c r="F189" s="74" t="s">
        <v>7167</v>
      </c>
      <c r="G189" s="74" t="s">
        <v>3664</v>
      </c>
      <c r="H189" s="305">
        <v>60</v>
      </c>
      <c r="I189" s="305">
        <v>60</v>
      </c>
      <c r="J189" s="79" t="s">
        <v>5929</v>
      </c>
    </row>
    <row r="190" spans="1:10" ht="36">
      <c r="A190" s="278" t="s">
        <v>8257</v>
      </c>
      <c r="B190" s="589" t="s">
        <v>10900</v>
      </c>
      <c r="C190" s="589" t="s">
        <v>10901</v>
      </c>
      <c r="D190" s="590">
        <v>984</v>
      </c>
      <c r="E190" s="74" t="s">
        <v>6496</v>
      </c>
      <c r="F190" s="74" t="s">
        <v>7167</v>
      </c>
      <c r="G190" s="74" t="s">
        <v>3664</v>
      </c>
      <c r="H190" s="305">
        <v>12</v>
      </c>
      <c r="I190" s="305">
        <v>12</v>
      </c>
      <c r="J190" s="79" t="s">
        <v>5929</v>
      </c>
    </row>
    <row r="191" spans="1:10" ht="36">
      <c r="A191" s="278" t="s">
        <v>8257</v>
      </c>
      <c r="B191" s="589" t="s">
        <v>10900</v>
      </c>
      <c r="C191" s="589" t="s">
        <v>10901</v>
      </c>
      <c r="D191" s="590">
        <v>834</v>
      </c>
      <c r="E191" s="74" t="s">
        <v>6496</v>
      </c>
      <c r="F191" s="74" t="s">
        <v>7167</v>
      </c>
      <c r="G191" s="74" t="s">
        <v>3664</v>
      </c>
      <c r="H191" s="305">
        <v>36</v>
      </c>
      <c r="I191" s="305">
        <v>36</v>
      </c>
      <c r="J191" s="79" t="s">
        <v>5929</v>
      </c>
    </row>
    <row r="192" spans="1:10" ht="36">
      <c r="A192" s="278" t="s">
        <v>8257</v>
      </c>
      <c r="B192" s="589" t="s">
        <v>10900</v>
      </c>
      <c r="C192" s="589" t="s">
        <v>10901</v>
      </c>
      <c r="D192" s="590">
        <v>709</v>
      </c>
      <c r="E192" s="74" t="s">
        <v>6496</v>
      </c>
      <c r="F192" s="74" t="s">
        <v>7167</v>
      </c>
      <c r="G192" s="74" t="s">
        <v>3664</v>
      </c>
      <c r="H192" s="305">
        <v>60</v>
      </c>
      <c r="I192" s="305">
        <v>60</v>
      </c>
      <c r="J192" s="79" t="s">
        <v>5929</v>
      </c>
    </row>
    <row r="193" spans="1:10" ht="36">
      <c r="A193" s="278" t="s">
        <v>8258</v>
      </c>
      <c r="B193" s="589" t="s">
        <v>10902</v>
      </c>
      <c r="C193" s="589" t="s">
        <v>10903</v>
      </c>
      <c r="D193" s="590">
        <v>1289</v>
      </c>
      <c r="E193" s="74" t="s">
        <v>6496</v>
      </c>
      <c r="F193" s="74" t="s">
        <v>7167</v>
      </c>
      <c r="G193" s="74" t="s">
        <v>3664</v>
      </c>
      <c r="H193" s="305">
        <v>12</v>
      </c>
      <c r="I193" s="305">
        <v>12</v>
      </c>
      <c r="J193" s="79" t="s">
        <v>5929</v>
      </c>
    </row>
    <row r="194" spans="1:10" ht="36">
      <c r="A194" s="278" t="s">
        <v>8258</v>
      </c>
      <c r="B194" s="589" t="s">
        <v>10902</v>
      </c>
      <c r="C194" s="589" t="s">
        <v>10903</v>
      </c>
      <c r="D194" s="590">
        <v>1092</v>
      </c>
      <c r="E194" s="74" t="s">
        <v>6496</v>
      </c>
      <c r="F194" s="74" t="s">
        <v>7167</v>
      </c>
      <c r="G194" s="74" t="s">
        <v>3664</v>
      </c>
      <c r="H194" s="305">
        <v>36</v>
      </c>
      <c r="I194" s="305">
        <v>36</v>
      </c>
      <c r="J194" s="79" t="s">
        <v>5929</v>
      </c>
    </row>
    <row r="195" spans="1:10" ht="36">
      <c r="A195" s="278" t="s">
        <v>8258</v>
      </c>
      <c r="B195" s="589" t="s">
        <v>10902</v>
      </c>
      <c r="C195" s="589" t="s">
        <v>10903</v>
      </c>
      <c r="D195" s="590">
        <v>928</v>
      </c>
      <c r="E195" s="74" t="s">
        <v>6496</v>
      </c>
      <c r="F195" s="74" t="s">
        <v>7167</v>
      </c>
      <c r="G195" s="74" t="s">
        <v>3664</v>
      </c>
      <c r="H195" s="305">
        <v>60</v>
      </c>
      <c r="I195" s="305">
        <v>60</v>
      </c>
      <c r="J195" s="79" t="s">
        <v>5929</v>
      </c>
    </row>
    <row r="196" spans="1:10" ht="36">
      <c r="A196" s="278" t="s">
        <v>8259</v>
      </c>
      <c r="B196" s="589" t="s">
        <v>10904</v>
      </c>
      <c r="C196" s="589" t="s">
        <v>10905</v>
      </c>
      <c r="D196" s="590">
        <v>1600</v>
      </c>
      <c r="E196" s="74" t="s">
        <v>6496</v>
      </c>
      <c r="F196" s="74" t="s">
        <v>7167</v>
      </c>
      <c r="G196" s="74" t="s">
        <v>3664</v>
      </c>
      <c r="H196" s="305">
        <v>12</v>
      </c>
      <c r="I196" s="305">
        <v>12</v>
      </c>
      <c r="J196" s="79" t="s">
        <v>5929</v>
      </c>
    </row>
    <row r="197" spans="1:10" ht="36">
      <c r="A197" s="278" t="s">
        <v>8259</v>
      </c>
      <c r="B197" s="589" t="s">
        <v>10904</v>
      </c>
      <c r="C197" s="589" t="s">
        <v>10905</v>
      </c>
      <c r="D197" s="590">
        <v>1356</v>
      </c>
      <c r="E197" s="74" t="s">
        <v>6496</v>
      </c>
      <c r="F197" s="74" t="s">
        <v>7167</v>
      </c>
      <c r="G197" s="74" t="s">
        <v>3664</v>
      </c>
      <c r="H197" s="305">
        <v>36</v>
      </c>
      <c r="I197" s="305">
        <v>36</v>
      </c>
      <c r="J197" s="79" t="s">
        <v>5929</v>
      </c>
    </row>
    <row r="198" spans="1:10" ht="36">
      <c r="A198" s="278" t="s">
        <v>8259</v>
      </c>
      <c r="B198" s="589" t="s">
        <v>10904</v>
      </c>
      <c r="C198" s="589" t="s">
        <v>10905</v>
      </c>
      <c r="D198" s="590">
        <v>1153</v>
      </c>
      <c r="E198" s="74" t="s">
        <v>6496</v>
      </c>
      <c r="F198" s="74" t="s">
        <v>7167</v>
      </c>
      <c r="G198" s="74" t="s">
        <v>3664</v>
      </c>
      <c r="H198" s="305">
        <v>60</v>
      </c>
      <c r="I198" s="305">
        <v>60</v>
      </c>
      <c r="J198" s="79" t="s">
        <v>5929</v>
      </c>
    </row>
    <row r="199" spans="1:10" ht="36">
      <c r="A199" s="278" t="s">
        <v>8260</v>
      </c>
      <c r="B199" s="589" t="s">
        <v>10906</v>
      </c>
      <c r="C199" s="589" t="s">
        <v>10907</v>
      </c>
      <c r="D199" s="590">
        <v>2060</v>
      </c>
      <c r="E199" s="74" t="s">
        <v>6496</v>
      </c>
      <c r="F199" s="74" t="s">
        <v>7167</v>
      </c>
      <c r="G199" s="74" t="s">
        <v>3664</v>
      </c>
      <c r="H199" s="305">
        <v>12</v>
      </c>
      <c r="I199" s="305">
        <v>12</v>
      </c>
      <c r="J199" s="79" t="s">
        <v>5929</v>
      </c>
    </row>
    <row r="200" spans="1:10" ht="36">
      <c r="A200" s="278" t="s">
        <v>8260</v>
      </c>
      <c r="B200" s="589" t="s">
        <v>10906</v>
      </c>
      <c r="C200" s="589" t="s">
        <v>10907</v>
      </c>
      <c r="D200" s="590">
        <v>1746</v>
      </c>
      <c r="E200" s="74" t="s">
        <v>6496</v>
      </c>
      <c r="F200" s="74" t="s">
        <v>7167</v>
      </c>
      <c r="G200" s="74" t="s">
        <v>3664</v>
      </c>
      <c r="H200" s="305">
        <v>36</v>
      </c>
      <c r="I200" s="305">
        <v>36</v>
      </c>
      <c r="J200" s="79" t="s">
        <v>5929</v>
      </c>
    </row>
    <row r="201" spans="1:10" ht="36">
      <c r="A201" s="278" t="s">
        <v>8260</v>
      </c>
      <c r="B201" s="589" t="s">
        <v>10906</v>
      </c>
      <c r="C201" s="589" t="s">
        <v>10907</v>
      </c>
      <c r="D201" s="590">
        <v>1484</v>
      </c>
      <c r="E201" s="74" t="s">
        <v>6496</v>
      </c>
      <c r="F201" s="74" t="s">
        <v>7167</v>
      </c>
      <c r="G201" s="74" t="s">
        <v>3664</v>
      </c>
      <c r="H201" s="305">
        <v>60</v>
      </c>
      <c r="I201" s="305">
        <v>60</v>
      </c>
      <c r="J201" s="79" t="s">
        <v>5929</v>
      </c>
    </row>
    <row r="202" spans="1:10" ht="36">
      <c r="A202" s="278" t="s">
        <v>8256</v>
      </c>
      <c r="B202" s="589" t="s">
        <v>10908</v>
      </c>
      <c r="C202" s="589" t="s">
        <v>10909</v>
      </c>
      <c r="D202" s="590">
        <v>2213</v>
      </c>
      <c r="E202" s="74" t="s">
        <v>6496</v>
      </c>
      <c r="F202" s="74" t="s">
        <v>7167</v>
      </c>
      <c r="G202" s="74" t="s">
        <v>3664</v>
      </c>
      <c r="H202" s="305">
        <v>12</v>
      </c>
      <c r="I202" s="305">
        <v>12</v>
      </c>
      <c r="J202" s="79" t="s">
        <v>5929</v>
      </c>
    </row>
    <row r="203" spans="1:10" ht="36">
      <c r="A203" s="278" t="s">
        <v>8256</v>
      </c>
      <c r="B203" s="589" t="s">
        <v>10908</v>
      </c>
      <c r="C203" s="589" t="s">
        <v>10909</v>
      </c>
      <c r="D203" s="590">
        <v>1875</v>
      </c>
      <c r="E203" s="74" t="s">
        <v>6496</v>
      </c>
      <c r="F203" s="74" t="s">
        <v>7167</v>
      </c>
      <c r="G203" s="74" t="s">
        <v>3664</v>
      </c>
      <c r="H203" s="305">
        <v>36</v>
      </c>
      <c r="I203" s="305">
        <v>36</v>
      </c>
      <c r="J203" s="79" t="s">
        <v>5929</v>
      </c>
    </row>
    <row r="204" spans="1:10" ht="36">
      <c r="A204" s="278" t="s">
        <v>8256</v>
      </c>
      <c r="B204" s="589" t="s">
        <v>10908</v>
      </c>
      <c r="C204" s="589" t="s">
        <v>10909</v>
      </c>
      <c r="D204" s="590">
        <v>1594</v>
      </c>
      <c r="E204" s="74" t="s">
        <v>6496</v>
      </c>
      <c r="F204" s="74" t="s">
        <v>7167</v>
      </c>
      <c r="G204" s="74" t="s">
        <v>3664</v>
      </c>
      <c r="H204" s="305">
        <v>60</v>
      </c>
      <c r="I204" s="305">
        <v>60</v>
      </c>
      <c r="J204" s="79" t="s">
        <v>5929</v>
      </c>
    </row>
    <row r="206" spans="1:10" s="382" customFormat="1">
      <c r="A206" s="382" t="s">
        <v>160</v>
      </c>
      <c r="C206" s="387" t="s">
        <v>8399</v>
      </c>
    </row>
    <row r="207" spans="1:10" s="382" customFormat="1">
      <c r="A207" s="385" t="s">
        <v>5</v>
      </c>
      <c r="B207" s="382" t="s">
        <v>161</v>
      </c>
      <c r="C207" s="854" t="s">
        <v>8400</v>
      </c>
    </row>
    <row r="208" spans="1:10" s="382" customFormat="1">
      <c r="A208" s="385" t="s">
        <v>7</v>
      </c>
      <c r="B208" s="383" t="s">
        <v>162</v>
      </c>
      <c r="C208" s="854" t="s">
        <v>8401</v>
      </c>
    </row>
    <row r="209" spans="1:10" s="382" customFormat="1">
      <c r="A209" s="385" t="s">
        <v>163</v>
      </c>
      <c r="B209" s="382" t="s">
        <v>164</v>
      </c>
      <c r="C209" s="388" t="s">
        <v>8402</v>
      </c>
    </row>
    <row r="210" spans="1:10" s="382" customFormat="1">
      <c r="A210" s="385" t="s">
        <v>165</v>
      </c>
      <c r="B210" s="382" t="s">
        <v>166</v>
      </c>
      <c r="C210" s="388" t="s">
        <v>8403</v>
      </c>
    </row>
    <row r="211" spans="1:10" s="382" customFormat="1">
      <c r="A211" s="385" t="s">
        <v>167</v>
      </c>
      <c r="B211" s="382" t="s">
        <v>168</v>
      </c>
      <c r="C211" s="388" t="s">
        <v>8404</v>
      </c>
    </row>
    <row r="212" spans="1:10" s="382" customFormat="1">
      <c r="A212" s="385" t="s">
        <v>169</v>
      </c>
      <c r="B212" s="382" t="s">
        <v>170</v>
      </c>
      <c r="C212" s="854" t="s">
        <v>8405</v>
      </c>
    </row>
    <row r="213" spans="1:10" s="382" customFormat="1">
      <c r="A213" s="26" t="s">
        <v>1292</v>
      </c>
      <c r="B213" s="27" t="s">
        <v>1295</v>
      </c>
      <c r="C213" s="849" t="s">
        <v>8406</v>
      </c>
    </row>
    <row r="214" spans="1:10" s="382" customFormat="1">
      <c r="A214" s="26" t="s">
        <v>1293</v>
      </c>
      <c r="B214" s="27" t="s">
        <v>1296</v>
      </c>
      <c r="C214" s="854" t="s">
        <v>8407</v>
      </c>
    </row>
    <row r="215" spans="1:10" s="382" customFormat="1">
      <c r="A215" s="26" t="s">
        <v>1425</v>
      </c>
      <c r="B215" s="27" t="s">
        <v>1424</v>
      </c>
      <c r="C215" s="384"/>
    </row>
    <row r="216" spans="1:10" s="382" customFormat="1">
      <c r="A216" s="26" t="s">
        <v>1294</v>
      </c>
      <c r="B216" s="27" t="s">
        <v>1297</v>
      </c>
      <c r="C216" s="849"/>
    </row>
    <row r="217" spans="1:10" s="382" customFormat="1">
      <c r="A217" s="26" t="s">
        <v>171</v>
      </c>
      <c r="B217" s="27" t="s">
        <v>172</v>
      </c>
      <c r="C217" s="384"/>
    </row>
    <row r="218" spans="1:10" s="384" customFormat="1">
      <c r="A218" s="26" t="s">
        <v>5415</v>
      </c>
      <c r="B218" s="27" t="s">
        <v>5416</v>
      </c>
      <c r="C218" s="864"/>
      <c r="D218" s="382"/>
      <c r="E218" s="382"/>
      <c r="F218" s="382"/>
      <c r="G218" s="382"/>
      <c r="H218" s="382"/>
      <c r="I218" s="382"/>
      <c r="J218" s="382"/>
    </row>
    <row r="219" spans="1:10" s="382" customFormat="1">
      <c r="A219" s="26" t="s">
        <v>7167</v>
      </c>
      <c r="B219" s="27" t="s">
        <v>7168</v>
      </c>
      <c r="C219" s="176"/>
    </row>
    <row r="220" spans="1:10">
      <c r="A220" s="26" t="s">
        <v>7712</v>
      </c>
      <c r="B220" s="849" t="s">
        <v>9836</v>
      </c>
    </row>
  </sheetData>
  <sheetProtection algorithmName="SHA-512" hashValue="J1SC5RKQ05TPgnO0HI/CuRYYPXNgSidL58XgxTqUwV4ODLzPyHH9oRGhTeZQ959ssFzoS5QqSCDOXEZYLztAIQ==" saltValue="gkrWG8YAjFIo6yazysxV9Q=="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205"/>
  <sheetViews>
    <sheetView zoomScaleNormal="100" workbookViewId="0"/>
  </sheetViews>
  <sheetFormatPr defaultColWidth="9.125" defaultRowHeight="12"/>
  <cols>
    <col min="1" max="1" width="25.75" style="3" customWidth="1"/>
    <col min="2" max="2" width="48.25" style="3" customWidth="1"/>
    <col min="3" max="3" width="30.5" style="24" customWidth="1"/>
    <col min="4" max="4" width="8.875" style="3" customWidth="1"/>
    <col min="5" max="5" width="5.75" style="3" customWidth="1"/>
    <col min="6" max="6" width="6.75" style="3" customWidth="1"/>
    <col min="7" max="7" width="8" style="3" customWidth="1"/>
    <col min="8" max="8" width="8.875" style="3" customWidth="1"/>
    <col min="9" max="9" width="7.625" style="3" customWidth="1"/>
    <col min="10" max="10" width="7.5" style="3" bestFit="1" customWidth="1"/>
    <col min="11" max="11" width="20.125" style="3" customWidth="1"/>
    <col min="12" max="16384" width="9.125" style="3"/>
  </cols>
  <sheetData>
    <row r="1" spans="1:9" ht="21" customHeight="1" thickBot="1">
      <c r="A1" s="1" t="s">
        <v>6246</v>
      </c>
      <c r="B1" s="133"/>
      <c r="C1" s="240"/>
      <c r="D1" s="240"/>
      <c r="E1" s="255"/>
      <c r="F1" s="240"/>
      <c r="G1" s="240"/>
      <c r="H1" s="55"/>
    </row>
    <row r="2" spans="1:9" ht="24.75" thickBot="1">
      <c r="A2" s="6" t="s">
        <v>0</v>
      </c>
      <c r="B2" s="7" t="s">
        <v>1</v>
      </c>
      <c r="C2" s="8" t="s">
        <v>2</v>
      </c>
      <c r="D2" s="169" t="s">
        <v>3498</v>
      </c>
      <c r="E2" s="256" t="s">
        <v>6494</v>
      </c>
      <c r="F2" s="9" t="s">
        <v>4</v>
      </c>
      <c r="G2" s="584" t="s">
        <v>8398</v>
      </c>
      <c r="H2" s="55"/>
      <c r="I2" s="382"/>
    </row>
    <row r="3" spans="1:9" ht="14.25" customHeight="1" thickBot="1">
      <c r="A3" s="162" t="s">
        <v>6247</v>
      </c>
      <c r="B3" s="142"/>
      <c r="C3" s="142"/>
      <c r="D3" s="65"/>
      <c r="E3" s="65"/>
      <c r="F3" s="390"/>
      <c r="G3" s="395"/>
      <c r="H3" s="55"/>
      <c r="I3" s="382"/>
    </row>
    <row r="4" spans="1:9" ht="24">
      <c r="A4" s="113" t="s">
        <v>6248</v>
      </c>
      <c r="B4" s="122" t="s">
        <v>6249</v>
      </c>
      <c r="C4" s="114" t="s">
        <v>6249</v>
      </c>
      <c r="D4" s="13">
        <v>850</v>
      </c>
      <c r="E4" s="14" t="s">
        <v>6495</v>
      </c>
      <c r="F4" s="14" t="s">
        <v>5</v>
      </c>
      <c r="G4" s="14" t="s">
        <v>6232</v>
      </c>
      <c r="H4" s="55"/>
      <c r="I4" s="382"/>
    </row>
    <row r="5" spans="1:9" ht="36">
      <c r="A5" s="113" t="s">
        <v>6250</v>
      </c>
      <c r="B5" s="114" t="s">
        <v>6402</v>
      </c>
      <c r="C5" s="114" t="s">
        <v>6402</v>
      </c>
      <c r="D5" s="13">
        <v>995</v>
      </c>
      <c r="E5" s="14" t="s">
        <v>6495</v>
      </c>
      <c r="F5" s="14" t="s">
        <v>5</v>
      </c>
      <c r="G5" s="14" t="s">
        <v>6232</v>
      </c>
      <c r="H5" s="55"/>
      <c r="I5" s="382"/>
    </row>
    <row r="6" spans="1:9" ht="13.5">
      <c r="A6" s="113" t="s">
        <v>6251</v>
      </c>
      <c r="B6" s="551" t="s">
        <v>6252</v>
      </c>
      <c r="C6" s="410" t="s">
        <v>6252</v>
      </c>
      <c r="D6" s="13">
        <v>1995</v>
      </c>
      <c r="E6" s="14" t="s">
        <v>6495</v>
      </c>
      <c r="F6" s="14" t="s">
        <v>5</v>
      </c>
      <c r="G6" s="14" t="s">
        <v>6232</v>
      </c>
      <c r="H6" s="55"/>
      <c r="I6" s="158"/>
    </row>
    <row r="7" spans="1:9" ht="24">
      <c r="A7" s="113" t="s">
        <v>6423</v>
      </c>
      <c r="B7" s="551" t="s">
        <v>6424</v>
      </c>
      <c r="C7" s="410" t="s">
        <v>6424</v>
      </c>
      <c r="D7" s="13">
        <v>4400</v>
      </c>
      <c r="E7" s="14" t="s">
        <v>6495</v>
      </c>
      <c r="F7" s="14" t="s">
        <v>5</v>
      </c>
      <c r="G7" s="14" t="s">
        <v>6232</v>
      </c>
      <c r="H7" s="55"/>
      <c r="I7" s="158"/>
    </row>
    <row r="8" spans="1:9" s="382" customFormat="1" ht="24">
      <c r="A8" s="110" t="s">
        <v>8511</v>
      </c>
      <c r="B8" s="421" t="s">
        <v>8513</v>
      </c>
      <c r="C8" s="422" t="s">
        <v>8513</v>
      </c>
      <c r="D8" s="53">
        <v>10995</v>
      </c>
      <c r="E8" s="74" t="s">
        <v>6495</v>
      </c>
      <c r="F8" s="74" t="s">
        <v>5</v>
      </c>
      <c r="G8" s="74" t="s">
        <v>6232</v>
      </c>
      <c r="H8" s="55"/>
      <c r="I8" s="158"/>
    </row>
    <row r="9" spans="1:9" s="382" customFormat="1" ht="24">
      <c r="A9" s="110" t="s">
        <v>8512</v>
      </c>
      <c r="B9" s="422" t="s">
        <v>8514</v>
      </c>
      <c r="C9" s="422" t="s">
        <v>8514</v>
      </c>
      <c r="D9" s="53">
        <v>10995</v>
      </c>
      <c r="E9" s="74" t="s">
        <v>6495</v>
      </c>
      <c r="F9" s="74" t="s">
        <v>5</v>
      </c>
      <c r="G9" s="74" t="s">
        <v>6232</v>
      </c>
      <c r="H9" s="55"/>
      <c r="I9" s="158"/>
    </row>
    <row r="10" spans="1:9" ht="24">
      <c r="A10" s="113" t="s">
        <v>6551</v>
      </c>
      <c r="B10" s="409" t="s">
        <v>6552</v>
      </c>
      <c r="C10" s="410" t="s">
        <v>6552</v>
      </c>
      <c r="D10" s="13">
        <v>18900</v>
      </c>
      <c r="E10" s="14" t="s">
        <v>6495</v>
      </c>
      <c r="F10" s="14" t="s">
        <v>5</v>
      </c>
      <c r="G10" s="14" t="s">
        <v>6232</v>
      </c>
      <c r="H10" s="55"/>
      <c r="I10" s="158"/>
    </row>
    <row r="11" spans="1:9" ht="24">
      <c r="A11" s="113" t="s">
        <v>6555</v>
      </c>
      <c r="B11" s="410" t="s">
        <v>6662</v>
      </c>
      <c r="C11" s="410" t="s">
        <v>6662</v>
      </c>
      <c r="D11" s="13">
        <v>18900</v>
      </c>
      <c r="E11" s="14" t="s">
        <v>6495</v>
      </c>
      <c r="F11" s="14" t="s">
        <v>5</v>
      </c>
      <c r="G11" s="14" t="s">
        <v>6232</v>
      </c>
      <c r="H11" s="55"/>
      <c r="I11" s="158"/>
    </row>
    <row r="12" spans="1:9" ht="13.5">
      <c r="A12" s="113" t="s">
        <v>6253</v>
      </c>
      <c r="B12" s="409" t="s">
        <v>8320</v>
      </c>
      <c r="C12" s="409" t="s">
        <v>8320</v>
      </c>
      <c r="D12" s="13">
        <v>1145</v>
      </c>
      <c r="E12" s="14" t="s">
        <v>6495</v>
      </c>
      <c r="F12" s="14" t="s">
        <v>5</v>
      </c>
      <c r="G12" s="14" t="s">
        <v>6232</v>
      </c>
      <c r="H12" s="55"/>
      <c r="I12" s="158"/>
    </row>
    <row r="13" spans="1:9" ht="13.5">
      <c r="A13" s="113" t="s">
        <v>6254</v>
      </c>
      <c r="B13" s="409" t="s">
        <v>8318</v>
      </c>
      <c r="C13" s="409" t="s">
        <v>8318</v>
      </c>
      <c r="D13" s="13">
        <v>2595</v>
      </c>
      <c r="E13" s="14" t="s">
        <v>6495</v>
      </c>
      <c r="F13" s="14" t="s">
        <v>5</v>
      </c>
      <c r="G13" s="14" t="s">
        <v>6232</v>
      </c>
      <c r="H13" s="55"/>
      <c r="I13" s="158"/>
    </row>
    <row r="14" spans="1:9" ht="14.25" thickBot="1">
      <c r="A14" s="113" t="s">
        <v>6404</v>
      </c>
      <c r="B14" s="409" t="s">
        <v>8319</v>
      </c>
      <c r="C14" s="409" t="s">
        <v>8319</v>
      </c>
      <c r="D14" s="13">
        <v>4695</v>
      </c>
      <c r="E14" s="14" t="s">
        <v>6495</v>
      </c>
      <c r="F14" s="14" t="s">
        <v>5</v>
      </c>
      <c r="G14" s="14" t="s">
        <v>6232</v>
      </c>
      <c r="H14" s="55"/>
      <c r="I14"/>
    </row>
    <row r="15" spans="1:9" ht="14.25" thickBot="1">
      <c r="A15" s="162" t="s">
        <v>6255</v>
      </c>
      <c r="B15" s="142"/>
      <c r="C15" s="142"/>
      <c r="D15" s="65"/>
      <c r="E15" s="65"/>
      <c r="F15" s="390"/>
      <c r="G15" s="395"/>
      <c r="H15" s="55"/>
      <c r="I15" s="158"/>
    </row>
    <row r="16" spans="1:9" ht="36">
      <c r="A16" s="113" t="s">
        <v>6256</v>
      </c>
      <c r="B16" s="122" t="s">
        <v>6257</v>
      </c>
      <c r="C16" s="114" t="s">
        <v>6257</v>
      </c>
      <c r="D16" s="13">
        <v>850</v>
      </c>
      <c r="E16" s="14" t="s">
        <v>6495</v>
      </c>
      <c r="F16" s="14" t="s">
        <v>5</v>
      </c>
      <c r="G16" s="14" t="s">
        <v>6232</v>
      </c>
      <c r="H16" s="55"/>
      <c r="I16" s="158"/>
    </row>
    <row r="17" spans="1:11" ht="36">
      <c r="A17" s="113" t="s">
        <v>6258</v>
      </c>
      <c r="B17" s="114" t="s">
        <v>6403</v>
      </c>
      <c r="C17" s="114" t="s">
        <v>6403</v>
      </c>
      <c r="D17" s="13">
        <v>995</v>
      </c>
      <c r="E17" s="14" t="s">
        <v>6495</v>
      </c>
      <c r="F17" s="14" t="s">
        <v>5</v>
      </c>
      <c r="G17" s="14" t="s">
        <v>6232</v>
      </c>
      <c r="H17" s="55"/>
      <c r="I17" s="158"/>
    </row>
    <row r="18" spans="1:11" ht="24">
      <c r="A18" s="113" t="s">
        <v>6259</v>
      </c>
      <c r="B18" s="122" t="s">
        <v>6260</v>
      </c>
      <c r="C18" s="114" t="s">
        <v>6260</v>
      </c>
      <c r="D18" s="13">
        <v>1995</v>
      </c>
      <c r="E18" s="14" t="s">
        <v>6495</v>
      </c>
      <c r="F18" s="14" t="s">
        <v>5</v>
      </c>
      <c r="G18" s="14" t="s">
        <v>6232</v>
      </c>
      <c r="H18" s="55"/>
      <c r="I18" s="158"/>
    </row>
    <row r="19" spans="1:11" ht="24">
      <c r="A19" s="113" t="s">
        <v>6425</v>
      </c>
      <c r="B19" s="122" t="s">
        <v>6426</v>
      </c>
      <c r="C19" s="114" t="s">
        <v>6426</v>
      </c>
      <c r="D19" s="13">
        <v>4400</v>
      </c>
      <c r="E19" s="14" t="s">
        <v>6495</v>
      </c>
      <c r="F19" s="14" t="s">
        <v>5</v>
      </c>
      <c r="G19" s="14" t="s">
        <v>6232</v>
      </c>
      <c r="H19" s="55"/>
      <c r="I19" s="158"/>
    </row>
    <row r="20" spans="1:11" s="382" customFormat="1" ht="24">
      <c r="A20" s="110" t="s">
        <v>8515</v>
      </c>
      <c r="B20" s="421" t="s">
        <v>8517</v>
      </c>
      <c r="C20" s="422" t="s">
        <v>8517</v>
      </c>
      <c r="D20" s="53">
        <v>10995</v>
      </c>
      <c r="E20" s="74" t="s">
        <v>6495</v>
      </c>
      <c r="F20" s="74" t="s">
        <v>5</v>
      </c>
      <c r="G20" s="74" t="s">
        <v>6232</v>
      </c>
      <c r="H20" s="55"/>
      <c r="I20" s="158"/>
    </row>
    <row r="21" spans="1:11" s="382" customFormat="1" ht="24">
      <c r="A21" s="110" t="s">
        <v>8516</v>
      </c>
      <c r="B21" s="422" t="s">
        <v>8518</v>
      </c>
      <c r="C21" s="422" t="s">
        <v>8518</v>
      </c>
      <c r="D21" s="53">
        <v>10995</v>
      </c>
      <c r="E21" s="74" t="s">
        <v>6495</v>
      </c>
      <c r="F21" s="74" t="s">
        <v>5</v>
      </c>
      <c r="G21" s="74" t="s">
        <v>6232</v>
      </c>
      <c r="H21" s="55"/>
      <c r="I21" s="158"/>
    </row>
    <row r="22" spans="1:11" ht="24">
      <c r="A22" s="113" t="s">
        <v>6553</v>
      </c>
      <c r="B22" s="409" t="s">
        <v>6554</v>
      </c>
      <c r="C22" s="410" t="s">
        <v>6554</v>
      </c>
      <c r="D22" s="13">
        <v>18900</v>
      </c>
      <c r="E22" s="14" t="s">
        <v>6495</v>
      </c>
      <c r="F22" s="14" t="s">
        <v>5</v>
      </c>
      <c r="G22" s="14" t="s">
        <v>6232</v>
      </c>
      <c r="H22" s="55"/>
      <c r="I22" s="158"/>
      <c r="J22" s="382"/>
    </row>
    <row r="23" spans="1:11" ht="24">
      <c r="A23" s="113" t="s">
        <v>6556</v>
      </c>
      <c r="B23" s="410" t="s">
        <v>6663</v>
      </c>
      <c r="C23" s="410" t="s">
        <v>6663</v>
      </c>
      <c r="D23" s="13">
        <v>18900</v>
      </c>
      <c r="E23" s="14" t="s">
        <v>6495</v>
      </c>
      <c r="F23" s="14" t="s">
        <v>5</v>
      </c>
      <c r="G23" s="14" t="s">
        <v>6232</v>
      </c>
      <c r="H23" s="55"/>
      <c r="I23" s="158"/>
    </row>
    <row r="24" spans="1:11" ht="24">
      <c r="A24" s="113" t="s">
        <v>6261</v>
      </c>
      <c r="B24" s="409" t="s">
        <v>8321</v>
      </c>
      <c r="C24" s="409" t="s">
        <v>8321</v>
      </c>
      <c r="D24" s="13">
        <v>1145</v>
      </c>
      <c r="E24" s="14" t="s">
        <v>6495</v>
      </c>
      <c r="F24" s="14" t="s">
        <v>5</v>
      </c>
      <c r="G24" s="14" t="s">
        <v>6232</v>
      </c>
      <c r="H24" s="55"/>
      <c r="I24" s="158"/>
    </row>
    <row r="25" spans="1:11" ht="24">
      <c r="A25" s="113" t="s">
        <v>6262</v>
      </c>
      <c r="B25" s="409" t="s">
        <v>8322</v>
      </c>
      <c r="C25" s="409" t="s">
        <v>8322</v>
      </c>
      <c r="D25" s="13">
        <v>2595</v>
      </c>
      <c r="E25" s="14" t="s">
        <v>6495</v>
      </c>
      <c r="F25" s="14" t="s">
        <v>5</v>
      </c>
      <c r="G25" s="14" t="s">
        <v>6232</v>
      </c>
      <c r="H25" s="55"/>
      <c r="I25" s="158"/>
    </row>
    <row r="26" spans="1:11" ht="24">
      <c r="A26" s="113" t="s">
        <v>6405</v>
      </c>
      <c r="B26" s="409" t="s">
        <v>8323</v>
      </c>
      <c r="C26" s="409" t="s">
        <v>8323</v>
      </c>
      <c r="D26" s="13">
        <v>4695</v>
      </c>
      <c r="E26" s="14" t="s">
        <v>6495</v>
      </c>
      <c r="F26" s="14" t="s">
        <v>5</v>
      </c>
      <c r="G26" s="14" t="s">
        <v>6232</v>
      </c>
      <c r="H26" s="55"/>
      <c r="I26" s="158"/>
    </row>
    <row r="27" spans="1:11" s="321" customFormat="1" ht="13.5">
      <c r="A27" s="105"/>
      <c r="B27" s="210"/>
      <c r="C27" s="130"/>
      <c r="D27" s="19"/>
      <c r="E27" s="20"/>
      <c r="F27" s="20"/>
      <c r="G27" s="20"/>
      <c r="H27" s="55"/>
      <c r="I27" s="158"/>
    </row>
    <row r="28" spans="1:11" ht="16.5" thickBot="1">
      <c r="A28" s="177" t="s">
        <v>6263</v>
      </c>
      <c r="B28" s="55"/>
      <c r="C28" s="156"/>
      <c r="D28"/>
      <c r="E28"/>
      <c r="F28"/>
      <c r="G28" s="55"/>
      <c r="H28" s="55"/>
      <c r="I28" s="55"/>
    </row>
    <row r="29" spans="1:11" ht="34.5" thickBot="1">
      <c r="A29" s="6" t="s">
        <v>0</v>
      </c>
      <c r="B29" s="7" t="s">
        <v>1</v>
      </c>
      <c r="C29" s="8" t="s">
        <v>2</v>
      </c>
      <c r="D29" s="169" t="s">
        <v>3498</v>
      </c>
      <c r="E29" s="315" t="s">
        <v>6494</v>
      </c>
      <c r="F29" s="9" t="s">
        <v>4</v>
      </c>
      <c r="G29" s="584" t="s">
        <v>8398</v>
      </c>
      <c r="H29" s="8" t="s">
        <v>352</v>
      </c>
      <c r="I29" s="8" t="s">
        <v>353</v>
      </c>
      <c r="J29" s="317" t="s">
        <v>5928</v>
      </c>
      <c r="K29" s="658" t="s">
        <v>8645</v>
      </c>
    </row>
    <row r="30" spans="1:11" ht="12.75" thickBot="1">
      <c r="A30" s="141" t="s">
        <v>6264</v>
      </c>
      <c r="B30" s="142"/>
      <c r="C30" s="142"/>
      <c r="D30" s="65"/>
      <c r="E30" s="65"/>
      <c r="F30" s="65"/>
      <c r="G30" s="65"/>
      <c r="H30" s="65"/>
      <c r="I30" s="314"/>
      <c r="J30" s="390"/>
      <c r="K30" s="395"/>
    </row>
    <row r="31" spans="1:11">
      <c r="A31" s="82" t="s">
        <v>6412</v>
      </c>
      <c r="B31" s="122" t="s">
        <v>7005</v>
      </c>
      <c r="C31" s="83" t="s">
        <v>6276</v>
      </c>
      <c r="D31" s="428">
        <v>97</v>
      </c>
      <c r="E31" s="14" t="s">
        <v>6496</v>
      </c>
      <c r="F31" s="14" t="s">
        <v>1292</v>
      </c>
      <c r="G31" s="14" t="s">
        <v>6232</v>
      </c>
      <c r="H31" s="89">
        <v>12</v>
      </c>
      <c r="I31" s="89">
        <v>12</v>
      </c>
      <c r="J31" s="75" t="s">
        <v>5929</v>
      </c>
      <c r="K31" s="14" t="s">
        <v>8637</v>
      </c>
    </row>
    <row r="32" spans="1:11">
      <c r="A32" s="82" t="s">
        <v>6412</v>
      </c>
      <c r="B32" s="122" t="s">
        <v>7005</v>
      </c>
      <c r="C32" s="83" t="s">
        <v>6276</v>
      </c>
      <c r="D32" s="428">
        <v>81</v>
      </c>
      <c r="E32" s="14" t="s">
        <v>6496</v>
      </c>
      <c r="F32" s="14" t="s">
        <v>1292</v>
      </c>
      <c r="G32" s="14" t="s">
        <v>6232</v>
      </c>
      <c r="H32" s="89">
        <v>36</v>
      </c>
      <c r="I32" s="89">
        <v>36</v>
      </c>
      <c r="J32" s="75" t="s">
        <v>5929</v>
      </c>
      <c r="K32" s="14" t="s">
        <v>8637</v>
      </c>
    </row>
    <row r="33" spans="1:11">
      <c r="A33" s="82" t="s">
        <v>6412</v>
      </c>
      <c r="B33" s="122" t="s">
        <v>7005</v>
      </c>
      <c r="C33" s="83" t="s">
        <v>6276</v>
      </c>
      <c r="D33" s="428">
        <v>70</v>
      </c>
      <c r="E33" s="14" t="s">
        <v>6496</v>
      </c>
      <c r="F33" s="14" t="s">
        <v>1292</v>
      </c>
      <c r="G33" s="14" t="s">
        <v>6232</v>
      </c>
      <c r="H33" s="89">
        <v>60</v>
      </c>
      <c r="I33" s="89">
        <v>60</v>
      </c>
      <c r="J33" s="75" t="s">
        <v>5929</v>
      </c>
      <c r="K33" s="14" t="s">
        <v>8637</v>
      </c>
    </row>
    <row r="34" spans="1:11" s="382" customFormat="1" ht="24">
      <c r="A34" s="82" t="s">
        <v>8702</v>
      </c>
      <c r="B34" s="122" t="s">
        <v>8703</v>
      </c>
      <c r="C34" s="83" t="s">
        <v>6276</v>
      </c>
      <c r="D34" s="428">
        <f>103</f>
        <v>103</v>
      </c>
      <c r="E34" s="14" t="s">
        <v>6496</v>
      </c>
      <c r="F34" s="14" t="s">
        <v>1292</v>
      </c>
      <c r="G34" s="14" t="s">
        <v>6232</v>
      </c>
      <c r="H34" s="89">
        <v>12</v>
      </c>
      <c r="I34" s="89">
        <v>12</v>
      </c>
      <c r="J34" s="75" t="s">
        <v>5929</v>
      </c>
      <c r="K34" s="14" t="s">
        <v>8637</v>
      </c>
    </row>
    <row r="35" spans="1:11" s="382" customFormat="1" ht="24">
      <c r="A35" s="82" t="s">
        <v>8702</v>
      </c>
      <c r="B35" s="122" t="s">
        <v>8703</v>
      </c>
      <c r="C35" s="83" t="s">
        <v>6276</v>
      </c>
      <c r="D35" s="428">
        <f>86</f>
        <v>86</v>
      </c>
      <c r="E35" s="14" t="s">
        <v>6496</v>
      </c>
      <c r="F35" s="14" t="s">
        <v>1292</v>
      </c>
      <c r="G35" s="14" t="s">
        <v>6232</v>
      </c>
      <c r="H35" s="89">
        <v>36</v>
      </c>
      <c r="I35" s="89">
        <v>36</v>
      </c>
      <c r="J35" s="75" t="s">
        <v>5929</v>
      </c>
      <c r="K35" s="14" t="s">
        <v>8637</v>
      </c>
    </row>
    <row r="36" spans="1:11" s="382" customFormat="1" ht="24">
      <c r="A36" s="82" t="s">
        <v>8702</v>
      </c>
      <c r="B36" s="122" t="s">
        <v>8703</v>
      </c>
      <c r="C36" s="83" t="s">
        <v>6276</v>
      </c>
      <c r="D36" s="428">
        <f>75</f>
        <v>75</v>
      </c>
      <c r="E36" s="14" t="s">
        <v>6496</v>
      </c>
      <c r="F36" s="14" t="s">
        <v>1292</v>
      </c>
      <c r="G36" s="14" t="s">
        <v>6232</v>
      </c>
      <c r="H36" s="89">
        <v>60</v>
      </c>
      <c r="I36" s="89">
        <v>60</v>
      </c>
      <c r="J36" s="75" t="s">
        <v>5929</v>
      </c>
      <c r="K36" s="14" t="s">
        <v>8637</v>
      </c>
    </row>
    <row r="37" spans="1:11">
      <c r="A37" s="82" t="s">
        <v>6413</v>
      </c>
      <c r="B37" s="122" t="s">
        <v>7006</v>
      </c>
      <c r="C37" s="83" t="s">
        <v>6414</v>
      </c>
      <c r="D37" s="428">
        <v>137</v>
      </c>
      <c r="E37" s="14" t="s">
        <v>6496</v>
      </c>
      <c r="F37" s="14" t="s">
        <v>1292</v>
      </c>
      <c r="G37" s="14" t="s">
        <v>6232</v>
      </c>
      <c r="H37" s="89">
        <v>12</v>
      </c>
      <c r="I37" s="89">
        <v>12</v>
      </c>
      <c r="J37" s="75" t="s">
        <v>5929</v>
      </c>
      <c r="K37" s="14" t="s">
        <v>8637</v>
      </c>
    </row>
    <row r="38" spans="1:11">
      <c r="A38" s="82" t="s">
        <v>6413</v>
      </c>
      <c r="B38" s="122" t="s">
        <v>7006</v>
      </c>
      <c r="C38" s="83" t="s">
        <v>6414</v>
      </c>
      <c r="D38" s="428">
        <v>114</v>
      </c>
      <c r="E38" s="14" t="s">
        <v>6496</v>
      </c>
      <c r="F38" s="14" t="s">
        <v>1292</v>
      </c>
      <c r="G38" s="14" t="s">
        <v>6232</v>
      </c>
      <c r="H38" s="89">
        <v>36</v>
      </c>
      <c r="I38" s="89">
        <v>36</v>
      </c>
      <c r="J38" s="75" t="s">
        <v>5929</v>
      </c>
      <c r="K38" s="14" t="s">
        <v>8637</v>
      </c>
    </row>
    <row r="39" spans="1:11">
      <c r="A39" s="82" t="s">
        <v>6413</v>
      </c>
      <c r="B39" s="122" t="s">
        <v>7006</v>
      </c>
      <c r="C39" s="83" t="s">
        <v>6414</v>
      </c>
      <c r="D39" s="428">
        <v>98</v>
      </c>
      <c r="E39" s="14" t="s">
        <v>6496</v>
      </c>
      <c r="F39" s="14" t="s">
        <v>1292</v>
      </c>
      <c r="G39" s="14" t="s">
        <v>6232</v>
      </c>
      <c r="H39" s="89">
        <v>60</v>
      </c>
      <c r="I39" s="89">
        <v>60</v>
      </c>
      <c r="J39" s="75" t="s">
        <v>5929</v>
      </c>
      <c r="K39" s="14" t="s">
        <v>8637</v>
      </c>
    </row>
    <row r="40" spans="1:11" s="382" customFormat="1" ht="24">
      <c r="A40" s="82" t="s">
        <v>8704</v>
      </c>
      <c r="B40" s="122" t="s">
        <v>8705</v>
      </c>
      <c r="C40" s="83" t="s">
        <v>6414</v>
      </c>
      <c r="D40" s="428">
        <f>146</f>
        <v>146</v>
      </c>
      <c r="E40" s="14" t="s">
        <v>6496</v>
      </c>
      <c r="F40" s="14" t="s">
        <v>1292</v>
      </c>
      <c r="G40" s="14" t="s">
        <v>6232</v>
      </c>
      <c r="H40" s="89">
        <v>12</v>
      </c>
      <c r="I40" s="89">
        <v>12</v>
      </c>
      <c r="J40" s="75" t="s">
        <v>5929</v>
      </c>
      <c r="K40" s="14" t="s">
        <v>8637</v>
      </c>
    </row>
    <row r="41" spans="1:11" s="382" customFormat="1" ht="24">
      <c r="A41" s="82" t="s">
        <v>8704</v>
      </c>
      <c r="B41" s="122" t="s">
        <v>8705</v>
      </c>
      <c r="C41" s="83" t="s">
        <v>6414</v>
      </c>
      <c r="D41" s="428">
        <f>121</f>
        <v>121</v>
      </c>
      <c r="E41" s="14" t="s">
        <v>6496</v>
      </c>
      <c r="F41" s="14" t="s">
        <v>1292</v>
      </c>
      <c r="G41" s="14" t="s">
        <v>6232</v>
      </c>
      <c r="H41" s="89">
        <v>36</v>
      </c>
      <c r="I41" s="89">
        <v>36</v>
      </c>
      <c r="J41" s="75" t="s">
        <v>5929</v>
      </c>
      <c r="K41" s="14" t="s">
        <v>8637</v>
      </c>
    </row>
    <row r="42" spans="1:11" s="382" customFormat="1" ht="24">
      <c r="A42" s="82" t="s">
        <v>8704</v>
      </c>
      <c r="B42" s="122" t="s">
        <v>8705</v>
      </c>
      <c r="C42" s="83" t="s">
        <v>6414</v>
      </c>
      <c r="D42" s="428">
        <f>104</f>
        <v>104</v>
      </c>
      <c r="E42" s="14" t="s">
        <v>6496</v>
      </c>
      <c r="F42" s="14" t="s">
        <v>1292</v>
      </c>
      <c r="G42" s="14" t="s">
        <v>6232</v>
      </c>
      <c r="H42" s="89">
        <v>60</v>
      </c>
      <c r="I42" s="89">
        <v>60</v>
      </c>
      <c r="J42" s="75" t="s">
        <v>5929</v>
      </c>
      <c r="K42" s="14" t="s">
        <v>8637</v>
      </c>
    </row>
    <row r="43" spans="1:11">
      <c r="A43" s="82" t="s">
        <v>6415</v>
      </c>
      <c r="B43" s="122" t="s">
        <v>7007</v>
      </c>
      <c r="C43" s="83" t="s">
        <v>6414</v>
      </c>
      <c r="D43" s="428">
        <v>163</v>
      </c>
      <c r="E43" s="14" t="s">
        <v>6496</v>
      </c>
      <c r="F43" s="14" t="s">
        <v>1292</v>
      </c>
      <c r="G43" s="14" t="s">
        <v>6232</v>
      </c>
      <c r="H43" s="89">
        <v>12</v>
      </c>
      <c r="I43" s="89">
        <v>12</v>
      </c>
      <c r="J43" s="75" t="s">
        <v>5929</v>
      </c>
      <c r="K43" s="14" t="s">
        <v>8637</v>
      </c>
    </row>
    <row r="44" spans="1:11">
      <c r="A44" s="82" t="s">
        <v>6415</v>
      </c>
      <c r="B44" s="122" t="s">
        <v>7007</v>
      </c>
      <c r="C44" s="83" t="s">
        <v>6414</v>
      </c>
      <c r="D44" s="428">
        <v>136</v>
      </c>
      <c r="E44" s="14" t="s">
        <v>6496</v>
      </c>
      <c r="F44" s="14" t="s">
        <v>1292</v>
      </c>
      <c r="G44" s="14" t="s">
        <v>6232</v>
      </c>
      <c r="H44" s="89">
        <v>36</v>
      </c>
      <c r="I44" s="89">
        <v>36</v>
      </c>
      <c r="J44" s="75" t="s">
        <v>5929</v>
      </c>
      <c r="K44" s="14" t="s">
        <v>8637</v>
      </c>
    </row>
    <row r="45" spans="1:11">
      <c r="A45" s="82" t="s">
        <v>6415</v>
      </c>
      <c r="B45" s="122" t="s">
        <v>7007</v>
      </c>
      <c r="C45" s="83" t="s">
        <v>6414</v>
      </c>
      <c r="D45" s="428">
        <v>118</v>
      </c>
      <c r="E45" s="14" t="s">
        <v>6496</v>
      </c>
      <c r="F45" s="14" t="s">
        <v>1292</v>
      </c>
      <c r="G45" s="14" t="s">
        <v>6232</v>
      </c>
      <c r="H45" s="89">
        <v>60</v>
      </c>
      <c r="I45" s="89">
        <v>60</v>
      </c>
      <c r="J45" s="75" t="s">
        <v>5929</v>
      </c>
      <c r="K45" s="14" t="s">
        <v>8637</v>
      </c>
    </row>
    <row r="46" spans="1:11" s="382" customFormat="1" ht="24">
      <c r="A46" s="82" t="s">
        <v>8706</v>
      </c>
      <c r="B46" s="122" t="s">
        <v>8707</v>
      </c>
      <c r="C46" s="83" t="s">
        <v>6414</v>
      </c>
      <c r="D46" s="428">
        <f>174</f>
        <v>174</v>
      </c>
      <c r="E46" s="14" t="s">
        <v>6496</v>
      </c>
      <c r="F46" s="14" t="s">
        <v>1292</v>
      </c>
      <c r="G46" s="14" t="s">
        <v>6232</v>
      </c>
      <c r="H46" s="89">
        <v>12</v>
      </c>
      <c r="I46" s="89">
        <v>12</v>
      </c>
      <c r="J46" s="75" t="s">
        <v>5929</v>
      </c>
      <c r="K46" s="14" t="s">
        <v>8637</v>
      </c>
    </row>
    <row r="47" spans="1:11" s="382" customFormat="1" ht="24">
      <c r="A47" s="82" t="s">
        <v>8706</v>
      </c>
      <c r="B47" s="122" t="s">
        <v>8707</v>
      </c>
      <c r="C47" s="83" t="s">
        <v>6414</v>
      </c>
      <c r="D47" s="428">
        <f>145</f>
        <v>145</v>
      </c>
      <c r="E47" s="14" t="s">
        <v>6496</v>
      </c>
      <c r="F47" s="14" t="s">
        <v>1292</v>
      </c>
      <c r="G47" s="14" t="s">
        <v>6232</v>
      </c>
      <c r="H47" s="89">
        <v>36</v>
      </c>
      <c r="I47" s="89">
        <v>36</v>
      </c>
      <c r="J47" s="75" t="s">
        <v>5929</v>
      </c>
      <c r="K47" s="14" t="s">
        <v>8637</v>
      </c>
    </row>
    <row r="48" spans="1:11" s="382" customFormat="1" ht="24">
      <c r="A48" s="82" t="s">
        <v>8706</v>
      </c>
      <c r="B48" s="122" t="s">
        <v>8707</v>
      </c>
      <c r="C48" s="83" t="s">
        <v>6414</v>
      </c>
      <c r="D48" s="428">
        <f>126</f>
        <v>126</v>
      </c>
      <c r="E48" s="14" t="s">
        <v>6496</v>
      </c>
      <c r="F48" s="14" t="s">
        <v>1292</v>
      </c>
      <c r="G48" s="14" t="s">
        <v>6232</v>
      </c>
      <c r="H48" s="89">
        <v>60</v>
      </c>
      <c r="I48" s="89">
        <v>60</v>
      </c>
      <c r="J48" s="75" t="s">
        <v>5929</v>
      </c>
      <c r="K48" s="14" t="s">
        <v>8637</v>
      </c>
    </row>
    <row r="49" spans="1:13">
      <c r="A49" s="82" t="s">
        <v>6416</v>
      </c>
      <c r="B49" s="122" t="s">
        <v>7008</v>
      </c>
      <c r="C49" s="83" t="s">
        <v>6418</v>
      </c>
      <c r="D49" s="428">
        <v>210</v>
      </c>
      <c r="E49" s="14" t="s">
        <v>6496</v>
      </c>
      <c r="F49" s="14" t="s">
        <v>1292</v>
      </c>
      <c r="G49" s="14" t="s">
        <v>6232</v>
      </c>
      <c r="H49" s="89">
        <v>12</v>
      </c>
      <c r="I49" s="89">
        <v>12</v>
      </c>
      <c r="J49" s="75" t="s">
        <v>5929</v>
      </c>
      <c r="K49" s="14" t="s">
        <v>8637</v>
      </c>
    </row>
    <row r="50" spans="1:13">
      <c r="A50" s="82" t="s">
        <v>6416</v>
      </c>
      <c r="B50" s="122" t="s">
        <v>7008</v>
      </c>
      <c r="C50" s="83" t="s">
        <v>6418</v>
      </c>
      <c r="D50" s="428">
        <v>175</v>
      </c>
      <c r="E50" s="14" t="s">
        <v>6496</v>
      </c>
      <c r="F50" s="14" t="s">
        <v>1292</v>
      </c>
      <c r="G50" s="14" t="s">
        <v>6232</v>
      </c>
      <c r="H50" s="89">
        <v>36</v>
      </c>
      <c r="I50" s="89">
        <v>36</v>
      </c>
      <c r="J50" s="75" t="s">
        <v>5929</v>
      </c>
      <c r="K50" s="14" t="s">
        <v>8637</v>
      </c>
    </row>
    <row r="51" spans="1:13">
      <c r="A51" s="82" t="s">
        <v>6416</v>
      </c>
      <c r="B51" s="122" t="s">
        <v>7008</v>
      </c>
      <c r="C51" s="83" t="s">
        <v>6418</v>
      </c>
      <c r="D51" s="428">
        <v>151</v>
      </c>
      <c r="E51" s="14" t="s">
        <v>6496</v>
      </c>
      <c r="F51" s="14" t="s">
        <v>1292</v>
      </c>
      <c r="G51" s="14" t="s">
        <v>6232</v>
      </c>
      <c r="H51" s="89">
        <v>60</v>
      </c>
      <c r="I51" s="89">
        <v>60</v>
      </c>
      <c r="J51" s="75" t="s">
        <v>5929</v>
      </c>
      <c r="K51" s="14" t="s">
        <v>8637</v>
      </c>
    </row>
    <row r="52" spans="1:13" s="382" customFormat="1" ht="24">
      <c r="A52" s="82" t="s">
        <v>8708</v>
      </c>
      <c r="B52" s="122" t="s">
        <v>8709</v>
      </c>
      <c r="C52" s="83" t="s">
        <v>6418</v>
      </c>
      <c r="D52" s="428">
        <f>224</f>
        <v>224</v>
      </c>
      <c r="E52" s="14" t="s">
        <v>6496</v>
      </c>
      <c r="F52" s="14" t="s">
        <v>1292</v>
      </c>
      <c r="G52" s="14" t="s">
        <v>6232</v>
      </c>
      <c r="H52" s="89">
        <v>12</v>
      </c>
      <c r="I52" s="89">
        <v>12</v>
      </c>
      <c r="J52" s="75" t="s">
        <v>5929</v>
      </c>
      <c r="K52" s="14" t="s">
        <v>8637</v>
      </c>
    </row>
    <row r="53" spans="1:13" s="382" customFormat="1" ht="24">
      <c r="A53" s="82" t="s">
        <v>8708</v>
      </c>
      <c r="B53" s="122" t="s">
        <v>8709</v>
      </c>
      <c r="C53" s="83" t="s">
        <v>6418</v>
      </c>
      <c r="D53" s="428">
        <f>186</f>
        <v>186</v>
      </c>
      <c r="E53" s="14" t="s">
        <v>6496</v>
      </c>
      <c r="F53" s="14" t="s">
        <v>1292</v>
      </c>
      <c r="G53" s="14" t="s">
        <v>6232</v>
      </c>
      <c r="H53" s="89">
        <v>36</v>
      </c>
      <c r="I53" s="89">
        <v>36</v>
      </c>
      <c r="J53" s="75" t="s">
        <v>5929</v>
      </c>
      <c r="K53" s="14" t="s">
        <v>8637</v>
      </c>
    </row>
    <row r="54" spans="1:13" s="382" customFormat="1" ht="24">
      <c r="A54" s="82" t="s">
        <v>8708</v>
      </c>
      <c r="B54" s="122" t="s">
        <v>8709</v>
      </c>
      <c r="C54" s="83" t="s">
        <v>6418</v>
      </c>
      <c r="D54" s="428">
        <f>161</f>
        <v>161</v>
      </c>
      <c r="E54" s="14" t="s">
        <v>6496</v>
      </c>
      <c r="F54" s="14" t="s">
        <v>1292</v>
      </c>
      <c r="G54" s="14" t="s">
        <v>6232</v>
      </c>
      <c r="H54" s="89">
        <v>60</v>
      </c>
      <c r="I54" s="89">
        <v>60</v>
      </c>
      <c r="J54" s="75" t="s">
        <v>5929</v>
      </c>
      <c r="K54" s="14" t="s">
        <v>8637</v>
      </c>
    </row>
    <row r="55" spans="1:13">
      <c r="A55" s="82" t="s">
        <v>6417</v>
      </c>
      <c r="B55" s="122" t="s">
        <v>7009</v>
      </c>
      <c r="C55" s="83" t="s">
        <v>8510</v>
      </c>
      <c r="D55" s="428">
        <v>563</v>
      </c>
      <c r="E55" s="14" t="s">
        <v>6496</v>
      </c>
      <c r="F55" s="14" t="s">
        <v>1292</v>
      </c>
      <c r="G55" s="14" t="s">
        <v>6232</v>
      </c>
      <c r="H55" s="89">
        <v>12</v>
      </c>
      <c r="I55" s="89">
        <v>12</v>
      </c>
      <c r="J55" s="75" t="s">
        <v>5929</v>
      </c>
      <c r="K55" s="14" t="s">
        <v>8637</v>
      </c>
    </row>
    <row r="56" spans="1:13" ht="14.25">
      <c r="A56" s="82" t="s">
        <v>6417</v>
      </c>
      <c r="B56" s="122" t="s">
        <v>7009</v>
      </c>
      <c r="C56" s="83" t="s">
        <v>8510</v>
      </c>
      <c r="D56" s="428">
        <v>469</v>
      </c>
      <c r="E56" s="14" t="s">
        <v>6496</v>
      </c>
      <c r="F56" s="14" t="s">
        <v>1292</v>
      </c>
      <c r="G56" s="14" t="s">
        <v>6232</v>
      </c>
      <c r="H56" s="89">
        <v>36</v>
      </c>
      <c r="I56" s="89">
        <v>36</v>
      </c>
      <c r="J56" s="75" t="s">
        <v>5929</v>
      </c>
      <c r="K56" s="14" t="s">
        <v>8637</v>
      </c>
      <c r="L56"/>
      <c r="M56"/>
    </row>
    <row r="57" spans="1:13" ht="14.25">
      <c r="A57" s="82" t="s">
        <v>6417</v>
      </c>
      <c r="B57" s="122" t="s">
        <v>7009</v>
      </c>
      <c r="C57" s="83" t="s">
        <v>8510</v>
      </c>
      <c r="D57" s="428">
        <v>406</v>
      </c>
      <c r="E57" s="14" t="s">
        <v>6496</v>
      </c>
      <c r="F57" s="14" t="s">
        <v>1292</v>
      </c>
      <c r="G57" s="14" t="s">
        <v>6232</v>
      </c>
      <c r="H57" s="89">
        <v>60</v>
      </c>
      <c r="I57" s="89">
        <v>60</v>
      </c>
      <c r="J57" s="75" t="s">
        <v>5929</v>
      </c>
      <c r="K57" s="14" t="s">
        <v>8637</v>
      </c>
      <c r="L57"/>
      <c r="M57"/>
    </row>
    <row r="58" spans="1:13" s="382" customFormat="1" ht="24">
      <c r="A58" s="82" t="s">
        <v>8710</v>
      </c>
      <c r="B58" s="122" t="s">
        <v>8711</v>
      </c>
      <c r="C58" s="83" t="s">
        <v>8510</v>
      </c>
      <c r="D58" s="428">
        <f>600</f>
        <v>600</v>
      </c>
      <c r="E58" s="14" t="s">
        <v>6496</v>
      </c>
      <c r="F58" s="14" t="s">
        <v>1292</v>
      </c>
      <c r="G58" s="14" t="s">
        <v>6232</v>
      </c>
      <c r="H58" s="89">
        <v>12</v>
      </c>
      <c r="I58" s="89">
        <v>12</v>
      </c>
      <c r="J58" s="75" t="s">
        <v>5929</v>
      </c>
      <c r="K58" s="14" t="s">
        <v>8637</v>
      </c>
      <c r="L58" s="574"/>
      <c r="M58" s="574"/>
    </row>
    <row r="59" spans="1:13" s="382" customFormat="1" ht="24">
      <c r="A59" s="82" t="s">
        <v>8710</v>
      </c>
      <c r="B59" s="122" t="s">
        <v>8711</v>
      </c>
      <c r="C59" s="83" t="s">
        <v>8510</v>
      </c>
      <c r="D59" s="428">
        <f>499</f>
        <v>499</v>
      </c>
      <c r="E59" s="14" t="s">
        <v>6496</v>
      </c>
      <c r="F59" s="14" t="s">
        <v>1292</v>
      </c>
      <c r="G59" s="14" t="s">
        <v>6232</v>
      </c>
      <c r="H59" s="89">
        <v>36</v>
      </c>
      <c r="I59" s="89">
        <v>36</v>
      </c>
      <c r="J59" s="75" t="s">
        <v>5929</v>
      </c>
      <c r="K59" s="14" t="s">
        <v>8637</v>
      </c>
      <c r="L59" s="574"/>
      <c r="M59" s="574"/>
    </row>
    <row r="60" spans="1:13" s="382" customFormat="1" ht="24">
      <c r="A60" s="82" t="s">
        <v>8710</v>
      </c>
      <c r="B60" s="122" t="s">
        <v>8711</v>
      </c>
      <c r="C60" s="83" t="s">
        <v>8510</v>
      </c>
      <c r="D60" s="428">
        <f>432</f>
        <v>432</v>
      </c>
      <c r="E60" s="14" t="s">
        <v>6496</v>
      </c>
      <c r="F60" s="14" t="s">
        <v>1292</v>
      </c>
      <c r="G60" s="14" t="s">
        <v>6232</v>
      </c>
      <c r="H60" s="89">
        <v>60</v>
      </c>
      <c r="I60" s="89">
        <v>60</v>
      </c>
      <c r="J60" s="75" t="s">
        <v>5929</v>
      </c>
      <c r="K60" s="14" t="s">
        <v>8637</v>
      </c>
      <c r="L60" s="574"/>
      <c r="M60" s="574"/>
    </row>
    <row r="61" spans="1:13" s="382" customFormat="1" ht="14.25">
      <c r="A61" s="82" t="s">
        <v>7287</v>
      </c>
      <c r="B61" s="122" t="s">
        <v>7288</v>
      </c>
      <c r="C61" s="83" t="s">
        <v>6440</v>
      </c>
      <c r="D61" s="428">
        <v>703</v>
      </c>
      <c r="E61" s="14" t="s">
        <v>6496</v>
      </c>
      <c r="F61" s="14" t="s">
        <v>1292</v>
      </c>
      <c r="G61" s="14" t="s">
        <v>6232</v>
      </c>
      <c r="H61" s="89">
        <v>12</v>
      </c>
      <c r="I61" s="89">
        <v>12</v>
      </c>
      <c r="J61" s="75" t="s">
        <v>5929</v>
      </c>
      <c r="K61" s="14" t="s">
        <v>8639</v>
      </c>
      <c r="L61" s="396"/>
      <c r="M61" s="396"/>
    </row>
    <row r="62" spans="1:13" s="382" customFormat="1" ht="14.25">
      <c r="A62" s="82" t="s">
        <v>7287</v>
      </c>
      <c r="B62" s="122" t="s">
        <v>7288</v>
      </c>
      <c r="C62" s="83" t="s">
        <v>6440</v>
      </c>
      <c r="D62" s="428">
        <v>586</v>
      </c>
      <c r="E62" s="14" t="s">
        <v>6496</v>
      </c>
      <c r="F62" s="14" t="s">
        <v>1292</v>
      </c>
      <c r="G62" s="14" t="s">
        <v>6232</v>
      </c>
      <c r="H62" s="89">
        <v>36</v>
      </c>
      <c r="I62" s="89">
        <v>36</v>
      </c>
      <c r="J62" s="75" t="s">
        <v>5929</v>
      </c>
      <c r="K62" s="14" t="s">
        <v>8639</v>
      </c>
      <c r="L62" s="396"/>
      <c r="M62" s="396"/>
    </row>
    <row r="63" spans="1:13" s="382" customFormat="1" ht="14.25">
      <c r="A63" s="82" t="s">
        <v>7287</v>
      </c>
      <c r="B63" s="122" t="s">
        <v>7288</v>
      </c>
      <c r="C63" s="83" t="s">
        <v>6440</v>
      </c>
      <c r="D63" s="428">
        <v>508</v>
      </c>
      <c r="E63" s="14" t="s">
        <v>6496</v>
      </c>
      <c r="F63" s="14" t="s">
        <v>1292</v>
      </c>
      <c r="G63" s="14" t="s">
        <v>6232</v>
      </c>
      <c r="H63" s="89">
        <v>60</v>
      </c>
      <c r="I63" s="89">
        <v>60</v>
      </c>
      <c r="J63" s="75" t="s">
        <v>5929</v>
      </c>
      <c r="K63" s="14" t="s">
        <v>8639</v>
      </c>
      <c r="L63" s="396"/>
      <c r="M63" s="396"/>
    </row>
    <row r="64" spans="1:13" s="382" customFormat="1" ht="24">
      <c r="A64" s="82" t="s">
        <v>8712</v>
      </c>
      <c r="B64" s="122" t="s">
        <v>8713</v>
      </c>
      <c r="C64" s="83" t="s">
        <v>6440</v>
      </c>
      <c r="D64" s="428">
        <f>749</f>
        <v>749</v>
      </c>
      <c r="E64" s="14" t="s">
        <v>6496</v>
      </c>
      <c r="F64" s="14" t="s">
        <v>1292</v>
      </c>
      <c r="G64" s="14" t="s">
        <v>6232</v>
      </c>
      <c r="H64" s="89">
        <v>12</v>
      </c>
      <c r="I64" s="89">
        <v>12</v>
      </c>
      <c r="J64" s="75" t="s">
        <v>5929</v>
      </c>
      <c r="K64" s="14" t="s">
        <v>8639</v>
      </c>
      <c r="L64" s="574"/>
      <c r="M64" s="574"/>
    </row>
    <row r="65" spans="1:13" s="382" customFormat="1" ht="24">
      <c r="A65" s="82" t="s">
        <v>8712</v>
      </c>
      <c r="B65" s="122" t="s">
        <v>8713</v>
      </c>
      <c r="C65" s="83" t="s">
        <v>6440</v>
      </c>
      <c r="D65" s="428">
        <f>624</f>
        <v>624</v>
      </c>
      <c r="E65" s="14" t="s">
        <v>6496</v>
      </c>
      <c r="F65" s="14" t="s">
        <v>1292</v>
      </c>
      <c r="G65" s="14" t="s">
        <v>6232</v>
      </c>
      <c r="H65" s="89">
        <v>36</v>
      </c>
      <c r="I65" s="89">
        <v>36</v>
      </c>
      <c r="J65" s="75" t="s">
        <v>5929</v>
      </c>
      <c r="K65" s="14" t="s">
        <v>8639</v>
      </c>
      <c r="L65" s="574"/>
      <c r="M65" s="574"/>
    </row>
    <row r="66" spans="1:13" s="382" customFormat="1" ht="24">
      <c r="A66" s="82" t="s">
        <v>8712</v>
      </c>
      <c r="B66" s="122" t="s">
        <v>8713</v>
      </c>
      <c r="C66" s="83" t="s">
        <v>6440</v>
      </c>
      <c r="D66" s="428">
        <f>541</f>
        <v>541</v>
      </c>
      <c r="E66" s="14" t="s">
        <v>6496</v>
      </c>
      <c r="F66" s="14" t="s">
        <v>1292</v>
      </c>
      <c r="G66" s="14" t="s">
        <v>6232</v>
      </c>
      <c r="H66" s="89">
        <v>60</v>
      </c>
      <c r="I66" s="89">
        <v>60</v>
      </c>
      <c r="J66" s="75" t="s">
        <v>5929</v>
      </c>
      <c r="K66" s="14" t="s">
        <v>8639</v>
      </c>
      <c r="L66" s="574"/>
      <c r="M66" s="574"/>
    </row>
    <row r="67" spans="1:13" ht="14.25">
      <c r="A67" s="82" t="s">
        <v>6549</v>
      </c>
      <c r="B67" s="122" t="s">
        <v>7010</v>
      </c>
      <c r="C67" s="83" t="s">
        <v>6550</v>
      </c>
      <c r="D67" s="428">
        <v>930</v>
      </c>
      <c r="E67" s="14" t="s">
        <v>6496</v>
      </c>
      <c r="F67" s="14" t="s">
        <v>1292</v>
      </c>
      <c r="G67" s="14" t="s">
        <v>6232</v>
      </c>
      <c r="H67" s="89">
        <v>12</v>
      </c>
      <c r="I67" s="89">
        <v>12</v>
      </c>
      <c r="J67" s="75" t="s">
        <v>5929</v>
      </c>
      <c r="K67" s="14" t="s">
        <v>8638</v>
      </c>
      <c r="L67"/>
      <c r="M67"/>
    </row>
    <row r="68" spans="1:13" ht="14.25">
      <c r="A68" s="82" t="s">
        <v>6549</v>
      </c>
      <c r="B68" s="122" t="s">
        <v>7010</v>
      </c>
      <c r="C68" s="83" t="s">
        <v>6550</v>
      </c>
      <c r="D68" s="428">
        <v>775</v>
      </c>
      <c r="E68" s="14" t="s">
        <v>6496</v>
      </c>
      <c r="F68" s="14" t="s">
        <v>1292</v>
      </c>
      <c r="G68" s="14" t="s">
        <v>6232</v>
      </c>
      <c r="H68" s="89">
        <v>36</v>
      </c>
      <c r="I68" s="89">
        <v>36</v>
      </c>
      <c r="J68" s="75" t="s">
        <v>5929</v>
      </c>
      <c r="K68" s="14" t="s">
        <v>8638</v>
      </c>
      <c r="L68"/>
      <c r="M68"/>
    </row>
    <row r="69" spans="1:13" ht="14.25">
      <c r="A69" s="82" t="s">
        <v>6549</v>
      </c>
      <c r="B69" s="122" t="s">
        <v>7010</v>
      </c>
      <c r="C69" s="83" t="s">
        <v>6550</v>
      </c>
      <c r="D69" s="428">
        <v>670</v>
      </c>
      <c r="E69" s="14" t="s">
        <v>6496</v>
      </c>
      <c r="F69" s="14" t="s">
        <v>1292</v>
      </c>
      <c r="G69" s="14" t="s">
        <v>6232</v>
      </c>
      <c r="H69" s="89">
        <v>60</v>
      </c>
      <c r="I69" s="89">
        <v>60</v>
      </c>
      <c r="J69" s="75" t="s">
        <v>5929</v>
      </c>
      <c r="K69" s="14" t="s">
        <v>8638</v>
      </c>
      <c r="L69"/>
      <c r="M69"/>
    </row>
    <row r="70" spans="1:13" s="382" customFormat="1" ht="14.25">
      <c r="A70" s="82" t="s">
        <v>8714</v>
      </c>
      <c r="B70" s="122" t="s">
        <v>8715</v>
      </c>
      <c r="C70" s="83" t="s">
        <v>6550</v>
      </c>
      <c r="D70" s="428">
        <f>990</f>
        <v>990</v>
      </c>
      <c r="E70" s="14" t="s">
        <v>6496</v>
      </c>
      <c r="F70" s="14" t="s">
        <v>1292</v>
      </c>
      <c r="G70" s="14" t="s">
        <v>6232</v>
      </c>
      <c r="H70" s="89">
        <v>12</v>
      </c>
      <c r="I70" s="89">
        <v>12</v>
      </c>
      <c r="J70" s="75" t="s">
        <v>5929</v>
      </c>
      <c r="K70" s="14" t="s">
        <v>8638</v>
      </c>
      <c r="L70" s="574"/>
      <c r="M70" s="574"/>
    </row>
    <row r="71" spans="1:13" s="382" customFormat="1" ht="14.25">
      <c r="A71" s="82" t="s">
        <v>8714</v>
      </c>
      <c r="B71" s="122" t="s">
        <v>8715</v>
      </c>
      <c r="C71" s="83" t="s">
        <v>6550</v>
      </c>
      <c r="D71" s="428">
        <f>825</f>
        <v>825</v>
      </c>
      <c r="E71" s="14" t="s">
        <v>6496</v>
      </c>
      <c r="F71" s="14" t="s">
        <v>1292</v>
      </c>
      <c r="G71" s="14" t="s">
        <v>6232</v>
      </c>
      <c r="H71" s="89">
        <v>36</v>
      </c>
      <c r="I71" s="89">
        <v>36</v>
      </c>
      <c r="J71" s="75" t="s">
        <v>5929</v>
      </c>
      <c r="K71" s="14" t="s">
        <v>8638</v>
      </c>
      <c r="L71" s="574"/>
      <c r="M71" s="574"/>
    </row>
    <row r="72" spans="1:13" s="382" customFormat="1" ht="14.25">
      <c r="A72" s="82" t="s">
        <v>8714</v>
      </c>
      <c r="B72" s="122" t="s">
        <v>8715</v>
      </c>
      <c r="C72" s="83" t="s">
        <v>6550</v>
      </c>
      <c r="D72" s="428">
        <f>714</f>
        <v>714</v>
      </c>
      <c r="E72" s="14" t="s">
        <v>6496</v>
      </c>
      <c r="F72" s="14" t="s">
        <v>1292</v>
      </c>
      <c r="G72" s="14" t="s">
        <v>6232</v>
      </c>
      <c r="H72" s="89">
        <v>60</v>
      </c>
      <c r="I72" s="89">
        <v>60</v>
      </c>
      <c r="J72" s="75" t="s">
        <v>5929</v>
      </c>
      <c r="K72" s="14" t="s">
        <v>8638</v>
      </c>
      <c r="L72" s="574"/>
      <c r="M72" s="574"/>
    </row>
    <row r="73" spans="1:13" ht="24">
      <c r="A73" s="82" t="s">
        <v>6265</v>
      </c>
      <c r="B73" s="122" t="s">
        <v>6266</v>
      </c>
      <c r="C73" s="83" t="s">
        <v>6266</v>
      </c>
      <c r="D73" s="428">
        <v>6</v>
      </c>
      <c r="E73" s="14" t="s">
        <v>6496</v>
      </c>
      <c r="F73" s="14" t="s">
        <v>1292</v>
      </c>
      <c r="G73" s="14" t="s">
        <v>6232</v>
      </c>
      <c r="H73" s="89">
        <v>12</v>
      </c>
      <c r="I73" s="89">
        <v>12</v>
      </c>
      <c r="J73" s="75"/>
      <c r="K73" s="14" t="s">
        <v>8640</v>
      </c>
      <c r="L73"/>
      <c r="M73"/>
    </row>
    <row r="74" spans="1:13" ht="24">
      <c r="A74" s="82" t="s">
        <v>6265</v>
      </c>
      <c r="B74" s="122" t="s">
        <v>6266</v>
      </c>
      <c r="C74" s="83" t="s">
        <v>6266</v>
      </c>
      <c r="D74" s="428">
        <v>4</v>
      </c>
      <c r="E74" s="14" t="s">
        <v>6496</v>
      </c>
      <c r="F74" s="14" t="s">
        <v>1292</v>
      </c>
      <c r="G74" s="14" t="s">
        <v>6232</v>
      </c>
      <c r="H74" s="89">
        <v>36</v>
      </c>
      <c r="I74" s="89">
        <v>36</v>
      </c>
      <c r="J74" s="75"/>
      <c r="K74" s="14" t="s">
        <v>8640</v>
      </c>
      <c r="L74"/>
      <c r="M74"/>
    </row>
    <row r="75" spans="1:13" ht="24">
      <c r="A75" s="82" t="s">
        <v>6265</v>
      </c>
      <c r="B75" s="122" t="s">
        <v>6266</v>
      </c>
      <c r="C75" s="83" t="s">
        <v>6266</v>
      </c>
      <c r="D75" s="428">
        <v>3</v>
      </c>
      <c r="E75" s="14" t="s">
        <v>6496</v>
      </c>
      <c r="F75" s="14" t="s">
        <v>1292</v>
      </c>
      <c r="G75" s="14" t="s">
        <v>6232</v>
      </c>
      <c r="H75" s="89">
        <v>60</v>
      </c>
      <c r="I75" s="89">
        <v>60</v>
      </c>
      <c r="J75" s="75"/>
      <c r="K75" s="14" t="s">
        <v>8640</v>
      </c>
      <c r="L75"/>
      <c r="M75"/>
    </row>
    <row r="76" spans="1:13" ht="24">
      <c r="A76" s="82" t="s">
        <v>6267</v>
      </c>
      <c r="B76" s="122" t="s">
        <v>6268</v>
      </c>
      <c r="C76" s="83" t="s">
        <v>6268</v>
      </c>
      <c r="D76" s="428">
        <v>13</v>
      </c>
      <c r="E76" s="14" t="s">
        <v>6496</v>
      </c>
      <c r="F76" s="14" t="s">
        <v>1292</v>
      </c>
      <c r="G76" s="14" t="s">
        <v>6232</v>
      </c>
      <c r="H76" s="89">
        <v>12</v>
      </c>
      <c r="I76" s="89">
        <v>12</v>
      </c>
      <c r="J76" s="75"/>
      <c r="K76" s="14" t="s">
        <v>8641</v>
      </c>
      <c r="L76"/>
      <c r="M76"/>
    </row>
    <row r="77" spans="1:13" ht="24">
      <c r="A77" s="82" t="s">
        <v>6267</v>
      </c>
      <c r="B77" s="122" t="s">
        <v>6268</v>
      </c>
      <c r="C77" s="83" t="s">
        <v>6268</v>
      </c>
      <c r="D77" s="428">
        <v>9</v>
      </c>
      <c r="E77" s="14" t="s">
        <v>6496</v>
      </c>
      <c r="F77" s="14" t="s">
        <v>1292</v>
      </c>
      <c r="G77" s="14" t="s">
        <v>6232</v>
      </c>
      <c r="H77" s="89">
        <v>36</v>
      </c>
      <c r="I77" s="89">
        <v>36</v>
      </c>
      <c r="J77" s="75"/>
      <c r="K77" s="14" t="s">
        <v>8641</v>
      </c>
      <c r="L77"/>
      <c r="M77"/>
    </row>
    <row r="78" spans="1:13" ht="24">
      <c r="A78" s="82" t="s">
        <v>6267</v>
      </c>
      <c r="B78" s="122" t="s">
        <v>6268</v>
      </c>
      <c r="C78" s="83" t="s">
        <v>6268</v>
      </c>
      <c r="D78" s="428">
        <v>8</v>
      </c>
      <c r="E78" s="14" t="s">
        <v>6496</v>
      </c>
      <c r="F78" s="14" t="s">
        <v>1292</v>
      </c>
      <c r="G78" s="14" t="s">
        <v>6232</v>
      </c>
      <c r="H78" s="89">
        <v>60</v>
      </c>
      <c r="I78" s="89">
        <v>60</v>
      </c>
      <c r="J78" s="75"/>
      <c r="K78" s="14" t="s">
        <v>8641</v>
      </c>
      <c r="L78"/>
      <c r="M78"/>
    </row>
    <row r="79" spans="1:13" ht="24">
      <c r="A79" s="82" t="s">
        <v>6406</v>
      </c>
      <c r="B79" s="122" t="s">
        <v>6407</v>
      </c>
      <c r="C79" s="83" t="s">
        <v>6407</v>
      </c>
      <c r="D79" s="428">
        <v>23</v>
      </c>
      <c r="E79" s="14" t="s">
        <v>6496</v>
      </c>
      <c r="F79" s="14" t="s">
        <v>1292</v>
      </c>
      <c r="G79" s="14" t="s">
        <v>6232</v>
      </c>
      <c r="H79" s="89">
        <v>12</v>
      </c>
      <c r="I79" s="89">
        <v>12</v>
      </c>
      <c r="J79" s="75"/>
      <c r="K79" s="14" t="s">
        <v>8642</v>
      </c>
      <c r="L79"/>
      <c r="M79"/>
    </row>
    <row r="80" spans="1:13" ht="24">
      <c r="A80" s="82" t="s">
        <v>6406</v>
      </c>
      <c r="B80" s="122" t="s">
        <v>6407</v>
      </c>
      <c r="C80" s="83" t="s">
        <v>6407</v>
      </c>
      <c r="D80" s="428">
        <v>15</v>
      </c>
      <c r="E80" s="14" t="s">
        <v>6496</v>
      </c>
      <c r="F80" s="14" t="s">
        <v>1292</v>
      </c>
      <c r="G80" s="14" t="s">
        <v>6232</v>
      </c>
      <c r="H80" s="89">
        <v>36</v>
      </c>
      <c r="I80" s="89">
        <v>36</v>
      </c>
      <c r="J80" s="75"/>
      <c r="K80" s="14" t="s">
        <v>8642</v>
      </c>
    </row>
    <row r="81" spans="1:11" ht="24">
      <c r="A81" s="82" t="s">
        <v>6406</v>
      </c>
      <c r="B81" s="122" t="s">
        <v>6407</v>
      </c>
      <c r="C81" s="83" t="s">
        <v>6407</v>
      </c>
      <c r="D81" s="428">
        <v>14</v>
      </c>
      <c r="E81" s="14" t="s">
        <v>6496</v>
      </c>
      <c r="F81" s="14" t="s">
        <v>1292</v>
      </c>
      <c r="G81" s="14" t="s">
        <v>6232</v>
      </c>
      <c r="H81" s="89">
        <v>60</v>
      </c>
      <c r="I81" s="89">
        <v>60</v>
      </c>
      <c r="J81" s="75"/>
      <c r="K81" s="14" t="s">
        <v>8642</v>
      </c>
    </row>
    <row r="82" spans="1:11" ht="24">
      <c r="A82" s="82" t="s">
        <v>6269</v>
      </c>
      <c r="B82" s="122" t="s">
        <v>6270</v>
      </c>
      <c r="C82" s="83" t="s">
        <v>6270</v>
      </c>
      <c r="D82" s="428">
        <v>12</v>
      </c>
      <c r="E82" s="14" t="s">
        <v>6496</v>
      </c>
      <c r="F82" s="14" t="s">
        <v>1292</v>
      </c>
      <c r="G82" s="14" t="s">
        <v>6232</v>
      </c>
      <c r="H82" s="89">
        <v>12</v>
      </c>
      <c r="I82" s="89">
        <v>12</v>
      </c>
      <c r="J82" s="75"/>
      <c r="K82" s="14" t="s">
        <v>8643</v>
      </c>
    </row>
    <row r="83" spans="1:11" ht="24">
      <c r="A83" s="82" t="s">
        <v>6269</v>
      </c>
      <c r="B83" s="122" t="s">
        <v>6270</v>
      </c>
      <c r="C83" s="83" t="s">
        <v>6270</v>
      </c>
      <c r="D83" s="428">
        <v>8</v>
      </c>
      <c r="E83" s="14" t="s">
        <v>6496</v>
      </c>
      <c r="F83" s="14" t="s">
        <v>1292</v>
      </c>
      <c r="G83" s="14" t="s">
        <v>6232</v>
      </c>
      <c r="H83" s="89">
        <v>36</v>
      </c>
      <c r="I83" s="89">
        <v>36</v>
      </c>
      <c r="J83" s="75"/>
      <c r="K83" s="14" t="s">
        <v>8643</v>
      </c>
    </row>
    <row r="84" spans="1:11" ht="24">
      <c r="A84" s="82" t="s">
        <v>6269</v>
      </c>
      <c r="B84" s="122" t="s">
        <v>6270</v>
      </c>
      <c r="C84" s="83" t="s">
        <v>6270</v>
      </c>
      <c r="D84" s="428">
        <v>7</v>
      </c>
      <c r="E84" s="14" t="s">
        <v>6496</v>
      </c>
      <c r="F84" s="14" t="s">
        <v>1292</v>
      </c>
      <c r="G84" s="14" t="s">
        <v>6232</v>
      </c>
      <c r="H84" s="89">
        <v>60</v>
      </c>
      <c r="I84" s="89">
        <v>60</v>
      </c>
      <c r="J84" s="75"/>
      <c r="K84" s="14" t="s">
        <v>8643</v>
      </c>
    </row>
    <row r="85" spans="1:11" ht="24">
      <c r="A85" s="82" t="s">
        <v>6271</v>
      </c>
      <c r="B85" s="122" t="s">
        <v>6272</v>
      </c>
      <c r="C85" s="83" t="s">
        <v>6272</v>
      </c>
      <c r="D85" s="428">
        <v>12</v>
      </c>
      <c r="E85" s="14" t="s">
        <v>6496</v>
      </c>
      <c r="F85" s="14" t="s">
        <v>1292</v>
      </c>
      <c r="G85" s="14" t="s">
        <v>6232</v>
      </c>
      <c r="H85" s="89">
        <v>12</v>
      </c>
      <c r="I85" s="89">
        <v>12</v>
      </c>
      <c r="J85" s="75"/>
      <c r="K85" s="14" t="s">
        <v>8644</v>
      </c>
    </row>
    <row r="86" spans="1:11" ht="24">
      <c r="A86" s="82" t="s">
        <v>6271</v>
      </c>
      <c r="B86" s="122" t="s">
        <v>6272</v>
      </c>
      <c r="C86" s="83" t="s">
        <v>6272</v>
      </c>
      <c r="D86" s="428">
        <v>8</v>
      </c>
      <c r="E86" s="14" t="s">
        <v>6496</v>
      </c>
      <c r="F86" s="14" t="s">
        <v>1292</v>
      </c>
      <c r="G86" s="14" t="s">
        <v>6232</v>
      </c>
      <c r="H86" s="89">
        <v>36</v>
      </c>
      <c r="I86" s="89">
        <v>36</v>
      </c>
      <c r="J86" s="75"/>
      <c r="K86" s="14" t="s">
        <v>8644</v>
      </c>
    </row>
    <row r="87" spans="1:11" ht="24.75" thickBot="1">
      <c r="A87" s="82" t="s">
        <v>6271</v>
      </c>
      <c r="B87" s="122" t="s">
        <v>6272</v>
      </c>
      <c r="C87" s="83" t="s">
        <v>6272</v>
      </c>
      <c r="D87" s="428">
        <v>7</v>
      </c>
      <c r="E87" s="14" t="s">
        <v>6496</v>
      </c>
      <c r="F87" s="14" t="s">
        <v>1292</v>
      </c>
      <c r="G87" s="14" t="s">
        <v>6232</v>
      </c>
      <c r="H87" s="89">
        <v>60</v>
      </c>
      <c r="I87" s="89">
        <v>60</v>
      </c>
      <c r="J87" s="75"/>
      <c r="K87" s="14" t="s">
        <v>8644</v>
      </c>
    </row>
    <row r="88" spans="1:11" s="382" customFormat="1" ht="12.75" thickBot="1">
      <c r="A88" s="598" t="s">
        <v>8409</v>
      </c>
      <c r="B88" s="392"/>
      <c r="C88" s="392"/>
      <c r="D88" s="390"/>
      <c r="E88" s="390"/>
      <c r="F88" s="390"/>
      <c r="G88" s="390"/>
      <c r="H88" s="390"/>
      <c r="I88" s="390"/>
      <c r="J88" s="390"/>
      <c r="K88" s="395"/>
    </row>
    <row r="89" spans="1:11" s="382" customFormat="1" ht="24">
      <c r="A89" s="361" t="s">
        <v>8410</v>
      </c>
      <c r="B89" s="303" t="s">
        <v>8411</v>
      </c>
      <c r="C89" s="323" t="s">
        <v>6276</v>
      </c>
      <c r="D89" s="659">
        <v>97</v>
      </c>
      <c r="E89" s="279" t="s">
        <v>6496</v>
      </c>
      <c r="F89" s="14" t="s">
        <v>7167</v>
      </c>
      <c r="G89" s="279" t="s">
        <v>6232</v>
      </c>
      <c r="H89" s="286">
        <v>12</v>
      </c>
      <c r="I89" s="286">
        <v>12</v>
      </c>
      <c r="J89" s="327" t="s">
        <v>5929</v>
      </c>
      <c r="K89" s="14" t="s">
        <v>8637</v>
      </c>
    </row>
    <row r="90" spans="1:11" s="382" customFormat="1" ht="24">
      <c r="A90" s="361" t="s">
        <v>8410</v>
      </c>
      <c r="B90" s="303" t="s">
        <v>8411</v>
      </c>
      <c r="C90" s="323" t="s">
        <v>6276</v>
      </c>
      <c r="D90" s="659">
        <v>81</v>
      </c>
      <c r="E90" s="279" t="s">
        <v>6496</v>
      </c>
      <c r="F90" s="14" t="s">
        <v>7167</v>
      </c>
      <c r="G90" s="279" t="s">
        <v>6232</v>
      </c>
      <c r="H90" s="286">
        <v>36</v>
      </c>
      <c r="I90" s="286">
        <v>36</v>
      </c>
      <c r="J90" s="327" t="s">
        <v>5929</v>
      </c>
      <c r="K90" s="14" t="s">
        <v>8637</v>
      </c>
    </row>
    <row r="91" spans="1:11" s="382" customFormat="1" ht="24">
      <c r="A91" s="361" t="s">
        <v>8410</v>
      </c>
      <c r="B91" s="303" t="s">
        <v>8411</v>
      </c>
      <c r="C91" s="323" t="s">
        <v>6276</v>
      </c>
      <c r="D91" s="659">
        <v>70</v>
      </c>
      <c r="E91" s="279" t="s">
        <v>6496</v>
      </c>
      <c r="F91" s="14" t="s">
        <v>7167</v>
      </c>
      <c r="G91" s="279" t="s">
        <v>6232</v>
      </c>
      <c r="H91" s="286">
        <v>60</v>
      </c>
      <c r="I91" s="286">
        <v>60</v>
      </c>
      <c r="J91" s="327" t="s">
        <v>5929</v>
      </c>
      <c r="K91" s="14" t="s">
        <v>8637</v>
      </c>
    </row>
    <row r="92" spans="1:11" s="382" customFormat="1" ht="24">
      <c r="A92" s="361" t="s">
        <v>8716</v>
      </c>
      <c r="B92" s="303" t="s">
        <v>8717</v>
      </c>
      <c r="C92" s="323" t="s">
        <v>6276</v>
      </c>
      <c r="D92" s="659">
        <f>103</f>
        <v>103</v>
      </c>
      <c r="E92" s="279" t="s">
        <v>6496</v>
      </c>
      <c r="F92" s="14" t="s">
        <v>7167</v>
      </c>
      <c r="G92" s="279" t="s">
        <v>6232</v>
      </c>
      <c r="H92" s="286">
        <v>12</v>
      </c>
      <c r="I92" s="286">
        <v>12</v>
      </c>
      <c r="J92" s="327" t="s">
        <v>5929</v>
      </c>
      <c r="K92" s="14" t="s">
        <v>8637</v>
      </c>
    </row>
    <row r="93" spans="1:11" s="382" customFormat="1" ht="24">
      <c r="A93" s="361" t="s">
        <v>8716</v>
      </c>
      <c r="B93" s="303" t="s">
        <v>8717</v>
      </c>
      <c r="C93" s="323" t="s">
        <v>6276</v>
      </c>
      <c r="D93" s="659">
        <f>86</f>
        <v>86</v>
      </c>
      <c r="E93" s="279" t="s">
        <v>6496</v>
      </c>
      <c r="F93" s="14" t="s">
        <v>7167</v>
      </c>
      <c r="G93" s="279" t="s">
        <v>6232</v>
      </c>
      <c r="H93" s="286">
        <v>36</v>
      </c>
      <c r="I93" s="286">
        <v>36</v>
      </c>
      <c r="J93" s="327" t="s">
        <v>5929</v>
      </c>
      <c r="K93" s="14" t="s">
        <v>8637</v>
      </c>
    </row>
    <row r="94" spans="1:11" s="382" customFormat="1" ht="24">
      <c r="A94" s="361" t="s">
        <v>8716</v>
      </c>
      <c r="B94" s="303" t="s">
        <v>8717</v>
      </c>
      <c r="C94" s="323" t="s">
        <v>6276</v>
      </c>
      <c r="D94" s="659">
        <f>75</f>
        <v>75</v>
      </c>
      <c r="E94" s="279" t="s">
        <v>6496</v>
      </c>
      <c r="F94" s="14" t="s">
        <v>7167</v>
      </c>
      <c r="G94" s="279" t="s">
        <v>6232</v>
      </c>
      <c r="H94" s="286">
        <v>60</v>
      </c>
      <c r="I94" s="286">
        <v>60</v>
      </c>
      <c r="J94" s="327" t="s">
        <v>5929</v>
      </c>
      <c r="K94" s="14" t="s">
        <v>8637</v>
      </c>
    </row>
    <row r="95" spans="1:11" s="382" customFormat="1" ht="24">
      <c r="A95" s="361" t="s">
        <v>8412</v>
      </c>
      <c r="B95" s="303" t="s">
        <v>8413</v>
      </c>
      <c r="C95" s="323" t="s">
        <v>8414</v>
      </c>
      <c r="D95" s="659">
        <v>137</v>
      </c>
      <c r="E95" s="279" t="s">
        <v>6496</v>
      </c>
      <c r="F95" s="14" t="s">
        <v>7167</v>
      </c>
      <c r="G95" s="279" t="s">
        <v>6232</v>
      </c>
      <c r="H95" s="286">
        <v>12</v>
      </c>
      <c r="I95" s="286">
        <v>12</v>
      </c>
      <c r="J95" s="327" t="s">
        <v>5929</v>
      </c>
      <c r="K95" s="14" t="s">
        <v>8637</v>
      </c>
    </row>
    <row r="96" spans="1:11" s="382" customFormat="1" ht="24">
      <c r="A96" s="361" t="s">
        <v>8412</v>
      </c>
      <c r="B96" s="303" t="s">
        <v>8413</v>
      </c>
      <c r="C96" s="323" t="s">
        <v>8414</v>
      </c>
      <c r="D96" s="659">
        <v>114</v>
      </c>
      <c r="E96" s="279" t="s">
        <v>6496</v>
      </c>
      <c r="F96" s="14" t="s">
        <v>7167</v>
      </c>
      <c r="G96" s="279" t="s">
        <v>6232</v>
      </c>
      <c r="H96" s="286">
        <v>36</v>
      </c>
      <c r="I96" s="286">
        <v>36</v>
      </c>
      <c r="J96" s="327" t="s">
        <v>5929</v>
      </c>
      <c r="K96" s="14" t="s">
        <v>8637</v>
      </c>
    </row>
    <row r="97" spans="1:11" s="382" customFormat="1" ht="24">
      <c r="A97" s="361" t="s">
        <v>8412</v>
      </c>
      <c r="B97" s="303" t="s">
        <v>8413</v>
      </c>
      <c r="C97" s="323" t="s">
        <v>8414</v>
      </c>
      <c r="D97" s="659">
        <v>98</v>
      </c>
      <c r="E97" s="279" t="s">
        <v>6496</v>
      </c>
      <c r="F97" s="14" t="s">
        <v>7167</v>
      </c>
      <c r="G97" s="279" t="s">
        <v>6232</v>
      </c>
      <c r="H97" s="286">
        <v>60</v>
      </c>
      <c r="I97" s="286">
        <v>60</v>
      </c>
      <c r="J97" s="327" t="s">
        <v>5929</v>
      </c>
      <c r="K97" s="14" t="s">
        <v>8637</v>
      </c>
    </row>
    <row r="98" spans="1:11" s="382" customFormat="1" ht="24">
      <c r="A98" s="361" t="s">
        <v>8718</v>
      </c>
      <c r="B98" s="303" t="s">
        <v>8719</v>
      </c>
      <c r="C98" s="323" t="s">
        <v>8414</v>
      </c>
      <c r="D98" s="659">
        <f>146</f>
        <v>146</v>
      </c>
      <c r="E98" s="279" t="s">
        <v>6496</v>
      </c>
      <c r="F98" s="14" t="s">
        <v>7167</v>
      </c>
      <c r="G98" s="279" t="s">
        <v>6232</v>
      </c>
      <c r="H98" s="286">
        <v>12</v>
      </c>
      <c r="I98" s="286">
        <v>12</v>
      </c>
      <c r="J98" s="327" t="s">
        <v>5929</v>
      </c>
      <c r="K98" s="14" t="s">
        <v>8637</v>
      </c>
    </row>
    <row r="99" spans="1:11" s="382" customFormat="1" ht="24">
      <c r="A99" s="361" t="s">
        <v>8718</v>
      </c>
      <c r="B99" s="303" t="s">
        <v>8719</v>
      </c>
      <c r="C99" s="323" t="s">
        <v>8414</v>
      </c>
      <c r="D99" s="659">
        <f>121</f>
        <v>121</v>
      </c>
      <c r="E99" s="279" t="s">
        <v>6496</v>
      </c>
      <c r="F99" s="14" t="s">
        <v>7167</v>
      </c>
      <c r="G99" s="279" t="s">
        <v>6232</v>
      </c>
      <c r="H99" s="286">
        <v>36</v>
      </c>
      <c r="I99" s="286">
        <v>36</v>
      </c>
      <c r="J99" s="327" t="s">
        <v>5929</v>
      </c>
      <c r="K99" s="14" t="s">
        <v>8637</v>
      </c>
    </row>
    <row r="100" spans="1:11" s="382" customFormat="1" ht="24">
      <c r="A100" s="361" t="s">
        <v>8718</v>
      </c>
      <c r="B100" s="303" t="s">
        <v>8719</v>
      </c>
      <c r="C100" s="323" t="s">
        <v>8414</v>
      </c>
      <c r="D100" s="659">
        <f>104</f>
        <v>104</v>
      </c>
      <c r="E100" s="279" t="s">
        <v>6496</v>
      </c>
      <c r="F100" s="14" t="s">
        <v>7167</v>
      </c>
      <c r="G100" s="279" t="s">
        <v>6232</v>
      </c>
      <c r="H100" s="286">
        <v>60</v>
      </c>
      <c r="I100" s="286">
        <v>60</v>
      </c>
      <c r="J100" s="327" t="s">
        <v>5929</v>
      </c>
      <c r="K100" s="14" t="s">
        <v>8637</v>
      </c>
    </row>
    <row r="101" spans="1:11" s="382" customFormat="1" ht="24">
      <c r="A101" s="361" t="s">
        <v>8415</v>
      </c>
      <c r="B101" s="303" t="s">
        <v>8416</v>
      </c>
      <c r="C101" s="323" t="s">
        <v>6414</v>
      </c>
      <c r="D101" s="659">
        <v>163</v>
      </c>
      <c r="E101" s="279" t="s">
        <v>6496</v>
      </c>
      <c r="F101" s="14" t="s">
        <v>7167</v>
      </c>
      <c r="G101" s="279" t="s">
        <v>6232</v>
      </c>
      <c r="H101" s="286">
        <v>12</v>
      </c>
      <c r="I101" s="286">
        <v>12</v>
      </c>
      <c r="J101" s="327" t="s">
        <v>5929</v>
      </c>
      <c r="K101" s="14" t="s">
        <v>8637</v>
      </c>
    </row>
    <row r="102" spans="1:11" s="382" customFormat="1" ht="24">
      <c r="A102" s="361" t="s">
        <v>8415</v>
      </c>
      <c r="B102" s="303" t="s">
        <v>8416</v>
      </c>
      <c r="C102" s="323" t="s">
        <v>6414</v>
      </c>
      <c r="D102" s="659">
        <v>136</v>
      </c>
      <c r="E102" s="279" t="s">
        <v>6496</v>
      </c>
      <c r="F102" s="14" t="s">
        <v>7167</v>
      </c>
      <c r="G102" s="279" t="s">
        <v>6232</v>
      </c>
      <c r="H102" s="286">
        <v>36</v>
      </c>
      <c r="I102" s="286">
        <v>36</v>
      </c>
      <c r="J102" s="327" t="s">
        <v>5929</v>
      </c>
      <c r="K102" s="14" t="s">
        <v>8637</v>
      </c>
    </row>
    <row r="103" spans="1:11" s="382" customFormat="1" ht="24">
      <c r="A103" s="361" t="s">
        <v>8415</v>
      </c>
      <c r="B103" s="303" t="s">
        <v>8416</v>
      </c>
      <c r="C103" s="323" t="s">
        <v>6414</v>
      </c>
      <c r="D103" s="659">
        <v>118</v>
      </c>
      <c r="E103" s="279" t="s">
        <v>6496</v>
      </c>
      <c r="F103" s="14" t="s">
        <v>7167</v>
      </c>
      <c r="G103" s="279" t="s">
        <v>6232</v>
      </c>
      <c r="H103" s="286">
        <v>60</v>
      </c>
      <c r="I103" s="286">
        <v>60</v>
      </c>
      <c r="J103" s="327" t="s">
        <v>5929</v>
      </c>
      <c r="K103" s="14" t="s">
        <v>8637</v>
      </c>
    </row>
    <row r="104" spans="1:11" s="382" customFormat="1" ht="24">
      <c r="A104" s="361" t="s">
        <v>8720</v>
      </c>
      <c r="B104" s="303" t="s">
        <v>8721</v>
      </c>
      <c r="C104" s="323" t="s">
        <v>6414</v>
      </c>
      <c r="D104" s="659">
        <f>174</f>
        <v>174</v>
      </c>
      <c r="E104" s="279" t="s">
        <v>6496</v>
      </c>
      <c r="F104" s="14" t="s">
        <v>7167</v>
      </c>
      <c r="G104" s="279" t="s">
        <v>6232</v>
      </c>
      <c r="H104" s="286">
        <v>12</v>
      </c>
      <c r="I104" s="286">
        <v>12</v>
      </c>
      <c r="J104" s="327" t="s">
        <v>5929</v>
      </c>
      <c r="K104" s="14" t="s">
        <v>8637</v>
      </c>
    </row>
    <row r="105" spans="1:11" s="382" customFormat="1" ht="24">
      <c r="A105" s="361" t="s">
        <v>8720</v>
      </c>
      <c r="B105" s="303" t="s">
        <v>8721</v>
      </c>
      <c r="C105" s="323" t="s">
        <v>6414</v>
      </c>
      <c r="D105" s="659">
        <f>145</f>
        <v>145</v>
      </c>
      <c r="E105" s="279" t="s">
        <v>6496</v>
      </c>
      <c r="F105" s="14" t="s">
        <v>7167</v>
      </c>
      <c r="G105" s="279" t="s">
        <v>6232</v>
      </c>
      <c r="H105" s="286">
        <v>36</v>
      </c>
      <c r="I105" s="286">
        <v>36</v>
      </c>
      <c r="J105" s="327" t="s">
        <v>5929</v>
      </c>
      <c r="K105" s="14" t="s">
        <v>8637</v>
      </c>
    </row>
    <row r="106" spans="1:11" s="382" customFormat="1" ht="24">
      <c r="A106" s="361" t="s">
        <v>8720</v>
      </c>
      <c r="B106" s="303" t="s">
        <v>8721</v>
      </c>
      <c r="C106" s="323" t="s">
        <v>6414</v>
      </c>
      <c r="D106" s="659">
        <f>126</f>
        <v>126</v>
      </c>
      <c r="E106" s="279" t="s">
        <v>6496</v>
      </c>
      <c r="F106" s="14" t="s">
        <v>7167</v>
      </c>
      <c r="G106" s="279" t="s">
        <v>6232</v>
      </c>
      <c r="H106" s="286">
        <v>60</v>
      </c>
      <c r="I106" s="286">
        <v>60</v>
      </c>
      <c r="J106" s="327" t="s">
        <v>5929</v>
      </c>
      <c r="K106" s="14" t="s">
        <v>8637</v>
      </c>
    </row>
    <row r="107" spans="1:11" s="382" customFormat="1" ht="24">
      <c r="A107" s="361" t="s">
        <v>8417</v>
      </c>
      <c r="B107" s="303" t="s">
        <v>8418</v>
      </c>
      <c r="C107" s="323" t="s">
        <v>6418</v>
      </c>
      <c r="D107" s="659">
        <v>210</v>
      </c>
      <c r="E107" s="279" t="s">
        <v>6496</v>
      </c>
      <c r="F107" s="14" t="s">
        <v>7167</v>
      </c>
      <c r="G107" s="279" t="s">
        <v>6232</v>
      </c>
      <c r="H107" s="286">
        <v>12</v>
      </c>
      <c r="I107" s="286">
        <v>12</v>
      </c>
      <c r="J107" s="327" t="s">
        <v>5929</v>
      </c>
      <c r="K107" s="14" t="s">
        <v>8637</v>
      </c>
    </row>
    <row r="108" spans="1:11" s="382" customFormat="1" ht="24">
      <c r="A108" s="361" t="s">
        <v>8417</v>
      </c>
      <c r="B108" s="303" t="s">
        <v>8418</v>
      </c>
      <c r="C108" s="323" t="s">
        <v>6418</v>
      </c>
      <c r="D108" s="659">
        <v>175</v>
      </c>
      <c r="E108" s="279" t="s">
        <v>6496</v>
      </c>
      <c r="F108" s="14" t="s">
        <v>7167</v>
      </c>
      <c r="G108" s="279" t="s">
        <v>6232</v>
      </c>
      <c r="H108" s="286">
        <v>36</v>
      </c>
      <c r="I108" s="286">
        <v>36</v>
      </c>
      <c r="J108" s="327" t="s">
        <v>5929</v>
      </c>
      <c r="K108" s="14" t="s">
        <v>8637</v>
      </c>
    </row>
    <row r="109" spans="1:11" s="382" customFormat="1" ht="24">
      <c r="A109" s="361" t="s">
        <v>8417</v>
      </c>
      <c r="B109" s="303" t="s">
        <v>8418</v>
      </c>
      <c r="C109" s="323" t="s">
        <v>6418</v>
      </c>
      <c r="D109" s="659">
        <v>151</v>
      </c>
      <c r="E109" s="279" t="s">
        <v>6496</v>
      </c>
      <c r="F109" s="14" t="s">
        <v>7167</v>
      </c>
      <c r="G109" s="279" t="s">
        <v>6232</v>
      </c>
      <c r="H109" s="286">
        <v>60</v>
      </c>
      <c r="I109" s="286">
        <v>60</v>
      </c>
      <c r="J109" s="327" t="s">
        <v>5929</v>
      </c>
      <c r="K109" s="14" t="s">
        <v>8637</v>
      </c>
    </row>
    <row r="110" spans="1:11" s="382" customFormat="1" ht="24">
      <c r="A110" s="361" t="s">
        <v>8722</v>
      </c>
      <c r="B110" s="303" t="s">
        <v>8723</v>
      </c>
      <c r="C110" s="323" t="s">
        <v>6418</v>
      </c>
      <c r="D110" s="659">
        <f>224</f>
        <v>224</v>
      </c>
      <c r="E110" s="279" t="s">
        <v>6496</v>
      </c>
      <c r="F110" s="14" t="s">
        <v>7167</v>
      </c>
      <c r="G110" s="279" t="s">
        <v>6232</v>
      </c>
      <c r="H110" s="286">
        <v>12</v>
      </c>
      <c r="I110" s="286">
        <v>12</v>
      </c>
      <c r="J110" s="327" t="s">
        <v>5929</v>
      </c>
      <c r="K110" s="14" t="s">
        <v>8637</v>
      </c>
    </row>
    <row r="111" spans="1:11" s="382" customFormat="1" ht="24">
      <c r="A111" s="361" t="s">
        <v>8722</v>
      </c>
      <c r="B111" s="303" t="s">
        <v>8723</v>
      </c>
      <c r="C111" s="323" t="s">
        <v>6418</v>
      </c>
      <c r="D111" s="659">
        <f>186</f>
        <v>186</v>
      </c>
      <c r="E111" s="279" t="s">
        <v>6496</v>
      </c>
      <c r="F111" s="14" t="s">
        <v>7167</v>
      </c>
      <c r="G111" s="279" t="s">
        <v>6232</v>
      </c>
      <c r="H111" s="286">
        <v>36</v>
      </c>
      <c r="I111" s="286">
        <v>36</v>
      </c>
      <c r="J111" s="327" t="s">
        <v>5929</v>
      </c>
      <c r="K111" s="14" t="s">
        <v>8637</v>
      </c>
    </row>
    <row r="112" spans="1:11" s="382" customFormat="1" ht="24">
      <c r="A112" s="361" t="s">
        <v>8722</v>
      </c>
      <c r="B112" s="303" t="s">
        <v>8723</v>
      </c>
      <c r="C112" s="323" t="s">
        <v>6418</v>
      </c>
      <c r="D112" s="659">
        <f>161</f>
        <v>161</v>
      </c>
      <c r="E112" s="279" t="s">
        <v>6496</v>
      </c>
      <c r="F112" s="14" t="s">
        <v>7167</v>
      </c>
      <c r="G112" s="279" t="s">
        <v>6232</v>
      </c>
      <c r="H112" s="286">
        <v>60</v>
      </c>
      <c r="I112" s="286">
        <v>60</v>
      </c>
      <c r="J112" s="327" t="s">
        <v>5929</v>
      </c>
      <c r="K112" s="14" t="s">
        <v>8637</v>
      </c>
    </row>
    <row r="113" spans="1:11" s="382" customFormat="1" ht="24">
      <c r="A113" s="361" t="s">
        <v>8419</v>
      </c>
      <c r="B113" s="303" t="s">
        <v>8420</v>
      </c>
      <c r="C113" s="323" t="s">
        <v>8510</v>
      </c>
      <c r="D113" s="659">
        <v>563</v>
      </c>
      <c r="E113" s="279" t="s">
        <v>6496</v>
      </c>
      <c r="F113" s="14" t="s">
        <v>7167</v>
      </c>
      <c r="G113" s="279" t="s">
        <v>6232</v>
      </c>
      <c r="H113" s="286">
        <v>12</v>
      </c>
      <c r="I113" s="286">
        <v>12</v>
      </c>
      <c r="J113" s="327" t="s">
        <v>5929</v>
      </c>
      <c r="K113" s="14" t="s">
        <v>8637</v>
      </c>
    </row>
    <row r="114" spans="1:11" s="382" customFormat="1" ht="24">
      <c r="A114" s="361" t="s">
        <v>8419</v>
      </c>
      <c r="B114" s="303" t="s">
        <v>8420</v>
      </c>
      <c r="C114" s="323" t="s">
        <v>8510</v>
      </c>
      <c r="D114" s="659">
        <v>469</v>
      </c>
      <c r="E114" s="279" t="s">
        <v>6496</v>
      </c>
      <c r="F114" s="14" t="s">
        <v>7167</v>
      </c>
      <c r="G114" s="279" t="s">
        <v>6232</v>
      </c>
      <c r="H114" s="286">
        <v>36</v>
      </c>
      <c r="I114" s="286">
        <v>36</v>
      </c>
      <c r="J114" s="327" t="s">
        <v>5929</v>
      </c>
      <c r="K114" s="14" t="s">
        <v>8637</v>
      </c>
    </row>
    <row r="115" spans="1:11" s="382" customFormat="1" ht="24">
      <c r="A115" s="361" t="s">
        <v>8419</v>
      </c>
      <c r="B115" s="303" t="s">
        <v>8420</v>
      </c>
      <c r="C115" s="323" t="s">
        <v>8510</v>
      </c>
      <c r="D115" s="659">
        <v>406</v>
      </c>
      <c r="E115" s="279" t="s">
        <v>6496</v>
      </c>
      <c r="F115" s="14" t="s">
        <v>7167</v>
      </c>
      <c r="G115" s="279" t="s">
        <v>6232</v>
      </c>
      <c r="H115" s="286">
        <v>60</v>
      </c>
      <c r="I115" s="286">
        <v>60</v>
      </c>
      <c r="J115" s="327" t="s">
        <v>5929</v>
      </c>
      <c r="K115" s="14" t="s">
        <v>8637</v>
      </c>
    </row>
    <row r="116" spans="1:11" s="382" customFormat="1" ht="24">
      <c r="A116" s="361" t="s">
        <v>8724</v>
      </c>
      <c r="B116" s="303" t="s">
        <v>8725</v>
      </c>
      <c r="C116" s="323" t="s">
        <v>8510</v>
      </c>
      <c r="D116" s="659">
        <f>600</f>
        <v>600</v>
      </c>
      <c r="E116" s="279" t="s">
        <v>6496</v>
      </c>
      <c r="F116" s="14" t="s">
        <v>7167</v>
      </c>
      <c r="G116" s="279" t="s">
        <v>6232</v>
      </c>
      <c r="H116" s="286">
        <v>12</v>
      </c>
      <c r="I116" s="286">
        <v>12</v>
      </c>
      <c r="J116" s="327" t="s">
        <v>5929</v>
      </c>
      <c r="K116" s="14" t="s">
        <v>8637</v>
      </c>
    </row>
    <row r="117" spans="1:11" s="382" customFormat="1" ht="24">
      <c r="A117" s="361" t="s">
        <v>8724</v>
      </c>
      <c r="B117" s="303" t="s">
        <v>8725</v>
      </c>
      <c r="C117" s="323" t="s">
        <v>8510</v>
      </c>
      <c r="D117" s="659">
        <f>499</f>
        <v>499</v>
      </c>
      <c r="E117" s="279" t="s">
        <v>6496</v>
      </c>
      <c r="F117" s="14" t="s">
        <v>7167</v>
      </c>
      <c r="G117" s="279" t="s">
        <v>6232</v>
      </c>
      <c r="H117" s="286">
        <v>36</v>
      </c>
      <c r="I117" s="286">
        <v>36</v>
      </c>
      <c r="J117" s="327" t="s">
        <v>5929</v>
      </c>
      <c r="K117" s="14" t="s">
        <v>8637</v>
      </c>
    </row>
    <row r="118" spans="1:11" s="382" customFormat="1" ht="24">
      <c r="A118" s="361" t="s">
        <v>8724</v>
      </c>
      <c r="B118" s="303" t="s">
        <v>8725</v>
      </c>
      <c r="C118" s="323" t="s">
        <v>8510</v>
      </c>
      <c r="D118" s="659">
        <f>432</f>
        <v>432</v>
      </c>
      <c r="E118" s="279" t="s">
        <v>6496</v>
      </c>
      <c r="F118" s="14" t="s">
        <v>7167</v>
      </c>
      <c r="G118" s="279" t="s">
        <v>6232</v>
      </c>
      <c r="H118" s="286">
        <v>60</v>
      </c>
      <c r="I118" s="286">
        <v>60</v>
      </c>
      <c r="J118" s="327" t="s">
        <v>5929</v>
      </c>
      <c r="K118" s="14" t="s">
        <v>8637</v>
      </c>
    </row>
    <row r="119" spans="1:11" s="382" customFormat="1" ht="24">
      <c r="A119" s="361" t="s">
        <v>8421</v>
      </c>
      <c r="B119" s="303" t="s">
        <v>8422</v>
      </c>
      <c r="C119" s="323" t="s">
        <v>6440</v>
      </c>
      <c r="D119" s="659">
        <v>703</v>
      </c>
      <c r="E119" s="279" t="s">
        <v>6496</v>
      </c>
      <c r="F119" s="14" t="s">
        <v>7167</v>
      </c>
      <c r="G119" s="279" t="s">
        <v>6232</v>
      </c>
      <c r="H119" s="286">
        <v>12</v>
      </c>
      <c r="I119" s="286">
        <v>12</v>
      </c>
      <c r="J119" s="327" t="s">
        <v>5929</v>
      </c>
      <c r="K119" s="14" t="s">
        <v>8639</v>
      </c>
    </row>
    <row r="120" spans="1:11" s="382" customFormat="1" ht="24">
      <c r="A120" s="361" t="s">
        <v>8421</v>
      </c>
      <c r="B120" s="303" t="s">
        <v>8422</v>
      </c>
      <c r="C120" s="323" t="s">
        <v>6440</v>
      </c>
      <c r="D120" s="659">
        <v>586</v>
      </c>
      <c r="E120" s="279" t="s">
        <v>6496</v>
      </c>
      <c r="F120" s="14" t="s">
        <v>7167</v>
      </c>
      <c r="G120" s="279" t="s">
        <v>6232</v>
      </c>
      <c r="H120" s="286">
        <v>36</v>
      </c>
      <c r="I120" s="286">
        <v>36</v>
      </c>
      <c r="J120" s="327" t="s">
        <v>5929</v>
      </c>
      <c r="K120" s="14" t="s">
        <v>8639</v>
      </c>
    </row>
    <row r="121" spans="1:11" s="382" customFormat="1" ht="24">
      <c r="A121" s="361" t="s">
        <v>8421</v>
      </c>
      <c r="B121" s="303" t="s">
        <v>8422</v>
      </c>
      <c r="C121" s="323" t="s">
        <v>6440</v>
      </c>
      <c r="D121" s="659">
        <v>508</v>
      </c>
      <c r="E121" s="279" t="s">
        <v>6496</v>
      </c>
      <c r="F121" s="14" t="s">
        <v>7167</v>
      </c>
      <c r="G121" s="279" t="s">
        <v>6232</v>
      </c>
      <c r="H121" s="286">
        <v>60</v>
      </c>
      <c r="I121" s="286">
        <v>60</v>
      </c>
      <c r="J121" s="327" t="s">
        <v>5929</v>
      </c>
      <c r="K121" s="14" t="s">
        <v>8639</v>
      </c>
    </row>
    <row r="122" spans="1:11" s="382" customFormat="1" ht="24">
      <c r="A122" s="361" t="s">
        <v>8726</v>
      </c>
      <c r="B122" s="303" t="s">
        <v>8727</v>
      </c>
      <c r="C122" s="323" t="s">
        <v>6440</v>
      </c>
      <c r="D122" s="659">
        <f>749</f>
        <v>749</v>
      </c>
      <c r="E122" s="279" t="s">
        <v>6496</v>
      </c>
      <c r="F122" s="14" t="s">
        <v>7167</v>
      </c>
      <c r="G122" s="279" t="s">
        <v>6232</v>
      </c>
      <c r="H122" s="286">
        <v>12</v>
      </c>
      <c r="I122" s="286">
        <v>12</v>
      </c>
      <c r="J122" s="327" t="s">
        <v>5929</v>
      </c>
      <c r="K122" s="14" t="s">
        <v>8639</v>
      </c>
    </row>
    <row r="123" spans="1:11" s="382" customFormat="1" ht="24">
      <c r="A123" s="361" t="s">
        <v>8726</v>
      </c>
      <c r="B123" s="303" t="s">
        <v>8727</v>
      </c>
      <c r="C123" s="323" t="s">
        <v>6440</v>
      </c>
      <c r="D123" s="659">
        <f>624</f>
        <v>624</v>
      </c>
      <c r="E123" s="279" t="s">
        <v>6496</v>
      </c>
      <c r="F123" s="14" t="s">
        <v>7167</v>
      </c>
      <c r="G123" s="279" t="s">
        <v>6232</v>
      </c>
      <c r="H123" s="286">
        <v>36</v>
      </c>
      <c r="I123" s="286">
        <v>36</v>
      </c>
      <c r="J123" s="327" t="s">
        <v>5929</v>
      </c>
      <c r="K123" s="14" t="s">
        <v>8639</v>
      </c>
    </row>
    <row r="124" spans="1:11" s="382" customFormat="1" ht="24">
      <c r="A124" s="361" t="s">
        <v>8726</v>
      </c>
      <c r="B124" s="303" t="s">
        <v>8727</v>
      </c>
      <c r="C124" s="323" t="s">
        <v>6440</v>
      </c>
      <c r="D124" s="659">
        <f>541</f>
        <v>541</v>
      </c>
      <c r="E124" s="279" t="s">
        <v>6496</v>
      </c>
      <c r="F124" s="14" t="s">
        <v>7167</v>
      </c>
      <c r="G124" s="279" t="s">
        <v>6232</v>
      </c>
      <c r="H124" s="286">
        <v>60</v>
      </c>
      <c r="I124" s="286">
        <v>60</v>
      </c>
      <c r="J124" s="327" t="s">
        <v>5929</v>
      </c>
      <c r="K124" s="14" t="s">
        <v>8639</v>
      </c>
    </row>
    <row r="125" spans="1:11" s="382" customFormat="1">
      <c r="A125" s="361" t="s">
        <v>8423</v>
      </c>
      <c r="B125" s="303" t="s">
        <v>8424</v>
      </c>
      <c r="C125" s="323" t="s">
        <v>6550</v>
      </c>
      <c r="D125" s="659">
        <v>930</v>
      </c>
      <c r="E125" s="279" t="s">
        <v>6496</v>
      </c>
      <c r="F125" s="14" t="s">
        <v>7167</v>
      </c>
      <c r="G125" s="279" t="s">
        <v>6232</v>
      </c>
      <c r="H125" s="286">
        <v>12</v>
      </c>
      <c r="I125" s="286">
        <v>12</v>
      </c>
      <c r="J125" s="327" t="s">
        <v>5929</v>
      </c>
      <c r="K125" s="14" t="s">
        <v>8638</v>
      </c>
    </row>
    <row r="126" spans="1:11" s="382" customFormat="1">
      <c r="A126" s="361" t="s">
        <v>8423</v>
      </c>
      <c r="B126" s="303" t="s">
        <v>8424</v>
      </c>
      <c r="C126" s="323" t="s">
        <v>6550</v>
      </c>
      <c r="D126" s="659">
        <v>775</v>
      </c>
      <c r="E126" s="279" t="s">
        <v>6496</v>
      </c>
      <c r="F126" s="14" t="s">
        <v>7167</v>
      </c>
      <c r="G126" s="279" t="s">
        <v>6232</v>
      </c>
      <c r="H126" s="286">
        <v>36</v>
      </c>
      <c r="I126" s="286">
        <v>36</v>
      </c>
      <c r="J126" s="327" t="s">
        <v>5929</v>
      </c>
      <c r="K126" s="14" t="s">
        <v>8638</v>
      </c>
    </row>
    <row r="127" spans="1:11" s="382" customFormat="1">
      <c r="A127" s="361" t="s">
        <v>8423</v>
      </c>
      <c r="B127" s="303" t="s">
        <v>8424</v>
      </c>
      <c r="C127" s="323" t="s">
        <v>6550</v>
      </c>
      <c r="D127" s="659">
        <v>670</v>
      </c>
      <c r="E127" s="279" t="s">
        <v>6496</v>
      </c>
      <c r="F127" s="14" t="s">
        <v>7167</v>
      </c>
      <c r="G127" s="279" t="s">
        <v>6232</v>
      </c>
      <c r="H127" s="286">
        <v>60</v>
      </c>
      <c r="I127" s="286">
        <v>60</v>
      </c>
      <c r="J127" s="327" t="s">
        <v>5929</v>
      </c>
      <c r="K127" s="14" t="s">
        <v>8638</v>
      </c>
    </row>
    <row r="128" spans="1:11" s="382" customFormat="1">
      <c r="A128" s="361" t="s">
        <v>8728</v>
      </c>
      <c r="B128" s="303" t="s">
        <v>8729</v>
      </c>
      <c r="C128" s="323" t="s">
        <v>6550</v>
      </c>
      <c r="D128" s="659">
        <f>990</f>
        <v>990</v>
      </c>
      <c r="E128" s="279" t="s">
        <v>6496</v>
      </c>
      <c r="F128" s="14" t="s">
        <v>7167</v>
      </c>
      <c r="G128" s="279" t="s">
        <v>6232</v>
      </c>
      <c r="H128" s="286">
        <v>12</v>
      </c>
      <c r="I128" s="286">
        <v>12</v>
      </c>
      <c r="J128" s="327" t="s">
        <v>5929</v>
      </c>
      <c r="K128" s="14" t="s">
        <v>8638</v>
      </c>
    </row>
    <row r="129" spans="1:11" s="382" customFormat="1">
      <c r="A129" s="361" t="s">
        <v>8728</v>
      </c>
      <c r="B129" s="303" t="s">
        <v>8729</v>
      </c>
      <c r="C129" s="323" t="s">
        <v>6550</v>
      </c>
      <c r="D129" s="659">
        <f>825</f>
        <v>825</v>
      </c>
      <c r="E129" s="279" t="s">
        <v>6496</v>
      </c>
      <c r="F129" s="14" t="s">
        <v>7167</v>
      </c>
      <c r="G129" s="279" t="s">
        <v>6232</v>
      </c>
      <c r="H129" s="286">
        <v>36</v>
      </c>
      <c r="I129" s="286">
        <v>36</v>
      </c>
      <c r="J129" s="327" t="s">
        <v>5929</v>
      </c>
      <c r="K129" s="14" t="s">
        <v>8638</v>
      </c>
    </row>
    <row r="130" spans="1:11" s="382" customFormat="1">
      <c r="A130" s="361" t="s">
        <v>8728</v>
      </c>
      <c r="B130" s="303" t="s">
        <v>8729</v>
      </c>
      <c r="C130" s="323" t="s">
        <v>6550</v>
      </c>
      <c r="D130" s="659">
        <f>714</f>
        <v>714</v>
      </c>
      <c r="E130" s="279" t="s">
        <v>6496</v>
      </c>
      <c r="F130" s="14" t="s">
        <v>7167</v>
      </c>
      <c r="G130" s="279" t="s">
        <v>6232</v>
      </c>
      <c r="H130" s="286">
        <v>60</v>
      </c>
      <c r="I130" s="286">
        <v>60</v>
      </c>
      <c r="J130" s="327" t="s">
        <v>5929</v>
      </c>
      <c r="K130" s="14" t="s">
        <v>8638</v>
      </c>
    </row>
    <row r="131" spans="1:11" s="382" customFormat="1" ht="24">
      <c r="A131" s="361" t="s">
        <v>8425</v>
      </c>
      <c r="B131" s="303" t="s">
        <v>8426</v>
      </c>
      <c r="C131" s="323" t="s">
        <v>8426</v>
      </c>
      <c r="D131" s="659">
        <v>6</v>
      </c>
      <c r="E131" s="279" t="s">
        <v>6496</v>
      </c>
      <c r="F131" s="14" t="s">
        <v>7167</v>
      </c>
      <c r="G131" s="279" t="s">
        <v>6232</v>
      </c>
      <c r="H131" s="286">
        <v>12</v>
      </c>
      <c r="I131" s="286">
        <v>12</v>
      </c>
      <c r="J131" s="327"/>
      <c r="K131" s="14" t="s">
        <v>8640</v>
      </c>
    </row>
    <row r="132" spans="1:11" s="382" customFormat="1" ht="24">
      <c r="A132" s="361" t="s">
        <v>8425</v>
      </c>
      <c r="B132" s="303" t="s">
        <v>8426</v>
      </c>
      <c r="C132" s="323" t="s">
        <v>8426</v>
      </c>
      <c r="D132" s="659">
        <v>4</v>
      </c>
      <c r="E132" s="279" t="s">
        <v>6496</v>
      </c>
      <c r="F132" s="14" t="s">
        <v>7167</v>
      </c>
      <c r="G132" s="279" t="s">
        <v>6232</v>
      </c>
      <c r="H132" s="286">
        <v>36</v>
      </c>
      <c r="I132" s="286">
        <v>36</v>
      </c>
      <c r="J132" s="327"/>
      <c r="K132" s="14" t="s">
        <v>8640</v>
      </c>
    </row>
    <row r="133" spans="1:11" s="382" customFormat="1" ht="24">
      <c r="A133" s="361" t="s">
        <v>8425</v>
      </c>
      <c r="B133" s="303" t="s">
        <v>8426</v>
      </c>
      <c r="C133" s="323" t="s">
        <v>8426</v>
      </c>
      <c r="D133" s="659">
        <v>3</v>
      </c>
      <c r="E133" s="279" t="s">
        <v>6496</v>
      </c>
      <c r="F133" s="14" t="s">
        <v>7167</v>
      </c>
      <c r="G133" s="279" t="s">
        <v>6232</v>
      </c>
      <c r="H133" s="286">
        <v>60</v>
      </c>
      <c r="I133" s="286">
        <v>60</v>
      </c>
      <c r="J133" s="327"/>
      <c r="K133" s="14" t="s">
        <v>8640</v>
      </c>
    </row>
    <row r="134" spans="1:11" s="382" customFormat="1" ht="24">
      <c r="A134" s="361" t="s">
        <v>8427</v>
      </c>
      <c r="B134" s="303" t="s">
        <v>8428</v>
      </c>
      <c r="C134" s="323" t="s">
        <v>8428</v>
      </c>
      <c r="D134" s="659">
        <v>13</v>
      </c>
      <c r="E134" s="279" t="s">
        <v>6496</v>
      </c>
      <c r="F134" s="14" t="s">
        <v>7167</v>
      </c>
      <c r="G134" s="279" t="s">
        <v>6232</v>
      </c>
      <c r="H134" s="286">
        <v>12</v>
      </c>
      <c r="I134" s="286">
        <v>12</v>
      </c>
      <c r="J134" s="327"/>
      <c r="K134" s="14" t="s">
        <v>8641</v>
      </c>
    </row>
    <row r="135" spans="1:11" s="382" customFormat="1" ht="24">
      <c r="A135" s="361" t="s">
        <v>8427</v>
      </c>
      <c r="B135" s="303" t="s">
        <v>8428</v>
      </c>
      <c r="C135" s="323" t="s">
        <v>8428</v>
      </c>
      <c r="D135" s="659">
        <v>9</v>
      </c>
      <c r="E135" s="279" t="s">
        <v>6496</v>
      </c>
      <c r="F135" s="14" t="s">
        <v>7167</v>
      </c>
      <c r="G135" s="279" t="s">
        <v>6232</v>
      </c>
      <c r="H135" s="286">
        <v>36</v>
      </c>
      <c r="I135" s="286">
        <v>36</v>
      </c>
      <c r="J135" s="327"/>
      <c r="K135" s="14" t="s">
        <v>8641</v>
      </c>
    </row>
    <row r="136" spans="1:11" s="382" customFormat="1" ht="24">
      <c r="A136" s="361" t="s">
        <v>8427</v>
      </c>
      <c r="B136" s="303" t="s">
        <v>8428</v>
      </c>
      <c r="C136" s="323" t="s">
        <v>8428</v>
      </c>
      <c r="D136" s="659">
        <v>8</v>
      </c>
      <c r="E136" s="279" t="s">
        <v>6496</v>
      </c>
      <c r="F136" s="14" t="s">
        <v>7167</v>
      </c>
      <c r="G136" s="279" t="s">
        <v>6232</v>
      </c>
      <c r="H136" s="286">
        <v>60</v>
      </c>
      <c r="I136" s="286">
        <v>60</v>
      </c>
      <c r="J136" s="327"/>
      <c r="K136" s="14" t="s">
        <v>8641</v>
      </c>
    </row>
    <row r="137" spans="1:11" s="382" customFormat="1" ht="24">
      <c r="A137" s="361" t="s">
        <v>8429</v>
      </c>
      <c r="B137" s="303" t="s">
        <v>8430</v>
      </c>
      <c r="C137" s="323" t="s">
        <v>8430</v>
      </c>
      <c r="D137" s="659">
        <v>23</v>
      </c>
      <c r="E137" s="279" t="s">
        <v>6496</v>
      </c>
      <c r="F137" s="14" t="s">
        <v>7167</v>
      </c>
      <c r="G137" s="279" t="s">
        <v>6232</v>
      </c>
      <c r="H137" s="286">
        <v>12</v>
      </c>
      <c r="I137" s="286">
        <v>12</v>
      </c>
      <c r="J137" s="327"/>
      <c r="K137" s="14" t="s">
        <v>8642</v>
      </c>
    </row>
    <row r="138" spans="1:11" s="382" customFormat="1" ht="24">
      <c r="A138" s="361" t="s">
        <v>8429</v>
      </c>
      <c r="B138" s="303" t="s">
        <v>8430</v>
      </c>
      <c r="C138" s="323" t="s">
        <v>8430</v>
      </c>
      <c r="D138" s="659">
        <v>15</v>
      </c>
      <c r="E138" s="279" t="s">
        <v>6496</v>
      </c>
      <c r="F138" s="14" t="s">
        <v>7167</v>
      </c>
      <c r="G138" s="279" t="s">
        <v>6232</v>
      </c>
      <c r="H138" s="286">
        <v>36</v>
      </c>
      <c r="I138" s="286">
        <v>36</v>
      </c>
      <c r="J138" s="327"/>
      <c r="K138" s="14" t="s">
        <v>8642</v>
      </c>
    </row>
    <row r="139" spans="1:11" s="382" customFormat="1" ht="24">
      <c r="A139" s="361" t="s">
        <v>8429</v>
      </c>
      <c r="B139" s="303" t="s">
        <v>8430</v>
      </c>
      <c r="C139" s="323" t="s">
        <v>8430</v>
      </c>
      <c r="D139" s="659">
        <v>14</v>
      </c>
      <c r="E139" s="279" t="s">
        <v>6496</v>
      </c>
      <c r="F139" s="14" t="s">
        <v>7167</v>
      </c>
      <c r="G139" s="279" t="s">
        <v>6232</v>
      </c>
      <c r="H139" s="286">
        <v>60</v>
      </c>
      <c r="I139" s="286">
        <v>60</v>
      </c>
      <c r="J139" s="327"/>
      <c r="K139" s="14" t="s">
        <v>8642</v>
      </c>
    </row>
    <row r="140" spans="1:11" s="382" customFormat="1" ht="24">
      <c r="A140" s="361" t="s">
        <v>8431</v>
      </c>
      <c r="B140" s="303" t="s">
        <v>8432</v>
      </c>
      <c r="C140" s="323" t="s">
        <v>8432</v>
      </c>
      <c r="D140" s="659">
        <v>12</v>
      </c>
      <c r="E140" s="279" t="s">
        <v>6496</v>
      </c>
      <c r="F140" s="14" t="s">
        <v>7167</v>
      </c>
      <c r="G140" s="279" t="s">
        <v>6232</v>
      </c>
      <c r="H140" s="286">
        <v>12</v>
      </c>
      <c r="I140" s="286">
        <v>12</v>
      </c>
      <c r="J140" s="327"/>
      <c r="K140" s="14" t="s">
        <v>8643</v>
      </c>
    </row>
    <row r="141" spans="1:11" s="382" customFormat="1" ht="24">
      <c r="A141" s="361" t="s">
        <v>8431</v>
      </c>
      <c r="B141" s="303" t="s">
        <v>8432</v>
      </c>
      <c r="C141" s="323" t="s">
        <v>8432</v>
      </c>
      <c r="D141" s="659">
        <v>8</v>
      </c>
      <c r="E141" s="279" t="s">
        <v>6496</v>
      </c>
      <c r="F141" s="14" t="s">
        <v>7167</v>
      </c>
      <c r="G141" s="279" t="s">
        <v>6232</v>
      </c>
      <c r="H141" s="286">
        <v>36</v>
      </c>
      <c r="I141" s="286">
        <v>36</v>
      </c>
      <c r="J141" s="327"/>
      <c r="K141" s="14" t="s">
        <v>8643</v>
      </c>
    </row>
    <row r="142" spans="1:11" s="382" customFormat="1" ht="24">
      <c r="A142" s="361" t="s">
        <v>8431</v>
      </c>
      <c r="B142" s="303" t="s">
        <v>8432</v>
      </c>
      <c r="C142" s="323" t="s">
        <v>8432</v>
      </c>
      <c r="D142" s="659">
        <v>7</v>
      </c>
      <c r="E142" s="279" t="s">
        <v>6496</v>
      </c>
      <c r="F142" s="14" t="s">
        <v>7167</v>
      </c>
      <c r="G142" s="279" t="s">
        <v>6232</v>
      </c>
      <c r="H142" s="286">
        <v>60</v>
      </c>
      <c r="I142" s="286">
        <v>60</v>
      </c>
      <c r="J142" s="327"/>
      <c r="K142" s="14" t="s">
        <v>8643</v>
      </c>
    </row>
    <row r="143" spans="1:11" s="382" customFormat="1" ht="24">
      <c r="A143" s="361" t="s">
        <v>8433</v>
      </c>
      <c r="B143" s="303" t="s">
        <v>8434</v>
      </c>
      <c r="C143" s="323" t="s">
        <v>8434</v>
      </c>
      <c r="D143" s="659">
        <v>12</v>
      </c>
      <c r="E143" s="279" t="s">
        <v>6496</v>
      </c>
      <c r="F143" s="14" t="s">
        <v>7167</v>
      </c>
      <c r="G143" s="279" t="s">
        <v>6232</v>
      </c>
      <c r="H143" s="286">
        <v>12</v>
      </c>
      <c r="I143" s="286">
        <v>12</v>
      </c>
      <c r="J143" s="327"/>
      <c r="K143" s="14" t="s">
        <v>8644</v>
      </c>
    </row>
    <row r="144" spans="1:11" s="382" customFormat="1" ht="24">
      <c r="A144" s="361" t="s">
        <v>8433</v>
      </c>
      <c r="B144" s="303" t="s">
        <v>8434</v>
      </c>
      <c r="C144" s="323" t="s">
        <v>8434</v>
      </c>
      <c r="D144" s="659">
        <v>8</v>
      </c>
      <c r="E144" s="279" t="s">
        <v>6496</v>
      </c>
      <c r="F144" s="14" t="s">
        <v>7167</v>
      </c>
      <c r="G144" s="279" t="s">
        <v>6232</v>
      </c>
      <c r="H144" s="286">
        <v>36</v>
      </c>
      <c r="I144" s="286">
        <v>36</v>
      </c>
      <c r="J144" s="327"/>
      <c r="K144" s="14" t="s">
        <v>8644</v>
      </c>
    </row>
    <row r="145" spans="1:13" s="382" customFormat="1" ht="24">
      <c r="A145" s="361" t="s">
        <v>8433</v>
      </c>
      <c r="B145" s="303" t="s">
        <v>8434</v>
      </c>
      <c r="C145" s="323" t="s">
        <v>8434</v>
      </c>
      <c r="D145" s="659">
        <v>7</v>
      </c>
      <c r="E145" s="279" t="s">
        <v>6496</v>
      </c>
      <c r="F145" s="14" t="s">
        <v>7167</v>
      </c>
      <c r="G145" s="279" t="s">
        <v>6232</v>
      </c>
      <c r="H145" s="286">
        <v>60</v>
      </c>
      <c r="I145" s="286">
        <v>60</v>
      </c>
      <c r="J145" s="327"/>
      <c r="K145" s="14" t="s">
        <v>8644</v>
      </c>
    </row>
    <row r="146" spans="1:13" s="849" customFormat="1" ht="12.75" thickBot="1">
      <c r="A146" s="882"/>
      <c r="B146" s="268"/>
      <c r="C146" s="883"/>
      <c r="D146" s="446"/>
      <c r="E146" s="74"/>
      <c r="F146" s="20"/>
      <c r="G146" s="875"/>
      <c r="H146" s="580"/>
      <c r="I146" s="580"/>
      <c r="J146" s="76"/>
      <c r="K146" s="20"/>
    </row>
    <row r="147" spans="1:13" ht="24.75" thickBot="1">
      <c r="A147" s="6" t="s">
        <v>0</v>
      </c>
      <c r="B147" s="7" t="s">
        <v>1</v>
      </c>
      <c r="C147" s="8" t="s">
        <v>2</v>
      </c>
      <c r="D147" s="169" t="s">
        <v>3498</v>
      </c>
      <c r="E147" s="263" t="s">
        <v>6494</v>
      </c>
      <c r="F147" s="9" t="s">
        <v>4</v>
      </c>
      <c r="G147" s="584" t="s">
        <v>8398</v>
      </c>
      <c r="H147" s="8" t="s">
        <v>352</v>
      </c>
      <c r="I147" s="8" t="s">
        <v>353</v>
      </c>
      <c r="L147"/>
      <c r="M147"/>
    </row>
    <row r="148" spans="1:13" ht="14.25" thickBot="1">
      <c r="A148" s="141" t="s">
        <v>6295</v>
      </c>
      <c r="B148" s="142"/>
      <c r="C148" s="142"/>
      <c r="D148" s="65"/>
      <c r="E148" s="65"/>
      <c r="F148" s="65"/>
      <c r="G148" s="65"/>
      <c r="H148" s="65"/>
      <c r="I148" s="260"/>
      <c r="L148"/>
      <c r="M148"/>
    </row>
    <row r="149" spans="1:13" ht="24" customHeight="1">
      <c r="A149" s="73" t="s">
        <v>6843</v>
      </c>
      <c r="B149" s="323" t="s">
        <v>10914</v>
      </c>
      <c r="C149" s="323" t="s">
        <v>10914</v>
      </c>
      <c r="D149" s="53">
        <v>138</v>
      </c>
      <c r="E149" s="74" t="s">
        <v>6496</v>
      </c>
      <c r="F149" s="74" t="s">
        <v>1292</v>
      </c>
      <c r="G149" s="74" t="s">
        <v>6232</v>
      </c>
      <c r="H149" s="305">
        <v>12</v>
      </c>
      <c r="I149" s="305">
        <v>12</v>
      </c>
      <c r="L149"/>
      <c r="M149"/>
    </row>
    <row r="150" spans="1:13" ht="24.6" customHeight="1">
      <c r="A150" s="73" t="s">
        <v>6843</v>
      </c>
      <c r="B150" s="323" t="s">
        <v>10914</v>
      </c>
      <c r="C150" s="323" t="s">
        <v>10914</v>
      </c>
      <c r="D150" s="53">
        <v>94</v>
      </c>
      <c r="E150" s="74" t="s">
        <v>6496</v>
      </c>
      <c r="F150" s="74" t="s">
        <v>1292</v>
      </c>
      <c r="G150" s="74" t="s">
        <v>6232</v>
      </c>
      <c r="H150" s="305">
        <v>36</v>
      </c>
      <c r="I150" s="305">
        <v>36</v>
      </c>
      <c r="L150"/>
      <c r="M150"/>
    </row>
    <row r="151" spans="1:13" ht="26.45" customHeight="1">
      <c r="A151" s="73" t="s">
        <v>6843</v>
      </c>
      <c r="B151" s="323" t="s">
        <v>10914</v>
      </c>
      <c r="C151" s="323" t="s">
        <v>10914</v>
      </c>
      <c r="D151" s="53">
        <v>78</v>
      </c>
      <c r="E151" s="74" t="s">
        <v>6496</v>
      </c>
      <c r="F151" s="74" t="s">
        <v>1292</v>
      </c>
      <c r="G151" s="74" t="s">
        <v>6232</v>
      </c>
      <c r="H151" s="305">
        <v>60</v>
      </c>
      <c r="I151" s="305">
        <v>60</v>
      </c>
      <c r="L151"/>
      <c r="M151"/>
    </row>
    <row r="152" spans="1:13" ht="25.15" customHeight="1">
      <c r="A152" s="73" t="s">
        <v>6844</v>
      </c>
      <c r="B152" s="323" t="s">
        <v>10915</v>
      </c>
      <c r="C152" s="323" t="s">
        <v>10915</v>
      </c>
      <c r="D152" s="53">
        <v>178</v>
      </c>
      <c r="E152" s="74" t="s">
        <v>6496</v>
      </c>
      <c r="F152" s="74" t="s">
        <v>1292</v>
      </c>
      <c r="G152" s="74" t="s">
        <v>6232</v>
      </c>
      <c r="H152" s="305">
        <v>12</v>
      </c>
      <c r="I152" s="305">
        <v>12</v>
      </c>
      <c r="L152"/>
      <c r="M152"/>
    </row>
    <row r="153" spans="1:13" ht="27" customHeight="1">
      <c r="A153" s="73" t="s">
        <v>6844</v>
      </c>
      <c r="B153" s="323" t="s">
        <v>10915</v>
      </c>
      <c r="C153" s="323" t="s">
        <v>10915</v>
      </c>
      <c r="D153" s="53">
        <v>128</v>
      </c>
      <c r="E153" s="74" t="s">
        <v>6496</v>
      </c>
      <c r="F153" s="74" t="s">
        <v>1292</v>
      </c>
      <c r="G153" s="74" t="s">
        <v>6232</v>
      </c>
      <c r="H153" s="305">
        <v>36</v>
      </c>
      <c r="I153" s="305">
        <v>36</v>
      </c>
      <c r="L153"/>
      <c r="M153"/>
    </row>
    <row r="154" spans="1:13" ht="27" customHeight="1">
      <c r="A154" s="73" t="s">
        <v>6844</v>
      </c>
      <c r="B154" s="323" t="s">
        <v>10915</v>
      </c>
      <c r="C154" s="323" t="s">
        <v>10915</v>
      </c>
      <c r="D154" s="53">
        <v>107</v>
      </c>
      <c r="E154" s="74" t="s">
        <v>6496</v>
      </c>
      <c r="F154" s="74" t="s">
        <v>1292</v>
      </c>
      <c r="G154" s="74" t="s">
        <v>6232</v>
      </c>
      <c r="H154" s="305">
        <v>60</v>
      </c>
      <c r="I154" s="305">
        <v>60</v>
      </c>
      <c r="L154"/>
      <c r="M154"/>
    </row>
    <row r="155" spans="1:13" ht="24">
      <c r="A155" s="73" t="s">
        <v>6419</v>
      </c>
      <c r="B155" s="323" t="s">
        <v>10916</v>
      </c>
      <c r="C155" s="323" t="s">
        <v>10916</v>
      </c>
      <c r="D155" s="53">
        <v>205</v>
      </c>
      <c r="E155" s="74" t="s">
        <v>6496</v>
      </c>
      <c r="F155" s="74" t="s">
        <v>1292</v>
      </c>
      <c r="G155" s="74" t="s">
        <v>6232</v>
      </c>
      <c r="H155" s="305">
        <v>12</v>
      </c>
      <c r="I155" s="305">
        <v>12</v>
      </c>
      <c r="L155"/>
      <c r="M155"/>
    </row>
    <row r="156" spans="1:13" ht="24">
      <c r="A156" s="73" t="s">
        <v>6419</v>
      </c>
      <c r="B156" s="323" t="s">
        <v>10916</v>
      </c>
      <c r="C156" s="323" t="s">
        <v>10916</v>
      </c>
      <c r="D156" s="53">
        <v>150</v>
      </c>
      <c r="E156" s="74" t="s">
        <v>6496</v>
      </c>
      <c r="F156" s="74" t="s">
        <v>1292</v>
      </c>
      <c r="G156" s="74" t="s">
        <v>6232</v>
      </c>
      <c r="H156" s="305">
        <v>36</v>
      </c>
      <c r="I156" s="305">
        <v>36</v>
      </c>
    </row>
    <row r="157" spans="1:13" ht="24">
      <c r="A157" s="73" t="s">
        <v>6419</v>
      </c>
      <c r="B157" s="323" t="s">
        <v>10916</v>
      </c>
      <c r="C157" s="323" t="s">
        <v>10916</v>
      </c>
      <c r="D157" s="53">
        <v>126</v>
      </c>
      <c r="E157" s="74" t="s">
        <v>6496</v>
      </c>
      <c r="F157" s="74" t="s">
        <v>1292</v>
      </c>
      <c r="G157" s="74" t="s">
        <v>6232</v>
      </c>
      <c r="H157" s="305">
        <v>60</v>
      </c>
      <c r="I157" s="305">
        <v>60</v>
      </c>
    </row>
    <row r="158" spans="1:13" ht="24">
      <c r="A158" s="73" t="s">
        <v>6845</v>
      </c>
      <c r="B158" s="323" t="s">
        <v>10917</v>
      </c>
      <c r="C158" s="323" t="s">
        <v>10917</v>
      </c>
      <c r="D158" s="53">
        <v>376</v>
      </c>
      <c r="E158" s="74" t="s">
        <v>6496</v>
      </c>
      <c r="F158" s="74" t="s">
        <v>1292</v>
      </c>
      <c r="G158" s="74" t="s">
        <v>6232</v>
      </c>
      <c r="H158" s="305">
        <v>12</v>
      </c>
      <c r="I158" s="305">
        <v>12</v>
      </c>
      <c r="L158"/>
      <c r="M158"/>
    </row>
    <row r="159" spans="1:13" ht="24">
      <c r="A159" s="73" t="s">
        <v>6845</v>
      </c>
      <c r="B159" s="323" t="s">
        <v>10917</v>
      </c>
      <c r="C159" s="323" t="s">
        <v>10917</v>
      </c>
      <c r="D159" s="53">
        <v>230</v>
      </c>
      <c r="E159" s="74" t="s">
        <v>6496</v>
      </c>
      <c r="F159" s="74" t="s">
        <v>1292</v>
      </c>
      <c r="G159" s="74" t="s">
        <v>6232</v>
      </c>
      <c r="H159" s="305">
        <v>36</v>
      </c>
      <c r="I159" s="305">
        <v>36</v>
      </c>
      <c r="L159"/>
      <c r="M159"/>
    </row>
    <row r="160" spans="1:13" ht="24">
      <c r="A160" s="73" t="s">
        <v>6845</v>
      </c>
      <c r="B160" s="323" t="s">
        <v>10917</v>
      </c>
      <c r="C160" s="323" t="s">
        <v>10917</v>
      </c>
      <c r="D160" s="53">
        <v>184</v>
      </c>
      <c r="E160" s="74" t="s">
        <v>6496</v>
      </c>
      <c r="F160" s="74" t="s">
        <v>1292</v>
      </c>
      <c r="G160" s="74" t="s">
        <v>6232</v>
      </c>
      <c r="H160" s="305">
        <v>60</v>
      </c>
      <c r="I160" s="305">
        <v>60</v>
      </c>
      <c r="L160"/>
      <c r="M160"/>
    </row>
    <row r="161" spans="1:9" ht="21.6" customHeight="1">
      <c r="A161" s="73" t="s">
        <v>6420</v>
      </c>
      <c r="B161" s="323" t="s">
        <v>10918</v>
      </c>
      <c r="C161" s="323" t="s">
        <v>10918</v>
      </c>
      <c r="D161" s="53">
        <v>938</v>
      </c>
      <c r="E161" s="74" t="s">
        <v>6496</v>
      </c>
      <c r="F161" s="74" t="s">
        <v>1292</v>
      </c>
      <c r="G161" s="74" t="s">
        <v>6232</v>
      </c>
      <c r="H161" s="305">
        <v>12</v>
      </c>
      <c r="I161" s="305">
        <v>12</v>
      </c>
    </row>
    <row r="162" spans="1:9" ht="22.9" customHeight="1">
      <c r="A162" s="73" t="s">
        <v>6420</v>
      </c>
      <c r="B162" s="323" t="s">
        <v>10918</v>
      </c>
      <c r="C162" s="323" t="s">
        <v>10918</v>
      </c>
      <c r="D162" s="53">
        <v>594</v>
      </c>
      <c r="E162" s="74" t="s">
        <v>6496</v>
      </c>
      <c r="F162" s="74" t="s">
        <v>1292</v>
      </c>
      <c r="G162" s="74" t="s">
        <v>6232</v>
      </c>
      <c r="H162" s="305">
        <v>36</v>
      </c>
      <c r="I162" s="305">
        <v>36</v>
      </c>
    </row>
    <row r="163" spans="1:9" ht="26.45" customHeight="1" thickBot="1">
      <c r="A163" s="73" t="s">
        <v>6420</v>
      </c>
      <c r="B163" s="323" t="s">
        <v>10918</v>
      </c>
      <c r="C163" s="323" t="s">
        <v>10918</v>
      </c>
      <c r="D163" s="53">
        <v>481</v>
      </c>
      <c r="E163" s="74" t="s">
        <v>6496</v>
      </c>
      <c r="F163" s="74" t="s">
        <v>1292</v>
      </c>
      <c r="G163" s="74" t="s">
        <v>6232</v>
      </c>
      <c r="H163" s="305">
        <v>60</v>
      </c>
      <c r="I163" s="305">
        <v>60</v>
      </c>
    </row>
    <row r="164" spans="1:9" s="382" customFormat="1" ht="26.45" customHeight="1" thickBot="1">
      <c r="A164" s="598" t="s">
        <v>8435</v>
      </c>
      <c r="B164" s="392"/>
      <c r="C164" s="392"/>
      <c r="D164" s="390"/>
      <c r="E164" s="390"/>
      <c r="F164" s="390"/>
      <c r="G164" s="390"/>
      <c r="H164" s="390"/>
      <c r="I164" s="395"/>
    </row>
    <row r="165" spans="1:9" s="382" customFormat="1" ht="26.45" customHeight="1">
      <c r="A165" s="361" t="s">
        <v>8436</v>
      </c>
      <c r="B165" s="295" t="s">
        <v>10895</v>
      </c>
      <c r="C165" s="295" t="s">
        <v>10895</v>
      </c>
      <c r="D165" s="304">
        <v>138</v>
      </c>
      <c r="E165" s="279" t="s">
        <v>6496</v>
      </c>
      <c r="F165" s="74" t="s">
        <v>7167</v>
      </c>
      <c r="G165" s="279" t="s">
        <v>6232</v>
      </c>
      <c r="H165" s="286">
        <v>12</v>
      </c>
      <c r="I165" s="286">
        <v>12</v>
      </c>
    </row>
    <row r="166" spans="1:9" s="382" customFormat="1" ht="26.45" customHeight="1">
      <c r="A166" s="361" t="s">
        <v>8436</v>
      </c>
      <c r="B166" s="295" t="s">
        <v>10895</v>
      </c>
      <c r="C166" s="295" t="s">
        <v>10895</v>
      </c>
      <c r="D166" s="304">
        <v>94</v>
      </c>
      <c r="E166" s="279" t="s">
        <v>6496</v>
      </c>
      <c r="F166" s="74" t="s">
        <v>7167</v>
      </c>
      <c r="G166" s="279" t="s">
        <v>6232</v>
      </c>
      <c r="H166" s="286">
        <v>36</v>
      </c>
      <c r="I166" s="286">
        <v>36</v>
      </c>
    </row>
    <row r="167" spans="1:9" s="382" customFormat="1" ht="26.45" customHeight="1">
      <c r="A167" s="361" t="s">
        <v>8436</v>
      </c>
      <c r="B167" s="295" t="s">
        <v>10895</v>
      </c>
      <c r="C167" s="295" t="s">
        <v>10895</v>
      </c>
      <c r="D167" s="304">
        <v>78</v>
      </c>
      <c r="E167" s="279" t="s">
        <v>6496</v>
      </c>
      <c r="F167" s="74" t="s">
        <v>7167</v>
      </c>
      <c r="G167" s="279" t="s">
        <v>6232</v>
      </c>
      <c r="H167" s="286">
        <v>60</v>
      </c>
      <c r="I167" s="286">
        <v>60</v>
      </c>
    </row>
    <row r="168" spans="1:9" s="382" customFormat="1" ht="26.45" customHeight="1">
      <c r="A168" s="361" t="s">
        <v>8437</v>
      </c>
      <c r="B168" s="295" t="s">
        <v>10896</v>
      </c>
      <c r="C168" s="295" t="s">
        <v>10896</v>
      </c>
      <c r="D168" s="304">
        <v>178</v>
      </c>
      <c r="E168" s="279" t="s">
        <v>6496</v>
      </c>
      <c r="F168" s="74" t="s">
        <v>7167</v>
      </c>
      <c r="G168" s="279" t="s">
        <v>6232</v>
      </c>
      <c r="H168" s="286">
        <v>12</v>
      </c>
      <c r="I168" s="286">
        <v>12</v>
      </c>
    </row>
    <row r="169" spans="1:9" s="382" customFormat="1" ht="26.45" customHeight="1">
      <c r="A169" s="361" t="s">
        <v>8437</v>
      </c>
      <c r="B169" s="295" t="s">
        <v>10896</v>
      </c>
      <c r="C169" s="295" t="s">
        <v>10896</v>
      </c>
      <c r="D169" s="304">
        <v>128</v>
      </c>
      <c r="E169" s="279" t="s">
        <v>6496</v>
      </c>
      <c r="F169" s="74" t="s">
        <v>7167</v>
      </c>
      <c r="G169" s="279" t="s">
        <v>6232</v>
      </c>
      <c r="H169" s="286">
        <v>36</v>
      </c>
      <c r="I169" s="286">
        <v>36</v>
      </c>
    </row>
    <row r="170" spans="1:9" s="382" customFormat="1" ht="26.45" customHeight="1">
      <c r="A170" s="361" t="s">
        <v>8437</v>
      </c>
      <c r="B170" s="295" t="s">
        <v>10896</v>
      </c>
      <c r="C170" s="295" t="s">
        <v>10896</v>
      </c>
      <c r="D170" s="304">
        <v>107</v>
      </c>
      <c r="E170" s="279" t="s">
        <v>6496</v>
      </c>
      <c r="F170" s="74" t="s">
        <v>7167</v>
      </c>
      <c r="G170" s="279" t="s">
        <v>6232</v>
      </c>
      <c r="H170" s="286">
        <v>60</v>
      </c>
      <c r="I170" s="286">
        <v>60</v>
      </c>
    </row>
    <row r="171" spans="1:9" s="382" customFormat="1" ht="26.45" customHeight="1">
      <c r="A171" s="361" t="s">
        <v>8438</v>
      </c>
      <c r="B171" s="295" t="s">
        <v>10897</v>
      </c>
      <c r="C171" s="295" t="s">
        <v>10897</v>
      </c>
      <c r="D171" s="304">
        <v>205</v>
      </c>
      <c r="E171" s="279" t="s">
        <v>6496</v>
      </c>
      <c r="F171" s="74" t="s">
        <v>7167</v>
      </c>
      <c r="G171" s="279" t="s">
        <v>6232</v>
      </c>
      <c r="H171" s="286">
        <v>12</v>
      </c>
      <c r="I171" s="286">
        <v>12</v>
      </c>
    </row>
    <row r="172" spans="1:9" s="382" customFormat="1" ht="26.45" customHeight="1">
      <c r="A172" s="361" t="s">
        <v>8438</v>
      </c>
      <c r="B172" s="295" t="s">
        <v>10897</v>
      </c>
      <c r="C172" s="295" t="s">
        <v>10897</v>
      </c>
      <c r="D172" s="304">
        <v>150</v>
      </c>
      <c r="E172" s="279" t="s">
        <v>6496</v>
      </c>
      <c r="F172" s="74" t="s">
        <v>7167</v>
      </c>
      <c r="G172" s="279" t="s">
        <v>6232</v>
      </c>
      <c r="H172" s="286">
        <v>36</v>
      </c>
      <c r="I172" s="286">
        <v>36</v>
      </c>
    </row>
    <row r="173" spans="1:9" s="382" customFormat="1" ht="26.45" customHeight="1">
      <c r="A173" s="361" t="s">
        <v>8438</v>
      </c>
      <c r="B173" s="295" t="s">
        <v>10897</v>
      </c>
      <c r="C173" s="295" t="s">
        <v>10897</v>
      </c>
      <c r="D173" s="304">
        <v>126</v>
      </c>
      <c r="E173" s="279" t="s">
        <v>6496</v>
      </c>
      <c r="F173" s="74" t="s">
        <v>7167</v>
      </c>
      <c r="G173" s="279" t="s">
        <v>6232</v>
      </c>
      <c r="H173" s="286">
        <v>60</v>
      </c>
      <c r="I173" s="286">
        <v>60</v>
      </c>
    </row>
    <row r="174" spans="1:9" s="382" customFormat="1" ht="26.45" customHeight="1">
      <c r="A174" s="361" t="s">
        <v>8439</v>
      </c>
      <c r="B174" s="295" t="s">
        <v>10898</v>
      </c>
      <c r="C174" s="295" t="s">
        <v>10898</v>
      </c>
      <c r="D174" s="304">
        <v>376</v>
      </c>
      <c r="E174" s="279" t="s">
        <v>6496</v>
      </c>
      <c r="F174" s="74" t="s">
        <v>7167</v>
      </c>
      <c r="G174" s="279" t="s">
        <v>6232</v>
      </c>
      <c r="H174" s="286">
        <v>12</v>
      </c>
      <c r="I174" s="286">
        <v>12</v>
      </c>
    </row>
    <row r="175" spans="1:9" s="382" customFormat="1" ht="26.45" customHeight="1">
      <c r="A175" s="361" t="s">
        <v>8439</v>
      </c>
      <c r="B175" s="295" t="s">
        <v>10898</v>
      </c>
      <c r="C175" s="295" t="s">
        <v>10898</v>
      </c>
      <c r="D175" s="304">
        <v>230</v>
      </c>
      <c r="E175" s="279" t="s">
        <v>6496</v>
      </c>
      <c r="F175" s="74" t="s">
        <v>7167</v>
      </c>
      <c r="G175" s="279" t="s">
        <v>6232</v>
      </c>
      <c r="H175" s="286">
        <v>36</v>
      </c>
      <c r="I175" s="286">
        <v>36</v>
      </c>
    </row>
    <row r="176" spans="1:9" s="382" customFormat="1" ht="26.45" customHeight="1">
      <c r="A176" s="361" t="s">
        <v>8439</v>
      </c>
      <c r="B176" s="295" t="s">
        <v>10898</v>
      </c>
      <c r="C176" s="295" t="s">
        <v>10898</v>
      </c>
      <c r="D176" s="304">
        <v>184</v>
      </c>
      <c r="E176" s="279" t="s">
        <v>6496</v>
      </c>
      <c r="F176" s="74" t="s">
        <v>7167</v>
      </c>
      <c r="G176" s="279" t="s">
        <v>6232</v>
      </c>
      <c r="H176" s="286">
        <v>60</v>
      </c>
      <c r="I176" s="286">
        <v>60</v>
      </c>
    </row>
    <row r="177" spans="1:13" s="382" customFormat="1" ht="26.45" customHeight="1">
      <c r="A177" s="361" t="s">
        <v>8440</v>
      </c>
      <c r="B177" s="295" t="s">
        <v>10899</v>
      </c>
      <c r="C177" s="295" t="s">
        <v>10899</v>
      </c>
      <c r="D177" s="304">
        <v>938</v>
      </c>
      <c r="E177" s="279" t="s">
        <v>6496</v>
      </c>
      <c r="F177" s="74" t="s">
        <v>7167</v>
      </c>
      <c r="G177" s="279" t="s">
        <v>6232</v>
      </c>
      <c r="H177" s="286">
        <v>12</v>
      </c>
      <c r="I177" s="286">
        <v>12</v>
      </c>
    </row>
    <row r="178" spans="1:13" s="382" customFormat="1" ht="26.45" customHeight="1">
      <c r="A178" s="361" t="s">
        <v>8440</v>
      </c>
      <c r="B178" s="295" t="s">
        <v>10899</v>
      </c>
      <c r="C178" s="295" t="s">
        <v>10899</v>
      </c>
      <c r="D178" s="304">
        <v>594</v>
      </c>
      <c r="E178" s="279" t="s">
        <v>6496</v>
      </c>
      <c r="F178" s="74" t="s">
        <v>7167</v>
      </c>
      <c r="G178" s="279" t="s">
        <v>6232</v>
      </c>
      <c r="H178" s="286">
        <v>36</v>
      </c>
      <c r="I178" s="286">
        <v>36</v>
      </c>
    </row>
    <row r="179" spans="1:13" s="382" customFormat="1" ht="26.45" customHeight="1" thickBot="1">
      <c r="A179" s="361" t="s">
        <v>8440</v>
      </c>
      <c r="B179" s="295" t="s">
        <v>10899</v>
      </c>
      <c r="C179" s="295" t="s">
        <v>10899</v>
      </c>
      <c r="D179" s="304">
        <v>481</v>
      </c>
      <c r="E179" s="279" t="s">
        <v>6496</v>
      </c>
      <c r="F179" s="74" t="s">
        <v>7167</v>
      </c>
      <c r="G179" s="279" t="s">
        <v>6232</v>
      </c>
      <c r="H179" s="286">
        <v>60</v>
      </c>
      <c r="I179" s="286">
        <v>60</v>
      </c>
    </row>
    <row r="180" spans="1:13" s="321" customFormat="1" ht="14.25" thickBot="1">
      <c r="A180" s="366" t="s">
        <v>7183</v>
      </c>
      <c r="B180" s="367"/>
      <c r="C180" s="367"/>
      <c r="D180" s="368"/>
      <c r="E180" s="368"/>
      <c r="F180" s="368"/>
      <c r="G180" s="368"/>
      <c r="H180" s="368"/>
      <c r="I180" s="260"/>
      <c r="L180" s="309"/>
      <c r="M180" s="309"/>
    </row>
    <row r="181" spans="1:13" s="321" customFormat="1" ht="36">
      <c r="A181" s="73" t="s">
        <v>7180</v>
      </c>
      <c r="B181" s="295" t="s">
        <v>7181</v>
      </c>
      <c r="C181" s="295" t="s">
        <v>7182</v>
      </c>
      <c r="D181" s="399">
        <v>817</v>
      </c>
      <c r="E181" s="74" t="s">
        <v>6496</v>
      </c>
      <c r="F181" s="74" t="s">
        <v>169</v>
      </c>
      <c r="G181" s="74" t="s">
        <v>6232</v>
      </c>
      <c r="H181" s="305">
        <v>12</v>
      </c>
      <c r="I181" s="305">
        <v>12</v>
      </c>
    </row>
    <row r="182" spans="1:13" s="321" customFormat="1" ht="36">
      <c r="A182" s="73" t="s">
        <v>7180</v>
      </c>
      <c r="B182" s="295" t="s">
        <v>7181</v>
      </c>
      <c r="C182" s="295" t="s">
        <v>7182</v>
      </c>
      <c r="D182" s="399">
        <v>669</v>
      </c>
      <c r="E182" s="74" t="s">
        <v>6496</v>
      </c>
      <c r="F182" s="74" t="s">
        <v>169</v>
      </c>
      <c r="G182" s="74" t="s">
        <v>6232</v>
      </c>
      <c r="H182" s="305">
        <v>36</v>
      </c>
      <c r="I182" s="305">
        <v>36</v>
      </c>
    </row>
    <row r="183" spans="1:13" s="321" customFormat="1" ht="36">
      <c r="A183" s="73" t="s">
        <v>7180</v>
      </c>
      <c r="B183" s="295" t="s">
        <v>7181</v>
      </c>
      <c r="C183" s="295" t="s">
        <v>7182</v>
      </c>
      <c r="D183" s="399">
        <v>669</v>
      </c>
      <c r="E183" s="74" t="s">
        <v>6496</v>
      </c>
      <c r="F183" s="74" t="s">
        <v>169</v>
      </c>
      <c r="G183" s="74" t="s">
        <v>6232</v>
      </c>
      <c r="H183" s="305">
        <v>60</v>
      </c>
      <c r="I183" s="305">
        <v>60</v>
      </c>
    </row>
    <row r="184" spans="1:13" ht="12" customHeight="1">
      <c r="A184" s="158"/>
      <c r="B184" s="158"/>
      <c r="C184" s="158"/>
      <c r="E184" s="158"/>
      <c r="F184" s="158"/>
      <c r="G184" s="158"/>
    </row>
    <row r="185" spans="1:13" ht="16.5" thickBot="1">
      <c r="A185" s="191" t="s">
        <v>6273</v>
      </c>
      <c r="B185" s="158"/>
      <c r="C185" s="158"/>
      <c r="D185" s="158"/>
      <c r="E185" s="158"/>
      <c r="F185" s="158"/>
      <c r="G185" s="158"/>
      <c r="H185"/>
      <c r="I185"/>
    </row>
    <row r="186" spans="1:13" ht="24.75" thickBot="1">
      <c r="A186" s="6" t="s">
        <v>0</v>
      </c>
      <c r="B186" s="7" t="s">
        <v>1</v>
      </c>
      <c r="C186" s="8" t="s">
        <v>2</v>
      </c>
      <c r="D186" s="169" t="s">
        <v>3498</v>
      </c>
      <c r="E186" s="256" t="s">
        <v>6494</v>
      </c>
      <c r="F186" s="9" t="s">
        <v>4</v>
      </c>
      <c r="G186" s="584" t="s">
        <v>8398</v>
      </c>
      <c r="H186" s="158"/>
      <c r="I186" s="158"/>
    </row>
    <row r="187" spans="1:13" ht="14.25" thickBot="1">
      <c r="A187" s="162" t="s">
        <v>6273</v>
      </c>
      <c r="B187" s="142"/>
      <c r="C187" s="142"/>
      <c r="D187" s="65"/>
      <c r="E187" s="65"/>
      <c r="F187" s="65"/>
      <c r="G187" s="260"/>
      <c r="H187"/>
      <c r="I187"/>
    </row>
    <row r="188" spans="1:13" ht="24">
      <c r="A188" s="82" t="s">
        <v>6274</v>
      </c>
      <c r="B188" s="83" t="s">
        <v>6275</v>
      </c>
      <c r="C188" s="83" t="s">
        <v>6276</v>
      </c>
      <c r="D188" s="13">
        <v>25</v>
      </c>
      <c r="E188" s="14" t="s">
        <v>6495</v>
      </c>
      <c r="F188" s="14" t="s">
        <v>5</v>
      </c>
      <c r="G188" s="14" t="s">
        <v>6232</v>
      </c>
      <c r="H188"/>
      <c r="I188"/>
    </row>
    <row r="189" spans="1:13" ht="24">
      <c r="A189" s="82" t="s">
        <v>6277</v>
      </c>
      <c r="B189" s="83" t="s">
        <v>6278</v>
      </c>
      <c r="C189" s="83" t="s">
        <v>6276</v>
      </c>
      <c r="D189" s="13">
        <v>25</v>
      </c>
      <c r="E189" s="14" t="s">
        <v>6495</v>
      </c>
      <c r="F189" s="14" t="s">
        <v>5</v>
      </c>
      <c r="G189" s="14" t="s">
        <v>6232</v>
      </c>
      <c r="H189"/>
      <c r="I189"/>
    </row>
    <row r="190" spans="1:13" ht="13.5">
      <c r="H190"/>
      <c r="I190"/>
    </row>
    <row r="191" spans="1:13">
      <c r="A191" s="382" t="s">
        <v>160</v>
      </c>
      <c r="B191" s="382"/>
      <c r="C191" s="387" t="s">
        <v>8399</v>
      </c>
    </row>
    <row r="192" spans="1:13">
      <c r="A192" s="385" t="s">
        <v>5</v>
      </c>
      <c r="B192" s="382" t="s">
        <v>161</v>
      </c>
      <c r="C192" s="854" t="s">
        <v>8400</v>
      </c>
    </row>
    <row r="193" spans="1:10">
      <c r="A193" s="385" t="s">
        <v>7</v>
      </c>
      <c r="B193" s="383" t="s">
        <v>162</v>
      </c>
      <c r="C193" s="854" t="s">
        <v>8401</v>
      </c>
    </row>
    <row r="194" spans="1:10">
      <c r="A194" s="385" t="s">
        <v>163</v>
      </c>
      <c r="B194" s="382" t="s">
        <v>164</v>
      </c>
      <c r="C194" s="388" t="s">
        <v>8402</v>
      </c>
    </row>
    <row r="195" spans="1:10">
      <c r="A195" s="385" t="s">
        <v>165</v>
      </c>
      <c r="B195" s="382" t="s">
        <v>166</v>
      </c>
      <c r="C195" s="388" t="s">
        <v>8403</v>
      </c>
    </row>
    <row r="196" spans="1:10">
      <c r="A196" s="385" t="s">
        <v>167</v>
      </c>
      <c r="B196" s="382" t="s">
        <v>168</v>
      </c>
      <c r="C196" s="388" t="s">
        <v>8404</v>
      </c>
    </row>
    <row r="197" spans="1:10">
      <c r="A197" s="385" t="s">
        <v>169</v>
      </c>
      <c r="B197" s="382" t="s">
        <v>170</v>
      </c>
      <c r="C197" s="854" t="s">
        <v>8405</v>
      </c>
    </row>
    <row r="198" spans="1:10">
      <c r="A198" s="26" t="s">
        <v>1292</v>
      </c>
      <c r="B198" s="27" t="s">
        <v>1295</v>
      </c>
      <c r="C198" s="849" t="s">
        <v>8406</v>
      </c>
    </row>
    <row r="199" spans="1:10">
      <c r="A199" s="26" t="s">
        <v>1293</v>
      </c>
      <c r="B199" s="27" t="s">
        <v>1296</v>
      </c>
      <c r="C199" s="854" t="s">
        <v>8407</v>
      </c>
    </row>
    <row r="200" spans="1:10">
      <c r="A200" s="26" t="s">
        <v>1425</v>
      </c>
      <c r="B200" s="27" t="s">
        <v>1424</v>
      </c>
      <c r="C200" s="384"/>
    </row>
    <row r="201" spans="1:10">
      <c r="A201" s="26" t="s">
        <v>1294</v>
      </c>
      <c r="B201" s="27" t="s">
        <v>1297</v>
      </c>
      <c r="C201" s="849"/>
    </row>
    <row r="202" spans="1:10">
      <c r="A202" s="26" t="s">
        <v>171</v>
      </c>
      <c r="B202" s="27" t="s">
        <v>172</v>
      </c>
      <c r="C202" s="384"/>
    </row>
    <row r="203" spans="1:10" s="24" customFormat="1">
      <c r="A203" s="26" t="s">
        <v>5415</v>
      </c>
      <c r="B203" s="27" t="s">
        <v>5416</v>
      </c>
      <c r="C203" s="864"/>
      <c r="D203" s="3"/>
      <c r="E203" s="3"/>
      <c r="F203" s="3"/>
      <c r="G203" s="3"/>
      <c r="H203" s="3"/>
      <c r="I203" s="3"/>
      <c r="J203" s="3"/>
    </row>
    <row r="204" spans="1:10" ht="13.5">
      <c r="A204" s="26" t="s">
        <v>7167</v>
      </c>
      <c r="B204" s="27" t="s">
        <v>7168</v>
      </c>
      <c r="C204" s="176"/>
      <c r="H204"/>
      <c r="I204"/>
    </row>
    <row r="205" spans="1:10">
      <c r="A205" s="26" t="s">
        <v>7712</v>
      </c>
      <c r="B205" s="849" t="s">
        <v>9836</v>
      </c>
      <c r="C205" s="344"/>
    </row>
  </sheetData>
  <sheetProtection algorithmName="SHA-512" hashValue="zCgbfIn8Gzhf4fLi5JEr/J520gq16YpT5DXZu8MOgRZcdWk6TDTYbm7IQxihaBY6+yVhhlzk/3zwy4VbFBYQqg==" saltValue="15p1Sv7MLFszBW7wQ3pbnw==" spinCount="100000" sheet="1" objects="1" scenarios="1"/>
  <sortState ref="A4:K72">
    <sortCondition ref="K4:K72"/>
  </sortState>
  <customSheetViews>
    <customSheetView guid="{BFA5E16F-D786-453C-82A8-C4AF05421942}" scale="90"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261"/>
  <sheetViews>
    <sheetView zoomScaleNormal="100" workbookViewId="0">
      <selection sqref="A1:B5"/>
    </sheetView>
  </sheetViews>
  <sheetFormatPr defaultColWidth="9.125" defaultRowHeight="12"/>
  <cols>
    <col min="1" max="1" width="22.625" style="100" customWidth="1"/>
    <col min="2" max="2" width="48.75" style="100" customWidth="1"/>
    <col min="3" max="3" width="56.75" style="106" customWidth="1"/>
    <col min="4" max="4" width="10.125" style="100" customWidth="1"/>
    <col min="5" max="5" width="5.375" style="100" customWidth="1"/>
    <col min="6" max="6" width="7.625" style="100" customWidth="1"/>
    <col min="7" max="7" width="22.125" style="100" customWidth="1"/>
    <col min="8" max="8" width="14.625" style="100" customWidth="1"/>
    <col min="9" max="9" width="9.125" style="100" customWidth="1"/>
    <col min="10" max="16384" width="9.125" style="100"/>
  </cols>
  <sheetData>
    <row r="1" spans="1:14" ht="11.25" customHeight="1">
      <c r="A1" s="1271" t="s">
        <v>174</v>
      </c>
      <c r="B1" s="1272"/>
      <c r="C1" s="1273" t="s">
        <v>173</v>
      </c>
      <c r="D1" s="1274"/>
      <c r="E1" s="1274"/>
      <c r="F1" s="1274"/>
      <c r="G1" s="1274"/>
      <c r="H1" s="574"/>
      <c r="I1"/>
      <c r="J1"/>
    </row>
    <row r="2" spans="1:14" ht="11.25" customHeight="1">
      <c r="A2" s="1272"/>
      <c r="B2" s="1272"/>
      <c r="C2" s="1274"/>
      <c r="D2" s="1274"/>
      <c r="E2" s="1274"/>
      <c r="F2" s="1274"/>
      <c r="G2" s="1274"/>
      <c r="H2" s="574"/>
      <c r="I2"/>
      <c r="J2"/>
    </row>
    <row r="3" spans="1:14" ht="11.25" customHeight="1">
      <c r="A3" s="1272"/>
      <c r="B3" s="1272"/>
      <c r="C3" s="1274"/>
      <c r="D3" s="1274"/>
      <c r="E3" s="1274"/>
      <c r="F3" s="1274"/>
      <c r="G3" s="1274"/>
      <c r="H3" s="574"/>
      <c r="I3"/>
      <c r="J3"/>
    </row>
    <row r="4" spans="1:14" ht="11.25" customHeight="1">
      <c r="A4" s="1272"/>
      <c r="B4" s="1272"/>
      <c r="C4" s="1274"/>
      <c r="D4" s="1274"/>
      <c r="E4" s="1274"/>
      <c r="F4" s="1274"/>
      <c r="G4" s="1274"/>
      <c r="H4" s="574"/>
      <c r="I4"/>
      <c r="J4"/>
    </row>
    <row r="5" spans="1:14" ht="6" customHeight="1">
      <c r="A5" s="1272"/>
      <c r="B5" s="1272"/>
      <c r="C5" s="1274"/>
      <c r="D5" s="1274"/>
      <c r="E5" s="1274"/>
      <c r="F5" s="1274"/>
      <c r="G5" s="1274"/>
      <c r="H5" s="574"/>
      <c r="I5"/>
      <c r="J5"/>
    </row>
    <row r="6" spans="1:14" ht="21" customHeight="1" thickBot="1">
      <c r="A6" s="770" t="s">
        <v>5224</v>
      </c>
      <c r="B6" s="782"/>
      <c r="C6" s="609"/>
      <c r="D6" s="19"/>
      <c r="E6" s="19"/>
      <c r="F6" s="19"/>
      <c r="G6" s="20"/>
      <c r="H6" s="574"/>
      <c r="I6"/>
      <c r="J6"/>
    </row>
    <row r="7" spans="1:14" ht="27" customHeight="1" thickBot="1">
      <c r="A7" s="561" t="s">
        <v>0</v>
      </c>
      <c r="B7" s="562" t="s">
        <v>1</v>
      </c>
      <c r="C7" s="563" t="s">
        <v>2</v>
      </c>
      <c r="D7" s="565" t="s">
        <v>3498</v>
      </c>
      <c r="E7" s="757" t="s">
        <v>6494</v>
      </c>
      <c r="F7" s="564" t="s">
        <v>4</v>
      </c>
      <c r="G7" s="584" t="s">
        <v>8398</v>
      </c>
      <c r="H7" s="574"/>
      <c r="I7"/>
      <c r="J7"/>
    </row>
    <row r="8" spans="1:14" ht="15" customHeight="1" thickBot="1">
      <c r="A8" s="337" t="s">
        <v>5225</v>
      </c>
      <c r="B8" s="351"/>
      <c r="C8" s="351"/>
      <c r="D8" s="434"/>
      <c r="E8" s="434"/>
      <c r="F8" s="434"/>
      <c r="G8" s="434"/>
      <c r="H8" s="574"/>
      <c r="I8"/>
      <c r="J8"/>
    </row>
    <row r="9" spans="1:14" s="106" customFormat="1" ht="13.5">
      <c r="A9" s="950" t="s">
        <v>5249</v>
      </c>
      <c r="B9" s="950" t="s">
        <v>5250</v>
      </c>
      <c r="C9" s="950" t="s">
        <v>5811</v>
      </c>
      <c r="D9" s="92">
        <v>7495</v>
      </c>
      <c r="E9" s="14" t="s">
        <v>6495</v>
      </c>
      <c r="F9" s="91" t="s">
        <v>5</v>
      </c>
      <c r="G9" s="91" t="s">
        <v>4118</v>
      </c>
      <c r="H9" s="344"/>
      <c r="I9"/>
      <c r="J9"/>
      <c r="K9" s="3"/>
      <c r="L9" s="857"/>
      <c r="M9" s="857"/>
      <c r="N9" s="857"/>
    </row>
    <row r="10" spans="1:14" s="106" customFormat="1" ht="13.5">
      <c r="A10" s="950" t="s">
        <v>5251</v>
      </c>
      <c r="B10" s="950" t="s">
        <v>5252</v>
      </c>
      <c r="C10" s="950" t="s">
        <v>5811</v>
      </c>
      <c r="D10" s="92">
        <v>6495</v>
      </c>
      <c r="E10" s="14" t="s">
        <v>6495</v>
      </c>
      <c r="F10" s="91" t="s">
        <v>5</v>
      </c>
      <c r="G10" s="91" t="s">
        <v>4118</v>
      </c>
      <c r="H10" s="344"/>
      <c r="I10"/>
      <c r="J10"/>
      <c r="K10" s="3"/>
      <c r="L10" s="857"/>
      <c r="M10" s="857"/>
      <c r="N10" s="857"/>
    </row>
    <row r="11" spans="1:14" s="106" customFormat="1" ht="24">
      <c r="A11" s="950" t="s">
        <v>5253</v>
      </c>
      <c r="B11" s="950" t="s">
        <v>5254</v>
      </c>
      <c r="C11" s="950" t="s">
        <v>10298</v>
      </c>
      <c r="D11" s="92">
        <v>14995</v>
      </c>
      <c r="E11" s="14" t="s">
        <v>6495</v>
      </c>
      <c r="F11" s="91" t="s">
        <v>5</v>
      </c>
      <c r="G11" s="91" t="s">
        <v>4118</v>
      </c>
      <c r="H11" s="344"/>
      <c r="I11"/>
      <c r="J11"/>
      <c r="K11" s="3"/>
      <c r="L11" s="857"/>
      <c r="M11" s="857"/>
      <c r="N11" s="857"/>
    </row>
    <row r="12" spans="1:14" s="106" customFormat="1" ht="36">
      <c r="A12" s="950" t="s">
        <v>5255</v>
      </c>
      <c r="B12" s="950" t="s">
        <v>5256</v>
      </c>
      <c r="C12" s="950" t="s">
        <v>10299</v>
      </c>
      <c r="D12" s="92">
        <v>12995</v>
      </c>
      <c r="E12" s="14" t="s">
        <v>6495</v>
      </c>
      <c r="F12" s="91" t="s">
        <v>5</v>
      </c>
      <c r="G12" s="91" t="s">
        <v>4118</v>
      </c>
      <c r="H12" s="344"/>
      <c r="I12"/>
      <c r="J12"/>
      <c r="K12" s="3"/>
      <c r="L12" s="857"/>
      <c r="M12" s="857"/>
      <c r="N12" s="857"/>
    </row>
    <row r="13" spans="1:14" s="106" customFormat="1" ht="24">
      <c r="A13" s="950" t="s">
        <v>5257</v>
      </c>
      <c r="B13" s="950" t="s">
        <v>5258</v>
      </c>
      <c r="C13" s="950" t="s">
        <v>10298</v>
      </c>
      <c r="D13" s="92">
        <v>2195</v>
      </c>
      <c r="E13" s="14" t="s">
        <v>6495</v>
      </c>
      <c r="F13" s="91" t="s">
        <v>5</v>
      </c>
      <c r="G13" s="91" t="s">
        <v>4118</v>
      </c>
      <c r="H13" s="439"/>
      <c r="I13"/>
      <c r="J13"/>
      <c r="K13" s="3"/>
      <c r="L13" s="857"/>
      <c r="M13" s="857"/>
      <c r="N13" s="857"/>
    </row>
    <row r="14" spans="1:14" s="106" customFormat="1" ht="13.5">
      <c r="A14" s="950" t="s">
        <v>5259</v>
      </c>
      <c r="B14" s="950" t="s">
        <v>5260</v>
      </c>
      <c r="C14" s="950" t="s">
        <v>5811</v>
      </c>
      <c r="D14" s="92">
        <v>16995</v>
      </c>
      <c r="E14" s="14" t="s">
        <v>6495</v>
      </c>
      <c r="F14" s="91" t="s">
        <v>5</v>
      </c>
      <c r="G14" s="91" t="s">
        <v>4118</v>
      </c>
      <c r="H14" s="344"/>
      <c r="I14"/>
      <c r="J14"/>
      <c r="K14" s="3"/>
      <c r="L14" s="857"/>
      <c r="M14" s="857"/>
      <c r="N14" s="857"/>
    </row>
    <row r="15" spans="1:14" s="106" customFormat="1" ht="13.5">
      <c r="A15" s="950" t="s">
        <v>5261</v>
      </c>
      <c r="B15" s="950" t="s">
        <v>5262</v>
      </c>
      <c r="C15" s="950" t="s">
        <v>5811</v>
      </c>
      <c r="D15" s="92">
        <v>13495</v>
      </c>
      <c r="E15" s="14" t="s">
        <v>6495</v>
      </c>
      <c r="F15" s="91" t="s">
        <v>5</v>
      </c>
      <c r="G15" s="91" t="s">
        <v>4118</v>
      </c>
      <c r="H15" s="344"/>
      <c r="I15"/>
      <c r="J15"/>
      <c r="K15" s="3"/>
      <c r="L15" s="857"/>
      <c r="M15" s="857"/>
      <c r="N15" s="857"/>
    </row>
    <row r="16" spans="1:14" s="386" customFormat="1" ht="13.5">
      <c r="A16" s="950" t="s">
        <v>8535</v>
      </c>
      <c r="B16" s="950" t="s">
        <v>9215</v>
      </c>
      <c r="C16" s="950" t="s">
        <v>10300</v>
      </c>
      <c r="D16" s="92">
        <v>19995</v>
      </c>
      <c r="E16" s="14" t="s">
        <v>6495</v>
      </c>
      <c r="F16" s="91" t="s">
        <v>5</v>
      </c>
      <c r="G16" s="91" t="s">
        <v>4118</v>
      </c>
      <c r="H16" s="344"/>
      <c r="I16" s="574"/>
      <c r="J16" s="574"/>
      <c r="K16" s="382"/>
      <c r="L16" s="857"/>
      <c r="M16" s="857"/>
      <c r="N16" s="857"/>
    </row>
    <row r="17" spans="1:14" s="386" customFormat="1" ht="13.5">
      <c r="A17" s="950" t="s">
        <v>8534</v>
      </c>
      <c r="B17" s="950" t="s">
        <v>9216</v>
      </c>
      <c r="C17" s="950" t="s">
        <v>10300</v>
      </c>
      <c r="D17" s="92">
        <v>16995</v>
      </c>
      <c r="E17" s="14" t="s">
        <v>6495</v>
      </c>
      <c r="F17" s="91" t="s">
        <v>5</v>
      </c>
      <c r="G17" s="91" t="s">
        <v>4118</v>
      </c>
      <c r="H17" s="344"/>
      <c r="I17" s="574"/>
      <c r="J17" s="574"/>
      <c r="K17" s="382"/>
      <c r="L17" s="857"/>
      <c r="M17" s="857"/>
      <c r="N17" s="857"/>
    </row>
    <row r="18" spans="1:14" s="386" customFormat="1" ht="13.5">
      <c r="A18" s="1110" t="s">
        <v>9095</v>
      </c>
      <c r="B18" s="950" t="s">
        <v>9096</v>
      </c>
      <c r="C18" s="950" t="s">
        <v>9097</v>
      </c>
      <c r="D18" s="1111">
        <v>10995</v>
      </c>
      <c r="E18" s="74" t="s">
        <v>6495</v>
      </c>
      <c r="F18" s="1112" t="s">
        <v>5</v>
      </c>
      <c r="G18" s="1112" t="s">
        <v>4118</v>
      </c>
      <c r="H18" s="344"/>
      <c r="I18" s="396"/>
      <c r="J18" s="396"/>
      <c r="K18" s="382"/>
      <c r="L18" s="857"/>
      <c r="M18" s="857"/>
      <c r="N18" s="857"/>
    </row>
    <row r="19" spans="1:14" s="386" customFormat="1" ht="13.5">
      <c r="A19" s="1110" t="s">
        <v>9098</v>
      </c>
      <c r="B19" s="950" t="s">
        <v>9099</v>
      </c>
      <c r="C19" s="950" t="s">
        <v>10301</v>
      </c>
      <c r="D19" s="1111">
        <v>15995</v>
      </c>
      <c r="E19" s="74" t="s">
        <v>6495</v>
      </c>
      <c r="F19" s="1112" t="s">
        <v>5</v>
      </c>
      <c r="G19" s="1112" t="s">
        <v>4118</v>
      </c>
      <c r="H19" s="344"/>
      <c r="I19" s="396"/>
      <c r="J19" s="396"/>
      <c r="K19" s="382"/>
      <c r="L19" s="857"/>
      <c r="M19" s="857"/>
      <c r="N19" s="857"/>
    </row>
    <row r="20" spans="1:14" ht="13.5">
      <c r="A20" s="1110" t="s">
        <v>7292</v>
      </c>
      <c r="B20" s="950" t="s">
        <v>7342</v>
      </c>
      <c r="C20" s="950" t="s">
        <v>9100</v>
      </c>
      <c r="D20" s="1111">
        <v>36995</v>
      </c>
      <c r="E20" s="74" t="s">
        <v>6495</v>
      </c>
      <c r="F20" s="1112" t="s">
        <v>5</v>
      </c>
      <c r="G20" s="1112" t="s">
        <v>4118</v>
      </c>
      <c r="H20" s="344"/>
      <c r="I20"/>
      <c r="J20"/>
      <c r="K20" s="3"/>
      <c r="L20" s="857"/>
      <c r="M20" s="857"/>
      <c r="N20" s="857"/>
    </row>
    <row r="21" spans="1:14" ht="13.5">
      <c r="A21" s="950" t="s">
        <v>7291</v>
      </c>
      <c r="B21" s="950" t="s">
        <v>7293</v>
      </c>
      <c r="C21" s="950" t="s">
        <v>9100</v>
      </c>
      <c r="D21" s="92">
        <v>21995</v>
      </c>
      <c r="E21" s="14" t="s">
        <v>6495</v>
      </c>
      <c r="F21" s="91" t="s">
        <v>5</v>
      </c>
      <c r="G21" s="91" t="s">
        <v>4118</v>
      </c>
      <c r="H21" s="344"/>
      <c r="I21"/>
      <c r="J21"/>
      <c r="K21" s="3"/>
      <c r="L21" s="857"/>
      <c r="M21" s="857"/>
      <c r="N21" s="857"/>
    </row>
    <row r="22" spans="1:14" ht="36">
      <c r="A22" s="950" t="s">
        <v>5263</v>
      </c>
      <c r="B22" s="950" t="s">
        <v>5409</v>
      </c>
      <c r="C22" s="950" t="s">
        <v>9527</v>
      </c>
      <c r="D22" s="92">
        <v>8495</v>
      </c>
      <c r="E22" s="14" t="s">
        <v>6495</v>
      </c>
      <c r="F22" s="91" t="s">
        <v>5</v>
      </c>
      <c r="G22" s="91" t="s">
        <v>4118</v>
      </c>
      <c r="H22" s="331"/>
      <c r="I22"/>
      <c r="J22"/>
      <c r="K22" s="3"/>
      <c r="L22" s="857"/>
      <c r="M22" s="857"/>
      <c r="N22" s="857"/>
    </row>
    <row r="23" spans="1:14" ht="36">
      <c r="A23" s="950" t="s">
        <v>5264</v>
      </c>
      <c r="B23" s="950" t="s">
        <v>6012</v>
      </c>
      <c r="C23" s="950" t="s">
        <v>9526</v>
      </c>
      <c r="D23" s="92">
        <v>1695</v>
      </c>
      <c r="E23" s="14" t="s">
        <v>6495</v>
      </c>
      <c r="F23" s="91" t="s">
        <v>5</v>
      </c>
      <c r="G23" s="91" t="s">
        <v>4118</v>
      </c>
      <c r="H23" s="331"/>
      <c r="I23"/>
      <c r="J23"/>
      <c r="K23" s="3"/>
      <c r="L23" s="857"/>
      <c r="M23" s="857"/>
      <c r="N23" s="857"/>
    </row>
    <row r="24" spans="1:14" ht="13.5">
      <c r="A24" s="950" t="s">
        <v>5689</v>
      </c>
      <c r="B24" s="950" t="s">
        <v>5690</v>
      </c>
      <c r="C24" s="950" t="s">
        <v>8602</v>
      </c>
      <c r="D24" s="92">
        <v>4995</v>
      </c>
      <c r="E24" s="14" t="s">
        <v>6495</v>
      </c>
      <c r="F24" s="91" t="s">
        <v>5</v>
      </c>
      <c r="G24" s="91" t="s">
        <v>4118</v>
      </c>
      <c r="H24" s="331"/>
      <c r="I24"/>
      <c r="J24"/>
      <c r="K24" s="3"/>
      <c r="L24" s="857"/>
      <c r="M24" s="857"/>
      <c r="N24" s="857"/>
    </row>
    <row r="25" spans="1:14" ht="48">
      <c r="A25" s="950" t="s">
        <v>5265</v>
      </c>
      <c r="B25" s="950" t="s">
        <v>5266</v>
      </c>
      <c r="C25" s="950" t="s">
        <v>9528</v>
      </c>
      <c r="D25" s="92">
        <v>9495</v>
      </c>
      <c r="E25" s="14" t="s">
        <v>6495</v>
      </c>
      <c r="F25" s="91" t="s">
        <v>5</v>
      </c>
      <c r="G25" s="91" t="s">
        <v>4118</v>
      </c>
      <c r="H25" s="331"/>
      <c r="I25"/>
      <c r="J25"/>
      <c r="K25" s="3"/>
      <c r="L25" s="857"/>
      <c r="M25" s="857"/>
      <c r="N25" s="857"/>
    </row>
    <row r="26" spans="1:14" ht="36">
      <c r="A26" s="950" t="s">
        <v>5267</v>
      </c>
      <c r="B26" s="950" t="s">
        <v>5268</v>
      </c>
      <c r="C26" s="950" t="s">
        <v>9529</v>
      </c>
      <c r="D26" s="92">
        <v>14495</v>
      </c>
      <c r="E26" s="14" t="s">
        <v>6495</v>
      </c>
      <c r="F26" s="91" t="s">
        <v>5</v>
      </c>
      <c r="G26" s="91" t="s">
        <v>4118</v>
      </c>
      <c r="H26" s="331"/>
      <c r="I26"/>
      <c r="J26"/>
      <c r="K26" s="3"/>
      <c r="L26" s="857"/>
      <c r="M26" s="857"/>
      <c r="N26" s="857"/>
    </row>
    <row r="27" spans="1:14" s="863" customFormat="1" ht="13.5">
      <c r="A27" s="950" t="s">
        <v>9724</v>
      </c>
      <c r="B27" s="950" t="s">
        <v>6926</v>
      </c>
      <c r="C27" s="950" t="s">
        <v>9736</v>
      </c>
      <c r="D27" s="92">
        <v>18995</v>
      </c>
      <c r="E27" s="14" t="s">
        <v>6495</v>
      </c>
      <c r="F27" s="91" t="s">
        <v>5</v>
      </c>
      <c r="G27" s="91" t="s">
        <v>4118</v>
      </c>
      <c r="H27" s="331"/>
      <c r="I27" s="570"/>
      <c r="J27" s="848"/>
      <c r="K27" s="849"/>
      <c r="L27" s="857"/>
      <c r="M27" s="857"/>
      <c r="N27" s="857"/>
    </row>
    <row r="28" spans="1:14" ht="13.5">
      <c r="A28" s="950" t="s">
        <v>9468</v>
      </c>
      <c r="B28" s="950" t="s">
        <v>9469</v>
      </c>
      <c r="C28" s="950" t="s">
        <v>9773</v>
      </c>
      <c r="D28" s="92">
        <v>30000</v>
      </c>
      <c r="E28" s="14" t="s">
        <v>6495</v>
      </c>
      <c r="F28" s="91" t="s">
        <v>5</v>
      </c>
      <c r="G28" s="91" t="s">
        <v>4118</v>
      </c>
      <c r="H28" s="331"/>
      <c r="I28" s="574"/>
      <c r="J28" s="574"/>
      <c r="K28" s="382"/>
      <c r="L28" s="857"/>
      <c r="M28" s="857"/>
      <c r="N28" s="857"/>
    </row>
    <row r="29" spans="1:14" ht="13.5">
      <c r="A29" s="950" t="s">
        <v>5587</v>
      </c>
      <c r="B29" s="950" t="s">
        <v>5588</v>
      </c>
      <c r="C29" s="950" t="s">
        <v>8601</v>
      </c>
      <c r="D29" s="92">
        <v>5995</v>
      </c>
      <c r="E29" s="14" t="s">
        <v>6495</v>
      </c>
      <c r="F29" s="91" t="s">
        <v>5</v>
      </c>
      <c r="G29" s="91" t="s">
        <v>4118</v>
      </c>
      <c r="H29" s="331"/>
      <c r="I29"/>
      <c r="J29"/>
      <c r="L29" s="857"/>
      <c r="M29" s="857"/>
      <c r="N29" s="857"/>
    </row>
    <row r="30" spans="1:14" ht="24.75" thickBot="1">
      <c r="A30" s="950" t="s">
        <v>5269</v>
      </c>
      <c r="B30" s="950" t="s">
        <v>5270</v>
      </c>
      <c r="C30" s="950" t="s">
        <v>9525</v>
      </c>
      <c r="D30" s="92">
        <v>14995</v>
      </c>
      <c r="E30" s="14" t="s">
        <v>6495</v>
      </c>
      <c r="F30" s="91" t="s">
        <v>5</v>
      </c>
      <c r="G30" s="91" t="s">
        <v>4118</v>
      </c>
      <c r="H30" s="331"/>
      <c r="I30"/>
      <c r="J30"/>
      <c r="K30" s="3"/>
      <c r="L30" s="857"/>
      <c r="M30" s="857"/>
      <c r="N30" s="857"/>
    </row>
    <row r="31" spans="1:14" ht="13.15" customHeight="1" thickBot="1">
      <c r="A31" s="1085" t="s">
        <v>5271</v>
      </c>
      <c r="B31" s="351"/>
      <c r="C31" s="351"/>
      <c r="D31" s="434"/>
      <c r="E31" s="434"/>
      <c r="F31" s="434"/>
      <c r="G31" s="434"/>
      <c r="H31" s="331"/>
      <c r="I31"/>
      <c r="J31"/>
      <c r="K31" s="3"/>
      <c r="L31" s="857"/>
      <c r="M31" s="857"/>
      <c r="N31" s="857"/>
    </row>
    <row r="32" spans="1:14" ht="13.5">
      <c r="A32" s="950" t="s">
        <v>5272</v>
      </c>
      <c r="B32" s="950" t="s">
        <v>5273</v>
      </c>
      <c r="C32" s="950" t="s">
        <v>5811</v>
      </c>
      <c r="D32" s="92">
        <v>7495</v>
      </c>
      <c r="E32" s="14" t="s">
        <v>6495</v>
      </c>
      <c r="F32" s="91" t="s">
        <v>5</v>
      </c>
      <c r="G32" s="91" t="s">
        <v>4118</v>
      </c>
      <c r="H32" s="331"/>
      <c r="I32"/>
      <c r="J32"/>
      <c r="K32" s="3"/>
      <c r="L32" s="857"/>
      <c r="M32" s="857"/>
      <c r="N32" s="857"/>
    </row>
    <row r="33" spans="1:14" ht="13.5">
      <c r="A33" s="950" t="s">
        <v>5274</v>
      </c>
      <c r="B33" s="950" t="s">
        <v>5275</v>
      </c>
      <c r="C33" s="950" t="s">
        <v>5811</v>
      </c>
      <c r="D33" s="92">
        <v>6495</v>
      </c>
      <c r="E33" s="14" t="s">
        <v>6495</v>
      </c>
      <c r="F33" s="91" t="s">
        <v>5</v>
      </c>
      <c r="G33" s="91" t="s">
        <v>4118</v>
      </c>
      <c r="H33" s="331"/>
      <c r="I33"/>
      <c r="J33"/>
      <c r="K33" s="3"/>
      <c r="L33" s="857"/>
      <c r="M33" s="857"/>
      <c r="N33" s="857"/>
    </row>
    <row r="34" spans="1:14" ht="24">
      <c r="A34" s="950" t="s">
        <v>5276</v>
      </c>
      <c r="B34" s="950" t="s">
        <v>5277</v>
      </c>
      <c r="C34" s="557" t="s">
        <v>10298</v>
      </c>
      <c r="D34" s="92">
        <v>14995</v>
      </c>
      <c r="E34" s="14" t="s">
        <v>6495</v>
      </c>
      <c r="F34" s="91" t="s">
        <v>5</v>
      </c>
      <c r="G34" s="91" t="s">
        <v>4118</v>
      </c>
      <c r="H34" s="331"/>
      <c r="I34"/>
      <c r="J34"/>
      <c r="K34" s="3"/>
      <c r="L34" s="857"/>
      <c r="M34" s="857"/>
      <c r="N34" s="857"/>
    </row>
    <row r="35" spans="1:14" ht="36">
      <c r="A35" s="950" t="s">
        <v>5278</v>
      </c>
      <c r="B35" s="950" t="s">
        <v>5279</v>
      </c>
      <c r="C35" s="557" t="s">
        <v>10299</v>
      </c>
      <c r="D35" s="92">
        <v>12995</v>
      </c>
      <c r="E35" s="14" t="s">
        <v>6495</v>
      </c>
      <c r="F35" s="91" t="s">
        <v>5</v>
      </c>
      <c r="G35" s="91" t="s">
        <v>4118</v>
      </c>
      <c r="H35" s="331"/>
      <c r="I35"/>
      <c r="J35"/>
      <c r="K35" s="3"/>
      <c r="L35" s="857"/>
      <c r="M35" s="857"/>
      <c r="N35" s="857"/>
    </row>
    <row r="36" spans="1:14" ht="24">
      <c r="A36" s="950" t="s">
        <v>5280</v>
      </c>
      <c r="B36" s="950" t="s">
        <v>5281</v>
      </c>
      <c r="C36" s="557" t="s">
        <v>10298</v>
      </c>
      <c r="D36" s="92">
        <v>2195</v>
      </c>
      <c r="E36" s="14" t="s">
        <v>6495</v>
      </c>
      <c r="F36" s="91" t="s">
        <v>5</v>
      </c>
      <c r="G36" s="91" t="s">
        <v>4118</v>
      </c>
      <c r="H36" s="158"/>
      <c r="I36"/>
      <c r="J36"/>
      <c r="K36" s="3"/>
      <c r="L36" s="857"/>
      <c r="M36" s="857"/>
      <c r="N36" s="857"/>
    </row>
    <row r="37" spans="1:14" ht="24">
      <c r="A37" s="950" t="s">
        <v>5282</v>
      </c>
      <c r="B37" s="950" t="s">
        <v>5283</v>
      </c>
      <c r="C37" s="557" t="s">
        <v>10302</v>
      </c>
      <c r="D37" s="92">
        <v>16995</v>
      </c>
      <c r="E37" s="14" t="s">
        <v>6495</v>
      </c>
      <c r="F37" s="91" t="s">
        <v>5</v>
      </c>
      <c r="G37" s="91" t="s">
        <v>4118</v>
      </c>
      <c r="H37" s="1038"/>
      <c r="I37" s="574"/>
      <c r="J37" s="574"/>
      <c r="K37" s="382"/>
      <c r="L37" s="857"/>
      <c r="M37" s="857"/>
      <c r="N37" s="857"/>
    </row>
    <row r="38" spans="1:14" ht="24">
      <c r="A38" s="950" t="s">
        <v>5284</v>
      </c>
      <c r="B38" s="950" t="s">
        <v>5285</v>
      </c>
      <c r="C38" s="557" t="s">
        <v>10302</v>
      </c>
      <c r="D38" s="92">
        <v>13495</v>
      </c>
      <c r="E38" s="14" t="s">
        <v>6495</v>
      </c>
      <c r="F38" s="91" t="s">
        <v>5</v>
      </c>
      <c r="G38" s="91" t="s">
        <v>4118</v>
      </c>
      <c r="H38" s="1038"/>
      <c r="I38" s="574"/>
      <c r="J38" s="574"/>
      <c r="K38" s="382"/>
      <c r="L38" s="857"/>
      <c r="M38" s="857"/>
      <c r="N38" s="857"/>
    </row>
    <row r="39" spans="1:14" ht="13.5">
      <c r="A39" s="950" t="s">
        <v>8536</v>
      </c>
      <c r="B39" s="950" t="s">
        <v>9217</v>
      </c>
      <c r="C39" s="950" t="s">
        <v>9094</v>
      </c>
      <c r="D39" s="92">
        <v>16995</v>
      </c>
      <c r="E39" s="14" t="s">
        <v>6495</v>
      </c>
      <c r="F39" s="91" t="s">
        <v>5</v>
      </c>
      <c r="G39" s="91" t="s">
        <v>4118</v>
      </c>
      <c r="H39" s="1038"/>
      <c r="I39" s="396"/>
      <c r="J39" s="396"/>
      <c r="K39" s="382"/>
      <c r="L39" s="857"/>
      <c r="M39" s="857"/>
      <c r="N39" s="857"/>
    </row>
    <row r="40" spans="1:14" ht="13.5">
      <c r="A40" s="950" t="s">
        <v>8537</v>
      </c>
      <c r="B40" s="950" t="s">
        <v>9218</v>
      </c>
      <c r="C40" s="950" t="s">
        <v>9093</v>
      </c>
      <c r="D40" s="92">
        <v>19995</v>
      </c>
      <c r="E40" s="14" t="s">
        <v>6495</v>
      </c>
      <c r="F40" s="91" t="s">
        <v>5</v>
      </c>
      <c r="G40" s="91" t="s">
        <v>4118</v>
      </c>
      <c r="H40" s="1038"/>
      <c r="I40" s="396"/>
      <c r="J40" s="396"/>
      <c r="K40" s="382"/>
      <c r="L40" s="857"/>
      <c r="M40" s="857"/>
      <c r="N40" s="857"/>
    </row>
    <row r="41" spans="1:14" ht="13.5">
      <c r="A41" s="950" t="s">
        <v>9101</v>
      </c>
      <c r="B41" s="950" t="s">
        <v>9102</v>
      </c>
      <c r="C41" s="950" t="s">
        <v>9097</v>
      </c>
      <c r="D41" s="92">
        <v>10995</v>
      </c>
      <c r="E41" s="14" t="s">
        <v>6495</v>
      </c>
      <c r="F41" s="91" t="s">
        <v>5</v>
      </c>
      <c r="G41" s="91" t="s">
        <v>4118</v>
      </c>
      <c r="H41" s="344"/>
      <c r="I41"/>
      <c r="J41"/>
      <c r="K41" s="3"/>
      <c r="L41" s="857"/>
      <c r="M41" s="857"/>
      <c r="N41" s="857"/>
    </row>
    <row r="42" spans="1:14" ht="13.5">
      <c r="A42" s="950" t="s">
        <v>9103</v>
      </c>
      <c r="B42" s="950" t="s">
        <v>9104</v>
      </c>
      <c r="C42" s="950" t="s">
        <v>10301</v>
      </c>
      <c r="D42" s="92">
        <v>15995</v>
      </c>
      <c r="E42" s="14" t="s">
        <v>6495</v>
      </c>
      <c r="F42" s="91" t="s">
        <v>5</v>
      </c>
      <c r="G42" s="91" t="s">
        <v>4118</v>
      </c>
      <c r="H42" s="344"/>
      <c r="I42"/>
      <c r="J42"/>
      <c r="K42" s="3"/>
      <c r="L42" s="857"/>
      <c r="M42" s="857"/>
      <c r="N42" s="857"/>
    </row>
    <row r="43" spans="1:14" ht="13.5">
      <c r="A43" s="950" t="s">
        <v>7289</v>
      </c>
      <c r="B43" s="950" t="s">
        <v>7343</v>
      </c>
      <c r="C43" s="950" t="s">
        <v>9100</v>
      </c>
      <c r="D43" s="92">
        <v>36995</v>
      </c>
      <c r="E43" s="14" t="s">
        <v>6495</v>
      </c>
      <c r="F43" s="91" t="s">
        <v>5</v>
      </c>
      <c r="G43" s="91" t="s">
        <v>4118</v>
      </c>
      <c r="H43" s="1038"/>
      <c r="I43"/>
      <c r="J43"/>
      <c r="K43" s="3"/>
      <c r="L43" s="857"/>
      <c r="M43" s="857"/>
      <c r="N43" s="857"/>
    </row>
    <row r="44" spans="1:14" ht="13.5">
      <c r="A44" s="950" t="s">
        <v>7290</v>
      </c>
      <c r="B44" s="950" t="s">
        <v>7344</v>
      </c>
      <c r="C44" s="950" t="s">
        <v>9100</v>
      </c>
      <c r="D44" s="92">
        <v>21995</v>
      </c>
      <c r="E44" s="14" t="s">
        <v>6495</v>
      </c>
      <c r="F44" s="91" t="s">
        <v>5</v>
      </c>
      <c r="G44" s="91" t="s">
        <v>4118</v>
      </c>
      <c r="H44" s="1038"/>
      <c r="I44"/>
      <c r="J44"/>
      <c r="K44" s="3"/>
      <c r="L44" s="857"/>
      <c r="M44" s="857"/>
      <c r="N44" s="857"/>
    </row>
    <row r="45" spans="1:14" ht="36">
      <c r="A45" s="950" t="s">
        <v>5286</v>
      </c>
      <c r="B45" s="950" t="s">
        <v>9607</v>
      </c>
      <c r="C45" s="950" t="s">
        <v>9527</v>
      </c>
      <c r="D45" s="92">
        <v>8495</v>
      </c>
      <c r="E45" s="14" t="s">
        <v>6495</v>
      </c>
      <c r="F45" s="91" t="s">
        <v>5</v>
      </c>
      <c r="G45" s="91" t="s">
        <v>4118</v>
      </c>
      <c r="H45" s="331"/>
      <c r="I45"/>
      <c r="J45"/>
      <c r="K45" s="3"/>
      <c r="L45" s="857"/>
      <c r="M45" s="857"/>
      <c r="N45" s="857"/>
    </row>
    <row r="46" spans="1:14" ht="36">
      <c r="A46" s="950" t="s">
        <v>5287</v>
      </c>
      <c r="B46" s="950" t="s">
        <v>9606</v>
      </c>
      <c r="C46" s="950" t="s">
        <v>9526</v>
      </c>
      <c r="D46" s="92">
        <v>1695</v>
      </c>
      <c r="E46" s="14" t="s">
        <v>6495</v>
      </c>
      <c r="F46" s="91" t="s">
        <v>5</v>
      </c>
      <c r="G46" s="91" t="s">
        <v>4118</v>
      </c>
      <c r="H46" s="331"/>
      <c r="I46"/>
      <c r="J46"/>
      <c r="K46" s="3"/>
      <c r="L46" s="857"/>
      <c r="M46" s="857"/>
      <c r="N46" s="857"/>
    </row>
    <row r="47" spans="1:14" ht="13.5">
      <c r="A47" s="950" t="s">
        <v>5692</v>
      </c>
      <c r="B47" s="950" t="s">
        <v>5691</v>
      </c>
      <c r="C47" s="950" t="s">
        <v>8605</v>
      </c>
      <c r="D47" s="92">
        <v>4995</v>
      </c>
      <c r="E47" s="14" t="s">
        <v>6495</v>
      </c>
      <c r="F47" s="91" t="s">
        <v>5</v>
      </c>
      <c r="G47" s="91" t="s">
        <v>4118</v>
      </c>
      <c r="H47" s="331"/>
      <c r="I47"/>
      <c r="J47"/>
      <c r="K47" s="3"/>
      <c r="L47" s="857"/>
      <c r="M47" s="857"/>
      <c r="N47" s="857"/>
    </row>
    <row r="48" spans="1:14" ht="48">
      <c r="A48" s="950" t="s">
        <v>5288</v>
      </c>
      <c r="B48" s="950" t="s">
        <v>9608</v>
      </c>
      <c r="C48" s="950" t="s">
        <v>9528</v>
      </c>
      <c r="D48" s="92">
        <v>9495</v>
      </c>
      <c r="E48" s="14" t="s">
        <v>6495</v>
      </c>
      <c r="F48" s="91" t="s">
        <v>5</v>
      </c>
      <c r="G48" s="91" t="s">
        <v>4118</v>
      </c>
      <c r="H48" s="331"/>
      <c r="I48"/>
      <c r="J48"/>
      <c r="L48" s="857"/>
      <c r="M48" s="857"/>
      <c r="N48" s="857"/>
    </row>
    <row r="49" spans="1:14" ht="36">
      <c r="A49" s="950" t="s">
        <v>5289</v>
      </c>
      <c r="B49" s="950" t="s">
        <v>5290</v>
      </c>
      <c r="C49" s="950" t="s">
        <v>9529</v>
      </c>
      <c r="D49" s="92">
        <v>14495</v>
      </c>
      <c r="E49" s="14" t="s">
        <v>6495</v>
      </c>
      <c r="F49" s="91" t="s">
        <v>5</v>
      </c>
      <c r="G49" s="91" t="s">
        <v>4118</v>
      </c>
      <c r="H49" s="331"/>
      <c r="I49"/>
      <c r="J49"/>
      <c r="L49" s="857"/>
      <c r="M49" s="857"/>
      <c r="N49" s="857"/>
    </row>
    <row r="50" spans="1:14" s="863" customFormat="1" ht="13.5">
      <c r="A50" s="950" t="s">
        <v>9742</v>
      </c>
      <c r="B50" s="950" t="s">
        <v>6926</v>
      </c>
      <c r="C50" s="950" t="s">
        <v>9736</v>
      </c>
      <c r="D50" s="92">
        <v>18995</v>
      </c>
      <c r="E50" s="14" t="s">
        <v>6495</v>
      </c>
      <c r="F50" s="91" t="s">
        <v>5</v>
      </c>
      <c r="G50" s="91" t="s">
        <v>4118</v>
      </c>
      <c r="H50" s="331"/>
      <c r="I50" s="570"/>
      <c r="J50" s="848"/>
      <c r="K50" s="849"/>
      <c r="L50" s="857"/>
      <c r="M50" s="857"/>
      <c r="N50" s="857"/>
    </row>
    <row r="51" spans="1:14" ht="13.5">
      <c r="A51" s="950" t="s">
        <v>9483</v>
      </c>
      <c r="B51" s="950" t="s">
        <v>9484</v>
      </c>
      <c r="C51" s="950" t="s">
        <v>9774</v>
      </c>
      <c r="D51" s="92">
        <v>30000</v>
      </c>
      <c r="E51" s="14" t="s">
        <v>6495</v>
      </c>
      <c r="F51" s="91" t="s">
        <v>5</v>
      </c>
      <c r="G51" s="91" t="s">
        <v>4118</v>
      </c>
      <c r="H51" s="331"/>
      <c r="I51" s="574"/>
      <c r="J51" s="574"/>
      <c r="L51" s="857"/>
      <c r="M51" s="857"/>
      <c r="N51" s="857"/>
    </row>
    <row r="52" spans="1:14" ht="13.5">
      <c r="A52" s="950" t="s">
        <v>5589</v>
      </c>
      <c r="B52" s="950" t="s">
        <v>5590</v>
      </c>
      <c r="C52" s="950" t="s">
        <v>8606</v>
      </c>
      <c r="D52" s="92">
        <v>5995</v>
      </c>
      <c r="E52" s="14" t="s">
        <v>6495</v>
      </c>
      <c r="F52" s="91" t="s">
        <v>5</v>
      </c>
      <c r="G52" s="91" t="s">
        <v>4118</v>
      </c>
      <c r="H52" s="331"/>
      <c r="I52"/>
      <c r="J52"/>
      <c r="K52" s="3"/>
      <c r="L52" s="857"/>
      <c r="M52" s="857"/>
      <c r="N52" s="857"/>
    </row>
    <row r="53" spans="1:14" ht="24.75" thickBot="1">
      <c r="A53" s="950" t="s">
        <v>5291</v>
      </c>
      <c r="B53" s="950" t="s">
        <v>9605</v>
      </c>
      <c r="C53" s="950" t="s">
        <v>9525</v>
      </c>
      <c r="D53" s="92">
        <v>14995</v>
      </c>
      <c r="E53" s="14" t="s">
        <v>6495</v>
      </c>
      <c r="F53" s="91" t="s">
        <v>5</v>
      </c>
      <c r="G53" s="91" t="s">
        <v>4118</v>
      </c>
      <c r="H53" s="1038"/>
      <c r="I53"/>
      <c r="J53"/>
      <c r="K53" s="3"/>
      <c r="L53" s="857"/>
      <c r="M53" s="857"/>
      <c r="N53" s="857"/>
    </row>
    <row r="54" spans="1:14" ht="13.5">
      <c r="A54" s="1113" t="s">
        <v>5797</v>
      </c>
      <c r="B54" s="783"/>
      <c r="C54" s="783"/>
      <c r="D54" s="440"/>
      <c r="E54" s="440"/>
      <c r="F54" s="440"/>
      <c r="G54" s="440"/>
      <c r="H54" s="1038"/>
      <c r="I54"/>
      <c r="J54"/>
      <c r="K54" s="3"/>
      <c r="L54" s="857"/>
      <c r="M54" s="857"/>
      <c r="N54" s="857"/>
    </row>
    <row r="55" spans="1:14" ht="14.25" thickBot="1">
      <c r="A55" s="784" t="s">
        <v>5798</v>
      </c>
      <c r="B55" s="1114"/>
      <c r="C55" s="1114"/>
      <c r="D55" s="1115"/>
      <c r="E55" s="1115"/>
      <c r="F55" s="1115"/>
      <c r="G55" s="1115"/>
      <c r="H55" s="1038"/>
      <c r="I55"/>
      <c r="J55"/>
      <c r="K55" s="3"/>
      <c r="L55" s="857"/>
      <c r="M55" s="857"/>
      <c r="N55" s="857"/>
    </row>
    <row r="56" spans="1:14" ht="13.5">
      <c r="A56" s="785" t="s">
        <v>5597</v>
      </c>
      <c r="B56" s="785" t="s">
        <v>5598</v>
      </c>
      <c r="C56" s="785" t="s">
        <v>5605</v>
      </c>
      <c r="D56" s="119">
        <v>1695</v>
      </c>
      <c r="E56" s="14" t="s">
        <v>6495</v>
      </c>
      <c r="F56" s="189" t="s">
        <v>5</v>
      </c>
      <c r="G56" s="189" t="s">
        <v>4118</v>
      </c>
      <c r="H56" s="158"/>
      <c r="I56"/>
      <c r="J56"/>
      <c r="K56" s="3"/>
      <c r="L56" s="857"/>
      <c r="M56" s="857"/>
      <c r="N56" s="857"/>
    </row>
    <row r="57" spans="1:14" ht="13.5">
      <c r="A57" s="950" t="s">
        <v>5599</v>
      </c>
      <c r="B57" s="950" t="s">
        <v>5600</v>
      </c>
      <c r="C57" s="950" t="s">
        <v>5605</v>
      </c>
      <c r="D57" s="13">
        <v>4995</v>
      </c>
      <c r="E57" s="14" t="s">
        <v>6495</v>
      </c>
      <c r="F57" s="14" t="s">
        <v>5</v>
      </c>
      <c r="G57" s="14" t="s">
        <v>4118</v>
      </c>
      <c r="H57" s="1038"/>
      <c r="I57"/>
      <c r="J57"/>
      <c r="K57" s="3"/>
      <c r="L57" s="857"/>
      <c r="M57" s="857"/>
      <c r="N57" s="857"/>
    </row>
    <row r="58" spans="1:14" ht="13.5">
      <c r="A58" s="950" t="s">
        <v>5601</v>
      </c>
      <c r="B58" s="950" t="s">
        <v>5602</v>
      </c>
      <c r="C58" s="950" t="s">
        <v>5605</v>
      </c>
      <c r="D58" s="13">
        <v>5995</v>
      </c>
      <c r="E58" s="14" t="s">
        <v>6495</v>
      </c>
      <c r="F58" s="14" t="s">
        <v>5</v>
      </c>
      <c r="G58" s="14" t="s">
        <v>4118</v>
      </c>
      <c r="H58" s="1038"/>
      <c r="I58"/>
      <c r="J58"/>
      <c r="K58" s="3"/>
      <c r="L58" s="857"/>
      <c r="M58" s="857"/>
      <c r="N58" s="857"/>
    </row>
    <row r="59" spans="1:14" ht="13.5">
      <c r="A59" s="950" t="s">
        <v>6102</v>
      </c>
      <c r="B59" s="950" t="s">
        <v>6101</v>
      </c>
      <c r="C59" s="950" t="s">
        <v>6113</v>
      </c>
      <c r="D59" s="13">
        <v>8495</v>
      </c>
      <c r="E59" s="14" t="s">
        <v>6495</v>
      </c>
      <c r="F59" s="14" t="s">
        <v>5</v>
      </c>
      <c r="G59" s="14" t="s">
        <v>4118</v>
      </c>
      <c r="H59" s="1038"/>
      <c r="I59"/>
      <c r="J59"/>
      <c r="K59" s="3"/>
      <c r="L59" s="857"/>
      <c r="M59" s="857"/>
      <c r="N59" s="857"/>
    </row>
    <row r="60" spans="1:14" ht="13.5">
      <c r="A60" s="950" t="s">
        <v>6103</v>
      </c>
      <c r="B60" s="950" t="s">
        <v>6105</v>
      </c>
      <c r="C60" s="950" t="s">
        <v>5605</v>
      </c>
      <c r="D60" s="13">
        <v>9495</v>
      </c>
      <c r="E60" s="14" t="s">
        <v>6495</v>
      </c>
      <c r="F60" s="14" t="s">
        <v>5</v>
      </c>
      <c r="G60" s="14" t="s">
        <v>4118</v>
      </c>
      <c r="H60" s="1038"/>
      <c r="I60"/>
      <c r="J60"/>
      <c r="K60" s="3"/>
      <c r="L60" s="857"/>
      <c r="M60" s="857"/>
      <c r="N60" s="857"/>
    </row>
    <row r="61" spans="1:14" ht="13.5">
      <c r="A61" s="950" t="s">
        <v>6104</v>
      </c>
      <c r="B61" s="950" t="s">
        <v>6106</v>
      </c>
      <c r="C61" s="950" t="s">
        <v>5605</v>
      </c>
      <c r="D61" s="13">
        <v>14495</v>
      </c>
      <c r="E61" s="14" t="s">
        <v>6495</v>
      </c>
      <c r="F61" s="14" t="s">
        <v>5</v>
      </c>
      <c r="G61" s="14" t="s">
        <v>4118</v>
      </c>
      <c r="H61" s="1038"/>
      <c r="I61"/>
      <c r="J61"/>
      <c r="K61" s="3"/>
      <c r="L61" s="857"/>
      <c r="M61" s="857"/>
      <c r="N61" s="857"/>
    </row>
    <row r="62" spans="1:14" ht="13.5">
      <c r="A62" s="950" t="s">
        <v>5591</v>
      </c>
      <c r="B62" s="950" t="s">
        <v>5592</v>
      </c>
      <c r="C62" s="950" t="s">
        <v>5592</v>
      </c>
      <c r="D62" s="13">
        <v>1695</v>
      </c>
      <c r="E62" s="14" t="s">
        <v>6495</v>
      </c>
      <c r="F62" s="14" t="s">
        <v>5</v>
      </c>
      <c r="G62" s="14" t="s">
        <v>4118</v>
      </c>
      <c r="H62" s="158"/>
      <c r="I62"/>
      <c r="J62"/>
      <c r="K62" s="3"/>
      <c r="L62" s="857"/>
      <c r="M62" s="857"/>
      <c r="N62" s="857"/>
    </row>
    <row r="63" spans="1:14" ht="13.5">
      <c r="A63" s="950" t="s">
        <v>5593</v>
      </c>
      <c r="B63" s="950" t="s">
        <v>5594</v>
      </c>
      <c r="C63" s="950" t="s">
        <v>5594</v>
      </c>
      <c r="D63" s="13">
        <v>4995</v>
      </c>
      <c r="E63" s="14" t="s">
        <v>6495</v>
      </c>
      <c r="F63" s="14" t="s">
        <v>5</v>
      </c>
      <c r="G63" s="14" t="s">
        <v>4118</v>
      </c>
      <c r="H63" s="1038"/>
      <c r="I63"/>
      <c r="J63"/>
      <c r="K63" s="3"/>
      <c r="L63" s="857"/>
      <c r="M63" s="857"/>
      <c r="N63" s="857"/>
    </row>
    <row r="64" spans="1:14" ht="13.5">
      <c r="A64" s="950" t="s">
        <v>5595</v>
      </c>
      <c r="B64" s="950" t="s">
        <v>5596</v>
      </c>
      <c r="C64" s="950" t="s">
        <v>5596</v>
      </c>
      <c r="D64" s="13">
        <v>5995</v>
      </c>
      <c r="E64" s="14" t="s">
        <v>6495</v>
      </c>
      <c r="F64" s="14" t="s">
        <v>5</v>
      </c>
      <c r="G64" s="14" t="s">
        <v>4118</v>
      </c>
      <c r="H64" s="1038"/>
      <c r="I64"/>
      <c r="J64"/>
      <c r="L64" s="857"/>
      <c r="M64" s="857"/>
      <c r="N64" s="857"/>
    </row>
    <row r="65" spans="1:14" ht="13.5">
      <c r="A65" s="950" t="s">
        <v>6107</v>
      </c>
      <c r="B65" s="950" t="s">
        <v>6110</v>
      </c>
      <c r="C65" s="950" t="s">
        <v>6113</v>
      </c>
      <c r="D65" s="13">
        <v>8495</v>
      </c>
      <c r="E65" s="14" t="s">
        <v>6495</v>
      </c>
      <c r="F65" s="14" t="s">
        <v>5</v>
      </c>
      <c r="G65" s="14" t="s">
        <v>4118</v>
      </c>
      <c r="H65" s="1038"/>
      <c r="I65"/>
      <c r="J65"/>
      <c r="L65" s="857"/>
      <c r="M65" s="857"/>
      <c r="N65" s="857"/>
    </row>
    <row r="66" spans="1:14" ht="13.5">
      <c r="A66" s="950" t="s">
        <v>6108</v>
      </c>
      <c r="B66" s="950" t="s">
        <v>6111</v>
      </c>
      <c r="C66" s="950" t="s">
        <v>5605</v>
      </c>
      <c r="D66" s="13">
        <v>9495</v>
      </c>
      <c r="E66" s="14" t="s">
        <v>6495</v>
      </c>
      <c r="F66" s="14" t="s">
        <v>5</v>
      </c>
      <c r="G66" s="14" t="s">
        <v>4118</v>
      </c>
      <c r="H66" s="1038"/>
      <c r="I66"/>
      <c r="J66"/>
      <c r="K66" s="3"/>
      <c r="L66" s="857"/>
      <c r="M66" s="857"/>
      <c r="N66" s="857"/>
    </row>
    <row r="67" spans="1:14" ht="14.25" thickBot="1">
      <c r="A67" s="950" t="s">
        <v>6109</v>
      </c>
      <c r="B67" s="950" t="s">
        <v>6112</v>
      </c>
      <c r="C67" s="950" t="s">
        <v>5605</v>
      </c>
      <c r="D67" s="13">
        <v>14495</v>
      </c>
      <c r="E67" s="14" t="s">
        <v>6495</v>
      </c>
      <c r="F67" s="14" t="s">
        <v>5</v>
      </c>
      <c r="G67" s="14" t="s">
        <v>4118</v>
      </c>
      <c r="H67" s="1038"/>
      <c r="I67"/>
      <c r="J67"/>
      <c r="K67" s="3"/>
      <c r="L67" s="857"/>
      <c r="M67" s="857"/>
      <c r="N67" s="857"/>
    </row>
    <row r="68" spans="1:14" ht="14.25" thickBot="1">
      <c r="A68" s="1085" t="s">
        <v>5292</v>
      </c>
      <c r="B68" s="351"/>
      <c r="C68" s="351"/>
      <c r="D68" s="434"/>
      <c r="E68" s="434"/>
      <c r="F68" s="434"/>
      <c r="G68" s="434"/>
      <c r="H68" s="1038"/>
      <c r="I68"/>
      <c r="J68"/>
      <c r="K68" s="3"/>
      <c r="L68" s="857"/>
      <c r="M68" s="857"/>
      <c r="N68" s="857"/>
    </row>
    <row r="69" spans="1:14" ht="24">
      <c r="A69" s="950" t="s">
        <v>6114</v>
      </c>
      <c r="B69" s="950" t="s">
        <v>6115</v>
      </c>
      <c r="C69" s="1110" t="s">
        <v>8598</v>
      </c>
      <c r="D69" s="13">
        <v>245</v>
      </c>
      <c r="E69" s="14" t="s">
        <v>6495</v>
      </c>
      <c r="F69" s="14" t="s">
        <v>5</v>
      </c>
      <c r="G69" s="14" t="s">
        <v>4118</v>
      </c>
      <c r="H69" s="1038"/>
      <c r="I69"/>
      <c r="J69"/>
      <c r="K69" s="3"/>
      <c r="L69" s="857"/>
      <c r="M69" s="857"/>
      <c r="N69" s="857"/>
    </row>
    <row r="70" spans="1:14" ht="36">
      <c r="A70" s="950" t="s">
        <v>5347</v>
      </c>
      <c r="B70" s="950" t="s">
        <v>5348</v>
      </c>
      <c r="C70" s="1110" t="s">
        <v>9609</v>
      </c>
      <c r="D70" s="13">
        <v>195</v>
      </c>
      <c r="E70" s="14" t="s">
        <v>6495</v>
      </c>
      <c r="F70" s="14" t="s">
        <v>5</v>
      </c>
      <c r="G70" s="950" t="s">
        <v>4118</v>
      </c>
      <c r="H70" s="1038"/>
      <c r="I70"/>
      <c r="J70"/>
      <c r="K70" s="3"/>
      <c r="L70" s="857"/>
      <c r="M70" s="857"/>
      <c r="N70" s="857"/>
    </row>
    <row r="71" spans="1:14" ht="36">
      <c r="A71" s="950" t="s">
        <v>5349</v>
      </c>
      <c r="B71" s="950" t="s">
        <v>5350</v>
      </c>
      <c r="C71" s="1110" t="s">
        <v>9610</v>
      </c>
      <c r="D71" s="13">
        <v>225</v>
      </c>
      <c r="E71" s="14" t="s">
        <v>6495</v>
      </c>
      <c r="F71" s="14" t="s">
        <v>5</v>
      </c>
      <c r="G71" s="950" t="s">
        <v>4118</v>
      </c>
      <c r="H71" s="1038"/>
      <c r="I71"/>
      <c r="J71"/>
      <c r="K71" s="3"/>
      <c r="L71" s="857"/>
      <c r="M71" s="857"/>
      <c r="N71" s="857"/>
    </row>
    <row r="72" spans="1:14" ht="48">
      <c r="A72" s="950" t="s">
        <v>5351</v>
      </c>
      <c r="B72" s="950" t="s">
        <v>5352</v>
      </c>
      <c r="C72" s="1110" t="s">
        <v>9611</v>
      </c>
      <c r="D72" s="13">
        <v>695</v>
      </c>
      <c r="E72" s="14" t="s">
        <v>6495</v>
      </c>
      <c r="F72" s="14" t="s">
        <v>5</v>
      </c>
      <c r="G72" s="950" t="s">
        <v>4118</v>
      </c>
      <c r="H72" s="1038"/>
      <c r="I72"/>
      <c r="J72"/>
      <c r="L72" s="857"/>
      <c r="M72" s="857"/>
      <c r="N72" s="857"/>
    </row>
    <row r="73" spans="1:14" ht="48">
      <c r="A73" s="950" t="s">
        <v>5353</v>
      </c>
      <c r="B73" s="950" t="s">
        <v>5354</v>
      </c>
      <c r="C73" s="1110" t="s">
        <v>9611</v>
      </c>
      <c r="D73" s="13">
        <v>1195</v>
      </c>
      <c r="E73" s="14" t="s">
        <v>6495</v>
      </c>
      <c r="F73" s="14" t="s">
        <v>5</v>
      </c>
      <c r="G73" s="950" t="s">
        <v>4118</v>
      </c>
      <c r="H73" s="1038"/>
      <c r="I73"/>
      <c r="J73"/>
      <c r="L73" s="857"/>
      <c r="M73" s="857"/>
      <c r="N73" s="857"/>
    </row>
    <row r="74" spans="1:14" ht="36">
      <c r="A74" s="950" t="s">
        <v>5364</v>
      </c>
      <c r="B74" s="950" t="s">
        <v>5301</v>
      </c>
      <c r="C74" s="1110" t="s">
        <v>9612</v>
      </c>
      <c r="D74" s="13">
        <v>245</v>
      </c>
      <c r="E74" s="14" t="s">
        <v>6495</v>
      </c>
      <c r="F74" s="14" t="s">
        <v>5</v>
      </c>
      <c r="G74" s="950" t="s">
        <v>4118</v>
      </c>
      <c r="H74" s="1038"/>
      <c r="I74"/>
      <c r="J74"/>
      <c r="K74" s="3"/>
      <c r="L74" s="857"/>
      <c r="M74" s="857"/>
      <c r="N74" s="857"/>
    </row>
    <row r="75" spans="1:14" ht="13.5">
      <c r="A75" s="950" t="s">
        <v>6582</v>
      </c>
      <c r="B75" s="950" t="s">
        <v>6584</v>
      </c>
      <c r="C75" s="1110" t="s">
        <v>6581</v>
      </c>
      <c r="D75" s="13">
        <v>595</v>
      </c>
      <c r="E75" s="14" t="s">
        <v>6495</v>
      </c>
      <c r="F75" s="14" t="s">
        <v>5</v>
      </c>
      <c r="G75" s="950" t="s">
        <v>4118</v>
      </c>
      <c r="H75" s="1038"/>
      <c r="I75"/>
      <c r="J75"/>
      <c r="K75" s="3"/>
      <c r="L75" s="857"/>
      <c r="M75" s="857"/>
      <c r="N75" s="857"/>
    </row>
    <row r="76" spans="1:14" s="863" customFormat="1" ht="13.5">
      <c r="A76" s="950" t="s">
        <v>9739</v>
      </c>
      <c r="B76" s="950" t="s">
        <v>6929</v>
      </c>
      <c r="C76" s="1110" t="s">
        <v>9530</v>
      </c>
      <c r="D76" s="13">
        <v>1995</v>
      </c>
      <c r="E76" s="14" t="s">
        <v>6495</v>
      </c>
      <c r="F76" s="14" t="s">
        <v>5</v>
      </c>
      <c r="G76" s="950" t="s">
        <v>4118</v>
      </c>
      <c r="H76" s="331"/>
      <c r="I76" s="570"/>
      <c r="J76" s="848"/>
      <c r="K76" s="849"/>
      <c r="L76" s="857"/>
      <c r="M76" s="857"/>
      <c r="N76" s="857"/>
    </row>
    <row r="77" spans="1:14" s="863" customFormat="1" ht="13.5">
      <c r="A77" s="950" t="s">
        <v>9740</v>
      </c>
      <c r="B77" s="950" t="s">
        <v>9007</v>
      </c>
      <c r="C77" s="1110" t="s">
        <v>9530</v>
      </c>
      <c r="D77" s="13">
        <v>8995</v>
      </c>
      <c r="E77" s="14" t="s">
        <v>6495</v>
      </c>
      <c r="F77" s="14" t="s">
        <v>5</v>
      </c>
      <c r="G77" s="950" t="s">
        <v>4118</v>
      </c>
      <c r="H77" s="331"/>
      <c r="I77" s="570"/>
      <c r="J77" s="848"/>
      <c r="K77" s="849"/>
      <c r="L77" s="857"/>
      <c r="M77" s="857"/>
      <c r="N77" s="857"/>
    </row>
    <row r="78" spans="1:14" s="862" customFormat="1" ht="13.5">
      <c r="A78" s="950" t="s">
        <v>9737</v>
      </c>
      <c r="B78" s="950" t="s">
        <v>9732</v>
      </c>
      <c r="C78" s="1110" t="s">
        <v>9733</v>
      </c>
      <c r="D78" s="13">
        <v>6500</v>
      </c>
      <c r="E78" s="14" t="s">
        <v>6495</v>
      </c>
      <c r="F78" s="14" t="s">
        <v>5</v>
      </c>
      <c r="G78" s="950" t="s">
        <v>4118</v>
      </c>
      <c r="H78" s="1038"/>
      <c r="I78" s="848"/>
      <c r="J78" s="848"/>
      <c r="K78" s="849"/>
      <c r="L78" s="857"/>
      <c r="M78" s="857"/>
      <c r="N78" s="857"/>
    </row>
    <row r="79" spans="1:14" s="862" customFormat="1" ht="13.5">
      <c r="A79" s="950" t="s">
        <v>9477</v>
      </c>
      <c r="B79" s="950" t="s">
        <v>9478</v>
      </c>
      <c r="C79" s="1110" t="s">
        <v>9773</v>
      </c>
      <c r="D79" s="13">
        <v>2500</v>
      </c>
      <c r="E79" s="14" t="s">
        <v>6495</v>
      </c>
      <c r="F79" s="14" t="s">
        <v>5</v>
      </c>
      <c r="G79" s="950" t="s">
        <v>4118</v>
      </c>
      <c r="H79" s="1038"/>
      <c r="I79" s="848"/>
      <c r="J79" s="848"/>
      <c r="K79" s="849"/>
      <c r="L79" s="857"/>
      <c r="M79" s="857"/>
      <c r="N79" s="857"/>
    </row>
    <row r="80" spans="1:14" s="862" customFormat="1" ht="14.25" thickBot="1">
      <c r="A80" s="950" t="s">
        <v>9479</v>
      </c>
      <c r="B80" s="950" t="s">
        <v>9480</v>
      </c>
      <c r="C80" s="1110" t="s">
        <v>9773</v>
      </c>
      <c r="D80" s="13">
        <v>7500</v>
      </c>
      <c r="E80" s="14" t="s">
        <v>6495</v>
      </c>
      <c r="F80" s="14" t="s">
        <v>5</v>
      </c>
      <c r="G80" s="950" t="s">
        <v>4118</v>
      </c>
      <c r="H80" s="1038"/>
      <c r="I80" s="848"/>
      <c r="J80" s="848"/>
      <c r="K80" s="849"/>
      <c r="L80" s="857"/>
      <c r="M80" s="857"/>
      <c r="N80" s="857"/>
    </row>
    <row r="81" spans="1:14" ht="14.25" thickBot="1">
      <c r="A81" s="1085" t="s">
        <v>5293</v>
      </c>
      <c r="B81" s="351"/>
      <c r="C81" s="351"/>
      <c r="D81" s="434"/>
      <c r="E81" s="434"/>
      <c r="F81" s="434"/>
      <c r="G81" s="434"/>
      <c r="H81" s="1038"/>
      <c r="I81"/>
      <c r="J81"/>
      <c r="K81" s="3"/>
      <c r="L81" s="857"/>
      <c r="M81" s="857"/>
      <c r="N81" s="857"/>
    </row>
    <row r="82" spans="1:14" ht="24">
      <c r="A82" s="950" t="s">
        <v>6116</v>
      </c>
      <c r="B82" s="950" t="s">
        <v>6117</v>
      </c>
      <c r="C82" s="1110" t="s">
        <v>8598</v>
      </c>
      <c r="D82" s="13">
        <v>245</v>
      </c>
      <c r="E82" s="14" t="s">
        <v>6495</v>
      </c>
      <c r="F82" s="14" t="s">
        <v>5</v>
      </c>
      <c r="G82" s="14" t="s">
        <v>4118</v>
      </c>
      <c r="H82" s="1038"/>
      <c r="I82"/>
      <c r="J82"/>
      <c r="K82" s="3"/>
      <c r="L82" s="857"/>
      <c r="M82" s="857"/>
      <c r="N82" s="857"/>
    </row>
    <row r="83" spans="1:14" ht="24">
      <c r="A83" s="950" t="s">
        <v>5355</v>
      </c>
      <c r="B83" s="950" t="s">
        <v>5356</v>
      </c>
      <c r="C83" s="1110" t="s">
        <v>8599</v>
      </c>
      <c r="D83" s="13">
        <v>195</v>
      </c>
      <c r="E83" s="14" t="s">
        <v>6495</v>
      </c>
      <c r="F83" s="14" t="s">
        <v>5</v>
      </c>
      <c r="G83" s="14" t="s">
        <v>4118</v>
      </c>
      <c r="H83" s="1038"/>
      <c r="I83"/>
      <c r="J83"/>
      <c r="K83" s="3"/>
      <c r="L83" s="857"/>
      <c r="M83" s="857"/>
      <c r="N83" s="857"/>
    </row>
    <row r="84" spans="1:14" ht="36">
      <c r="A84" s="950" t="s">
        <v>5357</v>
      </c>
      <c r="B84" s="950" t="s">
        <v>5358</v>
      </c>
      <c r="C84" s="1110" t="s">
        <v>9610</v>
      </c>
      <c r="D84" s="13">
        <v>225</v>
      </c>
      <c r="E84" s="14" t="s">
        <v>6495</v>
      </c>
      <c r="F84" s="14" t="s">
        <v>5</v>
      </c>
      <c r="G84" s="14" t="s">
        <v>4118</v>
      </c>
      <c r="H84" s="1038"/>
      <c r="I84"/>
      <c r="J84"/>
      <c r="K84" s="3"/>
      <c r="L84" s="857"/>
      <c r="M84" s="857"/>
      <c r="N84" s="857"/>
    </row>
    <row r="85" spans="1:14" ht="48">
      <c r="A85" s="950" t="s">
        <v>5359</v>
      </c>
      <c r="B85" s="950" t="s">
        <v>5360</v>
      </c>
      <c r="C85" s="1110" t="s">
        <v>9611</v>
      </c>
      <c r="D85" s="13">
        <v>695</v>
      </c>
      <c r="E85" s="14" t="s">
        <v>6495</v>
      </c>
      <c r="F85" s="14" t="s">
        <v>5</v>
      </c>
      <c r="G85" s="14" t="s">
        <v>4118</v>
      </c>
      <c r="H85" s="1038"/>
      <c r="I85"/>
      <c r="J85"/>
      <c r="K85" s="3"/>
      <c r="L85" s="857"/>
      <c r="M85" s="857"/>
      <c r="N85" s="857"/>
    </row>
    <row r="86" spans="1:14" ht="48">
      <c r="A86" s="950" t="s">
        <v>5361</v>
      </c>
      <c r="B86" s="950" t="s">
        <v>5362</v>
      </c>
      <c r="C86" s="1110" t="s">
        <v>9611</v>
      </c>
      <c r="D86" s="13">
        <v>1195</v>
      </c>
      <c r="E86" s="14" t="s">
        <v>6495</v>
      </c>
      <c r="F86" s="14" t="s">
        <v>5</v>
      </c>
      <c r="G86" s="14" t="s">
        <v>4118</v>
      </c>
      <c r="H86" s="1038"/>
      <c r="I86"/>
      <c r="J86"/>
      <c r="K86" s="3"/>
      <c r="L86" s="857"/>
      <c r="M86" s="857"/>
      <c r="N86" s="857"/>
    </row>
    <row r="87" spans="1:14" ht="36">
      <c r="A87" s="950" t="s">
        <v>5363</v>
      </c>
      <c r="B87" s="950" t="s">
        <v>5365</v>
      </c>
      <c r="C87" s="1110" t="s">
        <v>9612</v>
      </c>
      <c r="D87" s="13">
        <v>245</v>
      </c>
      <c r="E87" s="14" t="s">
        <v>6495</v>
      </c>
      <c r="F87" s="14" t="s">
        <v>5</v>
      </c>
      <c r="G87" s="14" t="s">
        <v>4118</v>
      </c>
      <c r="H87" s="1038"/>
      <c r="I87"/>
      <c r="J87"/>
      <c r="K87" s="3"/>
      <c r="L87" s="857"/>
      <c r="M87" s="857"/>
      <c r="N87" s="857"/>
    </row>
    <row r="88" spans="1:14" ht="13.5">
      <c r="A88" s="950" t="s">
        <v>6583</v>
      </c>
      <c r="B88" s="950" t="s">
        <v>6585</v>
      </c>
      <c r="C88" s="1110" t="s">
        <v>6581</v>
      </c>
      <c r="D88" s="13">
        <v>595</v>
      </c>
      <c r="E88" s="14" t="s">
        <v>6495</v>
      </c>
      <c r="F88" s="14" t="s">
        <v>5</v>
      </c>
      <c r="G88" s="14" t="s">
        <v>4118</v>
      </c>
      <c r="H88" s="1038"/>
      <c r="I88"/>
      <c r="J88"/>
      <c r="K88" s="3"/>
      <c r="L88" s="857"/>
      <c r="M88" s="857"/>
      <c r="N88" s="857"/>
    </row>
    <row r="89" spans="1:14" s="862" customFormat="1" ht="13.5">
      <c r="A89" s="950" t="s">
        <v>9800</v>
      </c>
      <c r="B89" s="950" t="s">
        <v>9802</v>
      </c>
      <c r="C89" s="1110" t="s">
        <v>9530</v>
      </c>
      <c r="D89" s="13">
        <v>1995</v>
      </c>
      <c r="E89" s="14" t="s">
        <v>6495</v>
      </c>
      <c r="F89" s="14" t="s">
        <v>5</v>
      </c>
      <c r="G89" s="14" t="s">
        <v>4118</v>
      </c>
      <c r="H89" s="1038"/>
      <c r="I89" s="848"/>
      <c r="J89" s="848"/>
      <c r="K89" s="849"/>
      <c r="L89" s="857"/>
      <c r="M89" s="857"/>
      <c r="N89" s="857"/>
    </row>
    <row r="90" spans="1:14" s="862" customFormat="1" ht="13.5">
      <c r="A90" s="950" t="s">
        <v>9801</v>
      </c>
      <c r="B90" s="950" t="s">
        <v>9803</v>
      </c>
      <c r="C90" s="1110" t="s">
        <v>9530</v>
      </c>
      <c r="D90" s="13">
        <v>8995</v>
      </c>
      <c r="E90" s="14" t="s">
        <v>6495</v>
      </c>
      <c r="F90" s="14" t="s">
        <v>5</v>
      </c>
      <c r="G90" s="14" t="s">
        <v>4118</v>
      </c>
      <c r="H90" s="1038"/>
      <c r="I90" s="848"/>
      <c r="J90" s="848"/>
      <c r="K90" s="849"/>
      <c r="L90" s="857"/>
      <c r="M90" s="857"/>
      <c r="N90" s="857"/>
    </row>
    <row r="91" spans="1:14" s="862" customFormat="1" ht="13.5">
      <c r="A91" s="950" t="s">
        <v>9741</v>
      </c>
      <c r="B91" s="950" t="s">
        <v>9732</v>
      </c>
      <c r="C91" s="1110" t="s">
        <v>9733</v>
      </c>
      <c r="D91" s="13">
        <v>6500</v>
      </c>
      <c r="E91" s="14" t="s">
        <v>6495</v>
      </c>
      <c r="F91" s="14" t="s">
        <v>5</v>
      </c>
      <c r="G91" s="14" t="s">
        <v>4118</v>
      </c>
      <c r="H91" s="1038"/>
      <c r="I91" s="848"/>
      <c r="J91" s="848"/>
      <c r="K91" s="849"/>
      <c r="L91" s="857"/>
      <c r="M91" s="857"/>
      <c r="N91" s="857"/>
    </row>
    <row r="92" spans="1:14" ht="13.5">
      <c r="A92" s="950" t="s">
        <v>9481</v>
      </c>
      <c r="B92" s="950" t="s">
        <v>9478</v>
      </c>
      <c r="C92" s="1110" t="s">
        <v>9773</v>
      </c>
      <c r="D92" s="13">
        <v>2500</v>
      </c>
      <c r="E92" s="14" t="s">
        <v>6495</v>
      </c>
      <c r="F92" s="14" t="s">
        <v>5</v>
      </c>
      <c r="G92" s="14" t="s">
        <v>4118</v>
      </c>
      <c r="H92" s="1038"/>
      <c r="I92" s="574"/>
      <c r="J92" s="574"/>
      <c r="K92" s="382"/>
      <c r="L92" s="857"/>
      <c r="M92" s="857"/>
      <c r="N92" s="857"/>
    </row>
    <row r="93" spans="1:14" ht="14.25" thickBot="1">
      <c r="A93" s="950" t="s">
        <v>9482</v>
      </c>
      <c r="B93" s="950" t="s">
        <v>9480</v>
      </c>
      <c r="C93" s="1110" t="s">
        <v>9773</v>
      </c>
      <c r="D93" s="13">
        <v>7500</v>
      </c>
      <c r="E93" s="14" t="s">
        <v>6495</v>
      </c>
      <c r="F93" s="14" t="s">
        <v>5</v>
      </c>
      <c r="G93" s="14" t="s">
        <v>4118</v>
      </c>
      <c r="H93" s="1038"/>
      <c r="I93" s="574"/>
      <c r="J93" s="574"/>
      <c r="K93" s="382"/>
      <c r="L93" s="857"/>
      <c r="M93" s="857"/>
      <c r="N93" s="857"/>
    </row>
    <row r="94" spans="1:14" ht="14.25" thickBot="1">
      <c r="A94" s="1085" t="s">
        <v>6635</v>
      </c>
      <c r="B94" s="351"/>
      <c r="C94" s="351"/>
      <c r="D94" s="434"/>
      <c r="E94" s="434"/>
      <c r="F94" s="434"/>
      <c r="G94" s="434"/>
      <c r="H94" s="1038"/>
      <c r="I94"/>
      <c r="J94"/>
      <c r="K94" s="3"/>
      <c r="L94" s="857"/>
      <c r="M94" s="857"/>
      <c r="N94" s="857"/>
    </row>
    <row r="95" spans="1:14" ht="13.5">
      <c r="A95" s="950" t="s">
        <v>6639</v>
      </c>
      <c r="B95" s="950" t="s">
        <v>6640</v>
      </c>
      <c r="C95" s="950" t="s">
        <v>6638</v>
      </c>
      <c r="D95" s="13">
        <v>1000</v>
      </c>
      <c r="E95" s="14" t="s">
        <v>6495</v>
      </c>
      <c r="F95" s="14" t="s">
        <v>5</v>
      </c>
      <c r="G95" s="14" t="s">
        <v>4118</v>
      </c>
      <c r="H95" s="1038"/>
      <c r="I95"/>
      <c r="J95"/>
      <c r="K95" s="3"/>
      <c r="L95" s="857"/>
      <c r="M95" s="857"/>
      <c r="N95" s="857"/>
    </row>
    <row r="96" spans="1:14" ht="13.5">
      <c r="A96" s="950" t="s">
        <v>6646</v>
      </c>
      <c r="B96" s="950" t="s">
        <v>6647</v>
      </c>
      <c r="C96" s="950" t="s">
        <v>6645</v>
      </c>
      <c r="D96" s="13">
        <v>1500</v>
      </c>
      <c r="E96" s="14" t="s">
        <v>6495</v>
      </c>
      <c r="F96" s="14" t="s">
        <v>5</v>
      </c>
      <c r="G96" s="14" t="s">
        <v>4118</v>
      </c>
      <c r="H96" s="1038"/>
      <c r="I96"/>
      <c r="J96"/>
      <c r="K96" s="3"/>
      <c r="L96" s="857"/>
      <c r="M96" s="857"/>
      <c r="N96" s="857"/>
    </row>
    <row r="97" spans="1:14" ht="14.25" thickBot="1">
      <c r="A97" s="950" t="s">
        <v>6653</v>
      </c>
      <c r="B97" s="950" t="s">
        <v>6654</v>
      </c>
      <c r="C97" s="950" t="s">
        <v>6652</v>
      </c>
      <c r="D97" s="13">
        <v>2000</v>
      </c>
      <c r="E97" s="14" t="s">
        <v>6495</v>
      </c>
      <c r="F97" s="14" t="s">
        <v>5</v>
      </c>
      <c r="G97" s="14" t="s">
        <v>4118</v>
      </c>
      <c r="H97" s="1038"/>
      <c r="I97"/>
      <c r="J97"/>
      <c r="K97" s="3"/>
      <c r="L97" s="857"/>
      <c r="M97" s="857"/>
      <c r="N97" s="857"/>
    </row>
    <row r="98" spans="1:14" ht="14.25" thickBot="1">
      <c r="A98" s="1085" t="s">
        <v>6657</v>
      </c>
      <c r="B98" s="351"/>
      <c r="C98" s="351"/>
      <c r="D98" s="434"/>
      <c r="E98" s="434"/>
      <c r="F98" s="434"/>
      <c r="G98" s="434"/>
      <c r="H98" s="1038"/>
      <c r="I98"/>
      <c r="J98"/>
      <c r="L98" s="857"/>
      <c r="M98" s="857"/>
      <c r="N98" s="857"/>
    </row>
    <row r="99" spans="1:14" ht="13.5">
      <c r="A99" s="950" t="s">
        <v>6641</v>
      </c>
      <c r="B99" s="950" t="s">
        <v>6642</v>
      </c>
      <c r="C99" s="950" t="s">
        <v>6638</v>
      </c>
      <c r="D99" s="13">
        <v>1000</v>
      </c>
      <c r="E99" s="14" t="s">
        <v>6495</v>
      </c>
      <c r="F99" s="14" t="s">
        <v>5</v>
      </c>
      <c r="G99" s="14" t="s">
        <v>4118</v>
      </c>
      <c r="H99" s="1038"/>
      <c r="I99"/>
      <c r="J99"/>
      <c r="K99" s="3"/>
      <c r="L99" s="857"/>
      <c r="M99" s="857"/>
      <c r="N99" s="857"/>
    </row>
    <row r="100" spans="1:14" ht="13.5">
      <c r="A100" s="950" t="s">
        <v>6648</v>
      </c>
      <c r="B100" s="950" t="s">
        <v>6649</v>
      </c>
      <c r="C100" s="950" t="s">
        <v>6645</v>
      </c>
      <c r="D100" s="13">
        <v>1500</v>
      </c>
      <c r="E100" s="14" t="s">
        <v>6495</v>
      </c>
      <c r="F100" s="14" t="s">
        <v>5</v>
      </c>
      <c r="G100" s="14" t="s">
        <v>4118</v>
      </c>
      <c r="H100" s="1038"/>
      <c r="I100"/>
      <c r="J100"/>
      <c r="K100" s="3"/>
      <c r="L100" s="857"/>
      <c r="M100" s="857"/>
      <c r="N100" s="857"/>
    </row>
    <row r="101" spans="1:14" ht="14.25" thickBot="1">
      <c r="A101" s="950" t="s">
        <v>6655</v>
      </c>
      <c r="B101" s="950" t="s">
        <v>6656</v>
      </c>
      <c r="C101" s="950" t="s">
        <v>6652</v>
      </c>
      <c r="D101" s="13">
        <v>2000</v>
      </c>
      <c r="E101" s="14" t="s">
        <v>6495</v>
      </c>
      <c r="F101" s="14" t="s">
        <v>5</v>
      </c>
      <c r="G101" s="14" t="s">
        <v>4118</v>
      </c>
      <c r="H101" s="1038"/>
      <c r="I101"/>
      <c r="J101"/>
      <c r="K101" s="3"/>
      <c r="L101" s="857"/>
      <c r="M101" s="857"/>
      <c r="N101" s="857"/>
    </row>
    <row r="102" spans="1:14" ht="14.25" thickBot="1">
      <c r="A102" s="1085" t="s">
        <v>9</v>
      </c>
      <c r="B102" s="351"/>
      <c r="C102" s="351"/>
      <c r="D102" s="434"/>
      <c r="E102" s="434"/>
      <c r="F102" s="434"/>
      <c r="G102" s="434"/>
      <c r="H102" s="1038"/>
      <c r="I102"/>
      <c r="J102"/>
      <c r="K102" s="3"/>
      <c r="L102" s="857"/>
      <c r="M102" s="857"/>
      <c r="N102" s="857"/>
    </row>
    <row r="103" spans="1:14" ht="13.5">
      <c r="A103" s="950" t="s">
        <v>10</v>
      </c>
      <c r="B103" s="950" t="s">
        <v>11</v>
      </c>
      <c r="C103" s="557" t="s">
        <v>7738</v>
      </c>
      <c r="D103" s="13">
        <v>2595</v>
      </c>
      <c r="E103" s="14" t="s">
        <v>6495</v>
      </c>
      <c r="F103" s="14" t="s">
        <v>5</v>
      </c>
      <c r="G103" s="14" t="s">
        <v>4118</v>
      </c>
      <c r="H103" s="1038"/>
      <c r="I103"/>
      <c r="J103"/>
      <c r="K103" s="3"/>
      <c r="L103" s="857"/>
      <c r="M103" s="857"/>
      <c r="N103" s="857"/>
    </row>
    <row r="104" spans="1:14" ht="13.5">
      <c r="A104" s="950" t="s">
        <v>12</v>
      </c>
      <c r="B104" s="950" t="s">
        <v>13</v>
      </c>
      <c r="C104" s="557" t="s">
        <v>7739</v>
      </c>
      <c r="D104" s="13">
        <v>12995</v>
      </c>
      <c r="E104" s="14" t="s">
        <v>6495</v>
      </c>
      <c r="F104" s="14" t="s">
        <v>5</v>
      </c>
      <c r="G104" s="14" t="s">
        <v>4118</v>
      </c>
      <c r="H104" s="1038"/>
      <c r="I104"/>
      <c r="J104"/>
      <c r="K104" s="3"/>
      <c r="L104" s="857"/>
      <c r="M104" s="857"/>
      <c r="N104" s="857"/>
    </row>
    <row r="105" spans="1:14" ht="13.5">
      <c r="A105" s="950" t="s">
        <v>14</v>
      </c>
      <c r="B105" s="950" t="s">
        <v>15</v>
      </c>
      <c r="C105" s="557" t="s">
        <v>7739</v>
      </c>
      <c r="D105" s="13">
        <v>14995</v>
      </c>
      <c r="E105" s="14" t="s">
        <v>6495</v>
      </c>
      <c r="F105" s="14" t="s">
        <v>5</v>
      </c>
      <c r="G105" s="14" t="s">
        <v>4118</v>
      </c>
      <c r="H105" s="1038"/>
      <c r="I105"/>
      <c r="J105"/>
      <c r="K105" s="3"/>
      <c r="L105" s="857"/>
      <c r="M105" s="857"/>
      <c r="N105" s="857"/>
    </row>
    <row r="106" spans="1:14" ht="13.5">
      <c r="A106" s="950" t="s">
        <v>1363</v>
      </c>
      <c r="B106" s="950" t="s">
        <v>1385</v>
      </c>
      <c r="C106" s="557" t="s">
        <v>7740</v>
      </c>
      <c r="D106" s="131">
        <v>16995</v>
      </c>
      <c r="E106" s="14" t="s">
        <v>6495</v>
      </c>
      <c r="F106" s="140" t="s">
        <v>5</v>
      </c>
      <c r="G106" s="140" t="s">
        <v>4118</v>
      </c>
      <c r="H106" s="1038"/>
      <c r="I106"/>
      <c r="J106"/>
      <c r="K106" s="3"/>
      <c r="L106" s="857"/>
      <c r="M106" s="857"/>
      <c r="N106" s="857"/>
    </row>
    <row r="107" spans="1:14" ht="13.5">
      <c r="A107" s="950" t="s">
        <v>1364</v>
      </c>
      <c r="B107" s="950" t="s">
        <v>1386</v>
      </c>
      <c r="C107" s="835" t="s">
        <v>7740</v>
      </c>
      <c r="D107" s="131">
        <v>13495</v>
      </c>
      <c r="E107" s="14" t="s">
        <v>6495</v>
      </c>
      <c r="F107" s="140" t="s">
        <v>5</v>
      </c>
      <c r="G107" s="140" t="s">
        <v>4118</v>
      </c>
      <c r="H107" s="331"/>
      <c r="I107"/>
      <c r="J107"/>
      <c r="K107" s="3"/>
      <c r="L107" s="857"/>
      <c r="M107" s="857"/>
      <c r="N107" s="857"/>
    </row>
    <row r="108" spans="1:14" ht="13.5">
      <c r="A108" s="827" t="s">
        <v>16</v>
      </c>
      <c r="B108" s="950" t="s">
        <v>17</v>
      </c>
      <c r="C108" s="557" t="s">
        <v>7738</v>
      </c>
      <c r="D108" s="13">
        <v>2595</v>
      </c>
      <c r="E108" s="14" t="s">
        <v>6495</v>
      </c>
      <c r="F108" s="14" t="s">
        <v>5</v>
      </c>
      <c r="G108" s="14" t="s">
        <v>4118</v>
      </c>
      <c r="H108" s="331"/>
      <c r="I108"/>
      <c r="J108"/>
      <c r="K108" s="3"/>
      <c r="L108" s="857"/>
      <c r="M108" s="857"/>
      <c r="N108" s="857"/>
    </row>
    <row r="109" spans="1:14" ht="13.5">
      <c r="A109" s="950" t="s">
        <v>18</v>
      </c>
      <c r="B109" s="950" t="s">
        <v>19</v>
      </c>
      <c r="C109" s="557" t="s">
        <v>7739</v>
      </c>
      <c r="D109" s="13">
        <v>12995</v>
      </c>
      <c r="E109" s="14" t="s">
        <v>6495</v>
      </c>
      <c r="F109" s="14" t="s">
        <v>5</v>
      </c>
      <c r="G109" s="14" t="s">
        <v>4118</v>
      </c>
      <c r="H109" s="331"/>
      <c r="I109"/>
      <c r="J109"/>
      <c r="L109" s="857"/>
      <c r="M109" s="857"/>
      <c r="N109" s="857"/>
    </row>
    <row r="110" spans="1:14" ht="13.5">
      <c r="A110" s="950" t="s">
        <v>20</v>
      </c>
      <c r="B110" s="950" t="s">
        <v>21</v>
      </c>
      <c r="C110" s="557" t="s">
        <v>7739</v>
      </c>
      <c r="D110" s="13">
        <v>14995</v>
      </c>
      <c r="E110" s="14" t="s">
        <v>6495</v>
      </c>
      <c r="F110" s="14" t="s">
        <v>5</v>
      </c>
      <c r="G110" s="14" t="s">
        <v>4118</v>
      </c>
      <c r="H110" s="331"/>
      <c r="I110"/>
      <c r="J110"/>
      <c r="L110" s="857"/>
      <c r="M110" s="857"/>
      <c r="N110" s="857"/>
    </row>
    <row r="111" spans="1:14" ht="13.5">
      <c r="A111" s="950" t="s">
        <v>1365</v>
      </c>
      <c r="B111" s="950" t="s">
        <v>1387</v>
      </c>
      <c r="C111" s="557" t="s">
        <v>7740</v>
      </c>
      <c r="D111" s="131">
        <v>16995</v>
      </c>
      <c r="E111" s="14" t="s">
        <v>6495</v>
      </c>
      <c r="F111" s="140" t="s">
        <v>5</v>
      </c>
      <c r="G111" s="140" t="s">
        <v>4118</v>
      </c>
      <c r="H111" s="331"/>
      <c r="I111"/>
      <c r="J111"/>
      <c r="L111" s="857"/>
      <c r="M111" s="857"/>
      <c r="N111" s="857"/>
    </row>
    <row r="112" spans="1:14" ht="13.5">
      <c r="A112" s="950" t="s">
        <v>1366</v>
      </c>
      <c r="B112" s="950" t="s">
        <v>1388</v>
      </c>
      <c r="C112" s="835" t="s">
        <v>7740</v>
      </c>
      <c r="D112" s="131">
        <v>13495</v>
      </c>
      <c r="E112" s="14" t="s">
        <v>6495</v>
      </c>
      <c r="F112" s="140" t="s">
        <v>5</v>
      </c>
      <c r="G112" s="140" t="s">
        <v>4118</v>
      </c>
      <c r="H112" s="331"/>
      <c r="I112"/>
      <c r="J112"/>
      <c r="K112" s="3"/>
      <c r="L112" s="857"/>
      <c r="M112" s="857"/>
      <c r="N112" s="857"/>
    </row>
    <row r="113" spans="1:14" ht="18.75" thickBot="1">
      <c r="A113" s="157" t="s">
        <v>7011</v>
      </c>
      <c r="B113" s="609"/>
      <c r="C113" s="158"/>
      <c r="D113" s="158"/>
      <c r="E113" s="1116"/>
      <c r="F113" s="158"/>
      <c r="G113" s="158"/>
      <c r="H113" s="1038"/>
      <c r="I113"/>
      <c r="J113"/>
      <c r="K113" s="3"/>
      <c r="L113" s="857"/>
      <c r="M113" s="857"/>
      <c r="N113" s="857"/>
    </row>
    <row r="114" spans="1:14" ht="24.75" thickBot="1">
      <c r="A114" s="850" t="s">
        <v>0</v>
      </c>
      <c r="B114" s="190" t="s">
        <v>1</v>
      </c>
      <c r="C114" s="112" t="s">
        <v>2</v>
      </c>
      <c r="D114" s="565" t="s">
        <v>3498</v>
      </c>
      <c r="E114" s="968" t="s">
        <v>6494</v>
      </c>
      <c r="F114" s="853" t="s">
        <v>4</v>
      </c>
      <c r="G114" s="584" t="s">
        <v>8398</v>
      </c>
      <c r="H114" s="331"/>
      <c r="I114"/>
      <c r="J114"/>
      <c r="K114" s="3"/>
      <c r="L114" s="857"/>
      <c r="M114" s="857"/>
      <c r="N114" s="857"/>
    </row>
    <row r="115" spans="1:14" ht="14.25" thickBot="1">
      <c r="A115" s="1085" t="s">
        <v>7012</v>
      </c>
      <c r="B115" s="351"/>
      <c r="C115" s="351"/>
      <c r="D115" s="434"/>
      <c r="E115" s="434"/>
      <c r="F115" s="434"/>
      <c r="G115" s="434"/>
      <c r="H115" s="331"/>
      <c r="I115"/>
      <c r="J115"/>
      <c r="K115" s="3"/>
      <c r="L115" s="857"/>
      <c r="M115" s="857"/>
      <c r="N115" s="857"/>
    </row>
    <row r="116" spans="1:14" ht="13.5">
      <c r="A116" s="465" t="s">
        <v>22</v>
      </c>
      <c r="B116" s="557" t="s">
        <v>5411</v>
      </c>
      <c r="C116" s="557" t="s">
        <v>5411</v>
      </c>
      <c r="D116" s="566">
        <v>1995</v>
      </c>
      <c r="E116" s="567" t="s">
        <v>6495</v>
      </c>
      <c r="F116" s="567" t="s">
        <v>1293</v>
      </c>
      <c r="G116" s="567" t="s">
        <v>3663</v>
      </c>
      <c r="H116" s="437"/>
      <c r="I116"/>
      <c r="J116"/>
      <c r="K116" s="3"/>
      <c r="L116" s="857"/>
      <c r="M116" s="857"/>
      <c r="N116" s="857"/>
    </row>
    <row r="117" spans="1:14" ht="13.5">
      <c r="A117" s="465" t="s">
        <v>23</v>
      </c>
      <c r="B117" s="557" t="s">
        <v>6839</v>
      </c>
      <c r="C117" s="557" t="s">
        <v>6839</v>
      </c>
      <c r="D117" s="566">
        <v>1995</v>
      </c>
      <c r="E117" s="567" t="s">
        <v>6495</v>
      </c>
      <c r="F117" s="567" t="s">
        <v>1293</v>
      </c>
      <c r="G117" s="567" t="s">
        <v>3663</v>
      </c>
      <c r="H117" s="437"/>
      <c r="I117"/>
      <c r="J117"/>
      <c r="K117" s="3"/>
      <c r="L117" s="857"/>
      <c r="M117" s="857"/>
      <c r="N117" s="857"/>
    </row>
    <row r="118" spans="1:14" ht="13.5">
      <c r="A118" s="465" t="s">
        <v>24</v>
      </c>
      <c r="B118" s="557" t="s">
        <v>5412</v>
      </c>
      <c r="C118" s="557" t="s">
        <v>5412</v>
      </c>
      <c r="D118" s="566">
        <v>3495</v>
      </c>
      <c r="E118" s="567" t="s">
        <v>6495</v>
      </c>
      <c r="F118" s="567" t="s">
        <v>1293</v>
      </c>
      <c r="G118" s="567" t="s">
        <v>3663</v>
      </c>
      <c r="H118" s="437"/>
      <c r="I118"/>
      <c r="J118"/>
      <c r="K118" s="3"/>
      <c r="L118" s="857"/>
      <c r="M118" s="857"/>
      <c r="N118" s="857"/>
    </row>
    <row r="119" spans="1:14" ht="13.5">
      <c r="A119" s="465" t="s">
        <v>25</v>
      </c>
      <c r="B119" s="557" t="s">
        <v>8790</v>
      </c>
      <c r="C119" s="557" t="s">
        <v>8790</v>
      </c>
      <c r="D119" s="566">
        <v>3495</v>
      </c>
      <c r="E119" s="567" t="s">
        <v>6495</v>
      </c>
      <c r="F119" s="567" t="s">
        <v>1293</v>
      </c>
      <c r="G119" s="567" t="s">
        <v>3663</v>
      </c>
      <c r="H119" s="437"/>
      <c r="I119"/>
      <c r="J119"/>
      <c r="K119" s="3"/>
      <c r="L119" s="857"/>
      <c r="M119" s="857"/>
      <c r="N119" s="857"/>
    </row>
    <row r="120" spans="1:14" ht="13.5">
      <c r="A120" s="465" t="s">
        <v>26</v>
      </c>
      <c r="B120" s="557" t="s">
        <v>5815</v>
      </c>
      <c r="C120" s="557" t="s">
        <v>5815</v>
      </c>
      <c r="D120" s="566">
        <v>8495</v>
      </c>
      <c r="E120" s="567" t="s">
        <v>6495</v>
      </c>
      <c r="F120" s="567" t="s">
        <v>1293</v>
      </c>
      <c r="G120" s="567" t="s">
        <v>3663</v>
      </c>
      <c r="H120" s="331"/>
      <c r="I120"/>
      <c r="J120"/>
      <c r="K120" s="3"/>
      <c r="L120" s="857"/>
      <c r="M120" s="857"/>
      <c r="N120" s="857"/>
    </row>
    <row r="121" spans="1:14" ht="13.5">
      <c r="A121" s="465" t="s">
        <v>27</v>
      </c>
      <c r="B121" s="557" t="s">
        <v>8791</v>
      </c>
      <c r="C121" s="557" t="s">
        <v>8791</v>
      </c>
      <c r="D121" s="566">
        <v>12495</v>
      </c>
      <c r="E121" s="567" t="s">
        <v>6495</v>
      </c>
      <c r="F121" s="567" t="s">
        <v>1293</v>
      </c>
      <c r="G121" s="567" t="s">
        <v>3663</v>
      </c>
      <c r="H121" s="331"/>
      <c r="I121" s="309"/>
      <c r="J121" s="309"/>
      <c r="K121" s="321"/>
      <c r="L121" s="857"/>
      <c r="M121" s="857"/>
      <c r="N121" s="857"/>
    </row>
    <row r="122" spans="1:14" ht="13.5">
      <c r="A122" s="465" t="s">
        <v>28</v>
      </c>
      <c r="B122" s="557" t="s">
        <v>5816</v>
      </c>
      <c r="C122" s="557" t="s">
        <v>5816</v>
      </c>
      <c r="D122" s="566">
        <v>8495</v>
      </c>
      <c r="E122" s="567" t="s">
        <v>6495</v>
      </c>
      <c r="F122" s="567" t="s">
        <v>1293</v>
      </c>
      <c r="G122" s="567" t="s">
        <v>3663</v>
      </c>
      <c r="H122" s="331"/>
      <c r="I122"/>
      <c r="J122"/>
      <c r="K122" s="3"/>
      <c r="L122" s="857"/>
      <c r="M122" s="857"/>
      <c r="N122" s="857"/>
    </row>
    <row r="123" spans="1:14" ht="13.5">
      <c r="A123" s="465" t="s">
        <v>1367</v>
      </c>
      <c r="B123" s="557" t="s">
        <v>5387</v>
      </c>
      <c r="C123" s="557" t="s">
        <v>5387</v>
      </c>
      <c r="D123" s="566">
        <v>12495</v>
      </c>
      <c r="E123" s="567" t="s">
        <v>6495</v>
      </c>
      <c r="F123" s="567" t="s">
        <v>1293</v>
      </c>
      <c r="G123" s="567" t="s">
        <v>3663</v>
      </c>
      <c r="H123" s="331"/>
      <c r="I123"/>
      <c r="J123"/>
      <c r="K123" s="3"/>
      <c r="L123" s="857"/>
      <c r="M123" s="857"/>
      <c r="N123" s="857"/>
    </row>
    <row r="124" spans="1:14" ht="13.5">
      <c r="A124" s="465" t="s">
        <v>1368</v>
      </c>
      <c r="B124" s="557" t="s">
        <v>7749</v>
      </c>
      <c r="C124" s="557" t="s">
        <v>7749</v>
      </c>
      <c r="D124" s="566">
        <v>32995</v>
      </c>
      <c r="E124" s="567" t="s">
        <v>6495</v>
      </c>
      <c r="F124" s="567" t="s">
        <v>1293</v>
      </c>
      <c r="G124" s="567" t="s">
        <v>3663</v>
      </c>
      <c r="H124" s="331"/>
      <c r="I124"/>
      <c r="J124"/>
      <c r="K124" s="3"/>
      <c r="L124" s="857"/>
      <c r="M124" s="857"/>
      <c r="N124" s="857"/>
    </row>
    <row r="125" spans="1:14" ht="13.5">
      <c r="A125" s="465" t="s">
        <v>6940</v>
      </c>
      <c r="B125" s="557" t="s">
        <v>6941</v>
      </c>
      <c r="C125" s="557" t="s">
        <v>6941</v>
      </c>
      <c r="D125" s="566">
        <v>114216</v>
      </c>
      <c r="E125" s="567" t="s">
        <v>6495</v>
      </c>
      <c r="F125" s="567" t="s">
        <v>1293</v>
      </c>
      <c r="G125" s="567" t="s">
        <v>3663</v>
      </c>
      <c r="H125" s="331"/>
      <c r="I125"/>
      <c r="J125"/>
      <c r="K125" s="3"/>
      <c r="L125" s="857"/>
      <c r="M125" s="857"/>
      <c r="N125" s="857"/>
    </row>
    <row r="126" spans="1:14" ht="13.5">
      <c r="A126" s="465" t="s">
        <v>29</v>
      </c>
      <c r="B126" s="557" t="s">
        <v>5413</v>
      </c>
      <c r="C126" s="557" t="s">
        <v>5413</v>
      </c>
      <c r="D126" s="566">
        <v>0</v>
      </c>
      <c r="E126" s="567" t="s">
        <v>6495</v>
      </c>
      <c r="F126" s="567" t="s">
        <v>1293</v>
      </c>
      <c r="G126" s="567" t="s">
        <v>3663</v>
      </c>
      <c r="H126" s="331"/>
      <c r="I126"/>
      <c r="J126"/>
      <c r="K126" s="3"/>
      <c r="L126" s="857"/>
      <c r="M126" s="857"/>
      <c r="N126" s="857"/>
    </row>
    <row r="127" spans="1:14" ht="13.5">
      <c r="A127" s="465" t="s">
        <v>30</v>
      </c>
      <c r="B127" s="557" t="s">
        <v>6838</v>
      </c>
      <c r="C127" s="557" t="s">
        <v>6838</v>
      </c>
      <c r="D127" s="566">
        <v>0</v>
      </c>
      <c r="E127" s="567" t="s">
        <v>6495</v>
      </c>
      <c r="F127" s="567" t="s">
        <v>1293</v>
      </c>
      <c r="G127" s="567" t="s">
        <v>3663</v>
      </c>
      <c r="H127" s="331"/>
      <c r="I127"/>
      <c r="J127"/>
      <c r="K127" s="3"/>
      <c r="L127" s="857"/>
      <c r="M127" s="857"/>
      <c r="N127" s="857"/>
    </row>
    <row r="128" spans="1:14" ht="13.5">
      <c r="A128" s="465" t="s">
        <v>31</v>
      </c>
      <c r="B128" s="557" t="s">
        <v>5414</v>
      </c>
      <c r="C128" s="557" t="s">
        <v>5414</v>
      </c>
      <c r="D128" s="566">
        <v>0</v>
      </c>
      <c r="E128" s="567" t="s">
        <v>6495</v>
      </c>
      <c r="F128" s="567" t="s">
        <v>1293</v>
      </c>
      <c r="G128" s="567" t="s">
        <v>3663</v>
      </c>
      <c r="H128" s="331"/>
      <c r="I128"/>
      <c r="J128"/>
      <c r="K128" s="3"/>
      <c r="L128" s="857"/>
      <c r="M128" s="857"/>
      <c r="N128" s="857"/>
    </row>
    <row r="129" spans="1:14" ht="13.5">
      <c r="A129" s="465" t="s">
        <v>32</v>
      </c>
      <c r="B129" s="557" t="s">
        <v>8790</v>
      </c>
      <c r="C129" s="557" t="s">
        <v>8790</v>
      </c>
      <c r="D129" s="566">
        <v>0</v>
      </c>
      <c r="E129" s="567" t="s">
        <v>6495</v>
      </c>
      <c r="F129" s="567" t="s">
        <v>1293</v>
      </c>
      <c r="G129" s="567" t="s">
        <v>3663</v>
      </c>
      <c r="H129" s="331"/>
      <c r="I129"/>
      <c r="J129"/>
      <c r="K129" s="3"/>
      <c r="L129" s="857"/>
      <c r="M129" s="857"/>
      <c r="N129" s="857"/>
    </row>
    <row r="130" spans="1:14" ht="13.5">
      <c r="A130" s="441" t="s">
        <v>33</v>
      </c>
      <c r="B130" s="950" t="s">
        <v>5817</v>
      </c>
      <c r="C130" s="950" t="s">
        <v>5817</v>
      </c>
      <c r="D130" s="13">
        <v>0</v>
      </c>
      <c r="E130" s="14" t="s">
        <v>6495</v>
      </c>
      <c r="F130" s="14" t="s">
        <v>1293</v>
      </c>
      <c r="G130" s="14" t="s">
        <v>3663</v>
      </c>
      <c r="H130" s="331"/>
      <c r="I130"/>
      <c r="J130"/>
      <c r="K130" s="3"/>
      <c r="L130" s="857"/>
      <c r="M130" s="857"/>
      <c r="N130" s="857"/>
    </row>
    <row r="131" spans="1:14" ht="13.5">
      <c r="A131" s="441" t="s">
        <v>34</v>
      </c>
      <c r="B131" s="950" t="s">
        <v>8791</v>
      </c>
      <c r="C131" s="950" t="s">
        <v>8791</v>
      </c>
      <c r="D131" s="13">
        <v>0</v>
      </c>
      <c r="E131" s="14" t="s">
        <v>6495</v>
      </c>
      <c r="F131" s="14" t="s">
        <v>1293</v>
      </c>
      <c r="G131" s="14" t="s">
        <v>3663</v>
      </c>
      <c r="H131" s="331"/>
      <c r="I131" s="309"/>
      <c r="J131" s="309"/>
      <c r="K131" s="321"/>
      <c r="L131" s="857"/>
      <c r="M131" s="857"/>
      <c r="N131" s="857"/>
    </row>
    <row r="132" spans="1:14" ht="13.5">
      <c r="A132" s="441" t="s">
        <v>35</v>
      </c>
      <c r="B132" s="950" t="s">
        <v>5818</v>
      </c>
      <c r="C132" s="950" t="s">
        <v>5818</v>
      </c>
      <c r="D132" s="13">
        <v>0</v>
      </c>
      <c r="E132" s="14" t="s">
        <v>6495</v>
      </c>
      <c r="F132" s="14" t="s">
        <v>1293</v>
      </c>
      <c r="G132" s="14" t="s">
        <v>3663</v>
      </c>
      <c r="H132" s="331"/>
      <c r="I132"/>
      <c r="J132"/>
      <c r="L132" s="857"/>
      <c r="M132" s="857"/>
      <c r="N132" s="857"/>
    </row>
    <row r="133" spans="1:14" ht="13.5">
      <c r="A133" s="441" t="s">
        <v>1369</v>
      </c>
      <c r="B133" s="823" t="s">
        <v>5388</v>
      </c>
      <c r="C133" s="823" t="s">
        <v>5388</v>
      </c>
      <c r="D133" s="13">
        <v>0</v>
      </c>
      <c r="E133" s="14" t="s">
        <v>6495</v>
      </c>
      <c r="F133" s="14" t="s">
        <v>1293</v>
      </c>
      <c r="G133" s="14" t="s">
        <v>3663</v>
      </c>
      <c r="H133" s="331"/>
      <c r="I133"/>
      <c r="J133"/>
      <c r="K133" s="3"/>
      <c r="L133" s="857"/>
      <c r="M133" s="857"/>
      <c r="N133" s="857"/>
    </row>
    <row r="134" spans="1:14" ht="13.5">
      <c r="A134" s="441" t="s">
        <v>1370</v>
      </c>
      <c r="B134" s="823" t="s">
        <v>7750</v>
      </c>
      <c r="C134" s="823" t="s">
        <v>7750</v>
      </c>
      <c r="D134" s="13">
        <v>0</v>
      </c>
      <c r="E134" s="14" t="s">
        <v>6495</v>
      </c>
      <c r="F134" s="14" t="s">
        <v>1293</v>
      </c>
      <c r="G134" s="14" t="s">
        <v>3663</v>
      </c>
      <c r="H134" s="331"/>
      <c r="I134"/>
      <c r="J134"/>
      <c r="K134" s="3"/>
      <c r="L134" s="857"/>
      <c r="M134" s="857"/>
      <c r="N134" s="857"/>
    </row>
    <row r="135" spans="1:14" ht="14.25" thickBot="1">
      <c r="A135" s="441" t="s">
        <v>6942</v>
      </c>
      <c r="B135" s="827" t="s">
        <v>6943</v>
      </c>
      <c r="C135" s="827" t="s">
        <v>6943</v>
      </c>
      <c r="D135" s="13">
        <v>0</v>
      </c>
      <c r="E135" s="14" t="s">
        <v>6495</v>
      </c>
      <c r="F135" s="14" t="s">
        <v>1293</v>
      </c>
      <c r="G135" s="14" t="s">
        <v>3663</v>
      </c>
      <c r="H135" s="331"/>
      <c r="I135"/>
      <c r="J135"/>
      <c r="K135" s="3"/>
      <c r="L135" s="857"/>
      <c r="M135" s="857"/>
      <c r="N135" s="857"/>
    </row>
    <row r="136" spans="1:14" ht="14.25" thickBot="1">
      <c r="A136" s="1085" t="s">
        <v>1356</v>
      </c>
      <c r="B136" s="351"/>
      <c r="C136" s="351"/>
      <c r="D136" s="434"/>
      <c r="E136" s="434"/>
      <c r="F136" s="434"/>
      <c r="G136" s="434"/>
      <c r="H136" s="331"/>
      <c r="I136"/>
      <c r="J136"/>
      <c r="L136" s="857"/>
      <c r="M136" s="857"/>
      <c r="N136" s="857"/>
    </row>
    <row r="137" spans="1:14" ht="13.5">
      <c r="A137" s="1117" t="s">
        <v>1353</v>
      </c>
      <c r="B137" s="266"/>
      <c r="C137" s="266"/>
      <c r="D137" s="266"/>
      <c r="E137" s="266"/>
      <c r="F137" s="266"/>
      <c r="G137" s="1096"/>
      <c r="H137" s="331"/>
      <c r="I137"/>
      <c r="J137"/>
      <c r="K137" s="3"/>
      <c r="L137" s="857"/>
      <c r="M137" s="857"/>
      <c r="N137" s="857"/>
    </row>
    <row r="138" spans="1:14" ht="13.5">
      <c r="A138" s="831" t="s">
        <v>1352</v>
      </c>
      <c r="B138" s="827" t="s">
        <v>3815</v>
      </c>
      <c r="C138" s="950" t="s">
        <v>1355</v>
      </c>
      <c r="D138" s="13">
        <v>4000</v>
      </c>
      <c r="E138" s="14" t="s">
        <v>6495</v>
      </c>
      <c r="F138" s="14" t="s">
        <v>5</v>
      </c>
      <c r="G138" s="14" t="s">
        <v>3663</v>
      </c>
      <c r="H138" s="437"/>
      <c r="I138"/>
      <c r="J138"/>
      <c r="K138" s="3"/>
      <c r="L138" s="857"/>
      <c r="M138" s="857"/>
      <c r="N138" s="857"/>
    </row>
    <row r="139" spans="1:14" ht="14.25" thickBot="1">
      <c r="A139" s="831" t="s">
        <v>1354</v>
      </c>
      <c r="B139" s="827" t="s">
        <v>3816</v>
      </c>
      <c r="C139" s="950" t="s">
        <v>1355</v>
      </c>
      <c r="D139" s="13">
        <v>0</v>
      </c>
      <c r="E139" s="14" t="s">
        <v>6495</v>
      </c>
      <c r="F139" s="14" t="s">
        <v>5</v>
      </c>
      <c r="G139" s="14" t="s">
        <v>3663</v>
      </c>
      <c r="H139" s="331"/>
      <c r="I139"/>
      <c r="J139"/>
      <c r="K139" s="3"/>
      <c r="L139" s="857"/>
      <c r="M139" s="857"/>
      <c r="N139" s="857"/>
    </row>
    <row r="140" spans="1:14" ht="14.25" thickBot="1">
      <c r="A140" s="1085" t="s">
        <v>7013</v>
      </c>
      <c r="B140" s="351"/>
      <c r="C140" s="351"/>
      <c r="D140" s="434"/>
      <c r="E140" s="434"/>
      <c r="F140" s="434"/>
      <c r="G140" s="434"/>
      <c r="H140" s="331"/>
      <c r="I140"/>
      <c r="J140"/>
      <c r="K140" s="3"/>
      <c r="L140" s="857"/>
      <c r="M140" s="857"/>
      <c r="N140" s="857"/>
    </row>
    <row r="141" spans="1:14" ht="13.5">
      <c r="A141" s="465" t="s">
        <v>2269</v>
      </c>
      <c r="B141" s="557" t="s">
        <v>4116</v>
      </c>
      <c r="C141" s="557" t="s">
        <v>4116</v>
      </c>
      <c r="D141" s="566">
        <v>2500</v>
      </c>
      <c r="E141" s="567" t="s">
        <v>6495</v>
      </c>
      <c r="F141" s="567" t="s">
        <v>1293</v>
      </c>
      <c r="G141" s="567" t="s">
        <v>3663</v>
      </c>
      <c r="H141" s="437"/>
      <c r="I141"/>
      <c r="J141"/>
      <c r="K141" s="3"/>
      <c r="L141" s="857"/>
      <c r="M141" s="857"/>
      <c r="N141" s="857"/>
    </row>
    <row r="142" spans="1:14" ht="13.5">
      <c r="A142" s="465" t="s">
        <v>2270</v>
      </c>
      <c r="B142" s="557" t="s">
        <v>8788</v>
      </c>
      <c r="C142" s="557" t="s">
        <v>8788</v>
      </c>
      <c r="D142" s="566">
        <v>3600</v>
      </c>
      <c r="E142" s="567" t="s">
        <v>6495</v>
      </c>
      <c r="F142" s="567" t="s">
        <v>1293</v>
      </c>
      <c r="G142" s="567" t="s">
        <v>3663</v>
      </c>
      <c r="H142" s="437"/>
      <c r="I142"/>
      <c r="J142"/>
      <c r="K142" s="3"/>
      <c r="L142" s="857"/>
      <c r="M142" s="857"/>
      <c r="N142" s="857"/>
    </row>
    <row r="143" spans="1:14" ht="36">
      <c r="A143" s="465" t="s">
        <v>2271</v>
      </c>
      <c r="B143" s="557" t="s">
        <v>5819</v>
      </c>
      <c r="C143" s="557" t="s">
        <v>5819</v>
      </c>
      <c r="D143" s="566">
        <v>4100</v>
      </c>
      <c r="E143" s="567" t="s">
        <v>6495</v>
      </c>
      <c r="F143" s="567" t="s">
        <v>1293</v>
      </c>
      <c r="G143" s="567" t="s">
        <v>3663</v>
      </c>
      <c r="H143" s="437"/>
      <c r="I143"/>
      <c r="J143"/>
      <c r="K143" s="3"/>
      <c r="L143" s="857"/>
      <c r="M143" s="857"/>
      <c r="N143" s="857"/>
    </row>
    <row r="144" spans="1:14" ht="36">
      <c r="A144" s="465" t="s">
        <v>2272</v>
      </c>
      <c r="B144" s="557" t="s">
        <v>8789</v>
      </c>
      <c r="C144" s="557" t="s">
        <v>8789</v>
      </c>
      <c r="D144" s="566">
        <v>7500</v>
      </c>
      <c r="E144" s="567" t="s">
        <v>6495</v>
      </c>
      <c r="F144" s="567" t="s">
        <v>1293</v>
      </c>
      <c r="G144" s="567" t="s">
        <v>3663</v>
      </c>
      <c r="H144" s="331"/>
      <c r="I144"/>
      <c r="J144"/>
      <c r="K144" s="3"/>
      <c r="L144" s="857"/>
      <c r="M144" s="857"/>
      <c r="N144" s="857"/>
    </row>
    <row r="145" spans="1:14" ht="13.5">
      <c r="A145" s="465" t="s">
        <v>2273</v>
      </c>
      <c r="B145" s="823" t="s">
        <v>5389</v>
      </c>
      <c r="C145" s="823" t="s">
        <v>5389</v>
      </c>
      <c r="D145" s="566">
        <v>15000</v>
      </c>
      <c r="E145" s="567" t="s">
        <v>6495</v>
      </c>
      <c r="F145" s="567" t="s">
        <v>1293</v>
      </c>
      <c r="G145" s="567" t="s">
        <v>3663</v>
      </c>
      <c r="H145" s="331"/>
      <c r="I145" s="309"/>
      <c r="J145" s="309"/>
      <c r="K145" s="321"/>
      <c r="L145" s="857"/>
      <c r="M145" s="857"/>
      <c r="N145" s="857"/>
    </row>
    <row r="146" spans="1:14" ht="13.5">
      <c r="A146" s="465" t="s">
        <v>3511</v>
      </c>
      <c r="B146" s="557" t="s">
        <v>5985</v>
      </c>
      <c r="C146" s="557" t="s">
        <v>5985</v>
      </c>
      <c r="D146" s="566">
        <v>3500</v>
      </c>
      <c r="E146" s="567" t="s">
        <v>6495</v>
      </c>
      <c r="F146" s="567" t="s">
        <v>1293</v>
      </c>
      <c r="G146" s="567" t="s">
        <v>3663</v>
      </c>
      <c r="H146" s="437"/>
      <c r="I146"/>
      <c r="J146"/>
      <c r="K146" s="3"/>
      <c r="L146" s="857"/>
      <c r="M146" s="857"/>
      <c r="N146" s="857"/>
    </row>
    <row r="147" spans="1:14" ht="13.5">
      <c r="A147" s="465" t="s">
        <v>3796</v>
      </c>
      <c r="B147" s="557" t="s">
        <v>3797</v>
      </c>
      <c r="C147" s="557" t="s">
        <v>3797</v>
      </c>
      <c r="D147" s="566">
        <v>3200</v>
      </c>
      <c r="E147" s="567" t="s">
        <v>6495</v>
      </c>
      <c r="F147" s="567" t="s">
        <v>1293</v>
      </c>
      <c r="G147" s="567" t="s">
        <v>3663</v>
      </c>
      <c r="H147" s="437"/>
      <c r="I147"/>
      <c r="J147"/>
      <c r="K147" s="3"/>
      <c r="L147" s="857"/>
      <c r="M147" s="857"/>
      <c r="N147" s="857"/>
    </row>
    <row r="148" spans="1:14" ht="13.5">
      <c r="A148" s="465" t="s">
        <v>5982</v>
      </c>
      <c r="B148" s="557" t="s">
        <v>5983</v>
      </c>
      <c r="C148" s="557" t="s">
        <v>5983</v>
      </c>
      <c r="D148" s="566">
        <v>3500</v>
      </c>
      <c r="E148" s="567" t="s">
        <v>6495</v>
      </c>
      <c r="F148" s="567" t="s">
        <v>1293</v>
      </c>
      <c r="G148" s="567" t="s">
        <v>3663</v>
      </c>
      <c r="H148" s="437"/>
      <c r="I148"/>
      <c r="J148"/>
      <c r="K148" s="3"/>
      <c r="L148" s="857"/>
      <c r="M148" s="857"/>
      <c r="N148" s="857"/>
    </row>
    <row r="149" spans="1:14" ht="13.5">
      <c r="A149" s="465" t="s">
        <v>6944</v>
      </c>
      <c r="B149" s="557" t="s">
        <v>6945</v>
      </c>
      <c r="C149" s="557" t="s">
        <v>6945</v>
      </c>
      <c r="D149" s="566">
        <v>51924</v>
      </c>
      <c r="E149" s="567" t="s">
        <v>6495</v>
      </c>
      <c r="F149" s="567" t="s">
        <v>1293</v>
      </c>
      <c r="G149" s="567" t="s">
        <v>3663</v>
      </c>
      <c r="H149" s="437"/>
      <c r="I149"/>
      <c r="J149"/>
      <c r="K149" s="3"/>
      <c r="L149" s="857"/>
      <c r="M149" s="857"/>
      <c r="N149" s="857"/>
    </row>
    <row r="150" spans="1:14" ht="13.5">
      <c r="A150" s="465" t="s">
        <v>2274</v>
      </c>
      <c r="B150" s="557" t="s">
        <v>4117</v>
      </c>
      <c r="C150" s="557" t="s">
        <v>4117</v>
      </c>
      <c r="D150" s="566">
        <v>0</v>
      </c>
      <c r="E150" s="567" t="s">
        <v>6495</v>
      </c>
      <c r="F150" s="567" t="s">
        <v>1293</v>
      </c>
      <c r="G150" s="567" t="s">
        <v>3663</v>
      </c>
      <c r="H150" s="331"/>
      <c r="I150"/>
      <c r="J150"/>
      <c r="K150" s="3"/>
      <c r="L150" s="857"/>
      <c r="M150" s="857"/>
      <c r="N150" s="857"/>
    </row>
    <row r="151" spans="1:14" ht="13.5">
      <c r="A151" s="465" t="s">
        <v>2275</v>
      </c>
      <c r="B151" s="557" t="s">
        <v>8788</v>
      </c>
      <c r="C151" s="557" t="s">
        <v>8788</v>
      </c>
      <c r="D151" s="566">
        <v>0</v>
      </c>
      <c r="E151" s="567" t="s">
        <v>6495</v>
      </c>
      <c r="F151" s="567" t="s">
        <v>1293</v>
      </c>
      <c r="G151" s="567" t="s">
        <v>3663</v>
      </c>
      <c r="H151" s="331"/>
      <c r="I151"/>
      <c r="J151"/>
      <c r="K151" s="3"/>
      <c r="L151" s="857"/>
      <c r="M151" s="857"/>
      <c r="N151" s="857"/>
    </row>
    <row r="152" spans="1:14" s="101" customFormat="1" ht="15" customHeight="1">
      <c r="A152" s="441" t="s">
        <v>2276</v>
      </c>
      <c r="B152" s="950" t="s">
        <v>5820</v>
      </c>
      <c r="C152" s="950" t="s">
        <v>5820</v>
      </c>
      <c r="D152" s="13">
        <v>0</v>
      </c>
      <c r="E152" s="14" t="s">
        <v>6495</v>
      </c>
      <c r="F152" s="14" t="s">
        <v>1293</v>
      </c>
      <c r="G152" s="14" t="s">
        <v>3663</v>
      </c>
      <c r="H152" s="331"/>
      <c r="I152"/>
      <c r="J152"/>
      <c r="K152" s="3"/>
      <c r="L152" s="857"/>
      <c r="M152" s="857"/>
      <c r="N152" s="857"/>
    </row>
    <row r="153" spans="1:14" s="101" customFormat="1" ht="15" customHeight="1">
      <c r="A153" s="441" t="s">
        <v>2277</v>
      </c>
      <c r="B153" s="950" t="s">
        <v>8789</v>
      </c>
      <c r="C153" s="950" t="s">
        <v>8789</v>
      </c>
      <c r="D153" s="13">
        <v>0</v>
      </c>
      <c r="E153" s="14" t="s">
        <v>6495</v>
      </c>
      <c r="F153" s="14" t="s">
        <v>1293</v>
      </c>
      <c r="G153" s="14" t="s">
        <v>3663</v>
      </c>
      <c r="H153" s="331"/>
      <c r="I153"/>
      <c r="J153"/>
      <c r="K153" s="3"/>
      <c r="L153" s="857"/>
      <c r="M153" s="857"/>
      <c r="N153" s="857"/>
    </row>
    <row r="154" spans="1:14" s="101" customFormat="1" ht="15" customHeight="1">
      <c r="A154" s="441" t="s">
        <v>2278</v>
      </c>
      <c r="B154" s="950" t="s">
        <v>5390</v>
      </c>
      <c r="C154" s="950" t="s">
        <v>5390</v>
      </c>
      <c r="D154" s="13">
        <v>0</v>
      </c>
      <c r="E154" s="14" t="s">
        <v>6495</v>
      </c>
      <c r="F154" s="14" t="s">
        <v>1293</v>
      </c>
      <c r="G154" s="14" t="s">
        <v>3663</v>
      </c>
      <c r="H154" s="331"/>
      <c r="I154" s="309"/>
      <c r="J154" s="309"/>
      <c r="K154" s="321"/>
      <c r="L154" s="857"/>
      <c r="M154" s="857"/>
      <c r="N154" s="857"/>
    </row>
    <row r="155" spans="1:14" s="101" customFormat="1" ht="15" customHeight="1">
      <c r="A155" s="441" t="s">
        <v>3512</v>
      </c>
      <c r="B155" s="950" t="s">
        <v>5986</v>
      </c>
      <c r="C155" s="950" t="s">
        <v>5986</v>
      </c>
      <c r="D155" s="13">
        <v>0</v>
      </c>
      <c r="E155" s="14" t="s">
        <v>6495</v>
      </c>
      <c r="F155" s="14" t="s">
        <v>1293</v>
      </c>
      <c r="G155" s="14" t="s">
        <v>3663</v>
      </c>
      <c r="H155" s="331"/>
      <c r="I155"/>
      <c r="J155"/>
      <c r="K155" s="100"/>
      <c r="L155" s="857"/>
      <c r="M155" s="857"/>
      <c r="N155" s="857"/>
    </row>
    <row r="156" spans="1:14" s="101" customFormat="1" ht="15" customHeight="1">
      <c r="A156" s="441" t="s">
        <v>3798</v>
      </c>
      <c r="B156" s="950" t="s">
        <v>3799</v>
      </c>
      <c r="C156" s="950" t="s">
        <v>3799</v>
      </c>
      <c r="D156" s="13">
        <v>0</v>
      </c>
      <c r="E156" s="14" t="s">
        <v>6495</v>
      </c>
      <c r="F156" s="14" t="s">
        <v>1293</v>
      </c>
      <c r="G156" s="14" t="s">
        <v>3663</v>
      </c>
      <c r="H156" s="570"/>
      <c r="I156"/>
      <c r="J156"/>
      <c r="K156" s="3"/>
      <c r="L156" s="857"/>
      <c r="M156" s="857"/>
      <c r="N156" s="857"/>
    </row>
    <row r="157" spans="1:14" s="101" customFormat="1" ht="13.5">
      <c r="A157" s="441" t="s">
        <v>5987</v>
      </c>
      <c r="B157" s="950" t="s">
        <v>5984</v>
      </c>
      <c r="C157" s="950" t="s">
        <v>5984</v>
      </c>
      <c r="D157" s="13">
        <v>0</v>
      </c>
      <c r="E157" s="14" t="s">
        <v>6495</v>
      </c>
      <c r="F157" s="14" t="s">
        <v>1293</v>
      </c>
      <c r="G157" s="14" t="s">
        <v>3663</v>
      </c>
      <c r="H157" s="570"/>
      <c r="I157"/>
      <c r="J157"/>
      <c r="K157" s="3"/>
      <c r="L157" s="857"/>
      <c r="M157" s="857"/>
      <c r="N157" s="857"/>
    </row>
    <row r="158" spans="1:14" s="101" customFormat="1" ht="15" customHeight="1" thickBot="1">
      <c r="A158" s="441" t="s">
        <v>6946</v>
      </c>
      <c r="B158" s="950" t="s">
        <v>6947</v>
      </c>
      <c r="C158" s="950" t="s">
        <v>6947</v>
      </c>
      <c r="D158" s="13">
        <v>0</v>
      </c>
      <c r="E158" s="14" t="s">
        <v>6495</v>
      </c>
      <c r="F158" s="14" t="s">
        <v>1293</v>
      </c>
      <c r="G158" s="14" t="s">
        <v>3663</v>
      </c>
      <c r="H158" s="570"/>
      <c r="I158"/>
      <c r="J158"/>
      <c r="K158" s="3"/>
      <c r="L158" s="857"/>
      <c r="M158" s="857"/>
      <c r="N158" s="857"/>
    </row>
    <row r="159" spans="1:14" s="101" customFormat="1" ht="15" customHeight="1" thickBot="1">
      <c r="A159" s="1085" t="s">
        <v>4108</v>
      </c>
      <c r="B159" s="351"/>
      <c r="C159" s="351"/>
      <c r="D159" s="434"/>
      <c r="E159" s="434"/>
      <c r="F159" s="434"/>
      <c r="G159" s="434"/>
      <c r="H159" s="570"/>
      <c r="I159"/>
      <c r="J159"/>
      <c r="K159" s="3"/>
      <c r="L159" s="857"/>
      <c r="M159" s="857"/>
      <c r="N159" s="857"/>
    </row>
    <row r="160" spans="1:14" s="101" customFormat="1" ht="15" customHeight="1">
      <c r="A160" s="441" t="s">
        <v>2330</v>
      </c>
      <c r="B160" s="827" t="s">
        <v>2544</v>
      </c>
      <c r="C160" s="827" t="s">
        <v>2545</v>
      </c>
      <c r="D160" s="13">
        <v>4495</v>
      </c>
      <c r="E160" s="14" t="s">
        <v>6495</v>
      </c>
      <c r="F160" s="14" t="s">
        <v>1293</v>
      </c>
      <c r="G160" s="905" t="s">
        <v>3664</v>
      </c>
      <c r="H160" s="570"/>
      <c r="I160"/>
      <c r="J160"/>
      <c r="K160" s="100"/>
      <c r="L160" s="857"/>
      <c r="M160" s="857"/>
      <c r="N160" s="857"/>
    </row>
    <row r="161" spans="1:14" s="101" customFormat="1" ht="13.5">
      <c r="A161" s="441" t="s">
        <v>2332</v>
      </c>
      <c r="B161" s="827" t="s">
        <v>2546</v>
      </c>
      <c r="C161" s="827" t="s">
        <v>2545</v>
      </c>
      <c r="D161" s="13">
        <v>0</v>
      </c>
      <c r="E161" s="14" t="s">
        <v>6495</v>
      </c>
      <c r="F161" s="14" t="s">
        <v>1293</v>
      </c>
      <c r="G161" s="905" t="s">
        <v>3664</v>
      </c>
      <c r="H161" s="570"/>
      <c r="I161"/>
      <c r="J161"/>
      <c r="K161" s="3"/>
      <c r="L161" s="857"/>
      <c r="M161" s="857"/>
      <c r="N161" s="857"/>
    </row>
    <row r="162" spans="1:14" s="101" customFormat="1" ht="13.5">
      <c r="A162" s="441" t="s">
        <v>2450</v>
      </c>
      <c r="B162" s="827" t="s">
        <v>2547</v>
      </c>
      <c r="C162" s="827" t="s">
        <v>2547</v>
      </c>
      <c r="D162" s="13">
        <v>5495</v>
      </c>
      <c r="E162" s="14" t="s">
        <v>6495</v>
      </c>
      <c r="F162" s="14" t="s">
        <v>1293</v>
      </c>
      <c r="G162" s="905" t="s">
        <v>3664</v>
      </c>
      <c r="H162" s="570"/>
      <c r="I162"/>
      <c r="J162"/>
      <c r="K162" s="3"/>
      <c r="L162" s="857"/>
      <c r="M162" s="857"/>
      <c r="N162" s="857"/>
    </row>
    <row r="163" spans="1:14" s="101" customFormat="1" ht="14.25" thickBot="1">
      <c r="A163" s="441" t="s">
        <v>2451</v>
      </c>
      <c r="B163" s="827" t="s">
        <v>2548</v>
      </c>
      <c r="C163" s="827" t="s">
        <v>2548</v>
      </c>
      <c r="D163" s="13">
        <v>0</v>
      </c>
      <c r="E163" s="14" t="s">
        <v>6495</v>
      </c>
      <c r="F163" s="14" t="s">
        <v>1293</v>
      </c>
      <c r="G163" s="905" t="s">
        <v>3664</v>
      </c>
      <c r="H163" s="570"/>
      <c r="I163"/>
      <c r="J163"/>
      <c r="K163" s="3"/>
      <c r="L163" s="857"/>
      <c r="M163" s="857"/>
      <c r="N163" s="857"/>
    </row>
    <row r="164" spans="1:14" s="101" customFormat="1" ht="14.25" thickBot="1">
      <c r="A164" s="1085" t="s">
        <v>4109</v>
      </c>
      <c r="B164" s="351"/>
      <c r="C164" s="351"/>
      <c r="D164" s="434"/>
      <c r="E164" s="434"/>
      <c r="F164" s="434"/>
      <c r="G164" s="434"/>
      <c r="H164" s="570"/>
      <c r="I164"/>
      <c r="J164"/>
      <c r="K164" s="3"/>
      <c r="L164" s="857"/>
      <c r="M164" s="857"/>
      <c r="N164" s="857"/>
    </row>
    <row r="165" spans="1:14" s="101" customFormat="1" ht="13.5">
      <c r="A165" s="441" t="s">
        <v>2329</v>
      </c>
      <c r="B165" s="827" t="s">
        <v>9222</v>
      </c>
      <c r="C165" s="827" t="s">
        <v>9223</v>
      </c>
      <c r="D165" s="13">
        <v>3995</v>
      </c>
      <c r="E165" s="14" t="s">
        <v>6495</v>
      </c>
      <c r="F165" s="14" t="s">
        <v>1293</v>
      </c>
      <c r="G165" s="905" t="s">
        <v>3664</v>
      </c>
      <c r="H165" s="569"/>
      <c r="I165"/>
      <c r="J165"/>
      <c r="K165" s="100"/>
      <c r="L165" s="857"/>
      <c r="M165" s="857"/>
      <c r="N165" s="857"/>
    </row>
    <row r="166" spans="1:14" s="101" customFormat="1" ht="13.5">
      <c r="A166" s="441" t="s">
        <v>2331</v>
      </c>
      <c r="B166" s="827" t="s">
        <v>9221</v>
      </c>
      <c r="C166" s="827" t="s">
        <v>9223</v>
      </c>
      <c r="D166" s="13">
        <v>0</v>
      </c>
      <c r="E166" s="14" t="s">
        <v>6495</v>
      </c>
      <c r="F166" s="14" t="s">
        <v>1293</v>
      </c>
      <c r="G166" s="905" t="s">
        <v>3664</v>
      </c>
      <c r="H166" s="570"/>
      <c r="I166"/>
      <c r="J166"/>
      <c r="K166" s="3"/>
      <c r="L166" s="857"/>
      <c r="M166" s="857"/>
      <c r="N166" s="857"/>
    </row>
    <row r="167" spans="1:14" s="101" customFormat="1" ht="18.75" thickBot="1">
      <c r="A167" s="157" t="s">
        <v>1335</v>
      </c>
      <c r="B167" s="158"/>
      <c r="C167" s="158"/>
      <c r="D167" s="158"/>
      <c r="E167" s="1116"/>
      <c r="F167" s="158"/>
      <c r="G167" s="158"/>
      <c r="H167" s="570"/>
      <c r="I167"/>
      <c r="J167"/>
      <c r="K167" s="3"/>
      <c r="L167" s="857"/>
      <c r="M167" s="857"/>
      <c r="N167" s="857"/>
    </row>
    <row r="168" spans="1:14" s="101" customFormat="1" ht="14.25" thickBot="1">
      <c r="A168" s="787" t="s">
        <v>177</v>
      </c>
      <c r="B168" s="351"/>
      <c r="C168" s="351"/>
      <c r="D168" s="434"/>
      <c r="E168" s="434"/>
      <c r="F168" s="434"/>
      <c r="G168" s="434"/>
      <c r="H168" s="570"/>
      <c r="I168"/>
      <c r="J168"/>
      <c r="K168" s="3"/>
      <c r="L168" s="857"/>
      <c r="M168" s="857"/>
      <c r="N168" s="857"/>
    </row>
    <row r="169" spans="1:14" ht="13.5">
      <c r="A169" s="1118" t="s">
        <v>178</v>
      </c>
      <c r="B169" s="1025" t="s">
        <v>179</v>
      </c>
      <c r="C169" s="1119" t="s">
        <v>180</v>
      </c>
      <c r="D169" s="1120">
        <v>2595</v>
      </c>
      <c r="E169" s="14" t="s">
        <v>6495</v>
      </c>
      <c r="F169" s="1121" t="s">
        <v>5</v>
      </c>
      <c r="G169" s="1121" t="s">
        <v>4118</v>
      </c>
      <c r="H169" s="570"/>
      <c r="I169"/>
      <c r="J169"/>
      <c r="K169" s="3"/>
      <c r="L169" s="857"/>
      <c r="M169" s="857"/>
      <c r="N169" s="857"/>
    </row>
    <row r="170" spans="1:14" ht="13.5">
      <c r="A170" s="1118" t="s">
        <v>181</v>
      </c>
      <c r="B170" s="1110" t="s">
        <v>182</v>
      </c>
      <c r="C170" s="557" t="s">
        <v>7747</v>
      </c>
      <c r="D170" s="1120">
        <v>6495</v>
      </c>
      <c r="E170" s="14" t="s">
        <v>6495</v>
      </c>
      <c r="F170" s="1121" t="s">
        <v>5</v>
      </c>
      <c r="G170" s="1121" t="s">
        <v>4118</v>
      </c>
      <c r="H170" s="570"/>
      <c r="I170"/>
      <c r="J170"/>
      <c r="K170" s="3"/>
      <c r="L170" s="857"/>
      <c r="M170" s="857"/>
      <c r="N170" s="857"/>
    </row>
    <row r="171" spans="1:14" ht="13.5">
      <c r="A171" s="1025" t="s">
        <v>183</v>
      </c>
      <c r="B171" s="1110" t="s">
        <v>184</v>
      </c>
      <c r="C171" s="557" t="s">
        <v>7747</v>
      </c>
      <c r="D171" s="838">
        <v>7495</v>
      </c>
      <c r="E171" s="14" t="s">
        <v>6495</v>
      </c>
      <c r="F171" s="905" t="s">
        <v>5</v>
      </c>
      <c r="G171" s="905" t="s">
        <v>4118</v>
      </c>
      <c r="H171" s="570"/>
      <c r="I171"/>
      <c r="J171"/>
      <c r="K171" s="3"/>
      <c r="L171" s="857"/>
      <c r="M171" s="857"/>
      <c r="N171" s="857"/>
    </row>
    <row r="172" spans="1:14" ht="13.5">
      <c r="A172" s="1118" t="s">
        <v>185</v>
      </c>
      <c r="B172" s="1025" t="s">
        <v>186</v>
      </c>
      <c r="C172" s="1122" t="s">
        <v>6831</v>
      </c>
      <c r="D172" s="1120">
        <v>12995</v>
      </c>
      <c r="E172" s="14" t="s">
        <v>6495</v>
      </c>
      <c r="F172" s="1121" t="s">
        <v>5</v>
      </c>
      <c r="G172" s="1121" t="s">
        <v>4118</v>
      </c>
      <c r="H172" s="570"/>
      <c r="I172"/>
      <c r="J172"/>
      <c r="L172" s="857"/>
      <c r="M172" s="857"/>
      <c r="N172" s="857"/>
    </row>
    <row r="173" spans="1:14" ht="13.5">
      <c r="A173" s="1025" t="s">
        <v>187</v>
      </c>
      <c r="B173" s="1025" t="s">
        <v>188</v>
      </c>
      <c r="C173" s="1123" t="s">
        <v>6832</v>
      </c>
      <c r="D173" s="838">
        <v>14995</v>
      </c>
      <c r="E173" s="14" t="s">
        <v>6495</v>
      </c>
      <c r="F173" s="905" t="s">
        <v>5</v>
      </c>
      <c r="G173" s="905" t="s">
        <v>4118</v>
      </c>
      <c r="H173" s="331"/>
      <c r="I173"/>
      <c r="J173"/>
      <c r="K173" s="3"/>
      <c r="L173" s="857"/>
      <c r="M173" s="857"/>
      <c r="N173" s="857"/>
    </row>
    <row r="174" spans="1:14" ht="13.5">
      <c r="A174" s="1118" t="s">
        <v>189</v>
      </c>
      <c r="B174" s="1124" t="s">
        <v>190</v>
      </c>
      <c r="C174" s="1125" t="s">
        <v>6833</v>
      </c>
      <c r="D174" s="1120">
        <v>16995</v>
      </c>
      <c r="E174" s="14" t="s">
        <v>6495</v>
      </c>
      <c r="F174" s="1121" t="s">
        <v>5</v>
      </c>
      <c r="G174" s="1121" t="s">
        <v>4118</v>
      </c>
      <c r="H174" s="331"/>
      <c r="I174"/>
      <c r="J174"/>
      <c r="K174" s="3"/>
      <c r="L174" s="857"/>
      <c r="M174" s="857"/>
      <c r="N174" s="857"/>
    </row>
    <row r="175" spans="1:14" ht="14.25" thickBot="1">
      <c r="A175" s="1118" t="s">
        <v>191</v>
      </c>
      <c r="B175" s="1126" t="s">
        <v>192</v>
      </c>
      <c r="C175" s="1125" t="s">
        <v>6834</v>
      </c>
      <c r="D175" s="1120">
        <v>13495</v>
      </c>
      <c r="E175" s="14" t="s">
        <v>6495</v>
      </c>
      <c r="F175" s="1121" t="s">
        <v>5</v>
      </c>
      <c r="G175" s="1121" t="s">
        <v>4118</v>
      </c>
      <c r="H175" s="331"/>
      <c r="I175"/>
      <c r="J175"/>
      <c r="K175" s="3"/>
      <c r="L175" s="857"/>
      <c r="M175" s="857"/>
      <c r="N175" s="857"/>
    </row>
    <row r="176" spans="1:14" ht="14.25" thickBot="1">
      <c r="A176" s="788" t="s">
        <v>196</v>
      </c>
      <c r="B176" s="351"/>
      <c r="C176" s="351"/>
      <c r="D176" s="434"/>
      <c r="E176" s="434"/>
      <c r="F176" s="434"/>
      <c r="G176" s="434"/>
      <c r="H176" s="331"/>
      <c r="I176"/>
      <c r="J176"/>
      <c r="K176" s="3"/>
      <c r="L176" s="857"/>
      <c r="M176" s="857"/>
      <c r="N176" s="857"/>
    </row>
    <row r="177" spans="1:14" ht="13.5">
      <c r="A177" s="1118" t="s">
        <v>197</v>
      </c>
      <c r="B177" s="1127" t="s">
        <v>198</v>
      </c>
      <c r="C177" s="1119" t="s">
        <v>199</v>
      </c>
      <c r="D177" s="1120">
        <v>2595</v>
      </c>
      <c r="E177" s="14" t="s">
        <v>6495</v>
      </c>
      <c r="F177" s="1121" t="s">
        <v>5</v>
      </c>
      <c r="G177" s="1121" t="s">
        <v>4118</v>
      </c>
      <c r="H177" s="331"/>
      <c r="I177"/>
      <c r="J177"/>
      <c r="K177" s="3"/>
      <c r="L177" s="857"/>
      <c r="M177" s="857"/>
      <c r="N177" s="857"/>
    </row>
    <row r="178" spans="1:14" ht="13.5">
      <c r="A178" s="1118" t="s">
        <v>200</v>
      </c>
      <c r="B178" s="950" t="s">
        <v>201</v>
      </c>
      <c r="C178" s="557" t="s">
        <v>7747</v>
      </c>
      <c r="D178" s="1120">
        <v>6495</v>
      </c>
      <c r="E178" s="14" t="s">
        <v>6495</v>
      </c>
      <c r="F178" s="1121" t="s">
        <v>5</v>
      </c>
      <c r="G178" s="1121" t="s">
        <v>4118</v>
      </c>
      <c r="H178" s="331"/>
      <c r="I178"/>
      <c r="J178"/>
      <c r="K178" s="3"/>
      <c r="L178" s="857"/>
      <c r="M178" s="857"/>
      <c r="N178" s="857"/>
    </row>
    <row r="179" spans="1:14" ht="13.5">
      <c r="A179" s="1127" t="s">
        <v>202</v>
      </c>
      <c r="B179" s="950" t="s">
        <v>203</v>
      </c>
      <c r="C179" s="557" t="s">
        <v>7747</v>
      </c>
      <c r="D179" s="1120">
        <v>7495</v>
      </c>
      <c r="E179" s="14" t="s">
        <v>6495</v>
      </c>
      <c r="F179" s="1121" t="s">
        <v>5</v>
      </c>
      <c r="G179" s="1121" t="s">
        <v>4118</v>
      </c>
      <c r="H179" s="331"/>
      <c r="I179"/>
      <c r="J179"/>
      <c r="K179" s="3"/>
      <c r="L179" s="857"/>
      <c r="M179" s="857"/>
      <c r="N179" s="857"/>
    </row>
    <row r="180" spans="1:14" ht="13.5">
      <c r="A180" s="1118" t="s">
        <v>204</v>
      </c>
      <c r="B180" s="1127" t="s">
        <v>205</v>
      </c>
      <c r="C180" s="1123" t="s">
        <v>206</v>
      </c>
      <c r="D180" s="1120">
        <v>12995</v>
      </c>
      <c r="E180" s="14" t="s">
        <v>6495</v>
      </c>
      <c r="F180" s="1121" t="s">
        <v>5</v>
      </c>
      <c r="G180" s="1121" t="s">
        <v>4118</v>
      </c>
      <c r="H180" s="331"/>
      <c r="I180"/>
      <c r="J180"/>
      <c r="L180" s="857"/>
      <c r="M180" s="857"/>
      <c r="N180" s="857"/>
    </row>
    <row r="181" spans="1:14" ht="13.5">
      <c r="A181" s="1127" t="s">
        <v>207</v>
      </c>
      <c r="B181" s="1127" t="s">
        <v>208</v>
      </c>
      <c r="C181" s="1123" t="s">
        <v>209</v>
      </c>
      <c r="D181" s="1120">
        <v>14995</v>
      </c>
      <c r="E181" s="14" t="s">
        <v>6495</v>
      </c>
      <c r="F181" s="1121" t="s">
        <v>5</v>
      </c>
      <c r="G181" s="1121" t="s">
        <v>4118</v>
      </c>
      <c r="H181" s="331"/>
      <c r="I181"/>
      <c r="J181"/>
      <c r="L181" s="857"/>
      <c r="M181" s="857"/>
      <c r="N181" s="857"/>
    </row>
    <row r="182" spans="1:14" ht="13.5">
      <c r="A182" s="1118" t="s">
        <v>210</v>
      </c>
      <c r="B182" s="1124" t="s">
        <v>211</v>
      </c>
      <c r="C182" s="1125" t="s">
        <v>212</v>
      </c>
      <c r="D182" s="1120">
        <v>16995</v>
      </c>
      <c r="E182" s="14" t="s">
        <v>6495</v>
      </c>
      <c r="F182" s="1121" t="s">
        <v>5</v>
      </c>
      <c r="G182" s="1121" t="s">
        <v>4118</v>
      </c>
      <c r="H182" s="331"/>
      <c r="I182"/>
      <c r="J182"/>
      <c r="K182" s="3"/>
      <c r="L182" s="857"/>
      <c r="M182" s="857"/>
      <c r="N182" s="857"/>
    </row>
    <row r="183" spans="1:14" ht="13.5">
      <c r="A183" s="1118" t="s">
        <v>213</v>
      </c>
      <c r="B183" s="1126" t="s">
        <v>214</v>
      </c>
      <c r="C183" s="950" t="s">
        <v>4177</v>
      </c>
      <c r="D183" s="1120">
        <v>13495</v>
      </c>
      <c r="E183" s="14" t="s">
        <v>6495</v>
      </c>
      <c r="F183" s="1121" t="s">
        <v>5</v>
      </c>
      <c r="G183" s="1121" t="s">
        <v>4118</v>
      </c>
      <c r="H183" s="331"/>
      <c r="I183"/>
      <c r="J183"/>
      <c r="L183" s="857"/>
      <c r="M183" s="857"/>
      <c r="N183" s="857"/>
    </row>
    <row r="184" spans="1:14" ht="18.75" thickBot="1">
      <c r="A184" s="157" t="s">
        <v>1336</v>
      </c>
      <c r="B184" s="789"/>
      <c r="C184" s="463"/>
      <c r="D184" s="790"/>
      <c r="E184" s="1128"/>
      <c r="F184" s="791"/>
      <c r="G184" s="791"/>
      <c r="H184" s="331"/>
      <c r="I184"/>
      <c r="J184"/>
      <c r="K184" s="3"/>
      <c r="L184" s="857"/>
      <c r="M184" s="857"/>
      <c r="N184" s="857"/>
    </row>
    <row r="185" spans="1:14" ht="14.25" thickBot="1">
      <c r="A185" s="792" t="s">
        <v>215</v>
      </c>
      <c r="B185" s="351"/>
      <c r="C185" s="351"/>
      <c r="D185" s="434"/>
      <c r="E185" s="434"/>
      <c r="F185" s="434"/>
      <c r="G185" s="434"/>
      <c r="H185" s="331"/>
      <c r="I185"/>
      <c r="J185"/>
      <c r="K185" s="3"/>
      <c r="L185" s="857"/>
      <c r="M185" s="857"/>
      <c r="N185" s="857"/>
    </row>
    <row r="186" spans="1:14" ht="14.25">
      <c r="A186" s="824" t="s">
        <v>1317</v>
      </c>
      <c r="B186" s="827" t="s">
        <v>3817</v>
      </c>
      <c r="C186" s="827" t="s">
        <v>3818</v>
      </c>
      <c r="D186" s="131">
        <v>995</v>
      </c>
      <c r="E186" s="14" t="s">
        <v>6495</v>
      </c>
      <c r="F186" s="14" t="s">
        <v>1293</v>
      </c>
      <c r="G186" s="14" t="s">
        <v>3663</v>
      </c>
      <c r="H186" s="331"/>
      <c r="I186"/>
      <c r="J186"/>
      <c r="K186" s="3"/>
      <c r="L186" s="857"/>
      <c r="M186" s="857"/>
      <c r="N186" s="857"/>
    </row>
    <row r="187" spans="1:14" ht="14.25">
      <c r="A187" s="824" t="s">
        <v>216</v>
      </c>
      <c r="B187" s="827" t="s">
        <v>3819</v>
      </c>
      <c r="C187" s="827" t="s">
        <v>3820</v>
      </c>
      <c r="D187" s="131">
        <v>995</v>
      </c>
      <c r="E187" s="14" t="s">
        <v>6495</v>
      </c>
      <c r="F187" s="14" t="s">
        <v>1293</v>
      </c>
      <c r="G187" s="14" t="s">
        <v>3663</v>
      </c>
      <c r="H187" s="331"/>
      <c r="I187"/>
      <c r="J187"/>
      <c r="K187" s="3"/>
      <c r="L187" s="857"/>
      <c r="M187" s="857"/>
      <c r="N187" s="857"/>
    </row>
    <row r="188" spans="1:14" ht="14.25">
      <c r="A188" s="824" t="s">
        <v>217</v>
      </c>
      <c r="B188" s="827" t="s">
        <v>3821</v>
      </c>
      <c r="C188" s="827" t="s">
        <v>3822</v>
      </c>
      <c r="D188" s="131">
        <v>1995</v>
      </c>
      <c r="E188" s="14" t="s">
        <v>6495</v>
      </c>
      <c r="F188" s="14" t="s">
        <v>1293</v>
      </c>
      <c r="G188" s="14" t="s">
        <v>3663</v>
      </c>
      <c r="H188" s="437"/>
      <c r="I188"/>
      <c r="J188"/>
      <c r="K188" s="3"/>
      <c r="L188" s="857"/>
      <c r="M188" s="857"/>
      <c r="N188" s="857"/>
    </row>
    <row r="189" spans="1:14" ht="14.25">
      <c r="A189" s="824" t="s">
        <v>218</v>
      </c>
      <c r="B189" s="827" t="s">
        <v>3823</v>
      </c>
      <c r="C189" s="827" t="s">
        <v>3824</v>
      </c>
      <c r="D189" s="131">
        <v>3495</v>
      </c>
      <c r="E189" s="14" t="s">
        <v>6495</v>
      </c>
      <c r="F189" s="14" t="s">
        <v>1293</v>
      </c>
      <c r="G189" s="14" t="s">
        <v>3663</v>
      </c>
      <c r="H189" s="437"/>
      <c r="I189"/>
      <c r="J189"/>
      <c r="K189" s="3"/>
      <c r="L189" s="857"/>
      <c r="M189" s="857"/>
      <c r="N189" s="857"/>
    </row>
    <row r="190" spans="1:14" ht="14.25">
      <c r="A190" s="824" t="s">
        <v>219</v>
      </c>
      <c r="B190" s="827" t="s">
        <v>3825</v>
      </c>
      <c r="C190" s="827" t="s">
        <v>3826</v>
      </c>
      <c r="D190" s="131">
        <v>8495</v>
      </c>
      <c r="E190" s="14" t="s">
        <v>6495</v>
      </c>
      <c r="F190" s="14" t="s">
        <v>1293</v>
      </c>
      <c r="G190" s="14" t="s">
        <v>3663</v>
      </c>
      <c r="H190" s="331"/>
      <c r="I190"/>
      <c r="J190"/>
      <c r="L190" s="857"/>
      <c r="M190" s="857"/>
      <c r="N190" s="857"/>
    </row>
    <row r="191" spans="1:14" ht="14.25">
      <c r="A191" s="824" t="s">
        <v>220</v>
      </c>
      <c r="B191" s="827" t="s">
        <v>3827</v>
      </c>
      <c r="C191" s="827" t="s">
        <v>3828</v>
      </c>
      <c r="D191" s="131">
        <v>12495</v>
      </c>
      <c r="E191" s="14" t="s">
        <v>6495</v>
      </c>
      <c r="F191" s="14" t="s">
        <v>1293</v>
      </c>
      <c r="G191" s="14" t="s">
        <v>3663</v>
      </c>
      <c r="H191" s="331"/>
      <c r="I191"/>
      <c r="J191"/>
      <c r="K191" s="3"/>
      <c r="L191" s="857"/>
      <c r="M191" s="857"/>
      <c r="N191" s="857"/>
    </row>
    <row r="192" spans="1:14" ht="14.25">
      <c r="A192" s="824" t="s">
        <v>221</v>
      </c>
      <c r="B192" s="827" t="s">
        <v>3829</v>
      </c>
      <c r="C192" s="827" t="s">
        <v>3830</v>
      </c>
      <c r="D192" s="131">
        <v>24495</v>
      </c>
      <c r="E192" s="14" t="s">
        <v>6495</v>
      </c>
      <c r="F192" s="14" t="s">
        <v>1293</v>
      </c>
      <c r="G192" s="14" t="s">
        <v>3663</v>
      </c>
      <c r="H192" s="331"/>
      <c r="I192"/>
      <c r="J192"/>
      <c r="K192" s="3"/>
      <c r="L192" s="857"/>
      <c r="M192" s="857"/>
      <c r="N192" s="857"/>
    </row>
    <row r="193" spans="1:14" ht="15" thickBot="1">
      <c r="A193" s="824" t="s">
        <v>222</v>
      </c>
      <c r="B193" s="827" t="s">
        <v>3831</v>
      </c>
      <c r="C193" s="827" t="s">
        <v>3832</v>
      </c>
      <c r="D193" s="131">
        <v>32995</v>
      </c>
      <c r="E193" s="14" t="s">
        <v>6495</v>
      </c>
      <c r="F193" s="14" t="s">
        <v>1293</v>
      </c>
      <c r="G193" s="14" t="s">
        <v>3663</v>
      </c>
      <c r="H193" s="331"/>
      <c r="I193"/>
      <c r="J193"/>
      <c r="K193" s="3"/>
      <c r="L193" s="857"/>
      <c r="M193" s="857"/>
      <c r="N193" s="857"/>
    </row>
    <row r="194" spans="1:14" ht="14.25" thickBot="1">
      <c r="A194" s="792" t="s">
        <v>223</v>
      </c>
      <c r="B194" s="351"/>
      <c r="C194" s="351"/>
      <c r="D194" s="434"/>
      <c r="E194" s="434"/>
      <c r="F194" s="434"/>
      <c r="G194" s="434"/>
      <c r="H194" s="331"/>
      <c r="I194"/>
      <c r="J194"/>
      <c r="K194" s="3"/>
      <c r="L194" s="857"/>
      <c r="M194" s="857"/>
      <c r="N194" s="857"/>
    </row>
    <row r="195" spans="1:14" ht="14.25">
      <c r="A195" s="824" t="s">
        <v>1318</v>
      </c>
      <c r="B195" s="827" t="s">
        <v>3833</v>
      </c>
      <c r="C195" s="827" t="s">
        <v>3834</v>
      </c>
      <c r="D195" s="131">
        <v>0</v>
      </c>
      <c r="E195" s="14" t="s">
        <v>6495</v>
      </c>
      <c r="F195" s="14" t="s">
        <v>1293</v>
      </c>
      <c r="G195" s="14" t="s">
        <v>3663</v>
      </c>
      <c r="H195" s="331"/>
      <c r="I195"/>
      <c r="J195"/>
      <c r="K195" s="3"/>
      <c r="L195" s="857"/>
      <c r="M195" s="857"/>
      <c r="N195" s="857"/>
    </row>
    <row r="196" spans="1:14" ht="14.25">
      <c r="A196" s="824" t="s">
        <v>224</v>
      </c>
      <c r="B196" s="827" t="s">
        <v>3835</v>
      </c>
      <c r="C196" s="827" t="s">
        <v>3836</v>
      </c>
      <c r="D196" s="131">
        <v>0</v>
      </c>
      <c r="E196" s="14" t="s">
        <v>6495</v>
      </c>
      <c r="F196" s="14" t="s">
        <v>1293</v>
      </c>
      <c r="G196" s="14" t="s">
        <v>3663</v>
      </c>
      <c r="H196" s="331"/>
      <c r="I196"/>
      <c r="J196"/>
      <c r="K196" s="3"/>
      <c r="L196" s="857"/>
      <c r="M196" s="857"/>
      <c r="N196" s="857"/>
    </row>
    <row r="197" spans="1:14" ht="14.25">
      <c r="A197" s="824" t="s">
        <v>225</v>
      </c>
      <c r="B197" s="827" t="s">
        <v>3837</v>
      </c>
      <c r="C197" s="827" t="s">
        <v>3838</v>
      </c>
      <c r="D197" s="131">
        <v>0</v>
      </c>
      <c r="E197" s="14" t="s">
        <v>6495</v>
      </c>
      <c r="F197" s="14" t="s">
        <v>1293</v>
      </c>
      <c r="G197" s="14" t="s">
        <v>3663</v>
      </c>
      <c r="H197" s="331"/>
      <c r="I197"/>
      <c r="J197"/>
      <c r="K197" s="3"/>
      <c r="L197" s="857"/>
      <c r="M197" s="857"/>
      <c r="N197" s="857"/>
    </row>
    <row r="198" spans="1:14" ht="14.25">
      <c r="A198" s="824" t="s">
        <v>226</v>
      </c>
      <c r="B198" s="827" t="s">
        <v>3839</v>
      </c>
      <c r="C198" s="827" t="s">
        <v>3840</v>
      </c>
      <c r="D198" s="131">
        <v>0</v>
      </c>
      <c r="E198" s="14" t="s">
        <v>6495</v>
      </c>
      <c r="F198" s="14" t="s">
        <v>1293</v>
      </c>
      <c r="G198" s="14" t="s">
        <v>3663</v>
      </c>
      <c r="H198" s="331"/>
      <c r="I198"/>
      <c r="J198"/>
      <c r="K198" s="3"/>
      <c r="L198" s="857"/>
      <c r="M198" s="857"/>
      <c r="N198" s="857"/>
    </row>
    <row r="199" spans="1:14" ht="14.25">
      <c r="A199" s="824" t="s">
        <v>227</v>
      </c>
      <c r="B199" s="827" t="s">
        <v>3841</v>
      </c>
      <c r="C199" s="827" t="s">
        <v>3842</v>
      </c>
      <c r="D199" s="131">
        <v>0</v>
      </c>
      <c r="E199" s="14" t="s">
        <v>6495</v>
      </c>
      <c r="F199" s="14" t="s">
        <v>1293</v>
      </c>
      <c r="G199" s="14" t="s">
        <v>3663</v>
      </c>
      <c r="H199" s="331"/>
      <c r="I199"/>
      <c r="J199"/>
      <c r="L199" s="857"/>
      <c r="M199" s="857"/>
      <c r="N199" s="857"/>
    </row>
    <row r="200" spans="1:14" ht="14.25">
      <c r="A200" s="824" t="s">
        <v>228</v>
      </c>
      <c r="B200" s="827" t="s">
        <v>3843</v>
      </c>
      <c r="C200" s="827" t="s">
        <v>3844</v>
      </c>
      <c r="D200" s="131">
        <v>0</v>
      </c>
      <c r="E200" s="14" t="s">
        <v>6495</v>
      </c>
      <c r="F200" s="14" t="s">
        <v>1293</v>
      </c>
      <c r="G200" s="14" t="s">
        <v>3663</v>
      </c>
      <c r="H200" s="331"/>
      <c r="I200"/>
      <c r="J200"/>
      <c r="K200" s="3"/>
      <c r="L200" s="857"/>
      <c r="M200" s="857"/>
      <c r="N200" s="857"/>
    </row>
    <row r="201" spans="1:14" ht="14.25">
      <c r="A201" s="824" t="s">
        <v>229</v>
      </c>
      <c r="B201" s="827" t="s">
        <v>3845</v>
      </c>
      <c r="C201" s="827" t="s">
        <v>3846</v>
      </c>
      <c r="D201" s="131">
        <v>0</v>
      </c>
      <c r="E201" s="14" t="s">
        <v>6495</v>
      </c>
      <c r="F201" s="14" t="s">
        <v>1293</v>
      </c>
      <c r="G201" s="14" t="s">
        <v>3663</v>
      </c>
      <c r="H201" s="331"/>
      <c r="I201"/>
      <c r="J201"/>
      <c r="K201" s="3"/>
      <c r="L201" s="857"/>
      <c r="M201" s="857"/>
      <c r="N201" s="857"/>
    </row>
    <row r="202" spans="1:14" ht="15" thickBot="1">
      <c r="A202" s="824" t="s">
        <v>230</v>
      </c>
      <c r="B202" s="827" t="s">
        <v>3847</v>
      </c>
      <c r="C202" s="827" t="s">
        <v>3848</v>
      </c>
      <c r="D202" s="131">
        <v>0</v>
      </c>
      <c r="E202" s="14" t="s">
        <v>6495</v>
      </c>
      <c r="F202" s="14" t="s">
        <v>1293</v>
      </c>
      <c r="G202" s="14" t="s">
        <v>3663</v>
      </c>
      <c r="H202" s="331"/>
      <c r="I202"/>
      <c r="J202"/>
      <c r="K202" s="3"/>
      <c r="L202" s="857"/>
      <c r="M202" s="857"/>
      <c r="N202" s="857"/>
    </row>
    <row r="203" spans="1:14" ht="14.25" thickBot="1">
      <c r="A203" s="787" t="s">
        <v>231</v>
      </c>
      <c r="B203" s="351"/>
      <c r="C203" s="351"/>
      <c r="D203" s="434"/>
      <c r="E203" s="434"/>
      <c r="F203" s="434"/>
      <c r="G203" s="434"/>
      <c r="H203" s="331"/>
      <c r="I203"/>
      <c r="J203"/>
      <c r="K203" s="3"/>
      <c r="L203" s="857"/>
      <c r="M203" s="857"/>
      <c r="N203" s="857"/>
    </row>
    <row r="204" spans="1:14" ht="14.25">
      <c r="A204" s="824" t="s">
        <v>1323</v>
      </c>
      <c r="B204" s="827" t="s">
        <v>3849</v>
      </c>
      <c r="C204" s="827" t="s">
        <v>3850</v>
      </c>
      <c r="D204" s="131">
        <v>995</v>
      </c>
      <c r="E204" s="14" t="s">
        <v>6495</v>
      </c>
      <c r="F204" s="14" t="s">
        <v>1293</v>
      </c>
      <c r="G204" s="14" t="s">
        <v>3663</v>
      </c>
      <c r="H204" s="331"/>
      <c r="I204"/>
      <c r="J204"/>
      <c r="K204" s="3"/>
      <c r="L204" s="857"/>
      <c r="M204" s="857"/>
      <c r="N204" s="857"/>
    </row>
    <row r="205" spans="1:14" ht="14.25">
      <c r="A205" s="824" t="s">
        <v>232</v>
      </c>
      <c r="B205" s="827" t="s">
        <v>3851</v>
      </c>
      <c r="C205" s="827" t="s">
        <v>3852</v>
      </c>
      <c r="D205" s="131">
        <v>995</v>
      </c>
      <c r="E205" s="14" t="s">
        <v>6495</v>
      </c>
      <c r="F205" s="14" t="s">
        <v>1293</v>
      </c>
      <c r="G205" s="14" t="s">
        <v>3663</v>
      </c>
      <c r="H205" s="331"/>
      <c r="I205"/>
      <c r="J205"/>
      <c r="L205" s="857"/>
      <c r="M205" s="857"/>
      <c r="N205" s="857"/>
    </row>
    <row r="206" spans="1:14" ht="14.25">
      <c r="A206" s="824" t="s">
        <v>233</v>
      </c>
      <c r="B206" s="827" t="s">
        <v>3853</v>
      </c>
      <c r="C206" s="827" t="s">
        <v>3854</v>
      </c>
      <c r="D206" s="131">
        <v>1995</v>
      </c>
      <c r="E206" s="14" t="s">
        <v>6495</v>
      </c>
      <c r="F206" s="14" t="s">
        <v>1293</v>
      </c>
      <c r="G206" s="14" t="s">
        <v>3663</v>
      </c>
      <c r="H206" s="437"/>
      <c r="I206"/>
      <c r="J206"/>
      <c r="K206" s="3"/>
      <c r="L206" s="857"/>
      <c r="M206" s="857"/>
      <c r="N206" s="857"/>
    </row>
    <row r="207" spans="1:14" ht="14.25">
      <c r="A207" s="824" t="s">
        <v>234</v>
      </c>
      <c r="B207" s="827" t="s">
        <v>3855</v>
      </c>
      <c r="C207" s="827" t="s">
        <v>3856</v>
      </c>
      <c r="D207" s="131">
        <v>3495</v>
      </c>
      <c r="E207" s="14" t="s">
        <v>6495</v>
      </c>
      <c r="F207" s="14" t="s">
        <v>1293</v>
      </c>
      <c r="G207" s="14" t="s">
        <v>3663</v>
      </c>
      <c r="H207" s="437"/>
      <c r="I207"/>
      <c r="J207"/>
      <c r="K207" s="3"/>
      <c r="L207" s="857"/>
      <c r="M207" s="857"/>
      <c r="N207" s="857"/>
    </row>
    <row r="208" spans="1:14" ht="15" thickBot="1">
      <c r="A208" s="824" t="s">
        <v>235</v>
      </c>
      <c r="B208" s="827" t="s">
        <v>3857</v>
      </c>
      <c r="C208" s="827" t="s">
        <v>3858</v>
      </c>
      <c r="D208" s="131">
        <v>8495</v>
      </c>
      <c r="E208" s="14" t="s">
        <v>6495</v>
      </c>
      <c r="F208" s="14" t="s">
        <v>1293</v>
      </c>
      <c r="G208" s="14" t="s">
        <v>3663</v>
      </c>
      <c r="H208" s="331"/>
      <c r="I208"/>
      <c r="J208"/>
      <c r="K208" s="3"/>
      <c r="L208" s="857"/>
      <c r="M208" s="857"/>
      <c r="N208" s="857"/>
    </row>
    <row r="209" spans="1:14" ht="14.25" thickBot="1">
      <c r="A209" s="787" t="s">
        <v>236</v>
      </c>
      <c r="B209" s="351"/>
      <c r="C209" s="351"/>
      <c r="D209" s="434"/>
      <c r="E209" s="434"/>
      <c r="F209" s="434"/>
      <c r="G209" s="434"/>
      <c r="H209" s="331"/>
      <c r="I209"/>
      <c r="J209"/>
      <c r="K209" s="3"/>
      <c r="L209" s="857"/>
      <c r="M209" s="857"/>
      <c r="N209" s="857"/>
    </row>
    <row r="210" spans="1:14" ht="24">
      <c r="A210" s="824" t="s">
        <v>1324</v>
      </c>
      <c r="B210" s="827" t="s">
        <v>3859</v>
      </c>
      <c r="C210" s="827" t="s">
        <v>3860</v>
      </c>
      <c r="D210" s="131">
        <v>0</v>
      </c>
      <c r="E210" s="14" t="s">
        <v>6495</v>
      </c>
      <c r="F210" s="14" t="s">
        <v>1293</v>
      </c>
      <c r="G210" s="14" t="s">
        <v>3663</v>
      </c>
      <c r="H210" s="331"/>
      <c r="I210"/>
      <c r="J210"/>
      <c r="K210" s="3"/>
      <c r="L210" s="857"/>
      <c r="M210" s="857"/>
      <c r="N210" s="857"/>
    </row>
    <row r="211" spans="1:14" ht="24">
      <c r="A211" s="824" t="s">
        <v>237</v>
      </c>
      <c r="B211" s="827" t="s">
        <v>3861</v>
      </c>
      <c r="C211" s="827" t="s">
        <v>3862</v>
      </c>
      <c r="D211" s="131">
        <v>0</v>
      </c>
      <c r="E211" s="14" t="s">
        <v>6495</v>
      </c>
      <c r="F211" s="14" t="s">
        <v>1293</v>
      </c>
      <c r="G211" s="14" t="s">
        <v>3663</v>
      </c>
      <c r="H211" s="331"/>
      <c r="I211"/>
      <c r="J211"/>
      <c r="L211" s="857"/>
      <c r="M211" s="857"/>
      <c r="N211" s="857"/>
    </row>
    <row r="212" spans="1:14" ht="14.25">
      <c r="A212" s="824" t="s">
        <v>238</v>
      </c>
      <c r="B212" s="827" t="s">
        <v>3863</v>
      </c>
      <c r="C212" s="827" t="s">
        <v>3864</v>
      </c>
      <c r="D212" s="131">
        <v>0</v>
      </c>
      <c r="E212" s="14" t="s">
        <v>6495</v>
      </c>
      <c r="F212" s="14" t="s">
        <v>1293</v>
      </c>
      <c r="G212" s="14" t="s">
        <v>3663</v>
      </c>
      <c r="H212" s="331"/>
      <c r="I212"/>
      <c r="J212"/>
      <c r="L212" s="857"/>
      <c r="M212" s="857"/>
      <c r="N212" s="857"/>
    </row>
    <row r="213" spans="1:14" ht="24">
      <c r="A213" s="824" t="s">
        <v>239</v>
      </c>
      <c r="B213" s="827" t="s">
        <v>3865</v>
      </c>
      <c r="C213" s="827" t="s">
        <v>3866</v>
      </c>
      <c r="D213" s="131">
        <v>0</v>
      </c>
      <c r="E213" s="14" t="s">
        <v>6495</v>
      </c>
      <c r="F213" s="14" t="s">
        <v>1293</v>
      </c>
      <c r="G213" s="14" t="s">
        <v>3663</v>
      </c>
      <c r="H213" s="331"/>
      <c r="I213"/>
      <c r="J213"/>
      <c r="K213" s="3"/>
      <c r="L213" s="857"/>
      <c r="M213" s="857"/>
      <c r="N213" s="857"/>
    </row>
    <row r="214" spans="1:14" ht="24">
      <c r="A214" s="824" t="s">
        <v>240</v>
      </c>
      <c r="B214" s="827" t="s">
        <v>3867</v>
      </c>
      <c r="C214" s="827" t="s">
        <v>3868</v>
      </c>
      <c r="D214" s="131">
        <v>0</v>
      </c>
      <c r="E214" s="14" t="s">
        <v>6495</v>
      </c>
      <c r="F214" s="14" t="s">
        <v>1293</v>
      </c>
      <c r="G214" s="14" t="s">
        <v>3663</v>
      </c>
      <c r="H214" s="331"/>
      <c r="I214"/>
      <c r="J214"/>
      <c r="K214" s="3"/>
      <c r="L214" s="857"/>
      <c r="M214" s="857"/>
      <c r="N214" s="857"/>
    </row>
    <row r="215" spans="1:14" ht="18.75" thickBot="1">
      <c r="A215" s="793" t="s">
        <v>6664</v>
      </c>
      <c r="B215" s="429"/>
      <c r="C215" s="794"/>
      <c r="D215" s="795"/>
      <c r="E215" s="1120"/>
      <c r="F215" s="20"/>
      <c r="G215" s="20"/>
      <c r="H215" s="331"/>
      <c r="I215"/>
      <c r="J215"/>
      <c r="L215" s="857"/>
      <c r="M215" s="857"/>
      <c r="N215" s="857"/>
    </row>
    <row r="216" spans="1:14" ht="14.25" thickBot="1">
      <c r="A216" s="350" t="s">
        <v>2496</v>
      </c>
      <c r="B216" s="351"/>
      <c r="C216" s="351"/>
      <c r="D216" s="434"/>
      <c r="E216" s="434"/>
      <c r="F216" s="434"/>
      <c r="G216" s="434"/>
      <c r="H216" s="331"/>
      <c r="I216"/>
      <c r="J216"/>
      <c r="K216" s="3"/>
      <c r="L216" s="857"/>
      <c r="M216" s="857"/>
      <c r="N216" s="857"/>
    </row>
    <row r="217" spans="1:14" ht="14.25" thickBot="1">
      <c r="A217" s="822" t="s">
        <v>175</v>
      </c>
      <c r="B217" s="831" t="s">
        <v>176</v>
      </c>
      <c r="C217" s="1125" t="s">
        <v>2452</v>
      </c>
      <c r="D217" s="131">
        <v>12995</v>
      </c>
      <c r="E217" s="14" t="s">
        <v>6495</v>
      </c>
      <c r="F217" s="140" t="s">
        <v>5</v>
      </c>
      <c r="G217" s="1121" t="s">
        <v>4118</v>
      </c>
      <c r="H217" s="331"/>
      <c r="I217"/>
      <c r="J217"/>
      <c r="K217" s="3"/>
      <c r="L217" s="857"/>
      <c r="M217" s="857"/>
      <c r="N217" s="857"/>
    </row>
    <row r="218" spans="1:14" ht="14.25" thickBot="1">
      <c r="A218" s="787" t="s">
        <v>193</v>
      </c>
      <c r="B218" s="351"/>
      <c r="C218" s="351"/>
      <c r="D218" s="434"/>
      <c r="E218" s="434"/>
      <c r="F218" s="434"/>
      <c r="G218" s="434"/>
      <c r="H218" s="331"/>
      <c r="I218"/>
      <c r="J218"/>
      <c r="L218" s="857"/>
      <c r="M218" s="857"/>
      <c r="N218" s="857"/>
    </row>
    <row r="219" spans="1:14" ht="13.5">
      <c r="A219" s="831" t="s">
        <v>194</v>
      </c>
      <c r="B219" s="831" t="s">
        <v>195</v>
      </c>
      <c r="C219" s="1125" t="s">
        <v>2452</v>
      </c>
      <c r="D219" s="131">
        <v>12995</v>
      </c>
      <c r="E219" s="14" t="s">
        <v>6495</v>
      </c>
      <c r="F219" s="140" t="s">
        <v>5</v>
      </c>
      <c r="G219" s="1121" t="s">
        <v>4118</v>
      </c>
      <c r="H219" s="331"/>
      <c r="I219"/>
      <c r="J219"/>
      <c r="K219" s="3"/>
      <c r="L219" s="857"/>
      <c r="M219" s="857"/>
      <c r="N219" s="857"/>
    </row>
    <row r="220" spans="1:14" ht="18.75" thickBot="1">
      <c r="A220" s="614" t="s">
        <v>1337</v>
      </c>
      <c r="B220" s="437"/>
      <c r="C220" s="439"/>
      <c r="D220" s="437"/>
      <c r="E220" s="437"/>
      <c r="F220" s="437"/>
      <c r="G220" s="437"/>
      <c r="H220" s="331"/>
      <c r="I220"/>
      <c r="J220"/>
      <c r="K220" s="3"/>
      <c r="L220" s="857"/>
      <c r="M220" s="857"/>
      <c r="N220" s="857"/>
    </row>
    <row r="221" spans="1:14" ht="14.25" thickBot="1">
      <c r="A221" s="796" t="s">
        <v>241</v>
      </c>
      <c r="B221" s="351"/>
      <c r="C221" s="351"/>
      <c r="D221" s="434"/>
      <c r="E221" s="434"/>
      <c r="F221" s="434"/>
      <c r="G221" s="434"/>
      <c r="H221" s="331"/>
      <c r="I221"/>
      <c r="J221"/>
      <c r="K221" s="3"/>
      <c r="L221" s="857"/>
      <c r="M221" s="857"/>
      <c r="N221" s="857"/>
    </row>
    <row r="222" spans="1:14" ht="13.5">
      <c r="A222" s="1118" t="s">
        <v>242</v>
      </c>
      <c r="B222" s="1129" t="s">
        <v>243</v>
      </c>
      <c r="C222" s="1119" t="s">
        <v>243</v>
      </c>
      <c r="D222" s="1120">
        <v>0</v>
      </c>
      <c r="E222" s="14" t="s">
        <v>6495</v>
      </c>
      <c r="F222" s="1121" t="s">
        <v>5</v>
      </c>
      <c r="G222" s="1121" t="s">
        <v>4118</v>
      </c>
      <c r="H222" s="331"/>
      <c r="I222"/>
      <c r="J222"/>
      <c r="K222" s="3"/>
      <c r="L222" s="857"/>
      <c r="M222" s="857"/>
      <c r="N222" s="857"/>
    </row>
    <row r="223" spans="1:14" ht="13.5">
      <c r="A223" s="1118" t="s">
        <v>244</v>
      </c>
      <c r="B223" s="1129" t="s">
        <v>245</v>
      </c>
      <c r="C223" s="1119" t="s">
        <v>245</v>
      </c>
      <c r="D223" s="1120">
        <v>0</v>
      </c>
      <c r="E223" s="14" t="s">
        <v>6495</v>
      </c>
      <c r="F223" s="1121" t="s">
        <v>5</v>
      </c>
      <c r="G223" s="1121" t="s">
        <v>4118</v>
      </c>
      <c r="H223" s="331"/>
      <c r="I223"/>
      <c r="J223"/>
      <c r="K223" s="3"/>
      <c r="L223" s="857"/>
      <c r="M223" s="857"/>
      <c r="N223" s="857"/>
    </row>
    <row r="224" spans="1:14" ht="13.5">
      <c r="A224" s="822" t="s">
        <v>1427</v>
      </c>
      <c r="B224" s="827" t="s">
        <v>1428</v>
      </c>
      <c r="C224" s="1123" t="s">
        <v>1428</v>
      </c>
      <c r="D224" s="131">
        <v>0</v>
      </c>
      <c r="E224" s="14" t="s">
        <v>6495</v>
      </c>
      <c r="F224" s="140" t="s">
        <v>5</v>
      </c>
      <c r="G224" s="140" t="s">
        <v>4118</v>
      </c>
      <c r="H224" s="331"/>
      <c r="I224"/>
      <c r="J224"/>
      <c r="K224" s="3"/>
      <c r="L224" s="857"/>
      <c r="M224" s="857"/>
      <c r="N224" s="857"/>
    </row>
    <row r="225" spans="1:14" ht="13.5">
      <c r="A225" s="1118" t="s">
        <v>246</v>
      </c>
      <c r="B225" s="1129" t="s">
        <v>247</v>
      </c>
      <c r="C225" s="1119" t="s">
        <v>247</v>
      </c>
      <c r="D225" s="1120">
        <v>0</v>
      </c>
      <c r="E225" s="14" t="s">
        <v>6495</v>
      </c>
      <c r="F225" s="1121" t="s">
        <v>5</v>
      </c>
      <c r="G225" s="1121" t="s">
        <v>4118</v>
      </c>
      <c r="H225" s="331"/>
      <c r="I225"/>
      <c r="J225"/>
      <c r="K225" s="3"/>
      <c r="L225" s="857"/>
      <c r="M225" s="857"/>
      <c r="N225" s="857"/>
    </row>
    <row r="226" spans="1:14" ht="13.5">
      <c r="A226" s="1118" t="s">
        <v>248</v>
      </c>
      <c r="B226" s="1129" t="s">
        <v>249</v>
      </c>
      <c r="C226" s="1119" t="s">
        <v>249</v>
      </c>
      <c r="D226" s="1120">
        <v>0</v>
      </c>
      <c r="E226" s="14" t="s">
        <v>6495</v>
      </c>
      <c r="F226" s="1121" t="s">
        <v>5</v>
      </c>
      <c r="G226" s="1121" t="s">
        <v>4118</v>
      </c>
      <c r="H226" s="1038"/>
      <c r="I226"/>
      <c r="J226"/>
      <c r="K226" s="3"/>
      <c r="L226" s="857"/>
      <c r="M226" s="857"/>
      <c r="N226" s="857"/>
    </row>
    <row r="227" spans="1:14" ht="13.5">
      <c r="A227" s="1118" t="s">
        <v>250</v>
      </c>
      <c r="B227" s="1129" t="s">
        <v>251</v>
      </c>
      <c r="C227" s="1119" t="s">
        <v>251</v>
      </c>
      <c r="D227" s="1120">
        <v>0</v>
      </c>
      <c r="E227" s="14" t="s">
        <v>6495</v>
      </c>
      <c r="F227" s="1121" t="s">
        <v>5</v>
      </c>
      <c r="G227" s="1121" t="s">
        <v>4118</v>
      </c>
      <c r="H227" s="1038"/>
      <c r="I227"/>
      <c r="J227"/>
      <c r="K227" s="3"/>
      <c r="L227" s="857"/>
      <c r="M227" s="857"/>
      <c r="N227" s="857"/>
    </row>
    <row r="228" spans="1:14" ht="13.5">
      <c r="A228" s="1118" t="s">
        <v>252</v>
      </c>
      <c r="B228" s="1129" t="s">
        <v>253</v>
      </c>
      <c r="C228" s="1119" t="s">
        <v>253</v>
      </c>
      <c r="D228" s="1120">
        <v>0</v>
      </c>
      <c r="E228" s="14" t="s">
        <v>6495</v>
      </c>
      <c r="F228" s="1121" t="s">
        <v>5</v>
      </c>
      <c r="G228" s="1121" t="s">
        <v>4118</v>
      </c>
      <c r="H228" s="331"/>
      <c r="I228"/>
      <c r="J228"/>
      <c r="K228" s="3"/>
      <c r="L228" s="857"/>
      <c r="M228" s="857"/>
      <c r="N228" s="857"/>
    </row>
    <row r="229" spans="1:14" ht="13.5">
      <c r="A229" s="1118" t="s">
        <v>254</v>
      </c>
      <c r="B229" s="1129" t="s">
        <v>255</v>
      </c>
      <c r="C229" s="1119" t="s">
        <v>255</v>
      </c>
      <c r="D229" s="1120">
        <v>0</v>
      </c>
      <c r="E229" s="14" t="s">
        <v>6495</v>
      </c>
      <c r="F229" s="1121" t="s">
        <v>5</v>
      </c>
      <c r="G229" s="1121" t="s">
        <v>4118</v>
      </c>
      <c r="H229" s="331"/>
      <c r="I229"/>
      <c r="J229"/>
      <c r="K229" s="3"/>
      <c r="L229" s="857"/>
      <c r="M229" s="857"/>
      <c r="N229" s="857"/>
    </row>
    <row r="230" spans="1:14" ht="13.5">
      <c r="A230" s="1118" t="s">
        <v>256</v>
      </c>
      <c r="B230" s="1129" t="s">
        <v>257</v>
      </c>
      <c r="C230" s="1119" t="s">
        <v>257</v>
      </c>
      <c r="D230" s="1120">
        <v>0</v>
      </c>
      <c r="E230" s="14" t="s">
        <v>6495</v>
      </c>
      <c r="F230" s="1121" t="s">
        <v>5</v>
      </c>
      <c r="G230" s="1121" t="s">
        <v>4118</v>
      </c>
      <c r="H230" s="331"/>
      <c r="I230"/>
      <c r="J230"/>
      <c r="K230" s="3"/>
      <c r="L230" s="857"/>
      <c r="M230" s="857"/>
      <c r="N230" s="857"/>
    </row>
    <row r="231" spans="1:14" ht="13.5">
      <c r="A231" s="1118" t="s">
        <v>258</v>
      </c>
      <c r="B231" s="1129" t="s">
        <v>259</v>
      </c>
      <c r="C231" s="1119" t="s">
        <v>259</v>
      </c>
      <c r="D231" s="1120">
        <v>0</v>
      </c>
      <c r="E231" s="14" t="s">
        <v>6495</v>
      </c>
      <c r="F231" s="1121" t="s">
        <v>5</v>
      </c>
      <c r="G231" s="1121" t="s">
        <v>4118</v>
      </c>
      <c r="H231" s="331"/>
      <c r="I231"/>
      <c r="J231"/>
      <c r="K231" s="3"/>
      <c r="L231" s="857"/>
      <c r="M231" s="857"/>
      <c r="N231" s="857"/>
    </row>
    <row r="232" spans="1:14" ht="13.5">
      <c r="A232" s="1118" t="s">
        <v>260</v>
      </c>
      <c r="B232" s="1129" t="s">
        <v>261</v>
      </c>
      <c r="C232" s="1119" t="s">
        <v>261</v>
      </c>
      <c r="D232" s="1120">
        <v>0</v>
      </c>
      <c r="E232" s="14" t="s">
        <v>6495</v>
      </c>
      <c r="F232" s="1121" t="s">
        <v>5</v>
      </c>
      <c r="G232" s="1121" t="s">
        <v>4118</v>
      </c>
      <c r="H232" s="331"/>
      <c r="I232"/>
      <c r="J232"/>
      <c r="L232" s="857"/>
      <c r="M232" s="857"/>
      <c r="N232" s="857"/>
    </row>
    <row r="233" spans="1:14" ht="13.5">
      <c r="A233" s="1118" t="s">
        <v>262</v>
      </c>
      <c r="B233" s="1129" t="s">
        <v>263</v>
      </c>
      <c r="C233" s="1119" t="s">
        <v>263</v>
      </c>
      <c r="D233" s="1120">
        <v>0</v>
      </c>
      <c r="E233" s="14" t="s">
        <v>6495</v>
      </c>
      <c r="F233" s="1121" t="s">
        <v>5</v>
      </c>
      <c r="G233" s="1121" t="s">
        <v>4118</v>
      </c>
      <c r="H233" s="331"/>
      <c r="I233"/>
      <c r="J233"/>
      <c r="L233" s="857"/>
      <c r="M233" s="857"/>
      <c r="N233" s="857"/>
    </row>
    <row r="234" spans="1:14" ht="13.5">
      <c r="A234" s="831" t="s">
        <v>264</v>
      </c>
      <c r="B234" s="1129" t="s">
        <v>265</v>
      </c>
      <c r="C234" s="1119" t="s">
        <v>265</v>
      </c>
      <c r="D234" s="1120">
        <v>0</v>
      </c>
      <c r="E234" s="14" t="s">
        <v>6495</v>
      </c>
      <c r="F234" s="1121" t="s">
        <v>5</v>
      </c>
      <c r="G234" s="1121" t="s">
        <v>4118</v>
      </c>
      <c r="H234" s="331"/>
      <c r="I234"/>
      <c r="J234"/>
      <c r="L234" s="857"/>
      <c r="M234" s="857"/>
      <c r="N234" s="857"/>
    </row>
    <row r="235" spans="1:14" ht="13.5">
      <c r="A235" s="1118" t="s">
        <v>266</v>
      </c>
      <c r="B235" s="1130" t="s">
        <v>267</v>
      </c>
      <c r="C235" s="1130" t="s">
        <v>267</v>
      </c>
      <c r="D235" s="1120">
        <v>0</v>
      </c>
      <c r="E235" s="14" t="s">
        <v>6495</v>
      </c>
      <c r="F235" s="1121" t="s">
        <v>5</v>
      </c>
      <c r="G235" s="1121" t="s">
        <v>4118</v>
      </c>
      <c r="H235" s="331"/>
      <c r="I235"/>
      <c r="J235"/>
      <c r="K235" s="3"/>
      <c r="L235" s="857"/>
      <c r="M235" s="857"/>
      <c r="N235" s="857"/>
    </row>
    <row r="236" spans="1:14" ht="13.5">
      <c r="A236" s="437"/>
      <c r="B236" s="797"/>
      <c r="C236" s="439"/>
      <c r="D236" s="437"/>
      <c r="E236" s="437"/>
      <c r="F236" s="437"/>
      <c r="G236" s="437"/>
      <c r="H236" s="331"/>
      <c r="I236"/>
      <c r="J236"/>
      <c r="L236" s="857"/>
      <c r="M236" s="857"/>
      <c r="N236" s="857"/>
    </row>
    <row r="237" spans="1:14" ht="18.75" thickBot="1">
      <c r="A237" s="614" t="s">
        <v>4175</v>
      </c>
      <c r="B237" s="437"/>
      <c r="C237" s="439"/>
      <c r="D237" s="437"/>
      <c r="E237" s="437"/>
      <c r="F237" s="437"/>
      <c r="G237" s="437"/>
      <c r="H237" s="331"/>
      <c r="I237"/>
      <c r="J237"/>
      <c r="L237" s="857"/>
      <c r="M237" s="857"/>
      <c r="N237" s="857"/>
    </row>
    <row r="238" spans="1:14" ht="14.25" thickBot="1">
      <c r="A238" s="137" t="s">
        <v>1334</v>
      </c>
      <c r="B238" s="351"/>
      <c r="C238" s="351"/>
      <c r="D238" s="434"/>
      <c r="E238" s="434"/>
      <c r="F238" s="434"/>
      <c r="G238" s="434"/>
      <c r="H238" s="331"/>
      <c r="I238"/>
      <c r="J238"/>
      <c r="L238" s="857"/>
      <c r="M238" s="857"/>
      <c r="N238" s="857"/>
    </row>
    <row r="239" spans="1:14" ht="14.25" thickBot="1">
      <c r="A239" s="115" t="s">
        <v>1332</v>
      </c>
      <c r="B239" s="115" t="s">
        <v>1333</v>
      </c>
      <c r="C239" s="115" t="s">
        <v>1333</v>
      </c>
      <c r="D239" s="13">
        <v>0</v>
      </c>
      <c r="E239" s="14" t="s">
        <v>6495</v>
      </c>
      <c r="F239" s="1131" t="s">
        <v>5</v>
      </c>
      <c r="G239" s="1131" t="s">
        <v>4118</v>
      </c>
      <c r="H239" s="331"/>
      <c r="I239"/>
      <c r="J239"/>
      <c r="K239" s="3"/>
      <c r="L239" s="857"/>
      <c r="M239" s="857"/>
      <c r="N239" s="857"/>
    </row>
    <row r="240" spans="1:14" ht="13.5">
      <c r="A240" s="798" t="s">
        <v>6401</v>
      </c>
      <c r="B240" s="783"/>
      <c r="C240" s="783"/>
      <c r="D240" s="440"/>
      <c r="E240" s="440"/>
      <c r="F240" s="440"/>
      <c r="G240" s="440"/>
      <c r="H240" s="55"/>
      <c r="I240"/>
      <c r="L240" s="857"/>
      <c r="M240" s="857"/>
      <c r="N240" s="857"/>
    </row>
    <row r="241" spans="1:14" ht="13.5">
      <c r="A241" s="799" t="s">
        <v>6399</v>
      </c>
      <c r="B241" s="343"/>
      <c r="C241" s="343"/>
      <c r="D241" s="800"/>
      <c r="E241" s="800"/>
      <c r="F241" s="800"/>
      <c r="G241" s="800"/>
      <c r="H241" s="55"/>
      <c r="I241"/>
      <c r="L241" s="857"/>
      <c r="M241" s="857"/>
      <c r="N241" s="857"/>
    </row>
    <row r="242" spans="1:14" ht="14.25" thickBot="1">
      <c r="A242" s="801" t="s">
        <v>6400</v>
      </c>
      <c r="B242" s="343"/>
      <c r="C242" s="343"/>
      <c r="D242" s="800"/>
      <c r="E242" s="800"/>
      <c r="F242" s="800"/>
      <c r="G242" s="800"/>
      <c r="H242" s="55"/>
      <c r="I242"/>
      <c r="L242" s="857"/>
      <c r="M242" s="857"/>
      <c r="N242" s="857"/>
    </row>
    <row r="243" spans="1:14" ht="14.25" thickBot="1">
      <c r="A243" s="822" t="s">
        <v>2217</v>
      </c>
      <c r="B243" s="950" t="s">
        <v>2218</v>
      </c>
      <c r="C243" s="950" t="s">
        <v>2218</v>
      </c>
      <c r="D243" s="13">
        <v>0</v>
      </c>
      <c r="E243" s="14" t="s">
        <v>6495</v>
      </c>
      <c r="F243" s="14" t="s">
        <v>5</v>
      </c>
      <c r="G243" s="14" t="s">
        <v>4118</v>
      </c>
      <c r="H243" s="55"/>
      <c r="I243"/>
      <c r="L243" s="857"/>
      <c r="M243" s="857"/>
      <c r="N243" s="857"/>
    </row>
    <row r="244" spans="1:14" ht="14.25" thickBot="1">
      <c r="A244" s="137" t="s">
        <v>9105</v>
      </c>
      <c r="B244" s="351"/>
      <c r="C244" s="351"/>
      <c r="D244" s="434"/>
      <c r="E244" s="434"/>
      <c r="F244" s="434"/>
      <c r="G244" s="434"/>
      <c r="H244" s="331"/>
      <c r="I244"/>
      <c r="L244" s="857"/>
      <c r="M244" s="857"/>
      <c r="N244" s="857"/>
    </row>
    <row r="245" spans="1:14" ht="13.5">
      <c r="A245" s="125" t="s">
        <v>9106</v>
      </c>
      <c r="B245" s="1132" t="s">
        <v>9107</v>
      </c>
      <c r="C245" s="1132" t="s">
        <v>9107</v>
      </c>
      <c r="D245" s="13">
        <v>0</v>
      </c>
      <c r="E245" s="14" t="s">
        <v>6495</v>
      </c>
      <c r="F245" s="1131" t="s">
        <v>5</v>
      </c>
      <c r="G245" s="1131" t="s">
        <v>4118</v>
      </c>
      <c r="H245" s="331"/>
      <c r="I245"/>
      <c r="L245" s="857"/>
      <c r="M245" s="857"/>
      <c r="N245" s="857"/>
    </row>
    <row r="246" spans="1:14" ht="13.5">
      <c r="A246" s="331"/>
      <c r="B246" s="802"/>
      <c r="C246" s="344"/>
      <c r="D246" s="331"/>
      <c r="E246" s="331"/>
      <c r="F246" s="331"/>
      <c r="G246" s="331"/>
      <c r="H246" s="331"/>
      <c r="I246"/>
    </row>
    <row r="247" spans="1:14" ht="13.5">
      <c r="A247" s="382" t="s">
        <v>160</v>
      </c>
      <c r="B247" s="382"/>
      <c r="C247" s="387" t="s">
        <v>8399</v>
      </c>
      <c r="D247" s="331"/>
      <c r="E247" s="331"/>
      <c r="F247" s="331"/>
      <c r="G247" s="331"/>
      <c r="H247" s="331"/>
      <c r="I247"/>
    </row>
    <row r="248" spans="1:14" ht="13.5">
      <c r="A248" s="385" t="s">
        <v>5</v>
      </c>
      <c r="B248" s="382" t="s">
        <v>161</v>
      </c>
      <c r="C248" s="854" t="s">
        <v>8400</v>
      </c>
      <c r="D248" s="331"/>
      <c r="E248" s="331"/>
      <c r="F248" s="331"/>
      <c r="G248" s="331"/>
      <c r="H248" s="331"/>
      <c r="I248"/>
    </row>
    <row r="249" spans="1:14" ht="13.5">
      <c r="A249" s="385" t="s">
        <v>7</v>
      </c>
      <c r="B249" s="383" t="s">
        <v>162</v>
      </c>
      <c r="C249" s="854" t="s">
        <v>8401</v>
      </c>
      <c r="D249" s="331"/>
      <c r="E249" s="331"/>
      <c r="F249" s="331"/>
      <c r="G249" s="331"/>
      <c r="H249" s="331"/>
      <c r="I249"/>
    </row>
    <row r="250" spans="1:14" ht="13.5">
      <c r="A250" s="385" t="s">
        <v>163</v>
      </c>
      <c r="B250" s="382" t="s">
        <v>164</v>
      </c>
      <c r="C250" s="388" t="s">
        <v>8402</v>
      </c>
      <c r="D250" s="331"/>
      <c r="E250" s="331"/>
      <c r="F250" s="331"/>
      <c r="G250" s="331"/>
      <c r="H250" s="331"/>
      <c r="I250"/>
    </row>
    <row r="251" spans="1:14" ht="13.5">
      <c r="A251" s="385" t="s">
        <v>165</v>
      </c>
      <c r="B251" s="382" t="s">
        <v>166</v>
      </c>
      <c r="C251" s="388" t="s">
        <v>8403</v>
      </c>
      <c r="D251" s="331"/>
      <c r="E251" s="331"/>
      <c r="F251" s="331"/>
      <c r="G251" s="331"/>
      <c r="H251" s="331"/>
      <c r="I251"/>
    </row>
    <row r="252" spans="1:14" ht="13.5">
      <c r="A252" s="385" t="s">
        <v>167</v>
      </c>
      <c r="B252" s="382" t="s">
        <v>168</v>
      </c>
      <c r="C252" s="388" t="s">
        <v>8404</v>
      </c>
      <c r="D252" s="331"/>
      <c r="E252" s="331"/>
      <c r="F252" s="331"/>
      <c r="G252" s="331"/>
      <c r="H252" s="331"/>
      <c r="I252"/>
    </row>
    <row r="253" spans="1:14" ht="13.5">
      <c r="A253" s="385" t="s">
        <v>169</v>
      </c>
      <c r="B253" s="382" t="s">
        <v>170</v>
      </c>
      <c r="C253" s="854" t="s">
        <v>8405</v>
      </c>
      <c r="D253" s="331"/>
      <c r="E253" s="331"/>
      <c r="F253" s="331"/>
      <c r="G253" s="331"/>
      <c r="H253" s="331"/>
      <c r="I253"/>
    </row>
    <row r="254" spans="1:14" ht="13.5">
      <c r="A254" s="466" t="s">
        <v>1292</v>
      </c>
      <c r="B254" s="331" t="s">
        <v>1295</v>
      </c>
      <c r="C254" s="849" t="s">
        <v>8406</v>
      </c>
      <c r="D254" s="331"/>
      <c r="E254" s="331"/>
      <c r="F254" s="331"/>
      <c r="G254" s="331"/>
      <c r="H254" s="331"/>
      <c r="I254"/>
    </row>
    <row r="255" spans="1:14" ht="13.5">
      <c r="A255" s="466" t="s">
        <v>1293</v>
      </c>
      <c r="B255" s="331" t="s">
        <v>1296</v>
      </c>
      <c r="C255" s="854" t="s">
        <v>8407</v>
      </c>
      <c r="D255" s="331"/>
      <c r="E255" s="331"/>
      <c r="F255" s="331"/>
      <c r="G255" s="331"/>
      <c r="H255" s="331"/>
      <c r="I255"/>
    </row>
    <row r="256" spans="1:14" ht="13.5">
      <c r="A256" s="466" t="s">
        <v>1425</v>
      </c>
      <c r="B256" s="331" t="s">
        <v>1424</v>
      </c>
      <c r="C256" s="384"/>
      <c r="D256" s="331"/>
      <c r="E256" s="331"/>
      <c r="F256" s="331"/>
      <c r="G256" s="331"/>
      <c r="H256" s="331"/>
      <c r="I256"/>
    </row>
    <row r="257" spans="1:9" ht="13.5">
      <c r="A257" s="466" t="s">
        <v>1294</v>
      </c>
      <c r="B257" s="331" t="s">
        <v>1297</v>
      </c>
      <c r="C257" s="849"/>
      <c r="D257" s="331"/>
      <c r="E257" s="331"/>
      <c r="F257" s="331"/>
      <c r="G257" s="331"/>
      <c r="H257" s="331"/>
      <c r="I257"/>
    </row>
    <row r="258" spans="1:9" ht="13.5">
      <c r="A258" s="466" t="s">
        <v>171</v>
      </c>
      <c r="B258" s="331" t="s">
        <v>172</v>
      </c>
      <c r="C258" s="384"/>
      <c r="D258" s="331"/>
      <c r="E258" s="331"/>
      <c r="F258" s="331"/>
      <c r="G258" s="331"/>
      <c r="H258" s="331"/>
      <c r="I258"/>
    </row>
    <row r="259" spans="1:9" ht="13.5">
      <c r="A259" s="466" t="s">
        <v>5415</v>
      </c>
      <c r="B259" s="331" t="s">
        <v>5416</v>
      </c>
      <c r="C259" s="864"/>
      <c r="D259" s="331"/>
      <c r="E259" s="331"/>
      <c r="F259" s="331"/>
      <c r="G259" s="331"/>
      <c r="H259" s="331"/>
      <c r="I259"/>
    </row>
    <row r="260" spans="1:9" ht="13.5">
      <c r="A260" s="466" t="s">
        <v>7167</v>
      </c>
      <c r="B260" s="331" t="s">
        <v>7168</v>
      </c>
      <c r="C260" s="176"/>
      <c r="D260" s="331"/>
      <c r="E260" s="331"/>
      <c r="F260" s="331"/>
      <c r="G260" s="331"/>
      <c r="H260" s="331"/>
      <c r="I260"/>
    </row>
    <row r="261" spans="1:9">
      <c r="A261" s="26" t="s">
        <v>7712</v>
      </c>
      <c r="B261" s="849" t="s">
        <v>9836</v>
      </c>
    </row>
  </sheetData>
  <sheetProtection algorithmName="SHA-512" hashValue="ATMWxKkXQcoSb+cSPkSfu1wDRxvNSfKFZHZ8tjfTb+6ikriUYkTBAtawflFcLJ2fdjRYvMgc7FCYMaLB7bq7cA==" saltValue="4kTnHuWgLgInqCutL+Ih7g==" spinCount="100000" sheet="1" objects="1" scenarios="1"/>
  <sortState ref="A9:J252">
    <sortCondition ref="J9:J252"/>
  </sortState>
  <customSheetViews>
    <customSheetView guid="{BFA5E16F-D786-453C-82A8-C4AF05421942}" showPageBreaks="1">
      <selection activeCell="C1" sqref="C1:G5"/>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2">
    <mergeCell ref="A1:B5"/>
    <mergeCell ref="C1:G5"/>
  </mergeCells>
  <phoneticPr fontId="123" type="noConversion"/>
  <conditionalFormatting sqref="A92:A93">
    <cfRule type="duplicateValues" dxfId="64" priority="2"/>
  </conditionalFormatting>
  <conditionalFormatting sqref="A91">
    <cfRule type="duplicateValues" dxfId="63" priority="1"/>
  </conditionalFormatting>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58"/>
  <sheetViews>
    <sheetView zoomScaleNormal="100" workbookViewId="0"/>
  </sheetViews>
  <sheetFormatPr defaultColWidth="9.125" defaultRowHeight="12"/>
  <cols>
    <col min="1" max="1" width="20.625" style="27" customWidth="1"/>
    <col min="2" max="2" width="52.625" style="27" customWidth="1"/>
    <col min="3" max="3" width="52.625" style="37" customWidth="1"/>
    <col min="4" max="4" width="10.125" style="27" customWidth="1"/>
    <col min="5" max="5" width="5.375" style="27" customWidth="1"/>
    <col min="6" max="6" width="7.625" style="27" customWidth="1"/>
    <col min="7" max="7" width="9.375" style="27" customWidth="1"/>
    <col min="8" max="16384" width="9.125" style="27"/>
  </cols>
  <sheetData>
    <row r="1" spans="1:14" ht="20.25" customHeight="1">
      <c r="A1" s="44" t="s">
        <v>332</v>
      </c>
      <c r="B1" s="96"/>
      <c r="C1" s="1275" t="s">
        <v>173</v>
      </c>
      <c r="D1" s="1276"/>
      <c r="E1" s="1276"/>
      <c r="F1" s="1276"/>
      <c r="G1" s="1276"/>
      <c r="I1"/>
    </row>
    <row r="2" spans="1:14" ht="11.25" customHeight="1">
      <c r="A2" s="96"/>
      <c r="B2" s="96"/>
      <c r="C2" s="1276"/>
      <c r="D2" s="1276"/>
      <c r="E2" s="1276"/>
      <c r="F2" s="1276"/>
      <c r="G2" s="1276"/>
      <c r="I2"/>
    </row>
    <row r="3" spans="1:14" ht="11.25" customHeight="1">
      <c r="A3" s="96"/>
      <c r="B3" s="96"/>
      <c r="C3" s="1276"/>
      <c r="D3" s="1276"/>
      <c r="E3" s="1276"/>
      <c r="F3" s="1276"/>
      <c r="G3" s="1276"/>
      <c r="I3"/>
    </row>
    <row r="4" spans="1:14" ht="11.25" customHeight="1">
      <c r="A4" s="96"/>
      <c r="B4" s="96"/>
      <c r="C4" s="1276"/>
      <c r="D4" s="1276"/>
      <c r="E4" s="1276"/>
      <c r="F4" s="1276"/>
      <c r="G4" s="1276"/>
      <c r="I4"/>
    </row>
    <row r="5" spans="1:14" ht="11.25" customHeight="1" thickBot="1">
      <c r="A5" s="96"/>
      <c r="B5" s="96"/>
      <c r="C5" s="1276"/>
      <c r="D5" s="1276"/>
      <c r="E5" s="1276"/>
      <c r="F5" s="1276"/>
      <c r="G5" s="1276"/>
      <c r="I5"/>
    </row>
    <row r="6" spans="1:14" ht="27" customHeight="1">
      <c r="A6" s="28" t="s">
        <v>0</v>
      </c>
      <c r="B6" s="103" t="s">
        <v>1</v>
      </c>
      <c r="C6" s="29" t="s">
        <v>2</v>
      </c>
      <c r="D6" s="169" t="s">
        <v>3498</v>
      </c>
      <c r="E6" s="256" t="s">
        <v>6494</v>
      </c>
      <c r="F6" s="9" t="s">
        <v>4</v>
      </c>
      <c r="G6" s="584" t="s">
        <v>8398</v>
      </c>
      <c r="I6"/>
    </row>
    <row r="7" spans="1:14" ht="16.5" thickBot="1">
      <c r="A7" s="45" t="s">
        <v>4179</v>
      </c>
      <c r="B7" s="165"/>
      <c r="C7" s="30"/>
      <c r="D7" s="30"/>
      <c r="E7" s="30"/>
      <c r="F7" s="30"/>
      <c r="G7" s="30"/>
      <c r="I7"/>
    </row>
    <row r="8" spans="1:14" ht="14.25" thickBot="1">
      <c r="A8" s="153" t="s">
        <v>4180</v>
      </c>
      <c r="B8" s="154"/>
      <c r="C8" s="97"/>
      <c r="D8" s="97"/>
      <c r="E8" s="117"/>
      <c r="F8" s="107"/>
      <c r="G8" s="98"/>
      <c r="I8"/>
    </row>
    <row r="9" spans="1:14" ht="13.5">
      <c r="A9" s="23" t="s">
        <v>1325</v>
      </c>
      <c r="B9" s="12" t="s">
        <v>2549</v>
      </c>
      <c r="C9" s="12" t="s">
        <v>333</v>
      </c>
      <c r="D9" s="39">
        <v>4000</v>
      </c>
      <c r="E9" s="40" t="s">
        <v>6495</v>
      </c>
      <c r="F9" s="40" t="s">
        <v>5</v>
      </c>
      <c r="G9" s="206" t="s">
        <v>3664</v>
      </c>
      <c r="I9"/>
      <c r="J9" s="3"/>
      <c r="K9" s="3"/>
      <c r="L9" s="857"/>
      <c r="M9" s="857"/>
      <c r="N9" s="857"/>
    </row>
    <row r="10" spans="1:14" ht="13.5">
      <c r="A10" s="23" t="s">
        <v>1326</v>
      </c>
      <c r="B10" s="12" t="s">
        <v>2550</v>
      </c>
      <c r="C10" s="12" t="s">
        <v>334</v>
      </c>
      <c r="D10" s="39">
        <v>4000</v>
      </c>
      <c r="E10" s="40" t="s">
        <v>6495</v>
      </c>
      <c r="F10" s="40" t="s">
        <v>5</v>
      </c>
      <c r="G10" s="206" t="s">
        <v>3664</v>
      </c>
      <c r="I10"/>
      <c r="J10" s="3"/>
      <c r="K10" s="3"/>
      <c r="L10" s="857"/>
      <c r="M10" s="857"/>
      <c r="N10" s="857"/>
    </row>
    <row r="11" spans="1:14" ht="13.5">
      <c r="A11" s="23" t="s">
        <v>1327</v>
      </c>
      <c r="B11" s="114" t="s">
        <v>4183</v>
      </c>
      <c r="C11" s="12" t="s">
        <v>335</v>
      </c>
      <c r="D11" s="39">
        <v>8000</v>
      </c>
      <c r="E11" s="40" t="s">
        <v>6495</v>
      </c>
      <c r="F11" s="40" t="s">
        <v>5</v>
      </c>
      <c r="G11" s="206" t="s">
        <v>3664</v>
      </c>
      <c r="I11"/>
      <c r="J11" s="3"/>
      <c r="K11" s="3"/>
      <c r="L11" s="857"/>
      <c r="M11" s="857"/>
      <c r="N11" s="857"/>
    </row>
    <row r="12" spans="1:14" ht="13.5">
      <c r="A12" s="23" t="s">
        <v>336</v>
      </c>
      <c r="B12" s="12" t="s">
        <v>337</v>
      </c>
      <c r="C12" s="114" t="s">
        <v>4184</v>
      </c>
      <c r="D12" s="39">
        <v>2000</v>
      </c>
      <c r="E12" s="40" t="s">
        <v>6495</v>
      </c>
      <c r="F12" s="40" t="s">
        <v>5</v>
      </c>
      <c r="G12" s="206" t="s">
        <v>3664</v>
      </c>
      <c r="I12"/>
      <c r="J12" s="3"/>
      <c r="K12" s="3"/>
      <c r="L12" s="857"/>
      <c r="M12" s="857"/>
      <c r="N12" s="857"/>
    </row>
    <row r="13" spans="1:14" ht="14.25" thickBot="1">
      <c r="A13" s="23" t="s">
        <v>338</v>
      </c>
      <c r="B13" s="12" t="s">
        <v>339</v>
      </c>
      <c r="C13" s="114" t="s">
        <v>4185</v>
      </c>
      <c r="D13" s="39">
        <v>8000</v>
      </c>
      <c r="E13" s="40" t="s">
        <v>6495</v>
      </c>
      <c r="F13" s="40" t="s">
        <v>5</v>
      </c>
      <c r="G13" s="206" t="s">
        <v>3664</v>
      </c>
      <c r="I13"/>
      <c r="J13" s="3"/>
      <c r="K13" s="3"/>
      <c r="L13" s="857"/>
      <c r="M13" s="857"/>
      <c r="N13" s="857"/>
    </row>
    <row r="14" spans="1:14" ht="14.25" thickBot="1">
      <c r="A14" s="153" t="s">
        <v>4181</v>
      </c>
      <c r="B14" s="154"/>
      <c r="C14" s="117"/>
      <c r="D14" s="117"/>
      <c r="E14" s="117"/>
      <c r="F14" s="107"/>
      <c r="G14" s="107"/>
      <c r="I14"/>
      <c r="L14" s="857"/>
      <c r="M14" s="857"/>
      <c r="N14" s="857"/>
    </row>
    <row r="15" spans="1:14" ht="13.5">
      <c r="A15" s="21" t="s">
        <v>1503</v>
      </c>
      <c r="B15" s="12" t="s">
        <v>2551</v>
      </c>
      <c r="C15" s="12" t="s">
        <v>333</v>
      </c>
      <c r="D15" s="39">
        <v>4000</v>
      </c>
      <c r="E15" s="40" t="s">
        <v>6495</v>
      </c>
      <c r="F15" s="40" t="s">
        <v>5</v>
      </c>
      <c r="G15" s="206" t="s">
        <v>3664</v>
      </c>
      <c r="I15"/>
      <c r="J15" s="3"/>
      <c r="K15" s="3"/>
      <c r="L15" s="857"/>
      <c r="M15" s="857"/>
      <c r="N15" s="857"/>
    </row>
    <row r="16" spans="1:14" ht="13.5">
      <c r="A16" s="21" t="s">
        <v>1504</v>
      </c>
      <c r="B16" s="12" t="s">
        <v>2552</v>
      </c>
      <c r="C16" s="12" t="s">
        <v>334</v>
      </c>
      <c r="D16" s="39">
        <v>4000</v>
      </c>
      <c r="E16" s="40" t="s">
        <v>6495</v>
      </c>
      <c r="F16" s="40" t="s">
        <v>5</v>
      </c>
      <c r="G16" s="206" t="s">
        <v>3664</v>
      </c>
      <c r="I16"/>
      <c r="J16" s="3"/>
      <c r="K16" s="3"/>
      <c r="L16" s="857"/>
      <c r="M16" s="857"/>
      <c r="N16" s="857"/>
    </row>
    <row r="17" spans="1:14" ht="14.25" thickBot="1">
      <c r="A17" s="21" t="s">
        <v>1505</v>
      </c>
      <c r="B17" s="12" t="s">
        <v>2553</v>
      </c>
      <c r="C17" s="12" t="s">
        <v>335</v>
      </c>
      <c r="D17" s="39">
        <v>8000</v>
      </c>
      <c r="E17" s="40" t="s">
        <v>6495</v>
      </c>
      <c r="F17" s="40" t="s">
        <v>5</v>
      </c>
      <c r="G17" s="206" t="s">
        <v>3664</v>
      </c>
      <c r="I17"/>
      <c r="J17" s="3"/>
      <c r="K17" s="3"/>
      <c r="L17" s="857"/>
      <c r="M17" s="857"/>
      <c r="N17" s="857"/>
    </row>
    <row r="18" spans="1:14" ht="14.25" thickBot="1">
      <c r="A18" s="153" t="s">
        <v>4182</v>
      </c>
      <c r="B18" s="154"/>
      <c r="C18" s="117"/>
      <c r="D18" s="117"/>
      <c r="E18" s="117"/>
      <c r="F18" s="107"/>
      <c r="G18" s="107"/>
      <c r="I18"/>
      <c r="L18" s="857"/>
      <c r="M18" s="857"/>
      <c r="N18" s="857"/>
    </row>
    <row r="19" spans="1:14" ht="13.5">
      <c r="A19" s="113" t="s">
        <v>1328</v>
      </c>
      <c r="B19" s="12" t="s">
        <v>2554</v>
      </c>
      <c r="C19" s="114" t="s">
        <v>333</v>
      </c>
      <c r="D19" s="39">
        <v>4000</v>
      </c>
      <c r="E19" s="40" t="s">
        <v>6495</v>
      </c>
      <c r="F19" s="40" t="s">
        <v>5</v>
      </c>
      <c r="G19" s="206" t="s">
        <v>3664</v>
      </c>
      <c r="I19"/>
      <c r="J19" s="3"/>
      <c r="K19" s="3"/>
      <c r="L19" s="857"/>
      <c r="M19" s="857"/>
      <c r="N19" s="857"/>
    </row>
    <row r="20" spans="1:14" ht="13.5">
      <c r="A20" s="113" t="s">
        <v>1329</v>
      </c>
      <c r="B20" s="12" t="s">
        <v>2555</v>
      </c>
      <c r="C20" s="114" t="s">
        <v>334</v>
      </c>
      <c r="D20" s="39">
        <v>4000</v>
      </c>
      <c r="E20" s="40" t="s">
        <v>6495</v>
      </c>
      <c r="F20" s="40" t="s">
        <v>5</v>
      </c>
      <c r="G20" s="206" t="s">
        <v>3664</v>
      </c>
      <c r="I20"/>
      <c r="J20" s="3"/>
      <c r="K20" s="3"/>
      <c r="L20" s="857"/>
      <c r="M20" s="857"/>
      <c r="N20" s="857"/>
    </row>
    <row r="21" spans="1:14" ht="13.5">
      <c r="A21" s="113" t="s">
        <v>1330</v>
      </c>
      <c r="B21" s="114" t="s">
        <v>4186</v>
      </c>
      <c r="C21" s="114" t="s">
        <v>335</v>
      </c>
      <c r="D21" s="39">
        <v>8000</v>
      </c>
      <c r="E21" s="40" t="s">
        <v>6495</v>
      </c>
      <c r="F21" s="40" t="s">
        <v>5</v>
      </c>
      <c r="G21" s="206" t="s">
        <v>3664</v>
      </c>
      <c r="I21"/>
      <c r="J21" s="3"/>
      <c r="K21" s="3"/>
      <c r="L21" s="857"/>
      <c r="M21" s="857"/>
      <c r="N21" s="857"/>
    </row>
    <row r="22" spans="1:14" ht="13.5">
      <c r="A22" s="113" t="s">
        <v>1331</v>
      </c>
      <c r="B22" s="12" t="s">
        <v>2556</v>
      </c>
      <c r="C22" s="114" t="s">
        <v>1314</v>
      </c>
      <c r="D22" s="39">
        <v>8000</v>
      </c>
      <c r="E22" s="40" t="s">
        <v>6495</v>
      </c>
      <c r="F22" s="40" t="s">
        <v>5</v>
      </c>
      <c r="G22" s="206" t="s">
        <v>3664</v>
      </c>
      <c r="I22"/>
      <c r="J22" s="3"/>
      <c r="K22" s="3"/>
      <c r="L22" s="857"/>
      <c r="M22" s="857"/>
      <c r="N22" s="857"/>
    </row>
    <row r="23" spans="1:14" ht="13.5">
      <c r="A23" s="108" t="s">
        <v>1300</v>
      </c>
      <c r="B23" s="41" t="s">
        <v>1302</v>
      </c>
      <c r="C23" s="12" t="s">
        <v>281</v>
      </c>
      <c r="D23" s="35">
        <v>2000</v>
      </c>
      <c r="E23" s="40" t="s">
        <v>6495</v>
      </c>
      <c r="F23" s="42" t="s">
        <v>5</v>
      </c>
      <c r="G23" s="206" t="s">
        <v>3664</v>
      </c>
      <c r="I23"/>
      <c r="J23" s="3"/>
      <c r="K23" s="3"/>
      <c r="L23" s="857"/>
      <c r="M23" s="857"/>
      <c r="N23" s="857"/>
    </row>
    <row r="24" spans="1:14" ht="13.5">
      <c r="A24" s="108" t="s">
        <v>1301</v>
      </c>
      <c r="B24" s="41" t="s">
        <v>1303</v>
      </c>
      <c r="C24" s="12" t="s">
        <v>281</v>
      </c>
      <c r="D24" s="35">
        <v>8000</v>
      </c>
      <c r="E24" s="40" t="s">
        <v>6495</v>
      </c>
      <c r="F24" s="42" t="s">
        <v>5</v>
      </c>
      <c r="G24" s="206" t="s">
        <v>3664</v>
      </c>
      <c r="I24"/>
      <c r="J24" s="3"/>
      <c r="K24" s="3"/>
      <c r="L24" s="857"/>
      <c r="M24" s="857"/>
      <c r="N24" s="857"/>
    </row>
    <row r="25" spans="1:14" ht="16.5" thickBot="1">
      <c r="A25" s="212" t="s">
        <v>340</v>
      </c>
      <c r="B25" s="211"/>
      <c r="C25" s="211"/>
      <c r="D25" s="211"/>
      <c r="E25" s="211"/>
      <c r="F25" s="211"/>
      <c r="G25" s="211"/>
      <c r="I25"/>
      <c r="L25" s="857"/>
      <c r="M25" s="857"/>
      <c r="N25" s="857"/>
    </row>
    <row r="26" spans="1:14" ht="14.25" thickBot="1">
      <c r="A26" s="94" t="s">
        <v>341</v>
      </c>
      <c r="B26" s="117"/>
      <c r="C26" s="117"/>
      <c r="D26" s="117"/>
      <c r="E26" s="117"/>
      <c r="F26" s="107"/>
      <c r="G26" s="107"/>
      <c r="I26"/>
      <c r="L26" s="857"/>
      <c r="M26" s="857"/>
      <c r="N26" s="857"/>
    </row>
    <row r="27" spans="1:14" ht="13.5">
      <c r="A27" s="31" t="s">
        <v>342</v>
      </c>
      <c r="B27" s="33" t="s">
        <v>343</v>
      </c>
      <c r="C27" s="43" t="s">
        <v>344</v>
      </c>
      <c r="D27" s="32">
        <v>2685</v>
      </c>
      <c r="E27" s="40" t="s">
        <v>6495</v>
      </c>
      <c r="F27" s="34" t="s">
        <v>5</v>
      </c>
      <c r="G27" s="34" t="s">
        <v>3663</v>
      </c>
      <c r="I27"/>
      <c r="J27" s="3"/>
      <c r="K27" s="3"/>
      <c r="L27" s="857"/>
      <c r="M27" s="857"/>
      <c r="N27" s="857"/>
    </row>
    <row r="28" spans="1:14" ht="13.5">
      <c r="A28" s="31" t="s">
        <v>345</v>
      </c>
      <c r="B28" s="33" t="s">
        <v>346</v>
      </c>
      <c r="C28" s="43" t="s">
        <v>347</v>
      </c>
      <c r="D28" s="32">
        <v>2685</v>
      </c>
      <c r="E28" s="40" t="s">
        <v>6495</v>
      </c>
      <c r="F28" s="34" t="s">
        <v>5</v>
      </c>
      <c r="G28" s="34" t="s">
        <v>3663</v>
      </c>
      <c r="I28"/>
      <c r="J28" s="3"/>
      <c r="K28" s="3"/>
      <c r="L28" s="857"/>
      <c r="M28" s="857"/>
      <c r="N28" s="857"/>
    </row>
    <row r="29" spans="1:14" ht="14.25" thickBot="1">
      <c r="A29" s="31" t="s">
        <v>348</v>
      </c>
      <c r="B29" s="33" t="s">
        <v>349</v>
      </c>
      <c r="C29" s="43" t="s">
        <v>350</v>
      </c>
      <c r="D29" s="32">
        <v>1790</v>
      </c>
      <c r="E29" s="40" t="s">
        <v>6495</v>
      </c>
      <c r="F29" s="34" t="s">
        <v>5</v>
      </c>
      <c r="G29" s="34" t="s">
        <v>3663</v>
      </c>
      <c r="I29"/>
      <c r="J29" s="3"/>
      <c r="K29" s="3"/>
      <c r="L29" s="857"/>
      <c r="M29" s="857"/>
      <c r="N29" s="857"/>
    </row>
    <row r="30" spans="1:14" ht="14.25" thickBot="1">
      <c r="A30" s="116" t="s">
        <v>4149</v>
      </c>
      <c r="B30" s="117"/>
      <c r="C30" s="117"/>
      <c r="D30" s="10"/>
      <c r="E30" s="10"/>
      <c r="F30" s="10"/>
      <c r="G30" s="10"/>
      <c r="I30"/>
      <c r="L30" s="857"/>
      <c r="M30" s="857"/>
      <c r="N30" s="857"/>
    </row>
    <row r="31" spans="1:14" ht="13.5">
      <c r="A31" s="21" t="s">
        <v>4150</v>
      </c>
      <c r="B31" s="11" t="s">
        <v>4126</v>
      </c>
      <c r="C31" s="11" t="s">
        <v>4126</v>
      </c>
      <c r="D31" s="13">
        <v>1250</v>
      </c>
      <c r="E31" s="40" t="s">
        <v>6495</v>
      </c>
      <c r="F31" s="14" t="s">
        <v>1293</v>
      </c>
      <c r="G31" s="14" t="s">
        <v>3663</v>
      </c>
      <c r="I31"/>
      <c r="J31" s="3"/>
      <c r="K31" s="3"/>
      <c r="L31" s="857"/>
      <c r="M31" s="857"/>
      <c r="N31" s="857"/>
    </row>
    <row r="32" spans="1:14" ht="13.5">
      <c r="A32" s="21" t="s">
        <v>4151</v>
      </c>
      <c r="B32" s="12" t="s">
        <v>4128</v>
      </c>
      <c r="C32" s="12" t="s">
        <v>4128</v>
      </c>
      <c r="D32" s="13">
        <v>2500</v>
      </c>
      <c r="E32" s="40" t="s">
        <v>6495</v>
      </c>
      <c r="F32" s="14" t="s">
        <v>1293</v>
      </c>
      <c r="G32" s="14" t="s">
        <v>3663</v>
      </c>
      <c r="I32"/>
      <c r="J32" s="3"/>
      <c r="K32" s="3"/>
      <c r="L32" s="857"/>
      <c r="M32" s="857"/>
      <c r="N32" s="857"/>
    </row>
    <row r="33" spans="1:14" ht="13.5">
      <c r="A33" s="21" t="s">
        <v>4152</v>
      </c>
      <c r="B33" s="12" t="s">
        <v>4130</v>
      </c>
      <c r="C33" s="12" t="s">
        <v>4130</v>
      </c>
      <c r="D33" s="13">
        <v>3600</v>
      </c>
      <c r="E33" s="40" t="s">
        <v>6495</v>
      </c>
      <c r="F33" s="14" t="s">
        <v>1293</v>
      </c>
      <c r="G33" s="14" t="s">
        <v>3663</v>
      </c>
      <c r="I33"/>
      <c r="J33" s="3"/>
      <c r="K33" s="3"/>
      <c r="L33" s="857"/>
      <c r="M33" s="857"/>
      <c r="N33" s="857"/>
    </row>
    <row r="34" spans="1:14" ht="13.5">
      <c r="A34" s="21" t="s">
        <v>4153</v>
      </c>
      <c r="B34" s="12" t="s">
        <v>4132</v>
      </c>
      <c r="C34" s="12" t="s">
        <v>4132</v>
      </c>
      <c r="D34" s="13">
        <v>4100</v>
      </c>
      <c r="E34" s="40" t="s">
        <v>6495</v>
      </c>
      <c r="F34" s="14" t="s">
        <v>1293</v>
      </c>
      <c r="G34" s="14" t="s">
        <v>3663</v>
      </c>
      <c r="I34"/>
      <c r="J34" s="3"/>
      <c r="K34" s="3"/>
      <c r="L34" s="857"/>
      <c r="M34" s="857"/>
      <c r="N34" s="857"/>
    </row>
    <row r="35" spans="1:14" ht="13.5">
      <c r="A35" s="21" t="s">
        <v>4154</v>
      </c>
      <c r="B35" s="11" t="s">
        <v>4134</v>
      </c>
      <c r="C35" s="11" t="s">
        <v>4134</v>
      </c>
      <c r="D35" s="13">
        <v>7500</v>
      </c>
      <c r="E35" s="40" t="s">
        <v>6495</v>
      </c>
      <c r="F35" s="14" t="s">
        <v>1293</v>
      </c>
      <c r="G35" s="14" t="s">
        <v>3663</v>
      </c>
      <c r="I35"/>
      <c r="J35" s="3"/>
      <c r="K35" s="3"/>
      <c r="L35" s="857"/>
      <c r="M35" s="857"/>
      <c r="N35" s="857"/>
    </row>
    <row r="36" spans="1:14" ht="13.5">
      <c r="A36" s="21" t="s">
        <v>4155</v>
      </c>
      <c r="B36" s="11" t="s">
        <v>4136</v>
      </c>
      <c r="C36" s="11" t="s">
        <v>4136</v>
      </c>
      <c r="D36" s="13">
        <v>15000</v>
      </c>
      <c r="E36" s="40" t="s">
        <v>6495</v>
      </c>
      <c r="F36" s="14" t="s">
        <v>1293</v>
      </c>
      <c r="G36" s="14" t="s">
        <v>3663</v>
      </c>
      <c r="I36"/>
      <c r="J36" s="3"/>
      <c r="K36" s="3"/>
      <c r="L36" s="857"/>
      <c r="M36" s="857"/>
      <c r="N36" s="857"/>
    </row>
    <row r="37" spans="1:14" ht="13.5">
      <c r="A37" s="21" t="s">
        <v>4156</v>
      </c>
      <c r="B37" s="11" t="s">
        <v>4157</v>
      </c>
      <c r="C37" s="11" t="s">
        <v>4157</v>
      </c>
      <c r="D37" s="13">
        <v>0</v>
      </c>
      <c r="E37" s="40" t="s">
        <v>6495</v>
      </c>
      <c r="F37" s="14" t="s">
        <v>1293</v>
      </c>
      <c r="G37" s="14" t="s">
        <v>3663</v>
      </c>
      <c r="I37"/>
      <c r="J37" s="3"/>
      <c r="K37" s="3"/>
      <c r="L37" s="857"/>
      <c r="M37" s="857"/>
      <c r="N37" s="857"/>
    </row>
    <row r="38" spans="1:14" ht="13.5">
      <c r="A38" s="21" t="s">
        <v>4158</v>
      </c>
      <c r="B38" s="11" t="s">
        <v>4159</v>
      </c>
      <c r="C38" s="11" t="s">
        <v>4159</v>
      </c>
      <c r="D38" s="13">
        <v>0</v>
      </c>
      <c r="E38" s="40" t="s">
        <v>6495</v>
      </c>
      <c r="F38" s="14" t="s">
        <v>1293</v>
      </c>
      <c r="G38" s="14" t="s">
        <v>3663</v>
      </c>
      <c r="I38"/>
      <c r="J38" s="3"/>
      <c r="K38" s="3"/>
      <c r="L38" s="857"/>
      <c r="M38" s="857"/>
      <c r="N38" s="857"/>
    </row>
    <row r="39" spans="1:14" ht="13.5">
      <c r="A39" s="21" t="s">
        <v>4160</v>
      </c>
      <c r="B39" s="11" t="s">
        <v>4161</v>
      </c>
      <c r="C39" s="11" t="s">
        <v>4161</v>
      </c>
      <c r="D39" s="13">
        <v>0</v>
      </c>
      <c r="E39" s="40" t="s">
        <v>6495</v>
      </c>
      <c r="F39" s="14" t="s">
        <v>1293</v>
      </c>
      <c r="G39" s="14" t="s">
        <v>3663</v>
      </c>
      <c r="I39"/>
      <c r="J39" s="3"/>
      <c r="K39" s="3"/>
      <c r="L39" s="857"/>
      <c r="M39" s="857"/>
      <c r="N39" s="857"/>
    </row>
    <row r="40" spans="1:14" ht="13.5">
      <c r="A40" s="21" t="s">
        <v>4162</v>
      </c>
      <c r="B40" s="11" t="s">
        <v>4163</v>
      </c>
      <c r="C40" s="11" t="s">
        <v>4163</v>
      </c>
      <c r="D40" s="13">
        <v>0</v>
      </c>
      <c r="E40" s="40" t="s">
        <v>6495</v>
      </c>
      <c r="F40" s="14" t="s">
        <v>1293</v>
      </c>
      <c r="G40" s="14" t="s">
        <v>3663</v>
      </c>
      <c r="I40"/>
      <c r="J40" s="3"/>
      <c r="K40" s="3"/>
      <c r="L40" s="857"/>
      <c r="M40" s="857"/>
      <c r="N40" s="857"/>
    </row>
    <row r="41" spans="1:14" ht="13.5">
      <c r="A41" s="21" t="s">
        <v>4164</v>
      </c>
      <c r="B41" s="11" t="s">
        <v>4165</v>
      </c>
      <c r="C41" s="11" t="s">
        <v>4165</v>
      </c>
      <c r="D41" s="13">
        <v>0</v>
      </c>
      <c r="E41" s="40" t="s">
        <v>6495</v>
      </c>
      <c r="F41" s="14" t="s">
        <v>1293</v>
      </c>
      <c r="G41" s="14" t="s">
        <v>3663</v>
      </c>
      <c r="I41"/>
      <c r="J41" s="3"/>
      <c r="K41" s="3"/>
      <c r="L41" s="857"/>
      <c r="M41" s="857"/>
      <c r="N41" s="857"/>
    </row>
    <row r="42" spans="1:14" ht="13.5">
      <c r="A42" s="21" t="s">
        <v>4166</v>
      </c>
      <c r="B42" s="11" t="s">
        <v>4167</v>
      </c>
      <c r="C42" s="11" t="s">
        <v>4167</v>
      </c>
      <c r="D42" s="13">
        <v>0</v>
      </c>
      <c r="E42" s="40" t="s">
        <v>6495</v>
      </c>
      <c r="F42" s="14" t="s">
        <v>1293</v>
      </c>
      <c r="G42" s="14" t="s">
        <v>3663</v>
      </c>
      <c r="I42"/>
      <c r="J42" s="3"/>
      <c r="K42" s="3"/>
      <c r="L42" s="857"/>
      <c r="M42" s="857"/>
      <c r="N42" s="857"/>
    </row>
    <row r="43" spans="1:14" ht="13.5">
      <c r="I43"/>
    </row>
    <row r="44" spans="1:14" ht="13.5">
      <c r="A44" s="382" t="s">
        <v>160</v>
      </c>
      <c r="B44" s="382"/>
      <c r="C44" s="387" t="s">
        <v>8399</v>
      </c>
      <c r="I44"/>
    </row>
    <row r="45" spans="1:14" ht="13.5">
      <c r="A45" s="385" t="s">
        <v>5</v>
      </c>
      <c r="B45" s="382" t="s">
        <v>161</v>
      </c>
      <c r="C45" s="854" t="s">
        <v>8400</v>
      </c>
      <c r="I45"/>
    </row>
    <row r="46" spans="1:14" ht="13.5">
      <c r="A46" s="385" t="s">
        <v>7</v>
      </c>
      <c r="B46" s="383" t="s">
        <v>162</v>
      </c>
      <c r="C46" s="854" t="s">
        <v>8401</v>
      </c>
      <c r="I46"/>
    </row>
    <row r="47" spans="1:14" ht="13.5">
      <c r="A47" s="385" t="s">
        <v>163</v>
      </c>
      <c r="B47" s="382" t="s">
        <v>164</v>
      </c>
      <c r="C47" s="388" t="s">
        <v>8402</v>
      </c>
      <c r="I47"/>
    </row>
    <row r="48" spans="1:14" ht="13.5">
      <c r="A48" s="385" t="s">
        <v>165</v>
      </c>
      <c r="B48" s="382" t="s">
        <v>166</v>
      </c>
      <c r="C48" s="388" t="s">
        <v>8403</v>
      </c>
      <c r="I48"/>
    </row>
    <row r="49" spans="1:9" ht="13.5">
      <c r="A49" s="385" t="s">
        <v>167</v>
      </c>
      <c r="B49" s="382" t="s">
        <v>168</v>
      </c>
      <c r="C49" s="388" t="s">
        <v>8404</v>
      </c>
      <c r="I49"/>
    </row>
    <row r="50" spans="1:9" ht="13.5">
      <c r="A50" s="385" t="s">
        <v>169</v>
      </c>
      <c r="B50" s="382" t="s">
        <v>170</v>
      </c>
      <c r="C50" s="854" t="s">
        <v>8405</v>
      </c>
      <c r="I50"/>
    </row>
    <row r="51" spans="1:9">
      <c r="A51" s="26" t="s">
        <v>1292</v>
      </c>
      <c r="B51" s="27" t="s">
        <v>1295</v>
      </c>
      <c r="C51" s="849" t="s">
        <v>8406</v>
      </c>
    </row>
    <row r="52" spans="1:9">
      <c r="A52" s="26" t="s">
        <v>1293</v>
      </c>
      <c r="B52" s="27" t="s">
        <v>1296</v>
      </c>
      <c r="C52" s="854" t="s">
        <v>8407</v>
      </c>
    </row>
    <row r="53" spans="1:9">
      <c r="A53" s="26" t="s">
        <v>1425</v>
      </c>
      <c r="B53" s="27" t="s">
        <v>1424</v>
      </c>
      <c r="C53" s="384"/>
    </row>
    <row r="54" spans="1:9">
      <c r="A54" s="26" t="s">
        <v>1294</v>
      </c>
      <c r="B54" s="27" t="s">
        <v>1297</v>
      </c>
      <c r="C54" s="849"/>
    </row>
    <row r="55" spans="1:9">
      <c r="A55" s="26" t="s">
        <v>171</v>
      </c>
      <c r="B55" s="27" t="s">
        <v>172</v>
      </c>
      <c r="C55" s="384"/>
    </row>
    <row r="56" spans="1:9">
      <c r="A56" s="26" t="s">
        <v>5415</v>
      </c>
      <c r="B56" s="27" t="s">
        <v>5416</v>
      </c>
      <c r="C56" s="864"/>
    </row>
    <row r="57" spans="1:9">
      <c r="A57" s="26" t="s">
        <v>7167</v>
      </c>
      <c r="B57" s="27" t="s">
        <v>7168</v>
      </c>
      <c r="C57" s="176"/>
    </row>
    <row r="58" spans="1:9">
      <c r="A58" s="26" t="s">
        <v>7712</v>
      </c>
      <c r="B58" s="849" t="s">
        <v>9836</v>
      </c>
      <c r="C58" s="344"/>
    </row>
  </sheetData>
  <sheetProtection algorithmName="SHA-512" hashValue="KEIbx1Fv1P3gXnpyfUuG+zlaLsOuyiVWGrMngqwDrchcx9VrEPFUgMTZN7Gg+Hbm9PYABMAOUG8vTRtkB3I/VA==" saltValue="yaHGlmZoLX/5DDTbofxQ1Q==" spinCount="100000" sheet="1" objects="1" scenarios="1"/>
  <sortState ref="A9:L42">
    <sortCondition ref="I9:I42"/>
  </sortState>
  <customSheetViews>
    <customSheetView guid="{BFA5E16F-D786-453C-82A8-C4AF05421942}" showPageBreaks="1">
      <selection activeCell="C1" sqref="C1:G5"/>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C1:G5"/>
  </mergeCell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49"/>
  <sheetViews>
    <sheetView zoomScaleNormal="100" zoomScalePageLayoutView="80" workbookViewId="0"/>
  </sheetViews>
  <sheetFormatPr defaultColWidth="9.125" defaultRowHeight="12"/>
  <cols>
    <col min="1" max="1" width="21.375" style="100" customWidth="1"/>
    <col min="2" max="2" width="54.625" style="100" customWidth="1"/>
    <col min="3" max="3" width="54.625" style="106" customWidth="1"/>
    <col min="4" max="4" width="10.125" style="100" customWidth="1"/>
    <col min="5" max="5" width="5.375" style="100" customWidth="1"/>
    <col min="6" max="6" width="7.625" style="100" customWidth="1"/>
    <col min="7" max="7" width="9.375" style="100" customWidth="1"/>
    <col min="8" max="8" width="9.125" style="100"/>
    <col min="9" max="9" width="14.5" style="100" customWidth="1"/>
    <col min="10" max="16384" width="9.125" style="101"/>
  </cols>
  <sheetData>
    <row r="1" spans="1:14" ht="24.75" customHeight="1">
      <c r="A1" s="803" t="s">
        <v>268</v>
      </c>
      <c r="B1" s="803"/>
      <c r="C1" s="1273" t="s">
        <v>173</v>
      </c>
      <c r="D1" s="1274"/>
      <c r="E1" s="1274"/>
      <c r="F1" s="1274"/>
      <c r="G1" s="1274"/>
      <c r="H1" s="331"/>
      <c r="I1" s="574"/>
    </row>
    <row r="2" spans="1:14" ht="11.25" customHeight="1">
      <c r="A2" s="803"/>
      <c r="B2" s="803"/>
      <c r="C2" s="1274"/>
      <c r="D2" s="1274"/>
      <c r="E2" s="1274"/>
      <c r="F2" s="1274"/>
      <c r="G2" s="1274"/>
      <c r="H2" s="331"/>
      <c r="I2" s="574"/>
      <c r="J2"/>
    </row>
    <row r="3" spans="1:14" ht="11.25" customHeight="1" thickBot="1">
      <c r="A3" s="803"/>
      <c r="B3" s="803"/>
      <c r="C3" s="1274"/>
      <c r="D3" s="1274"/>
      <c r="E3" s="1274"/>
      <c r="F3" s="1274"/>
      <c r="G3" s="1274"/>
      <c r="H3" s="331"/>
      <c r="I3" s="574"/>
      <c r="J3"/>
    </row>
    <row r="4" spans="1:14" ht="27" customHeight="1" thickBot="1">
      <c r="A4" s="335" t="s">
        <v>0</v>
      </c>
      <c r="B4" s="432" t="s">
        <v>1</v>
      </c>
      <c r="C4" s="336" t="s">
        <v>2</v>
      </c>
      <c r="D4" s="565" t="s">
        <v>3498</v>
      </c>
      <c r="E4" s="757" t="s">
        <v>6494</v>
      </c>
      <c r="F4" s="564" t="s">
        <v>4</v>
      </c>
      <c r="G4" s="584" t="s">
        <v>8398</v>
      </c>
      <c r="H4" s="331"/>
      <c r="I4" s="574"/>
      <c r="J4"/>
      <c r="K4" s="3"/>
    </row>
    <row r="5" spans="1:14" ht="18" customHeight="1" thickBot="1">
      <c r="A5" s="350" t="s">
        <v>6279</v>
      </c>
      <c r="B5" s="351"/>
      <c r="C5" s="351"/>
      <c r="D5" s="434"/>
      <c r="E5" s="434"/>
      <c r="F5" s="434"/>
      <c r="G5" s="434"/>
      <c r="H5" s="333"/>
      <c r="I5" s="574"/>
      <c r="J5"/>
      <c r="K5" s="3"/>
    </row>
    <row r="6" spans="1:14" ht="13.5">
      <c r="A6" s="462" t="s">
        <v>6758</v>
      </c>
      <c r="B6" s="462" t="s">
        <v>8502</v>
      </c>
      <c r="C6" s="462" t="s">
        <v>8575</v>
      </c>
      <c r="D6" s="498">
        <v>695</v>
      </c>
      <c r="E6" s="499" t="s">
        <v>6495</v>
      </c>
      <c r="F6" s="449" t="s">
        <v>165</v>
      </c>
      <c r="G6" s="449" t="s">
        <v>6232</v>
      </c>
      <c r="H6" s="331"/>
      <c r="I6" s="574"/>
      <c r="J6"/>
      <c r="K6" s="3"/>
      <c r="L6" s="857"/>
      <c r="M6" s="857"/>
      <c r="N6" s="857"/>
    </row>
    <row r="7" spans="1:14" ht="13.5">
      <c r="A7" s="1110" t="s">
        <v>6756</v>
      </c>
      <c r="B7" s="1110" t="s">
        <v>6757</v>
      </c>
      <c r="C7" s="1110" t="s">
        <v>8575</v>
      </c>
      <c r="D7" s="838">
        <v>1095</v>
      </c>
      <c r="E7" s="1133" t="s">
        <v>6495</v>
      </c>
      <c r="F7" s="74" t="s">
        <v>165</v>
      </c>
      <c r="G7" s="74" t="s">
        <v>6232</v>
      </c>
      <c r="H7" s="331"/>
      <c r="I7" s="574"/>
      <c r="J7"/>
      <c r="K7" s="3"/>
      <c r="L7" s="857"/>
      <c r="M7" s="857"/>
      <c r="N7" s="857"/>
    </row>
    <row r="8" spans="1:14" ht="18" customHeight="1">
      <c r="A8" s="1110" t="s">
        <v>6759</v>
      </c>
      <c r="B8" s="1110" t="s">
        <v>6760</v>
      </c>
      <c r="C8" s="1110" t="s">
        <v>8575</v>
      </c>
      <c r="D8" s="838">
        <v>1795</v>
      </c>
      <c r="E8" s="1133" t="s">
        <v>6495</v>
      </c>
      <c r="F8" s="74" t="s">
        <v>165</v>
      </c>
      <c r="G8" s="74" t="s">
        <v>6232</v>
      </c>
      <c r="H8" s="333"/>
      <c r="I8" s="574"/>
      <c r="J8"/>
      <c r="K8" s="3"/>
      <c r="L8" s="857"/>
      <c r="M8" s="857"/>
      <c r="N8" s="857"/>
    </row>
    <row r="9" spans="1:14" ht="14.25">
      <c r="A9" s="950" t="s">
        <v>6284</v>
      </c>
      <c r="B9" s="950" t="s">
        <v>6285</v>
      </c>
      <c r="C9" s="950" t="s">
        <v>6286</v>
      </c>
      <c r="D9" s="13">
        <v>125</v>
      </c>
      <c r="E9" s="258" t="s">
        <v>6495</v>
      </c>
      <c r="F9" s="14" t="s">
        <v>165</v>
      </c>
      <c r="G9" s="14" t="s">
        <v>6232</v>
      </c>
      <c r="H9" s="333"/>
      <c r="I9" s="574"/>
      <c r="J9"/>
      <c r="K9" s="3"/>
      <c r="L9" s="857"/>
      <c r="M9" s="857"/>
      <c r="N9" s="857"/>
    </row>
    <row r="10" spans="1:14" ht="14.25">
      <c r="A10" s="950" t="s">
        <v>6287</v>
      </c>
      <c r="B10" s="950" t="s">
        <v>6288</v>
      </c>
      <c r="C10" s="950" t="s">
        <v>6286</v>
      </c>
      <c r="D10" s="13">
        <v>125</v>
      </c>
      <c r="E10" s="258" t="s">
        <v>6495</v>
      </c>
      <c r="F10" s="14" t="s">
        <v>165</v>
      </c>
      <c r="G10" s="14" t="s">
        <v>6232</v>
      </c>
      <c r="H10" s="333"/>
      <c r="I10" s="574"/>
      <c r="J10"/>
      <c r="K10" s="3"/>
      <c r="L10" s="857"/>
      <c r="M10" s="857"/>
      <c r="N10" s="857"/>
    </row>
    <row r="11" spans="1:14" ht="14.25">
      <c r="A11" s="950" t="s">
        <v>6289</v>
      </c>
      <c r="B11" s="950" t="s">
        <v>6290</v>
      </c>
      <c r="C11" s="950" t="s">
        <v>6291</v>
      </c>
      <c r="D11" s="13">
        <v>75</v>
      </c>
      <c r="E11" s="258" t="s">
        <v>6495</v>
      </c>
      <c r="F11" s="14" t="s">
        <v>165</v>
      </c>
      <c r="G11" s="14" t="s">
        <v>6232</v>
      </c>
      <c r="H11" s="333"/>
      <c r="I11" s="574"/>
      <c r="J11"/>
      <c r="K11" s="3"/>
      <c r="L11" s="857"/>
      <c r="M11" s="857"/>
      <c r="N11" s="857"/>
    </row>
    <row r="12" spans="1:14" ht="14.25">
      <c r="A12" s="950" t="s">
        <v>6292</v>
      </c>
      <c r="B12" s="950" t="s">
        <v>6293</v>
      </c>
      <c r="C12" s="950" t="s">
        <v>6291</v>
      </c>
      <c r="D12" s="13">
        <v>75</v>
      </c>
      <c r="E12" s="258" t="s">
        <v>6495</v>
      </c>
      <c r="F12" s="14" t="s">
        <v>165</v>
      </c>
      <c r="G12" s="14" t="s">
        <v>6232</v>
      </c>
      <c r="H12" s="333"/>
      <c r="I12" s="574"/>
      <c r="J12"/>
      <c r="K12" s="3"/>
      <c r="L12" s="857"/>
      <c r="M12" s="857"/>
      <c r="N12" s="857"/>
    </row>
    <row r="13" spans="1:14" ht="14.25">
      <c r="A13" s="1110" t="s">
        <v>6841</v>
      </c>
      <c r="B13" s="1110" t="s">
        <v>6842</v>
      </c>
      <c r="C13" s="1110" t="s">
        <v>6440</v>
      </c>
      <c r="D13" s="53">
        <v>995</v>
      </c>
      <c r="E13" s="1019" t="s">
        <v>6495</v>
      </c>
      <c r="F13" s="74" t="s">
        <v>165</v>
      </c>
      <c r="G13" s="74" t="s">
        <v>6232</v>
      </c>
      <c r="H13" s="333"/>
      <c r="I13" s="574"/>
      <c r="J13"/>
      <c r="K13" s="3"/>
      <c r="L13" s="857"/>
      <c r="M13" s="857"/>
      <c r="N13" s="857"/>
    </row>
    <row r="14" spans="1:14" s="863" customFormat="1" ht="14.25">
      <c r="A14" s="1110" t="s">
        <v>9875</v>
      </c>
      <c r="B14" s="1110" t="s">
        <v>9876</v>
      </c>
      <c r="C14" s="1110" t="s">
        <v>6440</v>
      </c>
      <c r="D14" s="53">
        <v>995</v>
      </c>
      <c r="E14" s="1019" t="s">
        <v>6495</v>
      </c>
      <c r="F14" s="74" t="s">
        <v>165</v>
      </c>
      <c r="G14" s="74" t="s">
        <v>6232</v>
      </c>
      <c r="H14" s="333"/>
      <c r="I14" s="848"/>
      <c r="J14" s="848"/>
      <c r="K14" s="849"/>
      <c r="L14" s="857"/>
      <c r="M14" s="857"/>
      <c r="N14" s="857"/>
    </row>
    <row r="15" spans="1:14" ht="14.25">
      <c r="A15" s="950" t="s">
        <v>6280</v>
      </c>
      <c r="B15" s="950" t="s">
        <v>6281</v>
      </c>
      <c r="C15" s="950" t="s">
        <v>6282</v>
      </c>
      <c r="D15" s="13">
        <v>45</v>
      </c>
      <c r="E15" s="258" t="s">
        <v>6495</v>
      </c>
      <c r="F15" s="14" t="s">
        <v>165</v>
      </c>
      <c r="G15" s="14" t="s">
        <v>6232</v>
      </c>
      <c r="H15" s="333"/>
      <c r="I15" s="574"/>
      <c r="J15"/>
      <c r="K15" s="3"/>
      <c r="L15" s="857"/>
      <c r="M15" s="857"/>
      <c r="N15" s="857"/>
    </row>
    <row r="16" spans="1:14" ht="14.25">
      <c r="A16" s="950" t="s">
        <v>6283</v>
      </c>
      <c r="B16" s="950" t="s">
        <v>6421</v>
      </c>
      <c r="C16" s="950" t="s">
        <v>6294</v>
      </c>
      <c r="D16" s="13">
        <v>30</v>
      </c>
      <c r="E16" s="258" t="s">
        <v>6495</v>
      </c>
      <c r="F16" s="14" t="s">
        <v>165</v>
      </c>
      <c r="G16" s="14" t="s">
        <v>6232</v>
      </c>
      <c r="H16" s="333"/>
      <c r="I16" s="574"/>
      <c r="J16"/>
      <c r="K16" s="3"/>
      <c r="L16" s="857"/>
      <c r="M16" s="857"/>
      <c r="N16" s="857"/>
    </row>
    <row r="17" spans="1:14" ht="15" thickBot="1">
      <c r="A17" s="950" t="s">
        <v>6422</v>
      </c>
      <c r="B17" s="950" t="s">
        <v>6428</v>
      </c>
      <c r="C17" s="950" t="s">
        <v>6427</v>
      </c>
      <c r="D17" s="13">
        <v>75</v>
      </c>
      <c r="E17" s="258" t="s">
        <v>6495</v>
      </c>
      <c r="F17" s="14" t="s">
        <v>165</v>
      </c>
      <c r="G17" s="14" t="s">
        <v>6232</v>
      </c>
      <c r="H17" s="333"/>
      <c r="I17" s="574"/>
      <c r="J17"/>
      <c r="K17" s="3"/>
      <c r="L17" s="857"/>
      <c r="M17" s="857"/>
      <c r="N17" s="857"/>
    </row>
    <row r="18" spans="1:14" ht="18" customHeight="1" thickBot="1">
      <c r="A18" s="1085" t="s">
        <v>5369</v>
      </c>
      <c r="B18" s="351"/>
      <c r="C18" s="351"/>
      <c r="D18" s="434"/>
      <c r="E18" s="434"/>
      <c r="F18" s="434"/>
      <c r="G18" s="434"/>
      <c r="H18" s="333"/>
      <c r="I18" s="574"/>
      <c r="J18"/>
      <c r="K18" s="3"/>
      <c r="L18" s="857"/>
      <c r="M18" s="857"/>
      <c r="N18" s="857"/>
    </row>
    <row r="19" spans="1:14" ht="13.5">
      <c r="A19" s="950" t="s">
        <v>5226</v>
      </c>
      <c r="B19" s="950" t="s">
        <v>5227</v>
      </c>
      <c r="C19" s="950" t="s">
        <v>5811</v>
      </c>
      <c r="D19" s="13">
        <v>7495</v>
      </c>
      <c r="E19" s="258" t="s">
        <v>6495</v>
      </c>
      <c r="F19" s="14" t="s">
        <v>5</v>
      </c>
      <c r="G19" s="14" t="s">
        <v>4118</v>
      </c>
      <c r="H19" s="331"/>
      <c r="I19" s="574"/>
      <c r="J19"/>
      <c r="K19" s="3"/>
      <c r="L19" s="857"/>
      <c r="M19" s="857"/>
      <c r="N19" s="857"/>
    </row>
    <row r="20" spans="1:14" ht="13.5">
      <c r="A20" s="950" t="s">
        <v>5228</v>
      </c>
      <c r="B20" s="950" t="s">
        <v>5229</v>
      </c>
      <c r="C20" s="950" t="s">
        <v>5811</v>
      </c>
      <c r="D20" s="13">
        <v>6495</v>
      </c>
      <c r="E20" s="258" t="s">
        <v>6495</v>
      </c>
      <c r="F20" s="14" t="s">
        <v>5</v>
      </c>
      <c r="G20" s="14" t="s">
        <v>4118</v>
      </c>
      <c r="H20" s="331"/>
      <c r="I20" s="574"/>
      <c r="J20"/>
      <c r="K20" s="3"/>
      <c r="L20" s="857"/>
      <c r="M20" s="857"/>
      <c r="N20" s="857"/>
    </row>
    <row r="21" spans="1:14" ht="24">
      <c r="A21" s="950" t="s">
        <v>5230</v>
      </c>
      <c r="B21" s="950" t="s">
        <v>5231</v>
      </c>
      <c r="C21" s="950" t="s">
        <v>9091</v>
      </c>
      <c r="D21" s="13">
        <v>14995</v>
      </c>
      <c r="E21" s="258" t="s">
        <v>6495</v>
      </c>
      <c r="F21" s="14" t="s">
        <v>5</v>
      </c>
      <c r="G21" s="14" t="s">
        <v>4118</v>
      </c>
      <c r="H21" s="331"/>
      <c r="I21" s="574"/>
      <c r="J21"/>
      <c r="K21" s="3"/>
      <c r="L21" s="857"/>
      <c r="M21" s="857"/>
      <c r="N21" s="857"/>
    </row>
    <row r="22" spans="1:14" ht="36">
      <c r="A22" s="950" t="s">
        <v>5232</v>
      </c>
      <c r="B22" s="950" t="s">
        <v>5233</v>
      </c>
      <c r="C22" s="950" t="s">
        <v>9914</v>
      </c>
      <c r="D22" s="13">
        <v>12995</v>
      </c>
      <c r="E22" s="258" t="s">
        <v>6495</v>
      </c>
      <c r="F22" s="14" t="s">
        <v>5</v>
      </c>
      <c r="G22" s="14" t="s">
        <v>4118</v>
      </c>
      <c r="H22" s="331"/>
      <c r="I22" s="574"/>
      <c r="J22"/>
      <c r="K22" s="3"/>
      <c r="L22" s="857"/>
      <c r="M22" s="857"/>
      <c r="N22" s="857"/>
    </row>
    <row r="23" spans="1:14" ht="36">
      <c r="A23" s="950" t="s">
        <v>5234</v>
      </c>
      <c r="B23" s="950" t="s">
        <v>5235</v>
      </c>
      <c r="C23" s="950" t="s">
        <v>9915</v>
      </c>
      <c r="D23" s="13">
        <v>2195</v>
      </c>
      <c r="E23" s="258" t="s">
        <v>6495</v>
      </c>
      <c r="F23" s="14" t="s">
        <v>5</v>
      </c>
      <c r="G23" s="14" t="s">
        <v>4118</v>
      </c>
      <c r="H23" s="331"/>
      <c r="I23" s="574"/>
      <c r="J23"/>
      <c r="K23" s="3"/>
      <c r="L23" s="857"/>
      <c r="M23" s="857"/>
      <c r="N23" s="857"/>
    </row>
    <row r="24" spans="1:14" ht="24">
      <c r="A24" s="950" t="s">
        <v>5236</v>
      </c>
      <c r="B24" s="950" t="s">
        <v>5237</v>
      </c>
      <c r="C24" s="950" t="s">
        <v>8524</v>
      </c>
      <c r="D24" s="13">
        <v>16995</v>
      </c>
      <c r="E24" s="258" t="s">
        <v>6495</v>
      </c>
      <c r="F24" s="14" t="s">
        <v>5</v>
      </c>
      <c r="G24" s="14" t="s">
        <v>4118</v>
      </c>
      <c r="H24" s="331"/>
      <c r="I24" s="574"/>
      <c r="J24"/>
      <c r="K24" s="3"/>
      <c r="L24" s="857"/>
      <c r="M24" s="857"/>
      <c r="N24" s="857"/>
    </row>
    <row r="25" spans="1:14" ht="23.1" customHeight="1">
      <c r="A25" s="950" t="s">
        <v>5238</v>
      </c>
      <c r="B25" s="950" t="s">
        <v>5239</v>
      </c>
      <c r="C25" s="950" t="s">
        <v>8525</v>
      </c>
      <c r="D25" s="13">
        <v>13495</v>
      </c>
      <c r="E25" s="258" t="s">
        <v>6495</v>
      </c>
      <c r="F25" s="14" t="s">
        <v>5</v>
      </c>
      <c r="G25" s="14" t="s">
        <v>4118</v>
      </c>
      <c r="H25" s="331"/>
      <c r="I25" s="574"/>
      <c r="J25"/>
      <c r="K25" s="3"/>
      <c r="L25" s="857"/>
      <c r="M25" s="857"/>
      <c r="N25" s="857"/>
    </row>
    <row r="26" spans="1:14" ht="23.1" customHeight="1">
      <c r="A26" s="557" t="s">
        <v>8526</v>
      </c>
      <c r="B26" s="557" t="s">
        <v>8529</v>
      </c>
      <c r="C26" s="950" t="s">
        <v>9873</v>
      </c>
      <c r="D26" s="13">
        <v>19995</v>
      </c>
      <c r="E26" s="258" t="s">
        <v>6495</v>
      </c>
      <c r="F26" s="14" t="s">
        <v>5</v>
      </c>
      <c r="G26" s="14" t="s">
        <v>4118</v>
      </c>
      <c r="H26" s="331"/>
      <c r="I26" s="574"/>
      <c r="J26" s="574"/>
      <c r="K26" s="382"/>
      <c r="L26" s="857"/>
      <c r="M26" s="857"/>
      <c r="N26" s="857"/>
    </row>
    <row r="27" spans="1:14" ht="23.1" customHeight="1">
      <c r="A27" s="557" t="s">
        <v>8528</v>
      </c>
      <c r="B27" s="557" t="s">
        <v>8527</v>
      </c>
      <c r="C27" s="950" t="s">
        <v>9874</v>
      </c>
      <c r="D27" s="13">
        <v>16995</v>
      </c>
      <c r="E27" s="258" t="s">
        <v>6495</v>
      </c>
      <c r="F27" s="14" t="s">
        <v>5</v>
      </c>
      <c r="G27" s="14" t="s">
        <v>4118</v>
      </c>
      <c r="H27" s="331"/>
      <c r="I27" s="574"/>
      <c r="J27" s="574"/>
      <c r="K27" s="382"/>
      <c r="L27" s="857"/>
      <c r="M27" s="857"/>
      <c r="N27" s="857"/>
    </row>
    <row r="28" spans="1:14" ht="23.1" customHeight="1">
      <c r="A28" s="950" t="s">
        <v>9108</v>
      </c>
      <c r="B28" s="950" t="s">
        <v>9109</v>
      </c>
      <c r="C28" s="950" t="s">
        <v>9097</v>
      </c>
      <c r="D28" s="13">
        <v>10995</v>
      </c>
      <c r="E28" s="258" t="s">
        <v>6495</v>
      </c>
      <c r="F28" s="14" t="s">
        <v>5</v>
      </c>
      <c r="G28" s="14" t="s">
        <v>4118</v>
      </c>
      <c r="H28" s="331"/>
      <c r="I28" s="574"/>
      <c r="J28" s="396"/>
      <c r="K28" s="382"/>
      <c r="L28" s="857"/>
      <c r="M28" s="857"/>
      <c r="N28" s="857"/>
    </row>
    <row r="29" spans="1:14" ht="23.1" customHeight="1">
      <c r="A29" s="950" t="s">
        <v>9110</v>
      </c>
      <c r="B29" s="950" t="s">
        <v>9111</v>
      </c>
      <c r="C29" s="950" t="s">
        <v>9097</v>
      </c>
      <c r="D29" s="13">
        <v>15995</v>
      </c>
      <c r="E29" s="258" t="s">
        <v>6495</v>
      </c>
      <c r="F29" s="14" t="s">
        <v>5</v>
      </c>
      <c r="G29" s="14" t="s">
        <v>4118</v>
      </c>
      <c r="H29" s="331"/>
      <c r="I29" s="574"/>
      <c r="J29" s="396"/>
      <c r="K29" s="382"/>
      <c r="L29" s="857"/>
      <c r="M29" s="857"/>
      <c r="N29" s="857"/>
    </row>
    <row r="30" spans="1:14" ht="13.5">
      <c r="A30" s="950" t="s">
        <v>7300</v>
      </c>
      <c r="B30" s="950" t="s">
        <v>7301</v>
      </c>
      <c r="C30" s="950" t="s">
        <v>9100</v>
      </c>
      <c r="D30" s="13">
        <v>36995</v>
      </c>
      <c r="E30" s="258" t="s">
        <v>6495</v>
      </c>
      <c r="F30" s="14" t="s">
        <v>5</v>
      </c>
      <c r="G30" s="14" t="s">
        <v>4118</v>
      </c>
      <c r="H30" s="331"/>
      <c r="I30" s="574"/>
      <c r="J30"/>
      <c r="K30" s="3"/>
      <c r="L30" s="857"/>
      <c r="M30" s="857"/>
      <c r="N30" s="857"/>
    </row>
    <row r="31" spans="1:14" ht="13.5">
      <c r="A31" s="950" t="s">
        <v>7298</v>
      </c>
      <c r="B31" s="950" t="s">
        <v>7299</v>
      </c>
      <c r="C31" s="950" t="s">
        <v>9100</v>
      </c>
      <c r="D31" s="13">
        <v>21995</v>
      </c>
      <c r="E31" s="258" t="s">
        <v>6495</v>
      </c>
      <c r="F31" s="14" t="s">
        <v>5</v>
      </c>
      <c r="G31" s="14" t="s">
        <v>4118</v>
      </c>
      <c r="H31" s="331"/>
      <c r="I31" s="574"/>
      <c r="J31"/>
      <c r="K31" s="3"/>
      <c r="L31" s="857"/>
      <c r="M31" s="857"/>
      <c r="N31" s="857"/>
    </row>
    <row r="32" spans="1:14" ht="36">
      <c r="A32" s="950" t="s">
        <v>5240</v>
      </c>
      <c r="B32" s="950" t="s">
        <v>5410</v>
      </c>
      <c r="C32" s="950" t="s">
        <v>9527</v>
      </c>
      <c r="D32" s="13">
        <v>8495</v>
      </c>
      <c r="E32" s="258" t="s">
        <v>6495</v>
      </c>
      <c r="F32" s="14" t="s">
        <v>5</v>
      </c>
      <c r="G32" s="14" t="s">
        <v>4118</v>
      </c>
      <c r="H32" s="331"/>
      <c r="I32" s="331"/>
      <c r="J32"/>
      <c r="K32" s="3"/>
      <c r="L32" s="857"/>
      <c r="M32" s="857"/>
      <c r="N32" s="857"/>
    </row>
    <row r="33" spans="1:14" ht="36">
      <c r="A33" s="950" t="s">
        <v>5241</v>
      </c>
      <c r="B33" s="950" t="s">
        <v>5242</v>
      </c>
      <c r="C33" s="950" t="s">
        <v>9526</v>
      </c>
      <c r="D33" s="13">
        <v>1695</v>
      </c>
      <c r="E33" s="258" t="s">
        <v>6495</v>
      </c>
      <c r="F33" s="14" t="s">
        <v>5</v>
      </c>
      <c r="G33" s="14" t="s">
        <v>4118</v>
      </c>
      <c r="H33" s="331"/>
      <c r="I33" s="331"/>
      <c r="J33"/>
      <c r="K33" s="3"/>
      <c r="L33" s="857"/>
      <c r="M33" s="857"/>
      <c r="N33" s="857"/>
    </row>
    <row r="34" spans="1:14" ht="13.5">
      <c r="A34" s="950" t="s">
        <v>5687</v>
      </c>
      <c r="B34" s="950" t="s">
        <v>5688</v>
      </c>
      <c r="C34" s="950" t="s">
        <v>8604</v>
      </c>
      <c r="D34" s="13">
        <v>4995</v>
      </c>
      <c r="E34" s="258" t="s">
        <v>6495</v>
      </c>
      <c r="F34" s="14" t="s">
        <v>5</v>
      </c>
      <c r="G34" s="14" t="s">
        <v>4118</v>
      </c>
      <c r="H34" s="331"/>
      <c r="I34" s="570"/>
      <c r="J34"/>
      <c r="K34" s="3"/>
      <c r="L34" s="857"/>
      <c r="M34" s="857"/>
      <c r="N34" s="857"/>
    </row>
    <row r="35" spans="1:14" ht="48">
      <c r="A35" s="950" t="s">
        <v>5243</v>
      </c>
      <c r="B35" s="950" t="s">
        <v>5244</v>
      </c>
      <c r="C35" s="950" t="s">
        <v>9528</v>
      </c>
      <c r="D35" s="13">
        <v>9495</v>
      </c>
      <c r="E35" s="258" t="s">
        <v>6495</v>
      </c>
      <c r="F35" s="14" t="s">
        <v>5</v>
      </c>
      <c r="G35" s="14" t="s">
        <v>4118</v>
      </c>
      <c r="H35" s="331"/>
      <c r="I35" s="570"/>
      <c r="J35"/>
      <c r="K35" s="3"/>
      <c r="L35" s="857"/>
      <c r="M35" s="857"/>
      <c r="N35" s="857"/>
    </row>
    <row r="36" spans="1:14" ht="36">
      <c r="A36" s="950" t="s">
        <v>5245</v>
      </c>
      <c r="B36" s="950" t="s">
        <v>5246</v>
      </c>
      <c r="C36" s="950" t="s">
        <v>9529</v>
      </c>
      <c r="D36" s="13">
        <v>14495</v>
      </c>
      <c r="E36" s="258" t="s">
        <v>6495</v>
      </c>
      <c r="F36" s="14" t="s">
        <v>5</v>
      </c>
      <c r="G36" s="14" t="s">
        <v>4118</v>
      </c>
      <c r="H36" s="331"/>
      <c r="I36" s="570"/>
      <c r="J36" s="309"/>
      <c r="K36" s="321"/>
      <c r="L36" s="857"/>
      <c r="M36" s="857"/>
      <c r="N36" s="857"/>
    </row>
    <row r="37" spans="1:14" ht="13.5">
      <c r="A37" s="950" t="s">
        <v>5603</v>
      </c>
      <c r="B37" s="950" t="s">
        <v>5604</v>
      </c>
      <c r="C37" s="950" t="s">
        <v>8601</v>
      </c>
      <c r="D37" s="13">
        <v>5995</v>
      </c>
      <c r="E37" s="258" t="s">
        <v>6495</v>
      </c>
      <c r="F37" s="14" t="s">
        <v>5</v>
      </c>
      <c r="G37" s="14" t="s">
        <v>4118</v>
      </c>
      <c r="H37" s="331"/>
      <c r="I37" s="570"/>
      <c r="J37"/>
      <c r="K37" s="3"/>
      <c r="L37" s="857"/>
      <c r="M37" s="857"/>
      <c r="N37" s="857"/>
    </row>
    <row r="38" spans="1:14" ht="13.5">
      <c r="A38" s="950" t="s">
        <v>6925</v>
      </c>
      <c r="B38" s="950" t="s">
        <v>6926</v>
      </c>
      <c r="C38" s="950" t="s">
        <v>9530</v>
      </c>
      <c r="D38" s="13">
        <v>18995</v>
      </c>
      <c r="E38" s="258" t="s">
        <v>6495</v>
      </c>
      <c r="F38" s="14" t="s">
        <v>5</v>
      </c>
      <c r="G38" s="14" t="s">
        <v>4118</v>
      </c>
      <c r="H38" s="331"/>
      <c r="I38" s="570"/>
      <c r="J38" s="309"/>
      <c r="K38" s="321"/>
      <c r="L38" s="857"/>
      <c r="M38" s="857"/>
      <c r="N38" s="857"/>
    </row>
    <row r="39" spans="1:14" s="863" customFormat="1" ht="13.5">
      <c r="A39" s="950" t="s">
        <v>9729</v>
      </c>
      <c r="B39" s="950" t="s">
        <v>9730</v>
      </c>
      <c r="C39" s="950" t="s">
        <v>9772</v>
      </c>
      <c r="D39" s="13">
        <v>30000</v>
      </c>
      <c r="E39" s="258" t="s">
        <v>6495</v>
      </c>
      <c r="F39" s="14" t="s">
        <v>5</v>
      </c>
      <c r="G39" s="14" t="s">
        <v>4118</v>
      </c>
      <c r="H39" s="331"/>
      <c r="I39" s="570"/>
      <c r="J39" s="848"/>
      <c r="K39" s="849"/>
      <c r="L39" s="857"/>
      <c r="M39" s="857"/>
      <c r="N39" s="857"/>
    </row>
    <row r="40" spans="1:14" ht="24.75" thickBot="1">
      <c r="A40" s="950" t="s">
        <v>5247</v>
      </c>
      <c r="B40" s="950" t="s">
        <v>5248</v>
      </c>
      <c r="C40" s="950" t="s">
        <v>9525</v>
      </c>
      <c r="D40" s="13">
        <v>14995</v>
      </c>
      <c r="E40" s="258" t="s">
        <v>6495</v>
      </c>
      <c r="F40" s="14" t="s">
        <v>5</v>
      </c>
      <c r="G40" s="14" t="s">
        <v>4118</v>
      </c>
      <c r="H40" s="849"/>
      <c r="I40" s="849"/>
      <c r="J40" s="309"/>
      <c r="K40" s="321"/>
      <c r="L40" s="857"/>
      <c r="M40" s="857"/>
      <c r="N40" s="857"/>
    </row>
    <row r="41" spans="1:14" ht="14.25" thickBot="1">
      <c r="A41" s="1085" t="s">
        <v>5271</v>
      </c>
      <c r="B41" s="351"/>
      <c r="C41" s="351"/>
      <c r="D41" s="434"/>
      <c r="E41" s="434"/>
      <c r="F41" s="434"/>
      <c r="G41" s="434"/>
      <c r="H41" s="849"/>
      <c r="I41" s="849"/>
      <c r="J41" s="309"/>
      <c r="K41" s="321"/>
      <c r="L41" s="857"/>
      <c r="M41" s="857"/>
      <c r="N41" s="857"/>
    </row>
    <row r="42" spans="1:14" ht="13.5">
      <c r="A42" s="950" t="s">
        <v>6927</v>
      </c>
      <c r="B42" s="950" t="s">
        <v>9604</v>
      </c>
      <c r="C42" s="950" t="s">
        <v>9530</v>
      </c>
      <c r="D42" s="13">
        <v>18995</v>
      </c>
      <c r="E42" s="258" t="s">
        <v>6495</v>
      </c>
      <c r="F42" s="14" t="s">
        <v>5</v>
      </c>
      <c r="G42" s="14" t="s">
        <v>4118</v>
      </c>
      <c r="H42" s="849"/>
      <c r="I42" s="849"/>
      <c r="J42" s="309"/>
      <c r="K42" s="321"/>
      <c r="L42" s="857"/>
      <c r="M42" s="857"/>
      <c r="N42" s="857"/>
    </row>
    <row r="43" spans="1:14" ht="24.75" thickBot="1">
      <c r="A43" s="950" t="s">
        <v>9471</v>
      </c>
      <c r="B43" s="950" t="s">
        <v>9472</v>
      </c>
      <c r="C43" s="950" t="s">
        <v>9470</v>
      </c>
      <c r="D43" s="13">
        <v>30000</v>
      </c>
      <c r="E43" s="258" t="s">
        <v>6495</v>
      </c>
      <c r="F43" s="14" t="s">
        <v>5</v>
      </c>
      <c r="G43" s="14" t="s">
        <v>4118</v>
      </c>
      <c r="H43" s="849"/>
      <c r="I43" s="849"/>
      <c r="J43" s="574"/>
      <c r="K43" s="382"/>
      <c r="L43" s="857"/>
      <c r="M43" s="857"/>
      <c r="N43" s="857"/>
    </row>
    <row r="44" spans="1:14" s="215" customFormat="1" ht="14.25" thickBot="1">
      <c r="A44" s="1085" t="s">
        <v>5292</v>
      </c>
      <c r="B44" s="351"/>
      <c r="C44" s="351"/>
      <c r="D44" s="434"/>
      <c r="E44" s="434"/>
      <c r="F44" s="434"/>
      <c r="G44" s="434"/>
      <c r="H44" s="849"/>
      <c r="I44" s="849"/>
      <c r="J44" s="767"/>
      <c r="K44" s="768"/>
      <c r="L44" s="857"/>
      <c r="M44" s="857"/>
      <c r="N44" s="857"/>
    </row>
    <row r="45" spans="1:14" ht="13.5">
      <c r="A45" s="950" t="s">
        <v>6928</v>
      </c>
      <c r="B45" s="950" t="s">
        <v>6929</v>
      </c>
      <c r="C45" s="950" t="s">
        <v>9738</v>
      </c>
      <c r="D45" s="13">
        <v>1995</v>
      </c>
      <c r="E45" s="258" t="s">
        <v>6495</v>
      </c>
      <c r="F45" s="14" t="s">
        <v>5</v>
      </c>
      <c r="G45" s="14" t="s">
        <v>4118</v>
      </c>
      <c r="H45" s="849"/>
      <c r="I45" s="849"/>
      <c r="J45" s="309"/>
      <c r="K45" s="321"/>
      <c r="L45" s="857"/>
      <c r="M45" s="857"/>
      <c r="N45" s="857"/>
    </row>
    <row r="46" spans="1:14" ht="13.5">
      <c r="A46" s="950" t="s">
        <v>9005</v>
      </c>
      <c r="B46" s="950" t="s">
        <v>9007</v>
      </c>
      <c r="C46" s="950" t="s">
        <v>9738</v>
      </c>
      <c r="D46" s="13">
        <v>8995</v>
      </c>
      <c r="E46" s="258" t="s">
        <v>6495</v>
      </c>
      <c r="F46" s="14" t="s">
        <v>5</v>
      </c>
      <c r="G46" s="14" t="s">
        <v>4118</v>
      </c>
      <c r="H46" s="849"/>
      <c r="I46" s="849"/>
      <c r="J46" s="309"/>
      <c r="K46" s="321"/>
      <c r="L46" s="857"/>
      <c r="M46" s="857"/>
      <c r="N46" s="857"/>
    </row>
    <row r="47" spans="1:14" s="863" customFormat="1" ht="13.5">
      <c r="A47" s="950" t="s">
        <v>9731</v>
      </c>
      <c r="B47" s="950" t="s">
        <v>9732</v>
      </c>
      <c r="C47" s="950" t="s">
        <v>9733</v>
      </c>
      <c r="D47" s="13">
        <v>6500</v>
      </c>
      <c r="E47" s="258" t="s">
        <v>6495</v>
      </c>
      <c r="F47" s="14" t="s">
        <v>5</v>
      </c>
      <c r="G47" s="14" t="s">
        <v>4118</v>
      </c>
      <c r="H47" s="849"/>
      <c r="I47" s="849"/>
      <c r="J47" s="848"/>
      <c r="K47" s="849"/>
      <c r="L47" s="857"/>
      <c r="M47" s="857"/>
      <c r="N47" s="857"/>
    </row>
    <row r="48" spans="1:14" s="863" customFormat="1" ht="13.5">
      <c r="A48" s="950" t="s">
        <v>9725</v>
      </c>
      <c r="B48" s="950" t="s">
        <v>9726</v>
      </c>
      <c r="C48" s="950" t="s">
        <v>9772</v>
      </c>
      <c r="D48" s="13">
        <v>2500</v>
      </c>
      <c r="E48" s="258" t="s">
        <v>6495</v>
      </c>
      <c r="F48" s="14" t="s">
        <v>5</v>
      </c>
      <c r="G48" s="14" t="s">
        <v>4118</v>
      </c>
      <c r="H48" s="849"/>
      <c r="I48" s="849"/>
      <c r="J48" s="848"/>
      <c r="K48" s="849"/>
      <c r="L48" s="857"/>
      <c r="M48" s="857"/>
      <c r="N48" s="857"/>
    </row>
    <row r="49" spans="1:15" s="863" customFormat="1" ht="14.25" thickBot="1">
      <c r="A49" s="950" t="s">
        <v>9727</v>
      </c>
      <c r="B49" s="950" t="s">
        <v>9728</v>
      </c>
      <c r="C49" s="950" t="s">
        <v>9772</v>
      </c>
      <c r="D49" s="13">
        <v>7500</v>
      </c>
      <c r="E49" s="258" t="s">
        <v>6495</v>
      </c>
      <c r="F49" s="14" t="s">
        <v>5</v>
      </c>
      <c r="G49" s="14" t="s">
        <v>4118</v>
      </c>
      <c r="H49" s="849"/>
      <c r="I49" s="849"/>
      <c r="J49" s="848"/>
      <c r="K49" s="849"/>
      <c r="L49" s="857"/>
      <c r="M49" s="857"/>
      <c r="N49" s="857"/>
    </row>
    <row r="50" spans="1:15" s="215" customFormat="1" ht="14.25" thickBot="1">
      <c r="A50" s="1085" t="s">
        <v>5293</v>
      </c>
      <c r="B50" s="351"/>
      <c r="C50" s="351"/>
      <c r="D50" s="434"/>
      <c r="E50" s="434"/>
      <c r="F50" s="434"/>
      <c r="G50" s="434"/>
      <c r="H50" s="849"/>
      <c r="I50" s="849"/>
      <c r="J50" s="767"/>
      <c r="K50" s="768"/>
      <c r="L50" s="857"/>
      <c r="M50" s="857"/>
      <c r="N50" s="857"/>
    </row>
    <row r="51" spans="1:15" ht="13.5">
      <c r="A51" s="950" t="s">
        <v>6930</v>
      </c>
      <c r="B51" s="950" t="s">
        <v>6929</v>
      </c>
      <c r="C51" s="950" t="s">
        <v>9530</v>
      </c>
      <c r="D51" s="13">
        <v>1995</v>
      </c>
      <c r="E51" s="258" t="s">
        <v>6495</v>
      </c>
      <c r="F51" s="14" t="s">
        <v>5</v>
      </c>
      <c r="G51" s="14" t="s">
        <v>4118</v>
      </c>
      <c r="H51" s="849"/>
      <c r="I51" s="849"/>
      <c r="J51"/>
      <c r="K51" s="3"/>
      <c r="L51" s="857"/>
      <c r="M51" s="857"/>
      <c r="N51" s="857"/>
    </row>
    <row r="52" spans="1:15" ht="13.5">
      <c r="A52" s="950" t="s">
        <v>9006</v>
      </c>
      <c r="B52" s="950" t="s">
        <v>9007</v>
      </c>
      <c r="C52" s="950" t="s">
        <v>9530</v>
      </c>
      <c r="D52" s="13">
        <v>8995</v>
      </c>
      <c r="E52" s="258" t="s">
        <v>6495</v>
      </c>
      <c r="F52" s="14" t="s">
        <v>5</v>
      </c>
      <c r="G52" s="14" t="s">
        <v>4118</v>
      </c>
      <c r="H52" s="849"/>
      <c r="I52" s="849"/>
      <c r="J52"/>
      <c r="K52" s="3"/>
      <c r="L52" s="857"/>
      <c r="M52" s="857"/>
      <c r="N52" s="857"/>
    </row>
    <row r="53" spans="1:15" s="863" customFormat="1" ht="13.5">
      <c r="A53" s="950" t="s">
        <v>9734</v>
      </c>
      <c r="B53" s="950" t="s">
        <v>9735</v>
      </c>
      <c r="C53" s="950" t="s">
        <v>9733</v>
      </c>
      <c r="D53" s="13">
        <v>6500</v>
      </c>
      <c r="E53" s="258" t="s">
        <v>6495</v>
      </c>
      <c r="F53" s="14" t="s">
        <v>5</v>
      </c>
      <c r="G53" s="14" t="s">
        <v>4118</v>
      </c>
      <c r="H53" s="849"/>
      <c r="I53" s="849"/>
      <c r="J53" s="848"/>
      <c r="K53" s="849"/>
      <c r="L53" s="857"/>
      <c r="M53" s="857"/>
      <c r="N53" s="857"/>
    </row>
    <row r="54" spans="1:15" ht="13.5">
      <c r="A54" s="950" t="s">
        <v>9473</v>
      </c>
      <c r="B54" s="950" t="s">
        <v>9474</v>
      </c>
      <c r="C54" s="950" t="s">
        <v>9470</v>
      </c>
      <c r="D54" s="13">
        <v>2500</v>
      </c>
      <c r="E54" s="258" t="s">
        <v>6495</v>
      </c>
      <c r="F54" s="14" t="s">
        <v>5</v>
      </c>
      <c r="G54" s="14" t="s">
        <v>4118</v>
      </c>
      <c r="H54" s="849"/>
      <c r="I54" s="849"/>
      <c r="J54" s="574"/>
      <c r="K54" s="382"/>
      <c r="L54" s="857"/>
      <c r="M54" s="857"/>
      <c r="N54" s="857"/>
    </row>
    <row r="55" spans="1:15" ht="14.25" thickBot="1">
      <c r="A55" s="950" t="s">
        <v>9475</v>
      </c>
      <c r="B55" s="950" t="s">
        <v>9476</v>
      </c>
      <c r="C55" s="950" t="s">
        <v>9470</v>
      </c>
      <c r="D55" s="13">
        <v>7500</v>
      </c>
      <c r="E55" s="258" t="s">
        <v>6495</v>
      </c>
      <c r="F55" s="14" t="s">
        <v>5</v>
      </c>
      <c r="G55" s="14" t="s">
        <v>4118</v>
      </c>
      <c r="H55" s="849"/>
      <c r="I55" s="849"/>
      <c r="J55" s="574"/>
      <c r="K55" s="382"/>
      <c r="L55" s="857"/>
      <c r="M55" s="857"/>
      <c r="N55" s="857"/>
    </row>
    <row r="56" spans="1:15" ht="14.25" thickBot="1">
      <c r="A56" s="1085" t="s">
        <v>5992</v>
      </c>
      <c r="B56" s="351"/>
      <c r="C56" s="351"/>
      <c r="D56" s="434"/>
      <c r="E56" s="434"/>
      <c r="F56" s="434"/>
      <c r="G56" s="434"/>
      <c r="H56" s="849"/>
      <c r="I56" s="849"/>
      <c r="J56"/>
      <c r="K56" s="3"/>
      <c r="L56" s="857"/>
      <c r="M56" s="857"/>
      <c r="N56" s="857"/>
    </row>
    <row r="57" spans="1:15" ht="13.5">
      <c r="A57" s="950" t="s">
        <v>5878</v>
      </c>
      <c r="B57" s="950" t="s">
        <v>5879</v>
      </c>
      <c r="C57" s="950" t="s">
        <v>5811</v>
      </c>
      <c r="D57" s="13">
        <v>7495</v>
      </c>
      <c r="E57" s="258" t="s">
        <v>6495</v>
      </c>
      <c r="F57" s="14" t="s">
        <v>5</v>
      </c>
      <c r="G57" s="14" t="s">
        <v>4118</v>
      </c>
      <c r="H57" s="849"/>
      <c r="I57" s="849"/>
      <c r="J57"/>
      <c r="K57"/>
      <c r="L57" s="857"/>
      <c r="M57" s="857"/>
      <c r="N57" s="857"/>
      <c r="O57"/>
    </row>
    <row r="58" spans="1:15" s="215" customFormat="1" ht="13.5">
      <c r="A58" s="950" t="s">
        <v>5874</v>
      </c>
      <c r="B58" s="950" t="s">
        <v>5875</v>
      </c>
      <c r="C58" s="950" t="s">
        <v>5811</v>
      </c>
      <c r="D58" s="13">
        <v>6495</v>
      </c>
      <c r="E58" s="258" t="s">
        <v>6495</v>
      </c>
      <c r="F58" s="14" t="s">
        <v>5</v>
      </c>
      <c r="G58" s="14" t="s">
        <v>4118</v>
      </c>
      <c r="H58" s="331"/>
      <c r="I58" s="574"/>
      <c r="J58"/>
      <c r="K58"/>
      <c r="L58" s="857"/>
      <c r="M58" s="857"/>
      <c r="N58" s="857"/>
      <c r="O58"/>
    </row>
    <row r="59" spans="1:15" ht="23.45" customHeight="1">
      <c r="A59" s="950" t="s">
        <v>5880</v>
      </c>
      <c r="B59" s="950" t="s">
        <v>5881</v>
      </c>
      <c r="C59" s="950" t="s">
        <v>9091</v>
      </c>
      <c r="D59" s="13">
        <v>14995</v>
      </c>
      <c r="E59" s="258" t="s">
        <v>6495</v>
      </c>
      <c r="F59" s="14" t="s">
        <v>5</v>
      </c>
      <c r="G59" s="14" t="s">
        <v>4118</v>
      </c>
      <c r="H59" s="574"/>
      <c r="I59" s="574"/>
      <c r="J59"/>
      <c r="K59"/>
      <c r="L59" s="857"/>
      <c r="M59" s="857"/>
      <c r="N59" s="857"/>
      <c r="O59"/>
    </row>
    <row r="60" spans="1:15" ht="36">
      <c r="A60" s="950" t="s">
        <v>5876</v>
      </c>
      <c r="B60" s="950" t="s">
        <v>5877</v>
      </c>
      <c r="C60" s="950" t="s">
        <v>9092</v>
      </c>
      <c r="D60" s="13">
        <v>12995</v>
      </c>
      <c r="E60" s="258" t="s">
        <v>6495</v>
      </c>
      <c r="F60" s="14" t="s">
        <v>5</v>
      </c>
      <c r="G60" s="14" t="s">
        <v>4118</v>
      </c>
      <c r="H60" s="574"/>
      <c r="I60" s="574"/>
      <c r="J60"/>
      <c r="K60"/>
      <c r="L60" s="857"/>
      <c r="M60" s="857"/>
      <c r="N60" s="857"/>
      <c r="O60"/>
    </row>
    <row r="61" spans="1:15" ht="24">
      <c r="A61" s="950" t="s">
        <v>5872</v>
      </c>
      <c r="B61" s="950" t="s">
        <v>5873</v>
      </c>
      <c r="C61" s="950" t="s">
        <v>9091</v>
      </c>
      <c r="D61" s="13">
        <v>2195</v>
      </c>
      <c r="E61" s="258" t="s">
        <v>6495</v>
      </c>
      <c r="F61" s="14" t="s">
        <v>5</v>
      </c>
      <c r="G61" s="14" t="s">
        <v>4118</v>
      </c>
      <c r="H61" s="574"/>
      <c r="I61" s="574"/>
      <c r="J61"/>
      <c r="K61" s="3"/>
      <c r="L61" s="857"/>
      <c r="M61" s="857"/>
      <c r="N61" s="857"/>
    </row>
    <row r="62" spans="1:15" ht="13.5">
      <c r="A62" s="950" t="s">
        <v>5884</v>
      </c>
      <c r="B62" s="950" t="s">
        <v>5885</v>
      </c>
      <c r="C62" s="950" t="s">
        <v>5811</v>
      </c>
      <c r="D62" s="13">
        <v>16995</v>
      </c>
      <c r="E62" s="258" t="s">
        <v>6495</v>
      </c>
      <c r="F62" s="14" t="s">
        <v>5</v>
      </c>
      <c r="G62" s="14" t="s">
        <v>4118</v>
      </c>
      <c r="H62" s="574"/>
      <c r="I62" s="574"/>
      <c r="J62" s="574"/>
      <c r="K62" s="382"/>
      <c r="L62" s="857"/>
      <c r="M62" s="857"/>
      <c r="N62" s="857"/>
    </row>
    <row r="63" spans="1:15" ht="24">
      <c r="A63" s="950" t="s">
        <v>5882</v>
      </c>
      <c r="B63" s="950" t="s">
        <v>5883</v>
      </c>
      <c r="C63" s="950" t="s">
        <v>5993</v>
      </c>
      <c r="D63" s="13">
        <v>13495</v>
      </c>
      <c r="E63" s="258" t="s">
        <v>6495</v>
      </c>
      <c r="F63" s="14" t="s">
        <v>5</v>
      </c>
      <c r="G63" s="14" t="s">
        <v>4118</v>
      </c>
      <c r="H63" s="331"/>
      <c r="I63" s="574"/>
      <c r="J63" s="574"/>
      <c r="K63" s="382"/>
      <c r="L63" s="857"/>
      <c r="M63" s="857"/>
      <c r="N63" s="857"/>
    </row>
    <row r="64" spans="1:15" ht="13.5">
      <c r="A64" s="950" t="s">
        <v>8530</v>
      </c>
      <c r="B64" s="950" t="s">
        <v>8531</v>
      </c>
      <c r="C64" s="950" t="s">
        <v>9093</v>
      </c>
      <c r="D64" s="13">
        <v>19995</v>
      </c>
      <c r="E64" s="258" t="s">
        <v>6495</v>
      </c>
      <c r="F64" s="14" t="s">
        <v>5</v>
      </c>
      <c r="G64" s="14" t="s">
        <v>4118</v>
      </c>
      <c r="H64" s="331"/>
      <c r="I64" s="574"/>
      <c r="J64" s="396"/>
      <c r="K64" s="382"/>
      <c r="L64" s="857"/>
      <c r="M64" s="857"/>
      <c r="N64" s="857"/>
    </row>
    <row r="65" spans="1:14" ht="13.5">
      <c r="A65" s="950" t="s">
        <v>8532</v>
      </c>
      <c r="B65" s="950" t="s">
        <v>8533</v>
      </c>
      <c r="C65" s="950" t="s">
        <v>9094</v>
      </c>
      <c r="D65" s="13">
        <v>16995</v>
      </c>
      <c r="E65" s="258" t="s">
        <v>6495</v>
      </c>
      <c r="F65" s="14" t="s">
        <v>5</v>
      </c>
      <c r="G65" s="14" t="s">
        <v>4118</v>
      </c>
      <c r="H65" s="331"/>
      <c r="I65" s="574"/>
      <c r="J65" s="396"/>
      <c r="K65" s="382"/>
      <c r="L65" s="857"/>
      <c r="M65" s="857"/>
      <c r="N65" s="857"/>
    </row>
    <row r="66" spans="1:14" ht="13.5">
      <c r="A66" s="950" t="s">
        <v>9112</v>
      </c>
      <c r="B66" s="950" t="s">
        <v>9113</v>
      </c>
      <c r="C66" s="950" t="s">
        <v>9097</v>
      </c>
      <c r="D66" s="13">
        <v>10995</v>
      </c>
      <c r="E66" s="258" t="s">
        <v>6495</v>
      </c>
      <c r="F66" s="14" t="s">
        <v>5</v>
      </c>
      <c r="G66" s="14" t="s">
        <v>4118</v>
      </c>
      <c r="H66" s="331"/>
      <c r="I66" s="574"/>
      <c r="J66"/>
      <c r="K66" s="3"/>
      <c r="L66" s="857"/>
      <c r="M66" s="857"/>
      <c r="N66" s="857"/>
    </row>
    <row r="67" spans="1:14" ht="13.5">
      <c r="A67" s="950" t="s">
        <v>9114</v>
      </c>
      <c r="B67" s="950" t="s">
        <v>9115</v>
      </c>
      <c r="C67" s="950" t="s">
        <v>9097</v>
      </c>
      <c r="D67" s="13">
        <v>15995</v>
      </c>
      <c r="E67" s="258" t="s">
        <v>6495</v>
      </c>
      <c r="F67" s="14" t="s">
        <v>5</v>
      </c>
      <c r="G67" s="14" t="s">
        <v>4118</v>
      </c>
      <c r="H67" s="331"/>
      <c r="I67" s="574"/>
      <c r="J67"/>
      <c r="K67" s="3"/>
      <c r="L67" s="857"/>
      <c r="M67" s="857"/>
      <c r="N67" s="857"/>
    </row>
    <row r="68" spans="1:14" ht="13.5">
      <c r="A68" s="950" t="s">
        <v>7296</v>
      </c>
      <c r="B68" s="950" t="s">
        <v>7297</v>
      </c>
      <c r="C68" s="950" t="s">
        <v>9100</v>
      </c>
      <c r="D68" s="13">
        <v>36995</v>
      </c>
      <c r="E68" s="258" t="s">
        <v>6495</v>
      </c>
      <c r="F68" s="14" t="s">
        <v>5</v>
      </c>
      <c r="G68" s="14" t="s">
        <v>4118</v>
      </c>
      <c r="H68" s="331"/>
      <c r="I68" s="574"/>
      <c r="J68"/>
      <c r="K68" s="3"/>
      <c r="L68" s="857"/>
      <c r="M68" s="857"/>
      <c r="N68" s="857"/>
    </row>
    <row r="69" spans="1:14" ht="13.5">
      <c r="A69" s="950" t="s">
        <v>7294</v>
      </c>
      <c r="B69" s="950" t="s">
        <v>7295</v>
      </c>
      <c r="C69" s="950" t="s">
        <v>9100</v>
      </c>
      <c r="D69" s="13">
        <v>21995</v>
      </c>
      <c r="E69" s="258" t="s">
        <v>6495</v>
      </c>
      <c r="F69" s="14" t="s">
        <v>5</v>
      </c>
      <c r="G69" s="14" t="s">
        <v>4118</v>
      </c>
      <c r="H69" s="331"/>
      <c r="I69" s="574"/>
      <c r="J69"/>
      <c r="K69" s="3"/>
      <c r="L69" s="857"/>
      <c r="M69" s="857"/>
      <c r="N69" s="857"/>
    </row>
    <row r="70" spans="1:14" ht="36">
      <c r="A70" s="950" t="s">
        <v>5886</v>
      </c>
      <c r="B70" s="950" t="s">
        <v>5887</v>
      </c>
      <c r="C70" s="950" t="s">
        <v>9527</v>
      </c>
      <c r="D70" s="13">
        <v>8495</v>
      </c>
      <c r="E70" s="258" t="s">
        <v>6495</v>
      </c>
      <c r="F70" s="14" t="s">
        <v>5</v>
      </c>
      <c r="G70" s="14" t="s">
        <v>4118</v>
      </c>
      <c r="H70" s="331"/>
      <c r="I70" s="574"/>
      <c r="J70"/>
      <c r="K70" s="3"/>
      <c r="L70" s="857"/>
      <c r="M70" s="857"/>
      <c r="N70" s="857"/>
    </row>
    <row r="71" spans="1:14" ht="36">
      <c r="A71" s="950" t="s">
        <v>5896</v>
      </c>
      <c r="B71" s="950" t="s">
        <v>5897</v>
      </c>
      <c r="C71" s="950" t="s">
        <v>9526</v>
      </c>
      <c r="D71" s="13">
        <v>1695</v>
      </c>
      <c r="E71" s="258" t="s">
        <v>6495</v>
      </c>
      <c r="F71" s="14" t="s">
        <v>5</v>
      </c>
      <c r="G71" s="14" t="s">
        <v>4118</v>
      </c>
      <c r="H71" s="331"/>
      <c r="I71" s="574"/>
      <c r="J71"/>
      <c r="K71" s="3"/>
      <c r="L71" s="857"/>
      <c r="M71" s="857"/>
      <c r="N71" s="857"/>
    </row>
    <row r="72" spans="1:14" ht="18" customHeight="1">
      <c r="A72" s="950" t="s">
        <v>5892</v>
      </c>
      <c r="B72" s="950" t="s">
        <v>5893</v>
      </c>
      <c r="C72" s="950" t="s">
        <v>8605</v>
      </c>
      <c r="D72" s="13">
        <v>4995</v>
      </c>
      <c r="E72" s="258" t="s">
        <v>6495</v>
      </c>
      <c r="F72" s="14" t="s">
        <v>5</v>
      </c>
      <c r="G72" s="14" t="s">
        <v>4118</v>
      </c>
      <c r="H72" s="331"/>
      <c r="I72" s="574"/>
      <c r="J72"/>
      <c r="K72" s="3"/>
      <c r="L72" s="857"/>
      <c r="M72" s="857"/>
      <c r="N72" s="857"/>
    </row>
    <row r="73" spans="1:14" ht="48">
      <c r="A73" s="950" t="s">
        <v>5888</v>
      </c>
      <c r="B73" s="950" t="s">
        <v>5889</v>
      </c>
      <c r="C73" s="950" t="s">
        <v>9528</v>
      </c>
      <c r="D73" s="13">
        <v>9495</v>
      </c>
      <c r="E73" s="258" t="s">
        <v>6495</v>
      </c>
      <c r="F73" s="14" t="s">
        <v>5</v>
      </c>
      <c r="G73" s="14" t="s">
        <v>4118</v>
      </c>
      <c r="H73" s="331"/>
      <c r="I73" s="574"/>
      <c r="J73"/>
      <c r="K73" s="3"/>
      <c r="L73" s="857"/>
      <c r="M73" s="857"/>
      <c r="N73" s="857"/>
    </row>
    <row r="74" spans="1:14" ht="36">
      <c r="A74" s="950" t="s">
        <v>5890</v>
      </c>
      <c r="B74" s="950" t="s">
        <v>5891</v>
      </c>
      <c r="C74" s="950" t="s">
        <v>9529</v>
      </c>
      <c r="D74" s="13">
        <v>14495</v>
      </c>
      <c r="E74" s="258" t="s">
        <v>6495</v>
      </c>
      <c r="F74" s="14" t="s">
        <v>5</v>
      </c>
      <c r="G74" s="14" t="s">
        <v>4118</v>
      </c>
      <c r="H74" s="331"/>
      <c r="I74" s="574"/>
      <c r="J74"/>
      <c r="K74" s="3"/>
      <c r="L74" s="857"/>
      <c r="M74" s="857"/>
      <c r="N74" s="857"/>
    </row>
    <row r="75" spans="1:14" ht="14.25" thickBot="1">
      <c r="A75" s="950" t="s">
        <v>5894</v>
      </c>
      <c r="B75" s="950" t="s">
        <v>5895</v>
      </c>
      <c r="C75" s="950" t="s">
        <v>8606</v>
      </c>
      <c r="D75" s="13">
        <v>5995</v>
      </c>
      <c r="E75" s="258" t="s">
        <v>6495</v>
      </c>
      <c r="F75" s="14" t="s">
        <v>5</v>
      </c>
      <c r="G75" s="14" t="s">
        <v>4118</v>
      </c>
      <c r="H75" s="331"/>
      <c r="I75" s="574"/>
      <c r="J75"/>
      <c r="K75" s="3"/>
      <c r="L75" s="857"/>
      <c r="M75" s="857"/>
      <c r="N75" s="857"/>
    </row>
    <row r="76" spans="1:14" ht="15" thickBot="1">
      <c r="A76" s="787" t="s">
        <v>5370</v>
      </c>
      <c r="B76" s="351"/>
      <c r="C76" s="351"/>
      <c r="D76" s="434"/>
      <c r="E76" s="434"/>
      <c r="F76" s="434"/>
      <c r="G76" s="434"/>
      <c r="H76" s="333"/>
      <c r="I76" s="574"/>
      <c r="J76"/>
      <c r="K76" s="3"/>
      <c r="L76" s="857"/>
      <c r="M76" s="857"/>
      <c r="N76" s="857"/>
    </row>
    <row r="77" spans="1:14" ht="24">
      <c r="A77" s="950" t="s">
        <v>6118</v>
      </c>
      <c r="B77" s="950" t="s">
        <v>6119</v>
      </c>
      <c r="C77" s="1110" t="s">
        <v>11626</v>
      </c>
      <c r="D77" s="13">
        <v>245</v>
      </c>
      <c r="E77" s="258" t="s">
        <v>6495</v>
      </c>
      <c r="F77" s="14" t="s">
        <v>5</v>
      </c>
      <c r="G77" s="14" t="s">
        <v>4118</v>
      </c>
      <c r="H77" s="574"/>
      <c r="I77" s="574"/>
      <c r="J77"/>
      <c r="K77" s="3"/>
      <c r="L77" s="857"/>
      <c r="M77" s="857"/>
      <c r="N77" s="857"/>
    </row>
    <row r="78" spans="1:14" ht="48">
      <c r="A78" s="950" t="s">
        <v>5339</v>
      </c>
      <c r="B78" s="950" t="s">
        <v>5340</v>
      </c>
      <c r="C78" s="1110" t="s">
        <v>11627</v>
      </c>
      <c r="D78" s="13">
        <v>195</v>
      </c>
      <c r="E78" s="258" t="s">
        <v>6495</v>
      </c>
      <c r="F78" s="14" t="s">
        <v>5</v>
      </c>
      <c r="G78" s="14" t="s">
        <v>4118</v>
      </c>
      <c r="H78" s="331"/>
      <c r="I78" s="574"/>
      <c r="J78"/>
      <c r="K78" s="3"/>
      <c r="L78" s="857"/>
      <c r="M78" s="857"/>
      <c r="N78" s="857"/>
    </row>
    <row r="79" spans="1:14" ht="35.450000000000003" customHeight="1">
      <c r="A79" s="950" t="s">
        <v>5341</v>
      </c>
      <c r="B79" s="950" t="s">
        <v>5342</v>
      </c>
      <c r="C79" s="1110" t="s">
        <v>11628</v>
      </c>
      <c r="D79" s="13">
        <v>225</v>
      </c>
      <c r="E79" s="258" t="s">
        <v>6495</v>
      </c>
      <c r="F79" s="14" t="s">
        <v>5</v>
      </c>
      <c r="G79" s="14" t="s">
        <v>4118</v>
      </c>
      <c r="H79" s="331"/>
      <c r="I79" s="574"/>
      <c r="J79"/>
      <c r="K79" s="3"/>
      <c r="L79" s="857"/>
      <c r="M79" s="857"/>
      <c r="N79" s="857"/>
    </row>
    <row r="80" spans="1:14" ht="48">
      <c r="A80" s="950" t="s">
        <v>5343</v>
      </c>
      <c r="B80" s="950" t="s">
        <v>5344</v>
      </c>
      <c r="C80" s="1110" t="s">
        <v>11629</v>
      </c>
      <c r="D80" s="13">
        <v>695</v>
      </c>
      <c r="E80" s="258" t="s">
        <v>6495</v>
      </c>
      <c r="F80" s="14" t="s">
        <v>5</v>
      </c>
      <c r="G80" s="14" t="s">
        <v>4118</v>
      </c>
      <c r="H80" s="331"/>
      <c r="I80" s="574"/>
      <c r="J80"/>
      <c r="K80" s="3"/>
      <c r="L80" s="857"/>
      <c r="M80" s="857"/>
      <c r="N80" s="857"/>
    </row>
    <row r="81" spans="1:14" ht="48">
      <c r="A81" s="950" t="s">
        <v>5345</v>
      </c>
      <c r="B81" s="950" t="s">
        <v>5346</v>
      </c>
      <c r="C81" s="1110" t="s">
        <v>11629</v>
      </c>
      <c r="D81" s="13">
        <v>1195</v>
      </c>
      <c r="E81" s="258" t="s">
        <v>6495</v>
      </c>
      <c r="F81" s="14" t="s">
        <v>5</v>
      </c>
      <c r="G81" s="14" t="s">
        <v>4118</v>
      </c>
      <c r="H81" s="331"/>
      <c r="I81" s="574"/>
      <c r="J81"/>
      <c r="K81" s="3"/>
      <c r="L81" s="857"/>
      <c r="M81" s="857"/>
      <c r="N81" s="857"/>
    </row>
    <row r="82" spans="1:14" ht="48.75" thickBot="1">
      <c r="A82" s="950" t="s">
        <v>5300</v>
      </c>
      <c r="B82" s="950" t="s">
        <v>5366</v>
      </c>
      <c r="C82" s="1110" t="s">
        <v>11630</v>
      </c>
      <c r="D82" s="13">
        <v>245</v>
      </c>
      <c r="E82" s="258" t="s">
        <v>6495</v>
      </c>
      <c r="F82" s="14" t="s">
        <v>5</v>
      </c>
      <c r="G82" s="14" t="s">
        <v>4118</v>
      </c>
      <c r="H82" s="331"/>
      <c r="I82" s="574"/>
      <c r="J82"/>
      <c r="K82" s="3"/>
      <c r="L82" s="857"/>
      <c r="M82" s="857"/>
      <c r="N82" s="857"/>
    </row>
    <row r="83" spans="1:14" ht="14.25" thickBot="1">
      <c r="A83" s="1085" t="s">
        <v>5371</v>
      </c>
      <c r="B83" s="351"/>
      <c r="C83" s="351"/>
      <c r="D83" s="434"/>
      <c r="E83" s="434"/>
      <c r="F83" s="434"/>
      <c r="G83" s="434"/>
      <c r="H83" s="331"/>
      <c r="I83" s="574"/>
      <c r="J83"/>
      <c r="K83" s="3"/>
      <c r="L83" s="857"/>
      <c r="M83" s="857"/>
      <c r="N83" s="857"/>
    </row>
    <row r="84" spans="1:14" ht="24">
      <c r="A84" s="950" t="s">
        <v>5294</v>
      </c>
      <c r="B84" s="950" t="s">
        <v>5295</v>
      </c>
      <c r="C84" s="950" t="s">
        <v>5367</v>
      </c>
      <c r="D84" s="13">
        <v>275</v>
      </c>
      <c r="E84" s="258" t="s">
        <v>6495</v>
      </c>
      <c r="F84" s="14" t="s">
        <v>165</v>
      </c>
      <c r="G84" s="14" t="s">
        <v>4118</v>
      </c>
      <c r="H84" s="331"/>
      <c r="I84" s="574"/>
      <c r="J84"/>
      <c r="K84" s="3"/>
      <c r="L84" s="857"/>
      <c r="M84" s="857"/>
      <c r="N84" s="857"/>
    </row>
    <row r="85" spans="1:14" ht="24">
      <c r="A85" s="950" t="s">
        <v>5296</v>
      </c>
      <c r="B85" s="950" t="s">
        <v>5297</v>
      </c>
      <c r="C85" s="950" t="s">
        <v>6872</v>
      </c>
      <c r="D85" s="13">
        <v>295</v>
      </c>
      <c r="E85" s="258" t="s">
        <v>6495</v>
      </c>
      <c r="F85" s="14" t="s">
        <v>165</v>
      </c>
      <c r="G85" s="14" t="s">
        <v>4118</v>
      </c>
      <c r="H85" s="331"/>
      <c r="I85" s="574"/>
      <c r="J85"/>
      <c r="K85" s="3"/>
      <c r="L85" s="857"/>
      <c r="M85" s="857"/>
      <c r="N85" s="857"/>
    </row>
    <row r="86" spans="1:14" ht="13.5">
      <c r="A86" s="950" t="s">
        <v>5682</v>
      </c>
      <c r="B86" s="950" t="s">
        <v>5683</v>
      </c>
      <c r="C86" s="950" t="s">
        <v>5666</v>
      </c>
      <c r="D86" s="13">
        <v>275</v>
      </c>
      <c r="E86" s="258" t="s">
        <v>6495</v>
      </c>
      <c r="F86" s="14" t="s">
        <v>165</v>
      </c>
      <c r="G86" s="14" t="s">
        <v>4118</v>
      </c>
      <c r="H86" s="331"/>
      <c r="I86" s="574"/>
      <c r="J86"/>
      <c r="K86" s="3"/>
      <c r="L86" s="857"/>
      <c r="M86" s="857"/>
      <c r="N86" s="857"/>
    </row>
    <row r="87" spans="1:14" ht="13.5">
      <c r="A87" s="950" t="s">
        <v>5684</v>
      </c>
      <c r="B87" s="950" t="s">
        <v>5685</v>
      </c>
      <c r="C87" s="950" t="s">
        <v>5676</v>
      </c>
      <c r="D87" s="13">
        <v>295</v>
      </c>
      <c r="E87" s="258" t="s">
        <v>6495</v>
      </c>
      <c r="F87" s="14" t="s">
        <v>165</v>
      </c>
      <c r="G87" s="14" t="s">
        <v>4118</v>
      </c>
      <c r="H87" s="331"/>
      <c r="I87" s="574"/>
      <c r="J87"/>
      <c r="K87" s="3"/>
      <c r="L87" s="857"/>
      <c r="M87" s="857"/>
      <c r="N87" s="857"/>
    </row>
    <row r="88" spans="1:14" ht="13.5">
      <c r="A88" s="950" t="s">
        <v>5298</v>
      </c>
      <c r="B88" s="950" t="s">
        <v>6873</v>
      </c>
      <c r="C88" s="950" t="s">
        <v>9531</v>
      </c>
      <c r="D88" s="13">
        <v>145</v>
      </c>
      <c r="E88" s="258" t="s">
        <v>6495</v>
      </c>
      <c r="F88" s="14" t="s">
        <v>165</v>
      </c>
      <c r="G88" s="14" t="s">
        <v>4118</v>
      </c>
      <c r="H88" s="331"/>
      <c r="I88" s="574"/>
      <c r="J88"/>
      <c r="K88" s="3"/>
      <c r="L88" s="857"/>
      <c r="M88" s="857"/>
      <c r="N88" s="857"/>
    </row>
    <row r="89" spans="1:14" ht="24">
      <c r="A89" s="950" t="s">
        <v>5302</v>
      </c>
      <c r="B89" s="950" t="s">
        <v>5372</v>
      </c>
      <c r="C89" s="950" t="s">
        <v>5367</v>
      </c>
      <c r="D89" s="13">
        <v>695</v>
      </c>
      <c r="E89" s="258" t="s">
        <v>6495</v>
      </c>
      <c r="F89" s="14" t="s">
        <v>165</v>
      </c>
      <c r="G89" s="14" t="s">
        <v>4118</v>
      </c>
      <c r="H89" s="331"/>
      <c r="I89" s="574"/>
      <c r="J89" s="309"/>
      <c r="K89" s="321"/>
      <c r="L89" s="857"/>
      <c r="M89" s="857"/>
      <c r="N89" s="857"/>
    </row>
    <row r="90" spans="1:14" ht="24">
      <c r="A90" s="950" t="s">
        <v>5303</v>
      </c>
      <c r="B90" s="950" t="s">
        <v>5373</v>
      </c>
      <c r="C90" s="950" t="s">
        <v>6874</v>
      </c>
      <c r="D90" s="13">
        <v>895</v>
      </c>
      <c r="E90" s="258" t="s">
        <v>6495</v>
      </c>
      <c r="F90" s="14" t="s">
        <v>165</v>
      </c>
      <c r="G90" s="14" t="s">
        <v>4118</v>
      </c>
      <c r="H90" s="331"/>
      <c r="I90" s="574"/>
      <c r="J90"/>
      <c r="K90" s="3"/>
      <c r="L90" s="857"/>
      <c r="M90" s="857"/>
      <c r="N90" s="857"/>
    </row>
    <row r="91" spans="1:14" ht="13.5">
      <c r="A91" s="950" t="s">
        <v>5677</v>
      </c>
      <c r="B91" s="950" t="s">
        <v>5678</v>
      </c>
      <c r="C91" s="950" t="s">
        <v>5666</v>
      </c>
      <c r="D91" s="13">
        <v>695</v>
      </c>
      <c r="E91" s="258" t="s">
        <v>6495</v>
      </c>
      <c r="F91" s="14" t="s">
        <v>165</v>
      </c>
      <c r="G91" s="14" t="s">
        <v>4118</v>
      </c>
      <c r="H91" s="331"/>
      <c r="I91" s="574"/>
      <c r="J91"/>
      <c r="K91" s="3"/>
      <c r="L91" s="857"/>
      <c r="M91" s="857"/>
      <c r="N91" s="857"/>
    </row>
    <row r="92" spans="1:14" ht="13.5">
      <c r="A92" s="950" t="s">
        <v>5679</v>
      </c>
      <c r="B92" s="950" t="s">
        <v>6011</v>
      </c>
      <c r="C92" s="950" t="s">
        <v>5676</v>
      </c>
      <c r="D92" s="13">
        <v>795</v>
      </c>
      <c r="E92" s="258" t="s">
        <v>6495</v>
      </c>
      <c r="F92" s="14" t="s">
        <v>165</v>
      </c>
      <c r="G92" s="14" t="s">
        <v>4118</v>
      </c>
      <c r="H92" s="331"/>
      <c r="I92" s="574"/>
      <c r="J92"/>
      <c r="K92" s="3"/>
      <c r="L92" s="857"/>
      <c r="M92" s="857"/>
      <c r="N92" s="857"/>
    </row>
    <row r="93" spans="1:14" ht="13.5">
      <c r="A93" s="950" t="s">
        <v>6982</v>
      </c>
      <c r="B93" s="950" t="s">
        <v>6983</v>
      </c>
      <c r="C93" s="950" t="s">
        <v>6984</v>
      </c>
      <c r="D93" s="13">
        <v>895</v>
      </c>
      <c r="E93" s="258" t="s">
        <v>6495</v>
      </c>
      <c r="F93" s="14" t="s">
        <v>165</v>
      </c>
      <c r="G93" s="14" t="s">
        <v>4118</v>
      </c>
      <c r="H93" s="331"/>
      <c r="I93" s="574"/>
      <c r="J93"/>
      <c r="K93" s="3"/>
      <c r="L93" s="857"/>
      <c r="M93" s="857"/>
      <c r="N93" s="857"/>
    </row>
    <row r="94" spans="1:14" ht="13.5">
      <c r="A94" s="950" t="s">
        <v>9509</v>
      </c>
      <c r="B94" s="950" t="s">
        <v>9510</v>
      </c>
      <c r="C94" s="950" t="s">
        <v>9511</v>
      </c>
      <c r="D94" s="13">
        <v>430</v>
      </c>
      <c r="E94" s="258" t="s">
        <v>6495</v>
      </c>
      <c r="F94" s="14" t="s">
        <v>165</v>
      </c>
      <c r="G94" s="14" t="s">
        <v>4118</v>
      </c>
      <c r="H94" s="331"/>
      <c r="I94" s="574"/>
      <c r="J94" s="574"/>
      <c r="K94" s="382"/>
      <c r="L94" s="857"/>
      <c r="M94" s="857"/>
      <c r="N94" s="857"/>
    </row>
    <row r="95" spans="1:14" ht="24">
      <c r="A95" s="1110" t="s">
        <v>9116</v>
      </c>
      <c r="B95" s="1110" t="s">
        <v>9117</v>
      </c>
      <c r="C95" s="1110" t="s">
        <v>9775</v>
      </c>
      <c r="D95" s="53">
        <v>570</v>
      </c>
      <c r="E95" s="1019" t="s">
        <v>6495</v>
      </c>
      <c r="F95" s="74" t="s">
        <v>165</v>
      </c>
      <c r="G95" s="74" t="s">
        <v>4118</v>
      </c>
      <c r="H95" s="331"/>
      <c r="I95" s="574"/>
      <c r="J95"/>
      <c r="K95" s="3"/>
      <c r="L95" s="857"/>
      <c r="M95" s="857"/>
      <c r="N95" s="857"/>
    </row>
    <row r="96" spans="1:14" s="863" customFormat="1" ht="13.5">
      <c r="A96" s="1110" t="s">
        <v>10079</v>
      </c>
      <c r="B96" s="1110" t="s">
        <v>10080</v>
      </c>
      <c r="C96" s="1110" t="s">
        <v>11625</v>
      </c>
      <c r="D96" s="53">
        <v>40</v>
      </c>
      <c r="E96" s="1019" t="s">
        <v>6495</v>
      </c>
      <c r="F96" s="74" t="s">
        <v>165</v>
      </c>
      <c r="G96" s="74" t="s">
        <v>4118</v>
      </c>
      <c r="H96" s="331"/>
      <c r="I96" s="848"/>
      <c r="J96" s="848"/>
      <c r="K96" s="849"/>
      <c r="L96" s="857"/>
      <c r="M96" s="857"/>
      <c r="N96" s="857"/>
    </row>
    <row r="97" spans="1:14" ht="13.5">
      <c r="A97" s="1110" t="s">
        <v>9521</v>
      </c>
      <c r="B97" s="1110" t="s">
        <v>9522</v>
      </c>
      <c r="C97" s="1110" t="s">
        <v>9516</v>
      </c>
      <c r="D97" s="53">
        <v>160</v>
      </c>
      <c r="E97" s="1019" t="s">
        <v>6495</v>
      </c>
      <c r="F97" s="74" t="s">
        <v>165</v>
      </c>
      <c r="G97" s="74" t="s">
        <v>4118</v>
      </c>
      <c r="H97" s="331"/>
      <c r="I97" s="574"/>
      <c r="J97" s="574"/>
      <c r="K97" s="382"/>
      <c r="L97" s="857"/>
      <c r="M97" s="857"/>
      <c r="N97" s="857"/>
    </row>
    <row r="98" spans="1:14" ht="13.5">
      <c r="A98" s="1110" t="s">
        <v>5304</v>
      </c>
      <c r="B98" s="1110" t="s">
        <v>5305</v>
      </c>
      <c r="C98" s="1110" t="s">
        <v>5368</v>
      </c>
      <c r="D98" s="53">
        <v>1295</v>
      </c>
      <c r="E98" s="1019" t="s">
        <v>6495</v>
      </c>
      <c r="F98" s="74" t="s">
        <v>165</v>
      </c>
      <c r="G98" s="74" t="s">
        <v>4118</v>
      </c>
      <c r="H98" s="331"/>
      <c r="I98" s="574"/>
      <c r="J98"/>
      <c r="K98" s="3"/>
      <c r="L98" s="857"/>
      <c r="M98" s="857"/>
      <c r="N98" s="857"/>
    </row>
    <row r="99" spans="1:14" ht="13.5">
      <c r="A99" s="1110" t="s">
        <v>5306</v>
      </c>
      <c r="B99" s="1110" t="s">
        <v>5307</v>
      </c>
      <c r="C99" s="1110" t="s">
        <v>6875</v>
      </c>
      <c r="D99" s="53">
        <v>1895</v>
      </c>
      <c r="E99" s="1019" t="s">
        <v>6495</v>
      </c>
      <c r="F99" s="74" t="s">
        <v>165</v>
      </c>
      <c r="G99" s="74" t="s">
        <v>4118</v>
      </c>
      <c r="H99" s="331"/>
      <c r="I99" s="574"/>
      <c r="J99"/>
      <c r="K99" s="3"/>
      <c r="L99" s="857"/>
      <c r="M99" s="857"/>
      <c r="N99" s="857"/>
    </row>
    <row r="100" spans="1:14" ht="13.5">
      <c r="A100" s="1110" t="s">
        <v>5308</v>
      </c>
      <c r="B100" s="1110" t="s">
        <v>5309</v>
      </c>
      <c r="C100" s="1110" t="s">
        <v>5812</v>
      </c>
      <c r="D100" s="53">
        <v>1795</v>
      </c>
      <c r="E100" s="1019" t="s">
        <v>6495</v>
      </c>
      <c r="F100" s="74" t="s">
        <v>165</v>
      </c>
      <c r="G100" s="74" t="s">
        <v>4118</v>
      </c>
      <c r="H100" s="331"/>
      <c r="I100" s="574"/>
      <c r="J100"/>
      <c r="K100" s="3"/>
      <c r="L100" s="857"/>
      <c r="M100" s="857"/>
      <c r="N100" s="857"/>
    </row>
    <row r="101" spans="1:14" ht="13.5">
      <c r="A101" s="1110" t="s">
        <v>5652</v>
      </c>
      <c r="B101" s="1110" t="s">
        <v>5653</v>
      </c>
      <c r="C101" s="1110" t="s">
        <v>5654</v>
      </c>
      <c r="D101" s="53">
        <v>1295</v>
      </c>
      <c r="E101" s="1019" t="s">
        <v>6495</v>
      </c>
      <c r="F101" s="74" t="s">
        <v>165</v>
      </c>
      <c r="G101" s="74" t="s">
        <v>4118</v>
      </c>
      <c r="H101" s="331"/>
      <c r="I101" s="574"/>
      <c r="J101"/>
      <c r="K101" s="3"/>
      <c r="L101" s="857"/>
      <c r="M101" s="857"/>
      <c r="N101" s="857"/>
    </row>
    <row r="102" spans="1:14" ht="13.5">
      <c r="A102" s="1110" t="s">
        <v>5655</v>
      </c>
      <c r="B102" s="1110" t="s">
        <v>5656</v>
      </c>
      <c r="C102" s="1110" t="s">
        <v>5657</v>
      </c>
      <c r="D102" s="53">
        <v>1895</v>
      </c>
      <c r="E102" s="1019" t="s">
        <v>6495</v>
      </c>
      <c r="F102" s="74" t="s">
        <v>165</v>
      </c>
      <c r="G102" s="74" t="s">
        <v>4118</v>
      </c>
      <c r="H102" s="331"/>
      <c r="I102" s="574"/>
      <c r="J102"/>
      <c r="K102" s="3"/>
      <c r="L102" s="857"/>
      <c r="M102" s="857"/>
      <c r="N102" s="857"/>
    </row>
    <row r="103" spans="1:14" ht="13.5">
      <c r="A103" s="1110" t="s">
        <v>5658</v>
      </c>
      <c r="B103" s="1110" t="s">
        <v>5659</v>
      </c>
      <c r="C103" s="1110" t="s">
        <v>5660</v>
      </c>
      <c r="D103" s="53">
        <v>2695</v>
      </c>
      <c r="E103" s="1019" t="s">
        <v>6495</v>
      </c>
      <c r="F103" s="74" t="s">
        <v>165</v>
      </c>
      <c r="G103" s="74" t="s">
        <v>4118</v>
      </c>
      <c r="H103" s="331"/>
      <c r="I103" s="574"/>
      <c r="J103"/>
      <c r="K103" s="3"/>
      <c r="L103" s="857"/>
      <c r="M103" s="857"/>
      <c r="N103" s="857"/>
    </row>
    <row r="104" spans="1:14" ht="13.5">
      <c r="A104" s="1110" t="s">
        <v>6991</v>
      </c>
      <c r="B104" s="1110" t="s">
        <v>6992</v>
      </c>
      <c r="C104" s="1110" t="s">
        <v>6993</v>
      </c>
      <c r="D104" s="53">
        <v>1495</v>
      </c>
      <c r="E104" s="1019" t="s">
        <v>6495</v>
      </c>
      <c r="F104" s="74" t="s">
        <v>165</v>
      </c>
      <c r="G104" s="74" t="s">
        <v>4118</v>
      </c>
      <c r="H104" s="331"/>
      <c r="I104" s="574"/>
      <c r="J104" s="309"/>
      <c r="K104" s="321"/>
      <c r="L104" s="857"/>
      <c r="M104" s="857"/>
      <c r="N104" s="857"/>
    </row>
    <row r="105" spans="1:14" ht="13.5">
      <c r="A105" s="1110" t="s">
        <v>9118</v>
      </c>
      <c r="B105" s="1110" t="s">
        <v>9119</v>
      </c>
      <c r="C105" s="1110" t="s">
        <v>9504</v>
      </c>
      <c r="D105" s="53">
        <v>395</v>
      </c>
      <c r="E105" s="1019" t="s">
        <v>6495</v>
      </c>
      <c r="F105" s="74" t="s">
        <v>165</v>
      </c>
      <c r="G105" s="74" t="s">
        <v>4118</v>
      </c>
      <c r="H105" s="331"/>
      <c r="I105" s="574"/>
      <c r="J105"/>
      <c r="K105" s="3"/>
      <c r="L105" s="857"/>
      <c r="M105" s="857"/>
      <c r="N105" s="857"/>
    </row>
    <row r="106" spans="1:14" ht="13.5">
      <c r="A106" s="1110" t="s">
        <v>9489</v>
      </c>
      <c r="B106" s="1110" t="s">
        <v>9490</v>
      </c>
      <c r="C106" s="1110" t="s">
        <v>9491</v>
      </c>
      <c r="D106" s="53">
        <v>525</v>
      </c>
      <c r="E106" s="1019" t="s">
        <v>6495</v>
      </c>
      <c r="F106" s="74" t="s">
        <v>165</v>
      </c>
      <c r="G106" s="74" t="s">
        <v>4118</v>
      </c>
      <c r="H106" s="331"/>
      <c r="I106" s="574"/>
      <c r="J106" s="574"/>
      <c r="K106" s="382"/>
      <c r="L106" s="857"/>
      <c r="M106" s="857"/>
      <c r="N106" s="857"/>
    </row>
    <row r="107" spans="1:14" ht="13.5">
      <c r="A107" s="1110" t="s">
        <v>9492</v>
      </c>
      <c r="B107" s="1110" t="s">
        <v>9493</v>
      </c>
      <c r="C107" s="1110" t="s">
        <v>9494</v>
      </c>
      <c r="D107" s="53">
        <v>870</v>
      </c>
      <c r="E107" s="1019" t="s">
        <v>6495</v>
      </c>
      <c r="F107" s="74" t="s">
        <v>165</v>
      </c>
      <c r="G107" s="74" t="s">
        <v>4118</v>
      </c>
      <c r="H107" s="331"/>
      <c r="I107" s="574"/>
      <c r="J107" s="574"/>
      <c r="K107" s="382"/>
      <c r="L107" s="857"/>
      <c r="M107" s="857"/>
      <c r="N107" s="857"/>
    </row>
    <row r="108" spans="1:14" ht="13.5">
      <c r="A108" s="1110" t="s">
        <v>9495</v>
      </c>
      <c r="B108" s="1110" t="s">
        <v>9496</v>
      </c>
      <c r="C108" s="1110" t="s">
        <v>9497</v>
      </c>
      <c r="D108" s="53">
        <v>1490</v>
      </c>
      <c r="E108" s="1019" t="s">
        <v>6495</v>
      </c>
      <c r="F108" s="74" t="s">
        <v>165</v>
      </c>
      <c r="G108" s="74" t="s">
        <v>4118</v>
      </c>
      <c r="H108" s="331"/>
      <c r="I108" s="574"/>
      <c r="J108" s="574"/>
      <c r="K108" s="382"/>
      <c r="L108" s="857"/>
      <c r="M108" s="857"/>
      <c r="N108" s="857"/>
    </row>
    <row r="109" spans="1:14" ht="13.5">
      <c r="A109" s="1110" t="s">
        <v>9498</v>
      </c>
      <c r="B109" s="1110" t="s">
        <v>9499</v>
      </c>
      <c r="C109" s="1110" t="s">
        <v>9500</v>
      </c>
      <c r="D109" s="53">
        <v>1115</v>
      </c>
      <c r="E109" s="1019" t="s">
        <v>6495</v>
      </c>
      <c r="F109" s="74" t="s">
        <v>165</v>
      </c>
      <c r="G109" s="74" t="s">
        <v>4118</v>
      </c>
      <c r="H109" s="331"/>
      <c r="I109" s="574"/>
      <c r="J109" s="574"/>
      <c r="K109" s="382"/>
      <c r="L109" s="857"/>
      <c r="M109" s="857"/>
      <c r="N109" s="857"/>
    </row>
    <row r="110" spans="1:14" ht="13.5">
      <c r="A110" s="1110" t="s">
        <v>9501</v>
      </c>
      <c r="B110" s="1110" t="s">
        <v>9502</v>
      </c>
      <c r="C110" s="1110" t="s">
        <v>9503</v>
      </c>
      <c r="D110" s="53">
        <v>2895</v>
      </c>
      <c r="E110" s="1019" t="s">
        <v>6495</v>
      </c>
      <c r="F110" s="74" t="s">
        <v>165</v>
      </c>
      <c r="G110" s="74" t="s">
        <v>4118</v>
      </c>
      <c r="H110" s="331"/>
      <c r="I110" s="574"/>
      <c r="J110" s="574"/>
      <c r="K110" s="382"/>
      <c r="L110" s="857"/>
      <c r="M110" s="857"/>
      <c r="N110" s="857"/>
    </row>
    <row r="111" spans="1:14" s="863" customFormat="1" ht="13.5">
      <c r="A111" s="1110" t="s">
        <v>10081</v>
      </c>
      <c r="B111" s="1110" t="s">
        <v>10082</v>
      </c>
      <c r="C111" s="1110" t="s">
        <v>10060</v>
      </c>
      <c r="D111" s="53">
        <v>400</v>
      </c>
      <c r="E111" s="1019" t="s">
        <v>6495</v>
      </c>
      <c r="F111" s="74" t="s">
        <v>165</v>
      </c>
      <c r="G111" s="74" t="s">
        <v>4118</v>
      </c>
      <c r="H111" s="331"/>
      <c r="I111" s="848"/>
      <c r="J111" s="848"/>
      <c r="K111" s="849"/>
      <c r="L111" s="857"/>
      <c r="M111" s="857"/>
      <c r="N111" s="857"/>
    </row>
    <row r="112" spans="1:14" ht="13.5">
      <c r="A112" s="1110" t="s">
        <v>5310</v>
      </c>
      <c r="B112" s="1110" t="s">
        <v>5311</v>
      </c>
      <c r="C112" s="1110" t="s">
        <v>5312</v>
      </c>
      <c r="D112" s="53">
        <v>845</v>
      </c>
      <c r="E112" s="1019" t="s">
        <v>6495</v>
      </c>
      <c r="F112" s="74" t="s">
        <v>165</v>
      </c>
      <c r="G112" s="74" t="s">
        <v>4118</v>
      </c>
      <c r="H112" s="331"/>
      <c r="I112" s="574"/>
      <c r="J112"/>
      <c r="K112" s="3"/>
      <c r="L112" s="857"/>
      <c r="M112" s="857"/>
      <c r="N112" s="857"/>
    </row>
    <row r="113" spans="1:14" ht="36">
      <c r="A113" s="950" t="s">
        <v>5313</v>
      </c>
      <c r="B113" s="950" t="s">
        <v>5314</v>
      </c>
      <c r="C113" s="950" t="s">
        <v>5813</v>
      </c>
      <c r="D113" s="13">
        <v>1245</v>
      </c>
      <c r="E113" s="258" t="s">
        <v>6495</v>
      </c>
      <c r="F113" s="14" t="s">
        <v>165</v>
      </c>
      <c r="G113" s="14" t="s">
        <v>4118</v>
      </c>
      <c r="H113" s="331"/>
      <c r="I113" s="574"/>
      <c r="J113"/>
      <c r="K113" s="3"/>
      <c r="L113" s="857"/>
      <c r="M113" s="857"/>
      <c r="N113" s="857"/>
    </row>
    <row r="114" spans="1:14" ht="13.5">
      <c r="A114" s="950" t="s">
        <v>5315</v>
      </c>
      <c r="B114" s="950" t="s">
        <v>5316</v>
      </c>
      <c r="C114" s="950" t="s">
        <v>6876</v>
      </c>
      <c r="D114" s="13">
        <v>1845</v>
      </c>
      <c r="E114" s="258" t="s">
        <v>6495</v>
      </c>
      <c r="F114" s="14" t="s">
        <v>165</v>
      </c>
      <c r="G114" s="14" t="s">
        <v>4118</v>
      </c>
      <c r="H114" s="331"/>
      <c r="I114" s="574"/>
      <c r="J114"/>
      <c r="K114" s="3"/>
      <c r="L114" s="857"/>
      <c r="M114" s="857"/>
      <c r="N114" s="857"/>
    </row>
    <row r="115" spans="1:14" ht="13.5">
      <c r="A115" s="950" t="s">
        <v>5650</v>
      </c>
      <c r="B115" s="950" t="s">
        <v>5651</v>
      </c>
      <c r="C115" s="950" t="s">
        <v>5686</v>
      </c>
      <c r="D115" s="13">
        <v>3150</v>
      </c>
      <c r="E115" s="258" t="s">
        <v>6495</v>
      </c>
      <c r="F115" s="14" t="s">
        <v>165</v>
      </c>
      <c r="G115" s="14" t="s">
        <v>4118</v>
      </c>
      <c r="H115" s="331"/>
      <c r="I115" s="574"/>
      <c r="J115"/>
      <c r="K115" s="3"/>
      <c r="L115" s="857"/>
      <c r="M115" s="857"/>
      <c r="N115" s="857"/>
    </row>
    <row r="116" spans="1:14" ht="13.5">
      <c r="A116" s="950" t="s">
        <v>6636</v>
      </c>
      <c r="B116" s="950" t="s">
        <v>6637</v>
      </c>
      <c r="C116" s="950" t="s">
        <v>6638</v>
      </c>
      <c r="D116" s="13">
        <v>1000</v>
      </c>
      <c r="E116" s="258" t="s">
        <v>6495</v>
      </c>
      <c r="F116" s="14" t="s">
        <v>5</v>
      </c>
      <c r="G116" s="14" t="s">
        <v>4118</v>
      </c>
      <c r="H116" s="331"/>
      <c r="I116" s="574"/>
      <c r="J116"/>
      <c r="K116" s="3"/>
      <c r="L116" s="857"/>
      <c r="M116" s="857"/>
      <c r="N116" s="857"/>
    </row>
    <row r="117" spans="1:14" ht="13.5">
      <c r="A117" s="950" t="s">
        <v>6643</v>
      </c>
      <c r="B117" s="950" t="s">
        <v>6644</v>
      </c>
      <c r="C117" s="950" t="s">
        <v>6645</v>
      </c>
      <c r="D117" s="13">
        <v>1500</v>
      </c>
      <c r="E117" s="258" t="s">
        <v>6495</v>
      </c>
      <c r="F117" s="14" t="s">
        <v>5</v>
      </c>
      <c r="G117" s="14" t="s">
        <v>4118</v>
      </c>
      <c r="H117" s="574"/>
      <c r="I117" s="574"/>
      <c r="J117"/>
      <c r="K117" s="3"/>
      <c r="L117" s="857"/>
      <c r="M117" s="857"/>
      <c r="N117" s="857"/>
    </row>
    <row r="118" spans="1:14" ht="13.5">
      <c r="A118" s="950" t="s">
        <v>6988</v>
      </c>
      <c r="B118" s="950" t="s">
        <v>6989</v>
      </c>
      <c r="C118" s="950" t="s">
        <v>6990</v>
      </c>
      <c r="D118" s="13">
        <v>2995</v>
      </c>
      <c r="E118" s="258" t="s">
        <v>6495</v>
      </c>
      <c r="F118" s="14" t="s">
        <v>165</v>
      </c>
      <c r="G118" s="14" t="s">
        <v>4118</v>
      </c>
      <c r="H118" s="331"/>
      <c r="I118" s="574"/>
      <c r="J118"/>
      <c r="K118" s="3"/>
      <c r="L118" s="857"/>
      <c r="M118" s="857"/>
      <c r="N118" s="857"/>
    </row>
    <row r="119" spans="1:14" ht="13.5">
      <c r="A119" s="950" t="s">
        <v>6650</v>
      </c>
      <c r="B119" s="950" t="s">
        <v>6651</v>
      </c>
      <c r="C119" s="950" t="s">
        <v>6652</v>
      </c>
      <c r="D119" s="13">
        <v>2000</v>
      </c>
      <c r="E119" s="258" t="s">
        <v>6495</v>
      </c>
      <c r="F119" s="14" t="s">
        <v>5</v>
      </c>
      <c r="G119" s="14" t="s">
        <v>4118</v>
      </c>
      <c r="H119" s="331"/>
      <c r="I119" s="574"/>
      <c r="J119"/>
      <c r="K119" s="3"/>
      <c r="L119" s="857"/>
      <c r="M119" s="857"/>
      <c r="N119" s="857"/>
    </row>
    <row r="120" spans="1:14" ht="13.5">
      <c r="A120" s="950" t="s">
        <v>9120</v>
      </c>
      <c r="B120" s="950" t="s">
        <v>9121</v>
      </c>
      <c r="C120" s="950" t="s">
        <v>9505</v>
      </c>
      <c r="D120" s="13">
        <v>520</v>
      </c>
      <c r="E120" s="258" t="s">
        <v>6495</v>
      </c>
      <c r="F120" s="14" t="s">
        <v>165</v>
      </c>
      <c r="G120" s="14" t="s">
        <v>4118</v>
      </c>
      <c r="H120" s="331"/>
      <c r="I120" s="574"/>
      <c r="J120"/>
      <c r="K120" s="3"/>
      <c r="L120" s="857"/>
      <c r="M120" s="857"/>
      <c r="N120" s="857"/>
    </row>
    <row r="121" spans="1:14" ht="13.5">
      <c r="A121" s="950" t="s">
        <v>9122</v>
      </c>
      <c r="B121" s="950" t="s">
        <v>9123</v>
      </c>
      <c r="C121" s="950" t="s">
        <v>9485</v>
      </c>
      <c r="D121" s="13">
        <v>935</v>
      </c>
      <c r="E121" s="258" t="s">
        <v>6495</v>
      </c>
      <c r="F121" s="14" t="s">
        <v>165</v>
      </c>
      <c r="G121" s="14" t="s">
        <v>4118</v>
      </c>
      <c r="H121" s="331"/>
      <c r="I121" s="574"/>
      <c r="J121" s="309"/>
      <c r="K121" s="321"/>
      <c r="L121" s="857"/>
      <c r="M121" s="857"/>
      <c r="N121" s="857"/>
    </row>
    <row r="122" spans="1:14" ht="13.5">
      <c r="A122" s="1110" t="s">
        <v>9486</v>
      </c>
      <c r="B122" s="1110" t="s">
        <v>9487</v>
      </c>
      <c r="C122" s="1110" t="s">
        <v>9488</v>
      </c>
      <c r="D122" s="53">
        <v>1755</v>
      </c>
      <c r="E122" s="1019" t="s">
        <v>6495</v>
      </c>
      <c r="F122" s="74" t="s">
        <v>165</v>
      </c>
      <c r="G122" s="74" t="s">
        <v>4118</v>
      </c>
      <c r="H122" s="331"/>
      <c r="I122" s="574"/>
      <c r="J122" s="574"/>
      <c r="K122" s="382"/>
      <c r="L122" s="857"/>
      <c r="M122" s="857"/>
      <c r="N122" s="857"/>
    </row>
    <row r="123" spans="1:14" s="863" customFormat="1" ht="13.5">
      <c r="A123" s="1110" t="s">
        <v>10083</v>
      </c>
      <c r="B123" s="1110" t="s">
        <v>10084</v>
      </c>
      <c r="C123" s="1110" t="s">
        <v>10060</v>
      </c>
      <c r="D123" s="53">
        <v>400</v>
      </c>
      <c r="E123" s="1019" t="s">
        <v>6495</v>
      </c>
      <c r="F123" s="74" t="s">
        <v>165</v>
      </c>
      <c r="G123" s="74" t="s">
        <v>4118</v>
      </c>
      <c r="H123" s="331"/>
      <c r="I123" s="848"/>
      <c r="J123" s="848"/>
      <c r="K123" s="849"/>
      <c r="L123" s="857"/>
      <c r="M123" s="857"/>
      <c r="N123" s="857"/>
    </row>
    <row r="124" spans="1:14" ht="13.5">
      <c r="A124" s="1110" t="s">
        <v>5317</v>
      </c>
      <c r="B124" s="1110" t="s">
        <v>5318</v>
      </c>
      <c r="C124" s="1110" t="s">
        <v>5319</v>
      </c>
      <c r="D124" s="53">
        <v>9995</v>
      </c>
      <c r="E124" s="1019" t="s">
        <v>6495</v>
      </c>
      <c r="F124" s="74" t="s">
        <v>165</v>
      </c>
      <c r="G124" s="74" t="s">
        <v>4118</v>
      </c>
      <c r="H124" s="331"/>
      <c r="I124" s="574"/>
      <c r="J124"/>
      <c r="K124" s="3"/>
      <c r="L124" s="857"/>
      <c r="M124" s="857"/>
      <c r="N124" s="857"/>
    </row>
    <row r="125" spans="1:14" ht="13.5">
      <c r="A125" s="1110" t="s">
        <v>5320</v>
      </c>
      <c r="B125" s="1110" t="s">
        <v>5321</v>
      </c>
      <c r="C125" s="1110" t="s">
        <v>5322</v>
      </c>
      <c r="D125" s="53">
        <v>13995</v>
      </c>
      <c r="E125" s="1019" t="s">
        <v>6495</v>
      </c>
      <c r="F125" s="74" t="s">
        <v>165</v>
      </c>
      <c r="G125" s="74" t="s">
        <v>4118</v>
      </c>
      <c r="H125" s="331"/>
      <c r="I125" s="574"/>
      <c r="J125"/>
      <c r="K125" s="3"/>
      <c r="L125" s="857"/>
      <c r="M125" s="857"/>
      <c r="N125" s="857"/>
    </row>
    <row r="126" spans="1:14" ht="13.5">
      <c r="A126" s="1110" t="s">
        <v>9519</v>
      </c>
      <c r="B126" s="1110" t="s">
        <v>9520</v>
      </c>
      <c r="C126" s="1110" t="s">
        <v>9511</v>
      </c>
      <c r="D126" s="53">
        <v>625</v>
      </c>
      <c r="E126" s="1019" t="s">
        <v>6495</v>
      </c>
      <c r="F126" s="74" t="s">
        <v>165</v>
      </c>
      <c r="G126" s="74" t="s">
        <v>4118</v>
      </c>
      <c r="H126" s="331"/>
      <c r="I126" s="574"/>
      <c r="J126" s="574"/>
      <c r="K126" s="382"/>
      <c r="L126" s="857"/>
      <c r="M126" s="857"/>
      <c r="N126" s="857"/>
    </row>
    <row r="127" spans="1:14" ht="24">
      <c r="A127" s="1110" t="s">
        <v>5323</v>
      </c>
      <c r="B127" s="1110" t="s">
        <v>5324</v>
      </c>
      <c r="C127" s="1110" t="s">
        <v>8573</v>
      </c>
      <c r="D127" s="53">
        <v>775</v>
      </c>
      <c r="E127" s="1019" t="s">
        <v>6495</v>
      </c>
      <c r="F127" s="74" t="s">
        <v>165</v>
      </c>
      <c r="G127" s="74" t="s">
        <v>4118</v>
      </c>
      <c r="H127" s="331"/>
      <c r="I127" s="574"/>
      <c r="J127"/>
      <c r="K127" s="3"/>
      <c r="L127" s="857"/>
      <c r="M127" s="857"/>
      <c r="N127" s="857"/>
    </row>
    <row r="128" spans="1:14" ht="13.5">
      <c r="A128" s="1110" t="s">
        <v>5327</v>
      </c>
      <c r="B128" s="1110" t="s">
        <v>5328</v>
      </c>
      <c r="C128" s="1110" t="s">
        <v>5814</v>
      </c>
      <c r="D128" s="53">
        <v>1195</v>
      </c>
      <c r="E128" s="1019" t="s">
        <v>6495</v>
      </c>
      <c r="F128" s="74" t="s">
        <v>165</v>
      </c>
      <c r="G128" s="74" t="s">
        <v>4118</v>
      </c>
      <c r="H128" s="331"/>
      <c r="I128" s="574"/>
      <c r="J128"/>
      <c r="K128" s="3"/>
      <c r="L128" s="857"/>
      <c r="M128" s="857"/>
      <c r="N128" s="857"/>
    </row>
    <row r="129" spans="1:14" ht="24">
      <c r="A129" s="1110" t="s">
        <v>5672</v>
      </c>
      <c r="B129" s="1110" t="s">
        <v>5673</v>
      </c>
      <c r="C129" s="1110" t="s">
        <v>9512</v>
      </c>
      <c r="D129" s="53">
        <v>775</v>
      </c>
      <c r="E129" s="1019" t="s">
        <v>6495</v>
      </c>
      <c r="F129" s="74" t="s">
        <v>165</v>
      </c>
      <c r="G129" s="74" t="s">
        <v>4118</v>
      </c>
      <c r="H129" s="331"/>
      <c r="I129" s="574"/>
      <c r="J129"/>
      <c r="K129" s="3"/>
      <c r="L129" s="857"/>
      <c r="M129" s="857"/>
      <c r="N129" s="857"/>
    </row>
    <row r="130" spans="1:14" ht="13.5">
      <c r="A130" s="1110" t="s">
        <v>5674</v>
      </c>
      <c r="B130" s="1110" t="s">
        <v>5675</v>
      </c>
      <c r="C130" s="1110" t="s">
        <v>5676</v>
      </c>
      <c r="D130" s="53">
        <v>845</v>
      </c>
      <c r="E130" s="1019" t="s">
        <v>6495</v>
      </c>
      <c r="F130" s="74" t="s">
        <v>165</v>
      </c>
      <c r="G130" s="74" t="s">
        <v>4118</v>
      </c>
      <c r="H130" s="331"/>
      <c r="I130" s="574"/>
      <c r="J130"/>
      <c r="K130" s="3"/>
      <c r="L130" s="857"/>
      <c r="M130" s="857"/>
      <c r="N130" s="857"/>
    </row>
    <row r="131" spans="1:14" ht="13.5">
      <c r="A131" s="1110" t="s">
        <v>6985</v>
      </c>
      <c r="B131" s="1110" t="s">
        <v>6986</v>
      </c>
      <c r="C131" s="1110" t="s">
        <v>6987</v>
      </c>
      <c r="D131" s="53">
        <v>795</v>
      </c>
      <c r="E131" s="1019" t="s">
        <v>6495</v>
      </c>
      <c r="F131" s="74" t="s">
        <v>165</v>
      </c>
      <c r="G131" s="74" t="s">
        <v>4118</v>
      </c>
      <c r="H131" s="331"/>
      <c r="I131" s="574"/>
      <c r="J131"/>
      <c r="K131" s="3"/>
      <c r="L131" s="857"/>
      <c r="M131" s="857"/>
      <c r="N131" s="857"/>
    </row>
    <row r="132" spans="1:14" s="863" customFormat="1" ht="13.5">
      <c r="A132" s="1110" t="s">
        <v>10085</v>
      </c>
      <c r="B132" s="1110" t="s">
        <v>10086</v>
      </c>
      <c r="C132" s="1110" t="s">
        <v>11625</v>
      </c>
      <c r="D132" s="53">
        <v>300</v>
      </c>
      <c r="E132" s="1019" t="s">
        <v>6495</v>
      </c>
      <c r="F132" s="74" t="s">
        <v>165</v>
      </c>
      <c r="G132" s="74" t="s">
        <v>4118</v>
      </c>
      <c r="H132" s="331"/>
      <c r="I132" s="848"/>
      <c r="J132" s="848"/>
      <c r="K132" s="849"/>
      <c r="L132" s="857"/>
      <c r="M132" s="857"/>
      <c r="N132" s="857"/>
    </row>
    <row r="133" spans="1:14" ht="13.5">
      <c r="A133" s="1110" t="s">
        <v>9523</v>
      </c>
      <c r="B133" s="1110" t="s">
        <v>9524</v>
      </c>
      <c r="C133" s="1110" t="s">
        <v>9516</v>
      </c>
      <c r="D133" s="53">
        <v>685</v>
      </c>
      <c r="E133" s="1019" t="s">
        <v>6495</v>
      </c>
      <c r="F133" s="74" t="s">
        <v>165</v>
      </c>
      <c r="G133" s="74" t="s">
        <v>4118</v>
      </c>
      <c r="H133" s="331"/>
      <c r="I133" s="574"/>
      <c r="J133" s="574"/>
      <c r="K133" s="382"/>
      <c r="L133" s="857"/>
      <c r="M133" s="857"/>
      <c r="N133" s="857"/>
    </row>
    <row r="134" spans="1:14" ht="36">
      <c r="A134" s="1110" t="s">
        <v>5329</v>
      </c>
      <c r="B134" s="1110" t="s">
        <v>5330</v>
      </c>
      <c r="C134" s="1110" t="s">
        <v>6877</v>
      </c>
      <c r="D134" s="53">
        <v>345</v>
      </c>
      <c r="E134" s="1019" t="s">
        <v>6495</v>
      </c>
      <c r="F134" s="74" t="s">
        <v>165</v>
      </c>
      <c r="G134" s="74" t="s">
        <v>4118</v>
      </c>
      <c r="H134" s="331"/>
      <c r="I134" s="574"/>
      <c r="J134"/>
      <c r="K134" s="3"/>
      <c r="L134" s="857"/>
      <c r="M134" s="857"/>
      <c r="N134" s="857"/>
    </row>
    <row r="135" spans="1:14" ht="48">
      <c r="A135" s="950" t="s">
        <v>5331</v>
      </c>
      <c r="B135" s="950" t="s">
        <v>5332</v>
      </c>
      <c r="C135" s="1110" t="s">
        <v>8574</v>
      </c>
      <c r="D135" s="13">
        <v>245</v>
      </c>
      <c r="E135" s="258" t="s">
        <v>6495</v>
      </c>
      <c r="F135" s="14" t="s">
        <v>165</v>
      </c>
      <c r="G135" s="14" t="s">
        <v>4118</v>
      </c>
      <c r="H135" s="331"/>
      <c r="I135" s="574"/>
      <c r="J135"/>
      <c r="K135" s="3"/>
      <c r="L135" s="857"/>
      <c r="M135" s="857"/>
      <c r="N135" s="857"/>
    </row>
    <row r="136" spans="1:14" ht="24">
      <c r="A136" s="950" t="s">
        <v>5680</v>
      </c>
      <c r="B136" s="950" t="s">
        <v>5681</v>
      </c>
      <c r="C136" s="1110" t="s">
        <v>6665</v>
      </c>
      <c r="D136" s="13">
        <v>345</v>
      </c>
      <c r="E136" s="258" t="s">
        <v>6495</v>
      </c>
      <c r="F136" s="14" t="s">
        <v>165</v>
      </c>
      <c r="G136" s="14" t="s">
        <v>4118</v>
      </c>
      <c r="H136" s="331"/>
      <c r="I136" s="574"/>
      <c r="J136"/>
      <c r="K136" s="3"/>
      <c r="L136" s="857"/>
      <c r="M136" s="857"/>
      <c r="N136" s="857"/>
    </row>
    <row r="137" spans="1:14" ht="13.5">
      <c r="A137" s="950" t="s">
        <v>9517</v>
      </c>
      <c r="B137" s="950" t="s">
        <v>9518</v>
      </c>
      <c r="C137" s="1110" t="s">
        <v>9511</v>
      </c>
      <c r="D137" s="13">
        <v>190</v>
      </c>
      <c r="E137" s="258" t="s">
        <v>6495</v>
      </c>
      <c r="F137" s="14" t="s">
        <v>165</v>
      </c>
      <c r="G137" s="14" t="s">
        <v>4118</v>
      </c>
      <c r="H137" s="331"/>
      <c r="I137" s="574"/>
      <c r="J137" s="574"/>
      <c r="K137" s="382"/>
      <c r="L137" s="857"/>
      <c r="M137" s="857"/>
      <c r="N137" s="857"/>
    </row>
    <row r="138" spans="1:14" ht="24">
      <c r="A138" s="950" t="s">
        <v>9124</v>
      </c>
      <c r="B138" s="950" t="s">
        <v>9125</v>
      </c>
      <c r="C138" s="1110" t="s">
        <v>9513</v>
      </c>
      <c r="D138" s="13">
        <v>145</v>
      </c>
      <c r="E138" s="258" t="s">
        <v>6495</v>
      </c>
      <c r="F138" s="14" t="s">
        <v>165</v>
      </c>
      <c r="G138" s="14" t="s">
        <v>4118</v>
      </c>
      <c r="H138" s="331"/>
      <c r="I138" s="574"/>
      <c r="J138" s="309"/>
      <c r="K138" s="321"/>
      <c r="L138" s="857"/>
      <c r="M138" s="857"/>
      <c r="N138" s="857"/>
    </row>
    <row r="139" spans="1:14" s="863" customFormat="1" ht="13.5">
      <c r="A139" s="1110" t="s">
        <v>10087</v>
      </c>
      <c r="B139" s="1110" t="s">
        <v>10088</v>
      </c>
      <c r="C139" s="1110" t="s">
        <v>11625</v>
      </c>
      <c r="D139" s="53">
        <v>50</v>
      </c>
      <c r="E139" s="1019" t="s">
        <v>6495</v>
      </c>
      <c r="F139" s="74" t="s">
        <v>165</v>
      </c>
      <c r="G139" s="74" t="s">
        <v>4118</v>
      </c>
      <c r="H139" s="331"/>
      <c r="I139" s="848"/>
      <c r="J139" s="848"/>
      <c r="K139" s="849"/>
      <c r="L139" s="857"/>
      <c r="M139" s="857"/>
      <c r="N139" s="857"/>
    </row>
    <row r="140" spans="1:14" s="863" customFormat="1" ht="13.5">
      <c r="A140" s="1110" t="s">
        <v>10091</v>
      </c>
      <c r="B140" s="1110" t="s">
        <v>10092</v>
      </c>
      <c r="C140" s="1110" t="s">
        <v>11631</v>
      </c>
      <c r="D140" s="53">
        <v>50</v>
      </c>
      <c r="E140" s="1019" t="s">
        <v>6495</v>
      </c>
      <c r="F140" s="74" t="s">
        <v>165</v>
      </c>
      <c r="G140" s="74" t="s">
        <v>4118</v>
      </c>
      <c r="H140" s="331"/>
      <c r="I140" s="848"/>
      <c r="J140" s="848"/>
      <c r="K140" s="849"/>
      <c r="L140" s="857"/>
      <c r="M140" s="857"/>
      <c r="N140" s="857"/>
    </row>
    <row r="141" spans="1:14" ht="13.5">
      <c r="A141" s="1110" t="s">
        <v>9514</v>
      </c>
      <c r="B141" s="1110" t="s">
        <v>9515</v>
      </c>
      <c r="C141" s="1110" t="s">
        <v>9516</v>
      </c>
      <c r="D141" s="53">
        <v>245</v>
      </c>
      <c r="E141" s="1019" t="s">
        <v>6495</v>
      </c>
      <c r="F141" s="74" t="s">
        <v>165</v>
      </c>
      <c r="G141" s="74" t="s">
        <v>4118</v>
      </c>
      <c r="H141" s="331"/>
      <c r="I141" s="574"/>
      <c r="J141" s="574"/>
      <c r="K141" s="382"/>
      <c r="L141" s="857"/>
      <c r="M141" s="857"/>
      <c r="N141" s="857"/>
    </row>
    <row r="142" spans="1:14" ht="18" customHeight="1">
      <c r="A142" s="1110" t="s">
        <v>6061</v>
      </c>
      <c r="B142" s="1110" t="s">
        <v>6062</v>
      </c>
      <c r="C142" s="1110" t="s">
        <v>6063</v>
      </c>
      <c r="D142" s="53">
        <v>1425</v>
      </c>
      <c r="E142" s="1019" t="s">
        <v>6495</v>
      </c>
      <c r="F142" s="74" t="s">
        <v>165</v>
      </c>
      <c r="G142" s="74" t="s">
        <v>4118</v>
      </c>
      <c r="H142" s="331"/>
      <c r="I142" s="574"/>
      <c r="J142"/>
      <c r="K142" s="3"/>
      <c r="L142" s="857"/>
      <c r="M142" s="857"/>
      <c r="N142" s="857"/>
    </row>
    <row r="143" spans="1:14" ht="12.75" customHeight="1">
      <c r="A143" s="1110" t="s">
        <v>6064</v>
      </c>
      <c r="B143" s="1110" t="s">
        <v>6065</v>
      </c>
      <c r="C143" s="1110" t="s">
        <v>6066</v>
      </c>
      <c r="D143" s="53">
        <v>1995</v>
      </c>
      <c r="E143" s="1019" t="s">
        <v>6495</v>
      </c>
      <c r="F143" s="74" t="s">
        <v>165</v>
      </c>
      <c r="G143" s="74" t="s">
        <v>4118</v>
      </c>
      <c r="H143" s="331"/>
      <c r="I143" s="574"/>
      <c r="J143"/>
      <c r="K143" s="3"/>
      <c r="L143" s="857"/>
      <c r="M143" s="857"/>
      <c r="N143" s="857"/>
    </row>
    <row r="144" spans="1:14" ht="12.75" customHeight="1">
      <c r="A144" s="1110" t="s">
        <v>5333</v>
      </c>
      <c r="B144" s="1110" t="s">
        <v>6068</v>
      </c>
      <c r="C144" s="1110" t="s">
        <v>6067</v>
      </c>
      <c r="D144" s="53">
        <v>1995</v>
      </c>
      <c r="E144" s="1019" t="s">
        <v>6495</v>
      </c>
      <c r="F144" s="74" t="s">
        <v>165</v>
      </c>
      <c r="G144" s="74" t="s">
        <v>4118</v>
      </c>
      <c r="H144" s="331"/>
      <c r="I144" s="574"/>
      <c r="J144"/>
      <c r="K144" s="3"/>
      <c r="L144" s="857"/>
      <c r="M144" s="857"/>
      <c r="N144" s="857"/>
    </row>
    <row r="145" spans="1:14" ht="13.5" customHeight="1">
      <c r="A145" s="1110" t="s">
        <v>5334</v>
      </c>
      <c r="B145" s="1110" t="s">
        <v>6069</v>
      </c>
      <c r="C145" s="1110" t="s">
        <v>5335</v>
      </c>
      <c r="D145" s="53">
        <v>2795</v>
      </c>
      <c r="E145" s="1019" t="s">
        <v>6495</v>
      </c>
      <c r="F145" s="74" t="s">
        <v>165</v>
      </c>
      <c r="G145" s="74" t="s">
        <v>4118</v>
      </c>
      <c r="H145" s="331"/>
      <c r="I145" s="574"/>
      <c r="J145"/>
      <c r="K145" s="3"/>
      <c r="L145" s="857"/>
      <c r="M145" s="857"/>
      <c r="N145" s="857"/>
    </row>
    <row r="146" spans="1:14" ht="12.75" customHeight="1">
      <c r="A146" s="1110" t="s">
        <v>5664</v>
      </c>
      <c r="B146" s="1110" t="s">
        <v>5665</v>
      </c>
      <c r="C146" s="1110" t="s">
        <v>5666</v>
      </c>
      <c r="D146" s="53">
        <v>1600</v>
      </c>
      <c r="E146" s="1019" t="s">
        <v>6495</v>
      </c>
      <c r="F146" s="74" t="s">
        <v>165</v>
      </c>
      <c r="G146" s="74" t="s">
        <v>4118</v>
      </c>
      <c r="H146" s="331"/>
      <c r="I146" s="574"/>
      <c r="J146"/>
      <c r="K146" s="3"/>
      <c r="L146" s="857"/>
      <c r="M146" s="857"/>
      <c r="N146" s="857"/>
    </row>
    <row r="147" spans="1:14" ht="12.75" customHeight="1">
      <c r="A147" s="1110" t="s">
        <v>5990</v>
      </c>
      <c r="B147" s="1110" t="s">
        <v>5667</v>
      </c>
      <c r="C147" s="1110" t="s">
        <v>5668</v>
      </c>
      <c r="D147" s="53">
        <v>2800</v>
      </c>
      <c r="E147" s="1019" t="s">
        <v>6495</v>
      </c>
      <c r="F147" s="74" t="s">
        <v>165</v>
      </c>
      <c r="G147" s="74" t="s">
        <v>4118</v>
      </c>
      <c r="H147" s="331"/>
      <c r="I147" s="574"/>
      <c r="J147"/>
      <c r="K147" s="3"/>
      <c r="L147" s="857"/>
      <c r="M147" s="857"/>
      <c r="N147" s="857"/>
    </row>
    <row r="148" spans="1:14" ht="13.5">
      <c r="A148" s="1110" t="s">
        <v>5669</v>
      </c>
      <c r="B148" s="1110" t="s">
        <v>5337</v>
      </c>
      <c r="C148" s="1110" t="s">
        <v>5660</v>
      </c>
      <c r="D148" s="53">
        <v>4900</v>
      </c>
      <c r="E148" s="1019" t="s">
        <v>6495</v>
      </c>
      <c r="F148" s="74" t="s">
        <v>165</v>
      </c>
      <c r="G148" s="74" t="s">
        <v>4118</v>
      </c>
      <c r="H148" s="331"/>
      <c r="I148" s="574"/>
      <c r="J148"/>
      <c r="K148" s="3"/>
      <c r="L148" s="857"/>
      <c r="M148" s="857"/>
      <c r="N148" s="857"/>
    </row>
    <row r="149" spans="1:14" ht="12.75" customHeight="1">
      <c r="A149" s="1110" t="s">
        <v>6994</v>
      </c>
      <c r="B149" s="1110" t="s">
        <v>6995</v>
      </c>
      <c r="C149" s="1110" t="s">
        <v>6996</v>
      </c>
      <c r="D149" s="53">
        <v>6395</v>
      </c>
      <c r="E149" s="1019" t="s">
        <v>6495</v>
      </c>
      <c r="F149" s="74" t="s">
        <v>165</v>
      </c>
      <c r="G149" s="74" t="s">
        <v>4118</v>
      </c>
      <c r="H149" s="331"/>
      <c r="I149" s="574"/>
      <c r="J149"/>
      <c r="K149" s="3"/>
      <c r="L149" s="857"/>
      <c r="M149" s="857"/>
      <c r="N149" s="857"/>
    </row>
    <row r="150" spans="1:14" ht="12.75" customHeight="1">
      <c r="A150" s="1110" t="s">
        <v>9507</v>
      </c>
      <c r="B150" s="1110" t="s">
        <v>9508</v>
      </c>
      <c r="C150" s="1110" t="s">
        <v>9488</v>
      </c>
      <c r="D150" s="53">
        <v>250</v>
      </c>
      <c r="E150" s="1019" t="s">
        <v>6495</v>
      </c>
      <c r="F150" s="74" t="s">
        <v>165</v>
      </c>
      <c r="G150" s="74" t="s">
        <v>4118</v>
      </c>
      <c r="H150" s="331"/>
      <c r="I150" s="574"/>
      <c r="J150" s="574"/>
      <c r="K150" s="382"/>
      <c r="L150" s="857"/>
      <c r="M150" s="857"/>
      <c r="N150" s="857"/>
    </row>
    <row r="151" spans="1:14" ht="12.75" customHeight="1">
      <c r="A151" s="1110" t="s">
        <v>9126</v>
      </c>
      <c r="B151" s="1110" t="s">
        <v>9127</v>
      </c>
      <c r="C151" s="1110" t="s">
        <v>9128</v>
      </c>
      <c r="D151" s="53">
        <v>525</v>
      </c>
      <c r="E151" s="1019" t="s">
        <v>6495</v>
      </c>
      <c r="F151" s="74" t="s">
        <v>165</v>
      </c>
      <c r="G151" s="74" t="s">
        <v>4118</v>
      </c>
      <c r="H151" s="331"/>
      <c r="I151" s="574"/>
      <c r="J151"/>
      <c r="K151" s="3"/>
      <c r="L151" s="857"/>
      <c r="M151" s="857"/>
      <c r="N151" s="857"/>
    </row>
    <row r="152" spans="1:14" ht="12.75" customHeight="1">
      <c r="A152" s="1110" t="s">
        <v>9129</v>
      </c>
      <c r="B152" s="1110" t="s">
        <v>9130</v>
      </c>
      <c r="C152" s="1110" t="s">
        <v>9506</v>
      </c>
      <c r="D152" s="53">
        <v>1105</v>
      </c>
      <c r="E152" s="1019" t="s">
        <v>6495</v>
      </c>
      <c r="F152" s="74" t="s">
        <v>165</v>
      </c>
      <c r="G152" s="74" t="s">
        <v>4118</v>
      </c>
      <c r="H152" s="331"/>
      <c r="I152" s="574"/>
      <c r="J152"/>
      <c r="K152" s="3"/>
      <c r="L152" s="857"/>
      <c r="M152" s="857"/>
      <c r="N152" s="857"/>
    </row>
    <row r="153" spans="1:14" ht="12.75" customHeight="1">
      <c r="A153" s="1110" t="s">
        <v>9131</v>
      </c>
      <c r="B153" s="1110" t="s">
        <v>9132</v>
      </c>
      <c r="C153" s="1110" t="s">
        <v>9799</v>
      </c>
      <c r="D153" s="53">
        <v>1960</v>
      </c>
      <c r="E153" s="1019" t="s">
        <v>6495</v>
      </c>
      <c r="F153" s="74" t="s">
        <v>165</v>
      </c>
      <c r="G153" s="74" t="s">
        <v>4118</v>
      </c>
      <c r="H153" s="331"/>
      <c r="I153" s="574"/>
      <c r="J153"/>
      <c r="K153" s="3"/>
      <c r="L153" s="857"/>
      <c r="M153" s="857"/>
      <c r="N153" s="857"/>
    </row>
    <row r="154" spans="1:14" s="863" customFormat="1" ht="12.75" customHeight="1" thickBot="1">
      <c r="A154" s="1110" t="s">
        <v>10089</v>
      </c>
      <c r="B154" s="1110" t="s">
        <v>10090</v>
      </c>
      <c r="C154" s="1110" t="s">
        <v>10060</v>
      </c>
      <c r="D154" s="53">
        <v>200</v>
      </c>
      <c r="E154" s="1019" t="s">
        <v>6495</v>
      </c>
      <c r="F154" s="74" t="s">
        <v>165</v>
      </c>
      <c r="G154" s="74" t="s">
        <v>4118</v>
      </c>
      <c r="H154" s="331"/>
      <c r="I154" s="848"/>
      <c r="J154" s="848"/>
      <c r="K154" s="849"/>
      <c r="L154" s="857"/>
      <c r="M154" s="857"/>
      <c r="N154" s="857"/>
    </row>
    <row r="155" spans="1:14" ht="12.75" customHeight="1" thickBot="1">
      <c r="A155" s="787" t="s">
        <v>269</v>
      </c>
      <c r="B155" s="351"/>
      <c r="C155" s="351"/>
      <c r="D155" s="434"/>
      <c r="E155" s="434"/>
      <c r="F155" s="434"/>
      <c r="G155" s="434"/>
      <c r="H155" s="331"/>
      <c r="I155" s="574"/>
      <c r="J155"/>
      <c r="K155" s="3"/>
      <c r="L155" s="857"/>
      <c r="M155" s="857"/>
      <c r="N155" s="857"/>
    </row>
    <row r="156" spans="1:14" ht="12.75" customHeight="1">
      <c r="A156" s="441" t="s">
        <v>1291</v>
      </c>
      <c r="B156" s="950" t="s">
        <v>1426</v>
      </c>
      <c r="C156" s="950" t="s">
        <v>7338</v>
      </c>
      <c r="D156" s="131">
        <v>1195</v>
      </c>
      <c r="E156" s="258" t="s">
        <v>6495</v>
      </c>
      <c r="F156" s="140" t="s">
        <v>5</v>
      </c>
      <c r="G156" s="140" t="s">
        <v>4118</v>
      </c>
      <c r="H156" s="331"/>
      <c r="I156" s="574"/>
      <c r="J156"/>
      <c r="K156" s="3"/>
      <c r="L156" s="857"/>
      <c r="M156" s="857"/>
      <c r="N156" s="857"/>
    </row>
    <row r="157" spans="1:14" ht="12.75" customHeight="1">
      <c r="A157" s="615" t="s">
        <v>270</v>
      </c>
      <c r="B157" s="950" t="s">
        <v>2216</v>
      </c>
      <c r="C157" s="950" t="s">
        <v>7339</v>
      </c>
      <c r="D157" s="131">
        <v>2595</v>
      </c>
      <c r="E157" s="258" t="s">
        <v>6495</v>
      </c>
      <c r="F157" s="140" t="s">
        <v>5</v>
      </c>
      <c r="G157" s="140" t="s">
        <v>4118</v>
      </c>
      <c r="H157" s="331"/>
      <c r="I157" s="574"/>
      <c r="J157"/>
      <c r="K157" s="3"/>
      <c r="L157" s="857"/>
      <c r="M157" s="857"/>
      <c r="N157" s="857"/>
    </row>
    <row r="158" spans="1:14" ht="12.75" customHeight="1">
      <c r="A158" s="615" t="s">
        <v>272</v>
      </c>
      <c r="B158" s="557" t="s">
        <v>1499</v>
      </c>
      <c r="C158" s="557" t="s">
        <v>7738</v>
      </c>
      <c r="D158" s="131">
        <v>2595</v>
      </c>
      <c r="E158" s="258" t="s">
        <v>6495</v>
      </c>
      <c r="F158" s="140" t="s">
        <v>5</v>
      </c>
      <c r="G158" s="140" t="s">
        <v>4118</v>
      </c>
      <c r="H158" s="331"/>
      <c r="I158" s="574"/>
      <c r="J158"/>
      <c r="K158" s="3"/>
      <c r="L158" s="857"/>
      <c r="M158" s="857"/>
      <c r="N158" s="857"/>
    </row>
    <row r="159" spans="1:14" ht="12.75" customHeight="1">
      <c r="A159" s="615" t="s">
        <v>273</v>
      </c>
      <c r="B159" s="823" t="s">
        <v>2352</v>
      </c>
      <c r="C159" s="557" t="s">
        <v>7739</v>
      </c>
      <c r="D159" s="131">
        <v>12995</v>
      </c>
      <c r="E159" s="258" t="s">
        <v>6495</v>
      </c>
      <c r="F159" s="140" t="s">
        <v>5</v>
      </c>
      <c r="G159" s="140" t="s">
        <v>4118</v>
      </c>
      <c r="H159" s="331"/>
      <c r="I159" s="574"/>
      <c r="J159"/>
      <c r="K159" s="3"/>
      <c r="L159" s="857"/>
      <c r="M159" s="857"/>
      <c r="N159" s="857"/>
    </row>
    <row r="160" spans="1:14" ht="16.5" customHeight="1">
      <c r="A160" s="615" t="s">
        <v>274</v>
      </c>
      <c r="B160" s="557" t="s">
        <v>2353</v>
      </c>
      <c r="C160" s="557" t="s">
        <v>7739</v>
      </c>
      <c r="D160" s="131">
        <v>14995</v>
      </c>
      <c r="E160" s="258" t="s">
        <v>6495</v>
      </c>
      <c r="F160" s="140" t="s">
        <v>5</v>
      </c>
      <c r="G160" s="140" t="s">
        <v>4118</v>
      </c>
      <c r="H160" s="331"/>
      <c r="I160" s="574"/>
      <c r="J160"/>
      <c r="K160" s="3"/>
      <c r="L160" s="857"/>
      <c r="M160" s="857"/>
      <c r="N160" s="857"/>
    </row>
    <row r="161" spans="1:14" ht="12.75" customHeight="1">
      <c r="A161" s="615" t="s">
        <v>1381</v>
      </c>
      <c r="B161" s="557" t="s">
        <v>1382</v>
      </c>
      <c r="C161" s="557" t="s">
        <v>7740</v>
      </c>
      <c r="D161" s="131">
        <v>16995</v>
      </c>
      <c r="E161" s="258" t="s">
        <v>6495</v>
      </c>
      <c r="F161" s="140" t="s">
        <v>5</v>
      </c>
      <c r="G161" s="140" t="s">
        <v>4118</v>
      </c>
      <c r="H161" s="331"/>
      <c r="I161" s="574"/>
      <c r="J161"/>
      <c r="K161" s="3"/>
      <c r="L161" s="857"/>
      <c r="M161" s="857"/>
      <c r="N161" s="857"/>
    </row>
    <row r="162" spans="1:14" ht="12.75" customHeight="1">
      <c r="A162" s="822" t="s">
        <v>1383</v>
      </c>
      <c r="B162" s="557" t="s">
        <v>1384</v>
      </c>
      <c r="C162" s="557" t="s">
        <v>7741</v>
      </c>
      <c r="D162" s="131">
        <v>13495</v>
      </c>
      <c r="E162" s="258" t="s">
        <v>6495</v>
      </c>
      <c r="F162" s="140" t="s">
        <v>5</v>
      </c>
      <c r="G162" s="140" t="s">
        <v>4118</v>
      </c>
      <c r="H162" s="331"/>
      <c r="I162" s="574"/>
      <c r="J162"/>
      <c r="K162" s="3"/>
      <c r="L162" s="857"/>
      <c r="M162" s="857"/>
      <c r="N162" s="857"/>
    </row>
    <row r="163" spans="1:14" ht="12.75" customHeight="1">
      <c r="A163" s="615" t="s">
        <v>1375</v>
      </c>
      <c r="B163" s="557" t="s">
        <v>1376</v>
      </c>
      <c r="C163" s="557" t="s">
        <v>1377</v>
      </c>
      <c r="D163" s="131">
        <v>9995</v>
      </c>
      <c r="E163" s="258" t="s">
        <v>6495</v>
      </c>
      <c r="F163" s="140" t="s">
        <v>5</v>
      </c>
      <c r="G163" s="140" t="s">
        <v>4118</v>
      </c>
      <c r="H163" s="331"/>
      <c r="I163" s="574"/>
      <c r="J163"/>
      <c r="K163" s="3"/>
      <c r="L163" s="857"/>
      <c r="M163" s="857"/>
      <c r="N163" s="857"/>
    </row>
    <row r="164" spans="1:14" ht="12.75" customHeight="1" thickBot="1">
      <c r="A164" s="805" t="s">
        <v>1378</v>
      </c>
      <c r="B164" s="806" t="s">
        <v>7742</v>
      </c>
      <c r="C164" s="557" t="s">
        <v>1374</v>
      </c>
      <c r="D164" s="807">
        <v>17995</v>
      </c>
      <c r="E164" s="258" t="s">
        <v>6495</v>
      </c>
      <c r="F164" s="808" t="s">
        <v>5</v>
      </c>
      <c r="G164" s="808" t="s">
        <v>4118</v>
      </c>
      <c r="H164" s="331"/>
      <c r="I164" s="574"/>
      <c r="J164"/>
      <c r="K164" s="3"/>
      <c r="L164" s="857"/>
      <c r="M164" s="857"/>
      <c r="N164" s="857"/>
    </row>
    <row r="165" spans="1:14" ht="12.75" customHeight="1" thickBot="1">
      <c r="A165" s="1085" t="s">
        <v>5908</v>
      </c>
      <c r="B165" s="351"/>
      <c r="C165" s="351"/>
      <c r="D165" s="434"/>
      <c r="E165" s="434"/>
      <c r="F165" s="434"/>
      <c r="G165" s="434"/>
      <c r="H165" s="331"/>
      <c r="I165" s="574"/>
      <c r="J165"/>
      <c r="K165" s="3"/>
      <c r="L165" s="857"/>
      <c r="M165" s="857"/>
      <c r="N165" s="857"/>
    </row>
    <row r="166" spans="1:14" ht="12.75" customHeight="1">
      <c r="A166" s="950" t="s">
        <v>5898</v>
      </c>
      <c r="B166" s="950" t="s">
        <v>5899</v>
      </c>
      <c r="C166" s="557" t="s">
        <v>7739</v>
      </c>
      <c r="D166" s="13">
        <v>12995</v>
      </c>
      <c r="E166" s="258" t="s">
        <v>6495</v>
      </c>
      <c r="F166" s="14" t="s">
        <v>5</v>
      </c>
      <c r="G166" s="14" t="s">
        <v>4118</v>
      </c>
      <c r="H166" s="331"/>
      <c r="I166" s="574"/>
      <c r="J166"/>
      <c r="K166" s="3"/>
      <c r="L166" s="857"/>
      <c r="M166" s="857"/>
      <c r="N166" s="857"/>
    </row>
    <row r="167" spans="1:14" ht="12.75" customHeight="1">
      <c r="A167" s="950" t="s">
        <v>5900</v>
      </c>
      <c r="B167" s="950" t="s">
        <v>5901</v>
      </c>
      <c r="C167" s="557" t="s">
        <v>7739</v>
      </c>
      <c r="D167" s="13">
        <v>14995</v>
      </c>
      <c r="E167" s="258" t="s">
        <v>6495</v>
      </c>
      <c r="F167" s="14" t="s">
        <v>5</v>
      </c>
      <c r="G167" s="14" t="s">
        <v>4118</v>
      </c>
      <c r="H167" s="331"/>
      <c r="I167" s="574"/>
      <c r="J167"/>
      <c r="K167" s="3"/>
      <c r="L167" s="857"/>
      <c r="M167" s="857"/>
      <c r="N167" s="857"/>
    </row>
    <row r="168" spans="1:14" ht="12.75" customHeight="1">
      <c r="A168" s="950" t="s">
        <v>5902</v>
      </c>
      <c r="B168" s="950" t="s">
        <v>5903</v>
      </c>
      <c r="C168" s="557" t="s">
        <v>7743</v>
      </c>
      <c r="D168" s="13">
        <v>16995</v>
      </c>
      <c r="E168" s="258" t="s">
        <v>6495</v>
      </c>
      <c r="F168" s="14" t="s">
        <v>5</v>
      </c>
      <c r="G168" s="14" t="s">
        <v>4118</v>
      </c>
      <c r="H168" s="331"/>
      <c r="I168" s="574"/>
      <c r="J168"/>
      <c r="K168" s="3"/>
      <c r="L168" s="857"/>
      <c r="M168" s="857"/>
      <c r="N168" s="857"/>
    </row>
    <row r="169" spans="1:14" ht="12.75" customHeight="1" thickBot="1">
      <c r="A169" s="950" t="s">
        <v>5904</v>
      </c>
      <c r="B169" s="950" t="s">
        <v>5905</v>
      </c>
      <c r="C169" s="835" t="s">
        <v>7740</v>
      </c>
      <c r="D169" s="13">
        <v>13495</v>
      </c>
      <c r="E169" s="258" t="s">
        <v>6495</v>
      </c>
      <c r="F169" s="14" t="s">
        <v>5</v>
      </c>
      <c r="G169" s="14" t="s">
        <v>4118</v>
      </c>
      <c r="H169" s="331"/>
      <c r="I169" s="574"/>
      <c r="J169"/>
      <c r="K169" s="3"/>
      <c r="L169" s="857"/>
      <c r="M169" s="857"/>
      <c r="N169" s="857"/>
    </row>
    <row r="170" spans="1:14" ht="12.75" customHeight="1" thickBot="1">
      <c r="A170" s="1134" t="s">
        <v>275</v>
      </c>
      <c r="B170" s="351"/>
      <c r="C170" s="351"/>
      <c r="D170" s="434"/>
      <c r="E170" s="434"/>
      <c r="F170" s="434"/>
      <c r="G170" s="434"/>
      <c r="H170" s="331"/>
      <c r="I170" s="574"/>
      <c r="J170"/>
      <c r="K170" s="3"/>
      <c r="L170" s="857"/>
      <c r="M170" s="857"/>
      <c r="N170" s="857"/>
    </row>
    <row r="171" spans="1:14" ht="12.75" customHeight="1">
      <c r="A171" s="822" t="s">
        <v>276</v>
      </c>
      <c r="B171" s="950" t="s">
        <v>2215</v>
      </c>
      <c r="C171" s="950" t="s">
        <v>271</v>
      </c>
      <c r="D171" s="131">
        <v>425</v>
      </c>
      <c r="E171" s="258" t="s">
        <v>6495</v>
      </c>
      <c r="F171" s="140" t="s">
        <v>165</v>
      </c>
      <c r="G171" s="140" t="s">
        <v>4118</v>
      </c>
      <c r="H171" s="570"/>
      <c r="I171" s="574"/>
      <c r="J171"/>
      <c r="K171" s="3"/>
      <c r="L171" s="857"/>
      <c r="M171" s="857"/>
      <c r="N171" s="857"/>
    </row>
    <row r="172" spans="1:14" ht="12.75" customHeight="1">
      <c r="A172" s="822" t="s">
        <v>277</v>
      </c>
      <c r="B172" s="827" t="s">
        <v>278</v>
      </c>
      <c r="C172" s="950" t="s">
        <v>279</v>
      </c>
      <c r="D172" s="131">
        <v>575</v>
      </c>
      <c r="E172" s="258" t="s">
        <v>6495</v>
      </c>
      <c r="F172" s="140" t="s">
        <v>165</v>
      </c>
      <c r="G172" s="140" t="s">
        <v>4118</v>
      </c>
      <c r="H172" s="570"/>
      <c r="I172" s="574"/>
      <c r="J172"/>
      <c r="K172" s="3"/>
      <c r="L172" s="857"/>
      <c r="M172" s="857"/>
      <c r="N172" s="857"/>
    </row>
    <row r="173" spans="1:14" ht="12.75" customHeight="1">
      <c r="A173" s="822" t="s">
        <v>280</v>
      </c>
      <c r="B173" s="557" t="s">
        <v>1463</v>
      </c>
      <c r="C173" s="557" t="s">
        <v>7744</v>
      </c>
      <c r="D173" s="131">
        <v>675</v>
      </c>
      <c r="E173" s="258" t="s">
        <v>6495</v>
      </c>
      <c r="F173" s="140" t="s">
        <v>165</v>
      </c>
      <c r="G173" s="140" t="s">
        <v>4118</v>
      </c>
      <c r="H173" s="570"/>
      <c r="I173" s="574"/>
      <c r="J173"/>
      <c r="K173" s="3"/>
      <c r="L173" s="857"/>
      <c r="M173" s="857"/>
      <c r="N173" s="857"/>
    </row>
    <row r="174" spans="1:14" ht="12.75" customHeight="1">
      <c r="A174" s="615" t="s">
        <v>282</v>
      </c>
      <c r="B174" s="823" t="s">
        <v>283</v>
      </c>
      <c r="C174" s="557" t="s">
        <v>284</v>
      </c>
      <c r="D174" s="131">
        <v>1495</v>
      </c>
      <c r="E174" s="258" t="s">
        <v>6495</v>
      </c>
      <c r="F174" s="140" t="s">
        <v>165</v>
      </c>
      <c r="G174" s="140" t="s">
        <v>4118</v>
      </c>
      <c r="H174" s="570"/>
      <c r="I174" s="574"/>
      <c r="J174"/>
      <c r="K174" s="3"/>
      <c r="L174" s="857"/>
      <c r="M174" s="857"/>
      <c r="N174" s="857"/>
    </row>
    <row r="175" spans="1:14" ht="12.75" customHeight="1">
      <c r="A175" s="615" t="s">
        <v>285</v>
      </c>
      <c r="B175" s="1135" t="s">
        <v>286</v>
      </c>
      <c r="C175" s="557" t="s">
        <v>1496</v>
      </c>
      <c r="D175" s="131">
        <v>2195</v>
      </c>
      <c r="E175" s="258" t="s">
        <v>6495</v>
      </c>
      <c r="F175" s="1136" t="s">
        <v>165</v>
      </c>
      <c r="G175" s="1136" t="s">
        <v>4118</v>
      </c>
      <c r="H175" s="570"/>
      <c r="I175" s="574"/>
      <c r="J175"/>
      <c r="K175" s="3"/>
      <c r="L175" s="857"/>
      <c r="M175" s="857"/>
      <c r="N175" s="857"/>
    </row>
    <row r="176" spans="1:14" ht="12.75" customHeight="1">
      <c r="A176" s="615" t="s">
        <v>1925</v>
      </c>
      <c r="B176" s="1135" t="s">
        <v>2472</v>
      </c>
      <c r="C176" s="1137" t="s">
        <v>2471</v>
      </c>
      <c r="D176" s="131">
        <v>2195</v>
      </c>
      <c r="E176" s="258" t="s">
        <v>6495</v>
      </c>
      <c r="F176" s="1136" t="s">
        <v>165</v>
      </c>
      <c r="G176" s="1136" t="s">
        <v>3664</v>
      </c>
      <c r="H176" s="570"/>
      <c r="I176" s="574"/>
      <c r="J176"/>
      <c r="K176" s="3"/>
      <c r="L176" s="857"/>
      <c r="M176" s="857"/>
      <c r="N176" s="857"/>
    </row>
    <row r="177" spans="1:14" ht="13.5" customHeight="1">
      <c r="A177" s="615" t="s">
        <v>287</v>
      </c>
      <c r="B177" s="823" t="s">
        <v>288</v>
      </c>
      <c r="C177" s="557" t="s">
        <v>289</v>
      </c>
      <c r="D177" s="131">
        <v>1590</v>
      </c>
      <c r="E177" s="258" t="s">
        <v>6495</v>
      </c>
      <c r="F177" s="140" t="s">
        <v>165</v>
      </c>
      <c r="G177" s="1136" t="s">
        <v>4118</v>
      </c>
      <c r="H177" s="570"/>
      <c r="I177" s="574"/>
      <c r="J177"/>
      <c r="K177" s="3"/>
      <c r="L177" s="857"/>
      <c r="M177" s="857"/>
      <c r="N177" s="857"/>
    </row>
    <row r="178" spans="1:14" ht="15" customHeight="1">
      <c r="A178" s="615" t="s">
        <v>290</v>
      </c>
      <c r="B178" s="823" t="s">
        <v>291</v>
      </c>
      <c r="C178" s="557" t="s">
        <v>292</v>
      </c>
      <c r="D178" s="131">
        <v>4295</v>
      </c>
      <c r="E178" s="258" t="s">
        <v>6495</v>
      </c>
      <c r="F178" s="140" t="s">
        <v>165</v>
      </c>
      <c r="G178" s="1136" t="s">
        <v>4118</v>
      </c>
      <c r="H178" s="331"/>
      <c r="I178" s="574"/>
      <c r="J178"/>
      <c r="K178" s="3"/>
      <c r="L178" s="857"/>
      <c r="M178" s="857"/>
      <c r="N178" s="857"/>
    </row>
    <row r="179" spans="1:14" ht="24.75" customHeight="1">
      <c r="A179" s="615" t="s">
        <v>293</v>
      </c>
      <c r="B179" s="823" t="s">
        <v>294</v>
      </c>
      <c r="C179" s="823" t="s">
        <v>3869</v>
      </c>
      <c r="D179" s="131">
        <v>395</v>
      </c>
      <c r="E179" s="258" t="s">
        <v>6495</v>
      </c>
      <c r="F179" s="140" t="s">
        <v>165</v>
      </c>
      <c r="G179" s="1136" t="s">
        <v>4118</v>
      </c>
      <c r="H179" s="570"/>
      <c r="I179" s="574"/>
      <c r="J179"/>
      <c r="K179" s="3"/>
      <c r="L179" s="857"/>
      <c r="M179" s="857"/>
      <c r="N179" s="857"/>
    </row>
    <row r="180" spans="1:14" ht="24.75" customHeight="1">
      <c r="A180" s="615" t="s">
        <v>295</v>
      </c>
      <c r="B180" s="823" t="s">
        <v>296</v>
      </c>
      <c r="C180" s="557" t="s">
        <v>271</v>
      </c>
      <c r="D180" s="131">
        <v>995</v>
      </c>
      <c r="E180" s="258" t="s">
        <v>6495</v>
      </c>
      <c r="F180" s="140" t="s">
        <v>165</v>
      </c>
      <c r="G180" s="1136" t="s">
        <v>4118</v>
      </c>
      <c r="H180" s="570"/>
      <c r="I180" s="574"/>
      <c r="J180"/>
      <c r="K180" s="3"/>
      <c r="L180" s="857"/>
      <c r="M180" s="857"/>
      <c r="N180" s="857"/>
    </row>
    <row r="181" spans="1:14" ht="15" customHeight="1">
      <c r="A181" s="615" t="s">
        <v>297</v>
      </c>
      <c r="B181" s="1135" t="s">
        <v>298</v>
      </c>
      <c r="C181" s="809" t="s">
        <v>1361</v>
      </c>
      <c r="D181" s="131">
        <v>1295</v>
      </c>
      <c r="E181" s="258" t="s">
        <v>6495</v>
      </c>
      <c r="F181" s="1136" t="s">
        <v>165</v>
      </c>
      <c r="G181" s="1136" t="s">
        <v>4118</v>
      </c>
      <c r="H181" s="570"/>
      <c r="I181" s="574"/>
      <c r="J181"/>
      <c r="K181" s="3"/>
      <c r="L181" s="857"/>
      <c r="M181" s="857"/>
      <c r="N181" s="857"/>
    </row>
    <row r="182" spans="1:14" ht="13.5">
      <c r="A182" s="615" t="s">
        <v>299</v>
      </c>
      <c r="B182" s="1135" t="s">
        <v>300</v>
      </c>
      <c r="C182" s="557" t="s">
        <v>1362</v>
      </c>
      <c r="D182" s="131">
        <v>1995</v>
      </c>
      <c r="E182" s="258" t="s">
        <v>6495</v>
      </c>
      <c r="F182" s="1136" t="s">
        <v>165</v>
      </c>
      <c r="G182" s="1136" t="s">
        <v>4118</v>
      </c>
      <c r="H182" s="570"/>
      <c r="I182" s="574"/>
      <c r="J182"/>
      <c r="K182" s="3"/>
      <c r="L182" s="857"/>
      <c r="M182" s="857"/>
      <c r="N182" s="857"/>
    </row>
    <row r="183" spans="1:14" ht="15" customHeight="1">
      <c r="A183" s="615" t="s">
        <v>1926</v>
      </c>
      <c r="B183" s="1135" t="s">
        <v>1927</v>
      </c>
      <c r="C183" s="1137" t="s">
        <v>7745</v>
      </c>
      <c r="D183" s="131">
        <v>3695</v>
      </c>
      <c r="E183" s="258" t="s">
        <v>6495</v>
      </c>
      <c r="F183" s="1136" t="s">
        <v>165</v>
      </c>
      <c r="G183" s="1136" t="s">
        <v>3664</v>
      </c>
      <c r="H183" s="570"/>
      <c r="I183" s="574"/>
      <c r="J183"/>
      <c r="K183" s="3"/>
      <c r="L183" s="857"/>
      <c r="M183" s="857"/>
      <c r="N183" s="857"/>
    </row>
    <row r="184" spans="1:14" ht="15" customHeight="1">
      <c r="A184" s="615" t="s">
        <v>304</v>
      </c>
      <c r="B184" s="823" t="s">
        <v>305</v>
      </c>
      <c r="C184" s="557" t="s">
        <v>306</v>
      </c>
      <c r="D184" s="131">
        <v>595</v>
      </c>
      <c r="E184" s="258" t="s">
        <v>6495</v>
      </c>
      <c r="F184" s="140" t="s">
        <v>165</v>
      </c>
      <c r="G184" s="1136" t="s">
        <v>4118</v>
      </c>
      <c r="H184" s="570"/>
      <c r="I184" s="574"/>
      <c r="J184"/>
      <c r="K184" s="3"/>
      <c r="L184" s="857"/>
      <c r="M184" s="857"/>
      <c r="N184" s="857"/>
    </row>
    <row r="185" spans="1:14" ht="15" customHeight="1">
      <c r="A185" s="615" t="s">
        <v>307</v>
      </c>
      <c r="B185" s="557" t="s">
        <v>7746</v>
      </c>
      <c r="C185" s="557" t="s">
        <v>7744</v>
      </c>
      <c r="D185" s="131">
        <v>695</v>
      </c>
      <c r="E185" s="258" t="s">
        <v>6495</v>
      </c>
      <c r="F185" s="140" t="s">
        <v>165</v>
      </c>
      <c r="G185" s="1136" t="s">
        <v>4118</v>
      </c>
      <c r="H185" s="570"/>
      <c r="I185" s="574"/>
      <c r="J185"/>
      <c r="K185" s="3"/>
      <c r="L185" s="857"/>
      <c r="M185" s="857"/>
      <c r="N185" s="857"/>
    </row>
    <row r="186" spans="1:14" ht="15" customHeight="1">
      <c r="A186" s="615" t="s">
        <v>1902</v>
      </c>
      <c r="B186" s="557" t="s">
        <v>3596</v>
      </c>
      <c r="C186" s="557" t="s">
        <v>3594</v>
      </c>
      <c r="D186" s="131">
        <v>95</v>
      </c>
      <c r="E186" s="258" t="s">
        <v>6495</v>
      </c>
      <c r="F186" s="140" t="s">
        <v>165</v>
      </c>
      <c r="G186" s="1136" t="s">
        <v>4118</v>
      </c>
      <c r="H186" s="570"/>
      <c r="I186" s="574"/>
      <c r="J186"/>
      <c r="K186" s="3"/>
      <c r="L186" s="857"/>
      <c r="M186" s="857"/>
      <c r="N186" s="857"/>
    </row>
    <row r="187" spans="1:14" ht="15" customHeight="1">
      <c r="A187" s="615" t="s">
        <v>1903</v>
      </c>
      <c r="B187" s="557" t="s">
        <v>3593</v>
      </c>
      <c r="C187" s="557" t="s">
        <v>3594</v>
      </c>
      <c r="D187" s="131">
        <v>50</v>
      </c>
      <c r="E187" s="258" t="s">
        <v>6495</v>
      </c>
      <c r="F187" s="140" t="s">
        <v>165</v>
      </c>
      <c r="G187" s="1136" t="s">
        <v>4118</v>
      </c>
      <c r="H187" s="570"/>
      <c r="I187" s="574"/>
      <c r="J187"/>
      <c r="K187" s="3"/>
      <c r="L187" s="857"/>
      <c r="M187" s="857"/>
      <c r="N187" s="857"/>
    </row>
    <row r="188" spans="1:14" ht="15" customHeight="1">
      <c r="A188" s="615" t="s">
        <v>1904</v>
      </c>
      <c r="B188" s="950" t="s">
        <v>3595</v>
      </c>
      <c r="C188" s="950" t="s">
        <v>3594</v>
      </c>
      <c r="D188" s="131">
        <v>345</v>
      </c>
      <c r="E188" s="258" t="s">
        <v>6495</v>
      </c>
      <c r="F188" s="140" t="s">
        <v>165</v>
      </c>
      <c r="G188" s="1136" t="s">
        <v>4118</v>
      </c>
      <c r="H188" s="570"/>
      <c r="I188" s="574"/>
      <c r="J188"/>
      <c r="K188" s="3"/>
      <c r="L188" s="857"/>
      <c r="M188" s="857"/>
      <c r="N188" s="857"/>
    </row>
    <row r="189" spans="1:14" ht="15" customHeight="1">
      <c r="A189" s="822" t="s">
        <v>308</v>
      </c>
      <c r="B189" s="950" t="s">
        <v>1437</v>
      </c>
      <c r="C189" s="950" t="s">
        <v>1438</v>
      </c>
      <c r="D189" s="131">
        <v>3500</v>
      </c>
      <c r="E189" s="258" t="s">
        <v>6495</v>
      </c>
      <c r="F189" s="140" t="s">
        <v>165</v>
      </c>
      <c r="G189" s="1136" t="s">
        <v>4118</v>
      </c>
      <c r="H189" s="331"/>
      <c r="I189" s="574"/>
      <c r="J189"/>
      <c r="K189" s="3"/>
      <c r="L189" s="857"/>
      <c r="M189" s="857"/>
      <c r="N189" s="857"/>
    </row>
    <row r="190" spans="1:14" ht="15" customHeight="1">
      <c r="A190" s="831" t="s">
        <v>1372</v>
      </c>
      <c r="B190" s="950" t="s">
        <v>1373</v>
      </c>
      <c r="C190" s="950" t="s">
        <v>1374</v>
      </c>
      <c r="D190" s="131">
        <v>5795</v>
      </c>
      <c r="E190" s="258" t="s">
        <v>6495</v>
      </c>
      <c r="F190" s="140" t="s">
        <v>165</v>
      </c>
      <c r="G190" s="1136" t="s">
        <v>4118</v>
      </c>
      <c r="H190" s="331"/>
      <c r="I190" s="574"/>
      <c r="J190"/>
      <c r="K190" s="3"/>
      <c r="L190" s="857"/>
      <c r="M190" s="857"/>
      <c r="N190" s="857"/>
    </row>
    <row r="191" spans="1:14" ht="15" customHeight="1">
      <c r="A191" s="441" t="s">
        <v>1439</v>
      </c>
      <c r="B191" s="950" t="s">
        <v>1440</v>
      </c>
      <c r="C191" s="950" t="s">
        <v>1441</v>
      </c>
      <c r="D191" s="131">
        <v>3500</v>
      </c>
      <c r="E191" s="258" t="s">
        <v>6495</v>
      </c>
      <c r="F191" s="140" t="s">
        <v>165</v>
      </c>
      <c r="G191" s="1136" t="s">
        <v>4118</v>
      </c>
      <c r="H191" s="331"/>
      <c r="I191" s="574"/>
      <c r="J191"/>
      <c r="K191" s="3"/>
      <c r="L191" s="857"/>
      <c r="M191" s="857"/>
      <c r="N191" s="857"/>
    </row>
    <row r="192" spans="1:14" ht="15" customHeight="1">
      <c r="A192" s="441" t="s">
        <v>1500</v>
      </c>
      <c r="B192" s="950" t="s">
        <v>1501</v>
      </c>
      <c r="C192" s="950" t="s">
        <v>1502</v>
      </c>
      <c r="D192" s="131">
        <v>2200</v>
      </c>
      <c r="E192" s="258" t="s">
        <v>6495</v>
      </c>
      <c r="F192" s="140" t="s">
        <v>165</v>
      </c>
      <c r="G192" s="1136" t="s">
        <v>4118</v>
      </c>
      <c r="H192" s="331"/>
      <c r="I192" s="574"/>
      <c r="J192"/>
      <c r="K192" s="3"/>
      <c r="L192" s="857"/>
      <c r="M192" s="857"/>
      <c r="N192" s="857"/>
    </row>
    <row r="193" spans="1:14" ht="13.5">
      <c r="A193" s="441" t="s">
        <v>1918</v>
      </c>
      <c r="B193" s="950" t="s">
        <v>1952</v>
      </c>
      <c r="C193" s="950" t="s">
        <v>2473</v>
      </c>
      <c r="D193" s="131">
        <v>2500</v>
      </c>
      <c r="E193" s="258" t="s">
        <v>6495</v>
      </c>
      <c r="F193" s="140" t="s">
        <v>165</v>
      </c>
      <c r="G193" s="1136" t="s">
        <v>3664</v>
      </c>
      <c r="H193" s="570"/>
      <c r="I193" s="574"/>
      <c r="J193"/>
      <c r="K193" s="3"/>
      <c r="L193" s="857"/>
      <c r="M193" s="857"/>
      <c r="N193" s="857"/>
    </row>
    <row r="194" spans="1:14" ht="24">
      <c r="A194" s="810" t="s">
        <v>2333</v>
      </c>
      <c r="B194" s="1138" t="s">
        <v>2334</v>
      </c>
      <c r="C194" s="1138" t="s">
        <v>2335</v>
      </c>
      <c r="D194" s="1139">
        <v>2200</v>
      </c>
      <c r="E194" s="258" t="s">
        <v>6495</v>
      </c>
      <c r="F194" s="1140" t="s">
        <v>165</v>
      </c>
      <c r="G194" s="1136" t="s">
        <v>4118</v>
      </c>
      <c r="H194" s="331"/>
      <c r="I194" s="574"/>
      <c r="J194"/>
      <c r="K194" s="3"/>
      <c r="L194" s="857"/>
      <c r="M194" s="857"/>
      <c r="N194" s="857"/>
    </row>
    <row r="195" spans="1:14" ht="24.75" customHeight="1">
      <c r="A195" s="831" t="s">
        <v>2336</v>
      </c>
      <c r="B195" s="950" t="s">
        <v>2337</v>
      </c>
      <c r="C195" s="950" t="s">
        <v>2338</v>
      </c>
      <c r="D195" s="131">
        <v>3500</v>
      </c>
      <c r="E195" s="258" t="s">
        <v>6495</v>
      </c>
      <c r="F195" s="140" t="s">
        <v>165</v>
      </c>
      <c r="G195" s="1136" t="s">
        <v>4118</v>
      </c>
      <c r="H195" s="331"/>
      <c r="I195" s="574"/>
      <c r="J195"/>
      <c r="K195" s="3"/>
      <c r="L195" s="857"/>
      <c r="M195" s="857"/>
      <c r="N195" s="857"/>
    </row>
    <row r="196" spans="1:14" ht="12.75" customHeight="1" thickBot="1">
      <c r="A196" s="831" t="s">
        <v>5417</v>
      </c>
      <c r="B196" s="950" t="s">
        <v>5418</v>
      </c>
      <c r="C196" s="950" t="s">
        <v>5419</v>
      </c>
      <c r="D196" s="131">
        <v>6295</v>
      </c>
      <c r="E196" s="258" t="s">
        <v>6495</v>
      </c>
      <c r="F196" s="140" t="s">
        <v>165</v>
      </c>
      <c r="G196" s="140" t="s">
        <v>4118</v>
      </c>
      <c r="H196" s="331"/>
      <c r="I196" s="574"/>
      <c r="J196"/>
      <c r="K196" s="3"/>
      <c r="L196" s="857"/>
      <c r="M196" s="857"/>
      <c r="N196" s="857"/>
    </row>
    <row r="197" spans="1:14" ht="12.75" customHeight="1" thickBot="1">
      <c r="A197" s="811" t="s">
        <v>309</v>
      </c>
      <c r="B197" s="351"/>
      <c r="C197" s="351"/>
      <c r="D197" s="434"/>
      <c r="E197" s="434"/>
      <c r="F197" s="434"/>
      <c r="G197" s="434"/>
      <c r="H197" s="331"/>
      <c r="I197" s="574"/>
      <c r="J197"/>
      <c r="K197" s="3"/>
      <c r="L197" s="857"/>
      <c r="M197" s="857"/>
      <c r="N197" s="857"/>
    </row>
    <row r="198" spans="1:14" ht="24.75" customHeight="1">
      <c r="A198" s="1004" t="s">
        <v>310</v>
      </c>
      <c r="B198" s="1025" t="s">
        <v>311</v>
      </c>
      <c r="C198" s="1141" t="s">
        <v>312</v>
      </c>
      <c r="D198" s="838">
        <v>2595</v>
      </c>
      <c r="E198" s="258" t="s">
        <v>6495</v>
      </c>
      <c r="F198" s="1142" t="s">
        <v>5</v>
      </c>
      <c r="G198" s="1142" t="s">
        <v>4118</v>
      </c>
      <c r="H198" s="331"/>
      <c r="I198" s="574"/>
      <c r="J198"/>
      <c r="K198" s="3"/>
      <c r="L198" s="857"/>
      <c r="M198" s="857"/>
      <c r="N198" s="857"/>
    </row>
    <row r="199" spans="1:14" ht="12.75" customHeight="1">
      <c r="A199" s="1130" t="s">
        <v>313</v>
      </c>
      <c r="B199" s="831" t="s">
        <v>314</v>
      </c>
      <c r="C199" s="557" t="s">
        <v>7747</v>
      </c>
      <c r="D199" s="838">
        <v>6495</v>
      </c>
      <c r="E199" s="258" t="s">
        <v>6495</v>
      </c>
      <c r="F199" s="1142" t="s">
        <v>5</v>
      </c>
      <c r="G199" s="1142" t="s">
        <v>4118</v>
      </c>
      <c r="H199" s="331"/>
      <c r="I199" s="574"/>
      <c r="J199"/>
      <c r="K199" s="3"/>
      <c r="L199" s="857"/>
      <c r="M199" s="857"/>
      <c r="N199" s="857"/>
    </row>
    <row r="200" spans="1:14" ht="12.75" customHeight="1">
      <c r="A200" s="1130" t="s">
        <v>315</v>
      </c>
      <c r="B200" s="831" t="s">
        <v>316</v>
      </c>
      <c r="C200" s="557" t="s">
        <v>7747</v>
      </c>
      <c r="D200" s="838">
        <v>7495</v>
      </c>
      <c r="E200" s="258" t="s">
        <v>6495</v>
      </c>
      <c r="F200" s="1142" t="s">
        <v>5</v>
      </c>
      <c r="G200" s="1142" t="s">
        <v>4118</v>
      </c>
      <c r="H200" s="331"/>
      <c r="I200" s="574"/>
      <c r="J200"/>
      <c r="K200" s="3"/>
      <c r="L200" s="857"/>
      <c r="M200" s="857"/>
      <c r="N200" s="857"/>
    </row>
    <row r="201" spans="1:14" ht="13.5">
      <c r="A201" s="1004" t="s">
        <v>317</v>
      </c>
      <c r="B201" s="1025" t="s">
        <v>318</v>
      </c>
      <c r="C201" s="1137" t="s">
        <v>319</v>
      </c>
      <c r="D201" s="838">
        <v>12995</v>
      </c>
      <c r="E201" s="258" t="s">
        <v>6495</v>
      </c>
      <c r="F201" s="1142" t="s">
        <v>5</v>
      </c>
      <c r="G201" s="1142" t="s">
        <v>4118</v>
      </c>
      <c r="H201" s="331"/>
      <c r="I201" s="574"/>
      <c r="J201"/>
      <c r="K201" s="3"/>
      <c r="L201" s="857"/>
      <c r="M201" s="857"/>
      <c r="N201" s="857"/>
    </row>
    <row r="202" spans="1:14" ht="13.5">
      <c r="A202" s="1004" t="s">
        <v>320</v>
      </c>
      <c r="B202" s="1025" t="s">
        <v>321</v>
      </c>
      <c r="C202" s="1125" t="s">
        <v>322</v>
      </c>
      <c r="D202" s="838">
        <v>14995</v>
      </c>
      <c r="E202" s="258" t="s">
        <v>6495</v>
      </c>
      <c r="F202" s="1142" t="s">
        <v>5</v>
      </c>
      <c r="G202" s="1142" t="s">
        <v>4118</v>
      </c>
      <c r="H202" s="331"/>
      <c r="I202" s="574"/>
      <c r="J202"/>
      <c r="K202" s="3"/>
      <c r="L202" s="857"/>
      <c r="M202" s="857"/>
      <c r="N202" s="857"/>
    </row>
    <row r="203" spans="1:14" ht="13.5">
      <c r="A203" s="1118" t="s">
        <v>323</v>
      </c>
      <c r="B203" s="1127" t="s">
        <v>324</v>
      </c>
      <c r="C203" s="1125" t="s">
        <v>325</v>
      </c>
      <c r="D203" s="1120">
        <v>16995</v>
      </c>
      <c r="E203" s="258" t="s">
        <v>6495</v>
      </c>
      <c r="F203" s="1143" t="s">
        <v>5</v>
      </c>
      <c r="G203" s="1143" t="s">
        <v>4118</v>
      </c>
      <c r="H203" s="331"/>
      <c r="I203" s="574"/>
      <c r="J203"/>
      <c r="K203" s="3"/>
      <c r="L203" s="857"/>
      <c r="M203" s="857"/>
      <c r="N203" s="857"/>
    </row>
    <row r="204" spans="1:14" ht="12.75" customHeight="1" thickBot="1">
      <c r="A204" s="1118" t="s">
        <v>326</v>
      </c>
      <c r="B204" s="1126" t="s">
        <v>327</v>
      </c>
      <c r="C204" s="1125" t="s">
        <v>4176</v>
      </c>
      <c r="D204" s="1120">
        <v>13495</v>
      </c>
      <c r="E204" s="258" t="s">
        <v>6495</v>
      </c>
      <c r="F204" s="1143" t="s">
        <v>5</v>
      </c>
      <c r="G204" s="1143" t="s">
        <v>4118</v>
      </c>
      <c r="H204" s="331"/>
      <c r="I204" s="574"/>
      <c r="J204"/>
      <c r="K204" s="3"/>
      <c r="L204" s="857"/>
      <c r="M204" s="857"/>
      <c r="N204" s="857"/>
    </row>
    <row r="205" spans="1:14" ht="12.75" customHeight="1" thickBot="1">
      <c r="A205" s="352" t="s">
        <v>5909</v>
      </c>
      <c r="B205" s="351"/>
      <c r="C205" s="351"/>
      <c r="D205" s="434"/>
      <c r="E205" s="434"/>
      <c r="F205" s="434"/>
      <c r="G205" s="434"/>
      <c r="H205" s="333"/>
      <c r="I205" s="574"/>
      <c r="J205"/>
      <c r="K205" s="3"/>
      <c r="L205" s="857"/>
      <c r="M205" s="857"/>
      <c r="N205" s="857"/>
    </row>
    <row r="206" spans="1:14" ht="12.75" customHeight="1" thickBot="1">
      <c r="A206" s="950" t="s">
        <v>5906</v>
      </c>
      <c r="B206" s="950" t="s">
        <v>5907</v>
      </c>
      <c r="C206" s="950" t="s">
        <v>6830</v>
      </c>
      <c r="D206" s="13">
        <v>12995</v>
      </c>
      <c r="E206" s="258" t="s">
        <v>6495</v>
      </c>
      <c r="F206" s="14" t="s">
        <v>5</v>
      </c>
      <c r="G206" s="14" t="s">
        <v>4118</v>
      </c>
      <c r="H206" s="333"/>
      <c r="I206" s="574"/>
      <c r="J206"/>
      <c r="K206" s="3"/>
      <c r="L206" s="857"/>
      <c r="M206" s="857"/>
      <c r="N206" s="857"/>
    </row>
    <row r="207" spans="1:14" ht="14.25" thickBot="1">
      <c r="A207" s="1144" t="s">
        <v>2497</v>
      </c>
      <c r="B207" s="351"/>
      <c r="C207" s="351"/>
      <c r="D207" s="434"/>
      <c r="E207" s="434"/>
      <c r="F207" s="434"/>
      <c r="G207" s="434"/>
      <c r="H207" s="331"/>
      <c r="I207" s="574"/>
      <c r="J207"/>
      <c r="K207" s="3"/>
      <c r="L207" s="857"/>
      <c r="M207" s="857"/>
      <c r="N207" s="857"/>
    </row>
    <row r="208" spans="1:14" ht="14.25" thickBot="1">
      <c r="A208" s="461" t="s">
        <v>7029</v>
      </c>
      <c r="B208" s="1110" t="s">
        <v>7030</v>
      </c>
      <c r="C208" s="1110" t="s">
        <v>6581</v>
      </c>
      <c r="D208" s="838">
        <v>699</v>
      </c>
      <c r="E208" s="1133" t="s">
        <v>6495</v>
      </c>
      <c r="F208" s="74" t="s">
        <v>165</v>
      </c>
      <c r="G208" s="74" t="s">
        <v>6013</v>
      </c>
      <c r="H208" s="570"/>
      <c r="I208" s="245"/>
      <c r="J208"/>
      <c r="K208" s="3"/>
      <c r="L208" s="857"/>
      <c r="M208" s="857"/>
      <c r="N208" s="857"/>
    </row>
    <row r="209" spans="1:14" ht="15" thickBot="1">
      <c r="A209" s="1144" t="s">
        <v>5402</v>
      </c>
      <c r="B209" s="351"/>
      <c r="C209" s="351"/>
      <c r="D209" s="434"/>
      <c r="E209" s="434"/>
      <c r="F209" s="434"/>
      <c r="G209" s="434"/>
      <c r="H209" s="333"/>
      <c r="I209" s="574"/>
      <c r="J209"/>
      <c r="K209" s="3"/>
      <c r="L209" s="857"/>
      <c r="M209" s="857"/>
      <c r="N209" s="857"/>
    </row>
    <row r="210" spans="1:14" ht="36">
      <c r="A210" s="441" t="s">
        <v>330</v>
      </c>
      <c r="B210" s="1125" t="s">
        <v>1960</v>
      </c>
      <c r="C210" s="1125" t="s">
        <v>7748</v>
      </c>
      <c r="D210" s="131">
        <v>795</v>
      </c>
      <c r="E210" s="258" t="s">
        <v>6495</v>
      </c>
      <c r="F210" s="1145" t="s">
        <v>169</v>
      </c>
      <c r="G210" s="140" t="s">
        <v>4118</v>
      </c>
      <c r="H210" s="333"/>
      <c r="I210" s="574"/>
      <c r="J210"/>
      <c r="K210" s="3"/>
      <c r="L210" s="857"/>
      <c r="M210" s="857"/>
      <c r="N210" s="857"/>
    </row>
    <row r="211" spans="1:14" ht="14.25">
      <c r="A211" s="441" t="s">
        <v>331</v>
      </c>
      <c r="B211" s="1125" t="s">
        <v>1961</v>
      </c>
      <c r="C211" s="1125" t="s">
        <v>4178</v>
      </c>
      <c r="D211" s="131">
        <v>395</v>
      </c>
      <c r="E211" s="258" t="s">
        <v>6495</v>
      </c>
      <c r="F211" s="1145" t="s">
        <v>169</v>
      </c>
      <c r="G211" s="140" t="s">
        <v>4118</v>
      </c>
      <c r="H211" s="333"/>
      <c r="I211" s="574"/>
      <c r="J211"/>
      <c r="K211" s="3"/>
      <c r="L211" s="857"/>
      <c r="M211" s="857"/>
      <c r="N211" s="857"/>
    </row>
    <row r="212" spans="1:14" ht="24">
      <c r="A212" s="615" t="s">
        <v>301</v>
      </c>
      <c r="B212" s="831" t="s">
        <v>1953</v>
      </c>
      <c r="C212" s="1125" t="s">
        <v>6123</v>
      </c>
      <c r="D212" s="131">
        <v>495</v>
      </c>
      <c r="E212" s="258" t="s">
        <v>6495</v>
      </c>
      <c r="F212" s="1145" t="s">
        <v>169</v>
      </c>
      <c r="G212" s="1145" t="s">
        <v>4118</v>
      </c>
      <c r="H212" s="570"/>
      <c r="I212" s="574"/>
      <c r="J212"/>
      <c r="K212" s="3"/>
      <c r="L212" s="857"/>
      <c r="M212" s="857"/>
      <c r="N212" s="857"/>
    </row>
    <row r="213" spans="1:14" ht="13.5">
      <c r="A213" s="822" t="s">
        <v>1944</v>
      </c>
      <c r="B213" s="831" t="s">
        <v>1954</v>
      </c>
      <c r="C213" s="1125" t="s">
        <v>1945</v>
      </c>
      <c r="D213" s="131">
        <v>895</v>
      </c>
      <c r="E213" s="828" t="s">
        <v>6495</v>
      </c>
      <c r="F213" s="1145" t="s">
        <v>169</v>
      </c>
      <c r="G213" s="1145" t="s">
        <v>4118</v>
      </c>
      <c r="H213" s="570"/>
      <c r="I213" s="245"/>
      <c r="J213"/>
      <c r="K213" s="3"/>
      <c r="L213" s="857"/>
      <c r="M213" s="857"/>
      <c r="N213" s="857"/>
    </row>
    <row r="214" spans="1:14" ht="13.5">
      <c r="A214" s="831" t="s">
        <v>5403</v>
      </c>
      <c r="B214" s="950" t="s">
        <v>5404</v>
      </c>
      <c r="C214" s="950" t="s">
        <v>6878</v>
      </c>
      <c r="D214" s="13">
        <v>750</v>
      </c>
      <c r="E214" s="828" t="s">
        <v>6495</v>
      </c>
      <c r="F214" s="14" t="s">
        <v>169</v>
      </c>
      <c r="G214" s="14" t="s">
        <v>4118</v>
      </c>
      <c r="H214" s="570"/>
      <c r="I214" s="245"/>
      <c r="J214"/>
      <c r="K214" s="3"/>
      <c r="L214" s="857"/>
      <c r="M214" s="857"/>
      <c r="N214" s="857"/>
    </row>
    <row r="215" spans="1:14" ht="13.5">
      <c r="A215" s="831" t="s">
        <v>9845</v>
      </c>
      <c r="B215" s="950" t="s">
        <v>9846</v>
      </c>
      <c r="C215" s="950" t="s">
        <v>9491</v>
      </c>
      <c r="D215" s="13">
        <v>200</v>
      </c>
      <c r="E215" s="258" t="s">
        <v>6495</v>
      </c>
      <c r="F215" s="14" t="s">
        <v>169</v>
      </c>
      <c r="G215" s="14" t="s">
        <v>4118</v>
      </c>
      <c r="H215" s="331"/>
      <c r="I215" s="574"/>
      <c r="L215" s="857"/>
      <c r="M215" s="857"/>
      <c r="N215" s="857"/>
    </row>
    <row r="216" spans="1:14" ht="14.25">
      <c r="A216" s="831" t="s">
        <v>9847</v>
      </c>
      <c r="B216" s="950" t="s">
        <v>9848</v>
      </c>
      <c r="C216" s="950" t="s">
        <v>9494</v>
      </c>
      <c r="D216" s="13">
        <v>350</v>
      </c>
      <c r="E216" s="258" t="s">
        <v>6495</v>
      </c>
      <c r="F216" s="14" t="s">
        <v>169</v>
      </c>
      <c r="G216" s="14" t="s">
        <v>4118</v>
      </c>
      <c r="H216" s="333"/>
      <c r="I216" s="574"/>
      <c r="L216" s="857"/>
      <c r="M216" s="857"/>
      <c r="N216" s="857"/>
    </row>
    <row r="217" spans="1:14" ht="13.5">
      <c r="A217" s="831" t="s">
        <v>9849</v>
      </c>
      <c r="B217" s="950" t="s">
        <v>9850</v>
      </c>
      <c r="C217" s="950" t="s">
        <v>9497</v>
      </c>
      <c r="D217" s="13">
        <v>600</v>
      </c>
      <c r="E217" s="258" t="s">
        <v>6495</v>
      </c>
      <c r="F217" s="14" t="s">
        <v>169</v>
      </c>
      <c r="G217" s="14" t="s">
        <v>4118</v>
      </c>
      <c r="H217" s="570"/>
      <c r="I217" s="574"/>
      <c r="L217" s="857"/>
      <c r="M217" s="857"/>
      <c r="N217" s="857"/>
    </row>
    <row r="218" spans="1:14" ht="13.5">
      <c r="A218" s="831" t="s">
        <v>9851</v>
      </c>
      <c r="B218" s="950" t="s">
        <v>9852</v>
      </c>
      <c r="C218" s="950" t="s">
        <v>9500</v>
      </c>
      <c r="D218" s="13">
        <v>450</v>
      </c>
      <c r="E218" s="258" t="s">
        <v>6495</v>
      </c>
      <c r="F218" s="14" t="s">
        <v>169</v>
      </c>
      <c r="G218" s="14" t="s">
        <v>4118</v>
      </c>
      <c r="H218" s="570"/>
      <c r="I218" s="574"/>
      <c r="L218" s="857"/>
      <c r="M218" s="857"/>
      <c r="N218" s="857"/>
    </row>
    <row r="219" spans="1:14" ht="13.5">
      <c r="A219" s="831" t="s">
        <v>9853</v>
      </c>
      <c r="B219" s="950" t="s">
        <v>9854</v>
      </c>
      <c r="C219" s="950" t="s">
        <v>9503</v>
      </c>
      <c r="D219" s="13">
        <v>1150</v>
      </c>
      <c r="E219" s="258" t="s">
        <v>6495</v>
      </c>
      <c r="F219" s="14" t="s">
        <v>169</v>
      </c>
      <c r="G219" s="14" t="s">
        <v>4118</v>
      </c>
      <c r="H219" s="570"/>
      <c r="I219" s="574"/>
      <c r="L219" s="857"/>
      <c r="M219" s="857"/>
      <c r="N219" s="857"/>
    </row>
    <row r="220" spans="1:14" ht="13.5">
      <c r="A220" s="831" t="s">
        <v>5661</v>
      </c>
      <c r="B220" s="950" t="s">
        <v>5845</v>
      </c>
      <c r="C220" s="950" t="s">
        <v>5654</v>
      </c>
      <c r="D220" s="13">
        <v>495</v>
      </c>
      <c r="E220" s="258" t="s">
        <v>6495</v>
      </c>
      <c r="F220" s="14" t="s">
        <v>169</v>
      </c>
      <c r="G220" s="14" t="s">
        <v>4118</v>
      </c>
      <c r="H220" s="570"/>
      <c r="I220" s="574"/>
      <c r="L220" s="857"/>
      <c r="M220" s="857"/>
      <c r="N220" s="857"/>
    </row>
    <row r="221" spans="1:14" ht="13.5">
      <c r="A221" s="831" t="s">
        <v>5662</v>
      </c>
      <c r="B221" s="950" t="s">
        <v>5846</v>
      </c>
      <c r="C221" s="950" t="s">
        <v>5657</v>
      </c>
      <c r="D221" s="13">
        <v>750</v>
      </c>
      <c r="E221" s="258" t="s">
        <v>6495</v>
      </c>
      <c r="F221" s="14" t="s">
        <v>169</v>
      </c>
      <c r="G221" s="14" t="s">
        <v>4118</v>
      </c>
      <c r="H221" s="570"/>
      <c r="I221" s="574"/>
      <c r="L221" s="857"/>
      <c r="M221" s="857"/>
      <c r="N221" s="857"/>
    </row>
    <row r="222" spans="1:14" ht="13.5">
      <c r="A222" s="831" t="s">
        <v>5663</v>
      </c>
      <c r="B222" s="950" t="s">
        <v>5847</v>
      </c>
      <c r="C222" s="950" t="s">
        <v>5660</v>
      </c>
      <c r="D222" s="13">
        <v>1075</v>
      </c>
      <c r="E222" s="258" t="s">
        <v>6495</v>
      </c>
      <c r="F222" s="14" t="s">
        <v>169</v>
      </c>
      <c r="G222" s="14" t="s">
        <v>4118</v>
      </c>
      <c r="H222" s="570"/>
      <c r="I222" s="574"/>
      <c r="L222" s="857"/>
      <c r="M222" s="857"/>
      <c r="N222" s="857"/>
    </row>
    <row r="223" spans="1:14" s="863" customFormat="1" ht="13.5">
      <c r="A223" s="831" t="s">
        <v>5989</v>
      </c>
      <c r="B223" s="950" t="s">
        <v>5848</v>
      </c>
      <c r="C223" s="950" t="s">
        <v>5668</v>
      </c>
      <c r="D223" s="13">
        <v>840</v>
      </c>
      <c r="E223" s="258" t="s">
        <v>6495</v>
      </c>
      <c r="F223" s="14" t="s">
        <v>169</v>
      </c>
      <c r="G223" s="14" t="s">
        <v>4118</v>
      </c>
      <c r="H223" s="570"/>
      <c r="I223" s="848"/>
      <c r="L223" s="857"/>
      <c r="M223" s="857"/>
      <c r="N223" s="857"/>
    </row>
    <row r="224" spans="1:14" s="863" customFormat="1" ht="13.5">
      <c r="A224" s="831" t="s">
        <v>5670</v>
      </c>
      <c r="B224" s="950" t="s">
        <v>5849</v>
      </c>
      <c r="C224" s="950" t="s">
        <v>5666</v>
      </c>
      <c r="D224" s="13">
        <v>480</v>
      </c>
      <c r="E224" s="258" t="s">
        <v>6495</v>
      </c>
      <c r="F224" s="14" t="s">
        <v>169</v>
      </c>
      <c r="G224" s="14" t="s">
        <v>4118</v>
      </c>
      <c r="H224" s="570"/>
      <c r="I224" s="848"/>
      <c r="L224" s="857"/>
      <c r="M224" s="857"/>
      <c r="N224" s="857"/>
    </row>
    <row r="225" spans="1:14" s="863" customFormat="1" ht="13.5">
      <c r="A225" s="831" t="s">
        <v>5671</v>
      </c>
      <c r="B225" s="950" t="s">
        <v>5850</v>
      </c>
      <c r="C225" s="950" t="s">
        <v>5660</v>
      </c>
      <c r="D225" s="13">
        <v>1470</v>
      </c>
      <c r="E225" s="258" t="s">
        <v>6495</v>
      </c>
      <c r="F225" s="14" t="s">
        <v>169</v>
      </c>
      <c r="G225" s="14" t="s">
        <v>4118</v>
      </c>
      <c r="H225" s="570"/>
      <c r="I225" s="848"/>
      <c r="L225" s="857"/>
      <c r="M225" s="857"/>
      <c r="N225" s="857"/>
    </row>
    <row r="226" spans="1:14" s="863" customFormat="1" ht="13.5">
      <c r="A226" s="831" t="s">
        <v>328</v>
      </c>
      <c r="B226" s="950" t="s">
        <v>1959</v>
      </c>
      <c r="C226" s="950" t="s">
        <v>329</v>
      </c>
      <c r="D226" s="13">
        <v>1595</v>
      </c>
      <c r="E226" s="258" t="s">
        <v>6495</v>
      </c>
      <c r="F226" s="14" t="s">
        <v>169</v>
      </c>
      <c r="G226" s="14" t="s">
        <v>4118</v>
      </c>
      <c r="H226" s="570"/>
      <c r="I226" s="848"/>
      <c r="L226" s="857"/>
      <c r="M226" s="857"/>
      <c r="N226" s="857"/>
    </row>
    <row r="227" spans="1:14" s="863" customFormat="1" ht="13.5">
      <c r="A227" s="831" t="s">
        <v>302</v>
      </c>
      <c r="B227" s="950" t="s">
        <v>1955</v>
      </c>
      <c r="C227" s="950" t="s">
        <v>6071</v>
      </c>
      <c r="D227" s="13">
        <v>495</v>
      </c>
      <c r="E227" s="258" t="s">
        <v>6495</v>
      </c>
      <c r="F227" s="14" t="s">
        <v>169</v>
      </c>
      <c r="G227" s="14" t="s">
        <v>4118</v>
      </c>
      <c r="H227" s="570"/>
      <c r="I227" s="848"/>
      <c r="L227" s="857"/>
      <c r="M227" s="857"/>
      <c r="N227" s="857"/>
    </row>
    <row r="228" spans="1:14" ht="13.5">
      <c r="A228" s="831" t="s">
        <v>303</v>
      </c>
      <c r="B228" s="950" t="s">
        <v>1956</v>
      </c>
      <c r="C228" s="950" t="s">
        <v>5405</v>
      </c>
      <c r="D228" s="13">
        <v>795</v>
      </c>
      <c r="E228" s="258" t="s">
        <v>6495</v>
      </c>
      <c r="F228" s="14" t="s">
        <v>169</v>
      </c>
      <c r="G228" s="14" t="s">
        <v>4118</v>
      </c>
      <c r="H228" s="331"/>
      <c r="I228" s="574"/>
      <c r="L228" s="857"/>
      <c r="M228" s="857"/>
      <c r="N228" s="857"/>
    </row>
    <row r="229" spans="1:14" ht="13.5">
      <c r="A229" s="831" t="s">
        <v>1371</v>
      </c>
      <c r="B229" s="950" t="s">
        <v>1957</v>
      </c>
      <c r="C229" s="950" t="s">
        <v>5406</v>
      </c>
      <c r="D229" s="13">
        <v>1495</v>
      </c>
      <c r="E229" s="258" t="s">
        <v>6495</v>
      </c>
      <c r="F229" s="14" t="s">
        <v>169</v>
      </c>
      <c r="G229" s="14" t="s">
        <v>4118</v>
      </c>
      <c r="H229" s="331"/>
      <c r="I229" s="574"/>
      <c r="L229" s="857"/>
      <c r="M229" s="857"/>
      <c r="N229" s="857"/>
    </row>
    <row r="230" spans="1:14" ht="13.5">
      <c r="A230" s="831" t="s">
        <v>1946</v>
      </c>
      <c r="B230" s="950" t="s">
        <v>1958</v>
      </c>
      <c r="C230" s="950" t="s">
        <v>1945</v>
      </c>
      <c r="D230" s="13">
        <v>595</v>
      </c>
      <c r="E230" s="258" t="s">
        <v>6495</v>
      </c>
      <c r="F230" s="14" t="s">
        <v>169</v>
      </c>
      <c r="G230" s="14" t="s">
        <v>4118</v>
      </c>
      <c r="H230" s="331"/>
      <c r="I230" s="574"/>
      <c r="L230" s="857"/>
      <c r="M230" s="857"/>
      <c r="N230" s="857"/>
    </row>
    <row r="231" spans="1:14" ht="13.5">
      <c r="A231" s="831" t="s">
        <v>6979</v>
      </c>
      <c r="B231" s="950" t="s">
        <v>6980</v>
      </c>
      <c r="C231" s="950" t="s">
        <v>6981</v>
      </c>
      <c r="D231" s="13">
        <v>1995</v>
      </c>
      <c r="E231" s="258" t="s">
        <v>6495</v>
      </c>
      <c r="F231" s="14" t="s">
        <v>169</v>
      </c>
      <c r="G231" s="14" t="s">
        <v>4118</v>
      </c>
      <c r="H231" s="331"/>
      <c r="I231" s="574"/>
      <c r="L231" s="857"/>
      <c r="M231" s="857"/>
      <c r="N231" s="857"/>
    </row>
    <row r="232" spans="1:14" ht="13.5">
      <c r="A232" s="831" t="s">
        <v>9855</v>
      </c>
      <c r="B232" s="950" t="s">
        <v>9856</v>
      </c>
      <c r="C232" s="950" t="s">
        <v>9488</v>
      </c>
      <c r="D232" s="13">
        <v>100</v>
      </c>
      <c r="E232" s="258" t="s">
        <v>6495</v>
      </c>
      <c r="F232" s="14" t="s">
        <v>169</v>
      </c>
      <c r="G232" s="14" t="s">
        <v>4118</v>
      </c>
      <c r="H232" s="331"/>
      <c r="I232" s="574"/>
      <c r="L232" s="857"/>
      <c r="M232" s="857"/>
      <c r="N232" s="857"/>
    </row>
    <row r="233" spans="1:14" ht="13.5">
      <c r="A233" s="831" t="s">
        <v>9857</v>
      </c>
      <c r="B233" s="950" t="s">
        <v>9858</v>
      </c>
      <c r="C233" s="950" t="s">
        <v>9488</v>
      </c>
      <c r="D233" s="13">
        <v>800</v>
      </c>
      <c r="E233" s="258" t="s">
        <v>6495</v>
      </c>
      <c r="F233" s="14" t="s">
        <v>169</v>
      </c>
      <c r="G233" s="14" t="s">
        <v>4118</v>
      </c>
      <c r="H233" s="331"/>
      <c r="I233" s="574"/>
      <c r="L233" s="857"/>
      <c r="M233" s="857"/>
      <c r="N233" s="857"/>
    </row>
    <row r="234" spans="1:14" ht="13.5">
      <c r="A234" s="331"/>
      <c r="B234" s="331"/>
      <c r="C234" s="344"/>
      <c r="D234" s="331"/>
      <c r="E234" s="331"/>
      <c r="F234" s="331"/>
      <c r="G234" s="331"/>
      <c r="H234" s="331"/>
      <c r="I234" s="574"/>
    </row>
    <row r="235" spans="1:14" ht="13.5">
      <c r="A235" s="849" t="s">
        <v>160</v>
      </c>
      <c r="B235" s="849"/>
      <c r="C235" s="387" t="s">
        <v>8399</v>
      </c>
      <c r="D235" s="331"/>
      <c r="E235" s="331"/>
      <c r="F235" s="331"/>
      <c r="G235" s="331"/>
      <c r="H235" s="331"/>
      <c r="I235" s="574"/>
    </row>
    <row r="236" spans="1:14" ht="13.5">
      <c r="A236" s="855" t="s">
        <v>5</v>
      </c>
      <c r="B236" s="849" t="s">
        <v>161</v>
      </c>
      <c r="C236" s="854" t="s">
        <v>8400</v>
      </c>
      <c r="D236" s="331"/>
      <c r="E236" s="331"/>
      <c r="F236" s="331"/>
      <c r="G236" s="331"/>
      <c r="H236" s="331"/>
      <c r="I236" s="574"/>
    </row>
    <row r="237" spans="1:14" ht="13.5">
      <c r="A237" s="855" t="s">
        <v>7</v>
      </c>
      <c r="B237" s="854" t="s">
        <v>162</v>
      </c>
      <c r="C237" s="854" t="s">
        <v>8401</v>
      </c>
      <c r="D237" s="331"/>
      <c r="E237" s="331"/>
      <c r="F237" s="331"/>
      <c r="G237" s="331"/>
      <c r="H237" s="331"/>
      <c r="I237" s="574"/>
    </row>
    <row r="238" spans="1:14" ht="13.5">
      <c r="A238" s="855" t="s">
        <v>163</v>
      </c>
      <c r="B238" s="849" t="s">
        <v>164</v>
      </c>
      <c r="C238" s="388" t="s">
        <v>8402</v>
      </c>
      <c r="D238" s="331"/>
      <c r="E238" s="331"/>
      <c r="F238" s="331"/>
      <c r="G238" s="331"/>
      <c r="H238" s="331"/>
      <c r="I238" s="574"/>
    </row>
    <row r="239" spans="1:14" ht="13.5">
      <c r="A239" s="855" t="s">
        <v>165</v>
      </c>
      <c r="B239" s="849" t="s">
        <v>166</v>
      </c>
      <c r="C239" s="388" t="s">
        <v>8403</v>
      </c>
      <c r="D239" s="331"/>
      <c r="E239" s="331"/>
      <c r="F239" s="331"/>
      <c r="G239" s="331"/>
      <c r="H239" s="331"/>
      <c r="I239" s="574"/>
    </row>
    <row r="240" spans="1:14" ht="13.5">
      <c r="A240" s="855" t="s">
        <v>167</v>
      </c>
      <c r="B240" s="849" t="s">
        <v>168</v>
      </c>
      <c r="C240" s="388" t="s">
        <v>8404</v>
      </c>
      <c r="D240" s="331"/>
      <c r="E240" s="331"/>
      <c r="F240" s="331"/>
      <c r="G240" s="331"/>
      <c r="H240" s="331"/>
      <c r="I240" s="574"/>
    </row>
    <row r="241" spans="1:9" ht="13.5">
      <c r="A241" s="855" t="s">
        <v>169</v>
      </c>
      <c r="B241" s="849" t="s">
        <v>170</v>
      </c>
      <c r="C241" s="854" t="s">
        <v>8405</v>
      </c>
      <c r="D241" s="331"/>
      <c r="E241" s="331"/>
      <c r="F241" s="331"/>
      <c r="G241" s="331"/>
      <c r="H241" s="331"/>
      <c r="I241" s="574"/>
    </row>
    <row r="242" spans="1:9">
      <c r="A242" s="466" t="s">
        <v>1292</v>
      </c>
      <c r="B242" s="331" t="s">
        <v>1295</v>
      </c>
      <c r="C242" s="849" t="s">
        <v>8406</v>
      </c>
      <c r="D242" s="331"/>
      <c r="E242" s="331"/>
      <c r="F242" s="331"/>
      <c r="G242" s="331"/>
    </row>
    <row r="243" spans="1:9">
      <c r="A243" s="466" t="s">
        <v>1293</v>
      </c>
      <c r="B243" s="331" t="s">
        <v>1296</v>
      </c>
      <c r="C243" s="854" t="s">
        <v>8407</v>
      </c>
      <c r="D243" s="331"/>
      <c r="E243" s="331"/>
      <c r="F243" s="331"/>
      <c r="G243" s="331"/>
    </row>
    <row r="244" spans="1:9">
      <c r="A244" s="466" t="s">
        <v>1425</v>
      </c>
      <c r="B244" s="331" t="s">
        <v>1424</v>
      </c>
      <c r="C244" s="384"/>
      <c r="D244" s="331"/>
      <c r="E244" s="331"/>
      <c r="F244" s="331"/>
      <c r="G244" s="331"/>
    </row>
    <row r="245" spans="1:9">
      <c r="A245" s="466" t="s">
        <v>1294</v>
      </c>
      <c r="B245" s="331" t="s">
        <v>1297</v>
      </c>
      <c r="C245" s="849"/>
      <c r="D245" s="331"/>
      <c r="E245" s="331"/>
      <c r="F245" s="331"/>
      <c r="G245" s="331"/>
    </row>
    <row r="246" spans="1:9">
      <c r="A246" s="466" t="s">
        <v>171</v>
      </c>
      <c r="B246" s="331" t="s">
        <v>172</v>
      </c>
      <c r="C246" s="384"/>
      <c r="D246" s="331"/>
      <c r="E246" s="331"/>
      <c r="F246" s="331"/>
      <c r="G246" s="331"/>
    </row>
    <row r="247" spans="1:9">
      <c r="A247" s="466" t="s">
        <v>5415</v>
      </c>
      <c r="B247" s="331" t="s">
        <v>5416</v>
      </c>
      <c r="C247" s="864"/>
      <c r="D247" s="331"/>
      <c r="E247" s="331"/>
      <c r="F247" s="331"/>
      <c r="G247" s="331"/>
    </row>
    <row r="248" spans="1:9">
      <c r="A248" s="466" t="s">
        <v>7167</v>
      </c>
      <c r="B248" s="331" t="s">
        <v>7168</v>
      </c>
      <c r="C248" s="176"/>
      <c r="D248" s="331"/>
      <c r="E248" s="331"/>
      <c r="F248" s="331"/>
      <c r="G248" s="331"/>
    </row>
    <row r="249" spans="1:9">
      <c r="A249" s="856" t="s">
        <v>7712</v>
      </c>
      <c r="B249" s="849" t="s">
        <v>9836</v>
      </c>
      <c r="C249" s="864"/>
      <c r="D249" s="862"/>
      <c r="E249" s="862"/>
      <c r="F249" s="862"/>
      <c r="G249" s="862"/>
    </row>
  </sheetData>
  <sheetProtection algorithmName="SHA-512" hashValue="XU+Jlvv6OySRXPpgWesmtUlN0Qo6/DGiyy4PhfjxhgUspkcWYhIO2EyCImkng27ldypEgsa3K6cUN+bSBk+GjQ==" saltValue="JS6FSDJ/6DIDtnvzC3QUyw==" spinCount="100000" sheet="1" objects="1" scenarios="1"/>
  <sortState ref="A6:J234">
    <sortCondition ref="J6:J234"/>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C1:G3"/>
  </mergeCell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13"/>
  <sheetViews>
    <sheetView zoomScaleNormal="100" workbookViewId="0"/>
  </sheetViews>
  <sheetFormatPr defaultColWidth="9.125" defaultRowHeight="12"/>
  <cols>
    <col min="1" max="1" width="25.125" style="100" customWidth="1"/>
    <col min="2" max="2" width="48.75" style="100" customWidth="1"/>
    <col min="3" max="3" width="61.5" style="386" customWidth="1"/>
    <col min="4" max="4" width="9.125" style="100" customWidth="1"/>
    <col min="5" max="5" width="5.375" style="100" customWidth="1"/>
    <col min="6" max="6" width="8" style="100" customWidth="1"/>
    <col min="7" max="7" width="11.5" style="100" customWidth="1"/>
    <col min="8" max="8" width="8.875" style="100" customWidth="1"/>
    <col min="9" max="9" width="10.125" style="100" customWidth="1"/>
    <col min="10" max="10" width="9.375" style="100" customWidth="1"/>
    <col min="11" max="16384" width="9.125" style="100"/>
  </cols>
  <sheetData>
    <row r="1" spans="1:14" ht="21" customHeight="1" thickBot="1">
      <c r="A1" s="467" t="s">
        <v>7713</v>
      </c>
      <c r="B1" s="210"/>
      <c r="C1" s="210"/>
      <c r="D1" s="19"/>
      <c r="E1" s="19"/>
      <c r="F1" s="19"/>
      <c r="G1" s="20"/>
      <c r="H1" s="396"/>
      <c r="I1" s="396"/>
      <c r="J1" s="396"/>
    </row>
    <row r="2" spans="1:14" ht="27" customHeight="1" thickBot="1">
      <c r="A2" s="102" t="s">
        <v>0</v>
      </c>
      <c r="B2" s="103" t="s">
        <v>1</v>
      </c>
      <c r="C2" s="104" t="s">
        <v>2</v>
      </c>
      <c r="D2" s="315" t="s">
        <v>3498</v>
      </c>
      <c r="E2" s="427" t="s">
        <v>6494</v>
      </c>
      <c r="F2" s="313" t="s">
        <v>4</v>
      </c>
      <c r="G2" s="584" t="s">
        <v>8398</v>
      </c>
      <c r="H2" s="396"/>
      <c r="I2" s="396"/>
      <c r="J2" s="396"/>
    </row>
    <row r="3" spans="1:14" ht="13.5">
      <c r="A3" s="468" t="s">
        <v>6401</v>
      </c>
      <c r="B3" s="138"/>
      <c r="C3" s="138"/>
      <c r="D3" s="469"/>
      <c r="E3" s="469"/>
      <c r="F3" s="469"/>
      <c r="G3" s="469"/>
      <c r="H3" s="217"/>
      <c r="I3" s="396"/>
      <c r="J3" s="396"/>
    </row>
    <row r="4" spans="1:14" ht="13.5">
      <c r="A4" s="470" t="s">
        <v>8976</v>
      </c>
      <c r="B4" s="471"/>
      <c r="C4" s="471"/>
      <c r="D4" s="472"/>
      <c r="E4" s="472"/>
      <c r="F4" s="472"/>
      <c r="G4" s="472"/>
      <c r="H4" s="217"/>
      <c r="I4" s="396"/>
      <c r="J4" s="396"/>
    </row>
    <row r="5" spans="1:14" ht="14.25" thickBot="1">
      <c r="A5" s="473" t="s">
        <v>6400</v>
      </c>
      <c r="B5" s="471"/>
      <c r="C5" s="471"/>
      <c r="D5" s="472"/>
      <c r="E5" s="472"/>
      <c r="F5" s="472"/>
      <c r="G5" s="472"/>
      <c r="H5" s="217"/>
      <c r="I5" s="396"/>
      <c r="J5" s="396"/>
    </row>
    <row r="6" spans="1:14" ht="13.5">
      <c r="A6" s="364" t="s">
        <v>2217</v>
      </c>
      <c r="B6" s="324" t="s">
        <v>2218</v>
      </c>
      <c r="C6" s="324" t="s">
        <v>2218</v>
      </c>
      <c r="D6" s="277">
        <v>0</v>
      </c>
      <c r="E6" s="285" t="s">
        <v>6495</v>
      </c>
      <c r="F6" s="285" t="s">
        <v>5</v>
      </c>
      <c r="G6" s="285" t="s">
        <v>4118</v>
      </c>
      <c r="H6" s="217"/>
      <c r="I6" s="396"/>
      <c r="J6" s="396"/>
      <c r="L6" s="857"/>
      <c r="M6" s="857"/>
      <c r="N6" s="857"/>
    </row>
    <row r="7" spans="1:14" ht="18.75" thickBot="1">
      <c r="A7" s="467" t="s">
        <v>7714</v>
      </c>
      <c r="B7" s="474"/>
      <c r="I7" s="396"/>
      <c r="L7" s="857"/>
      <c r="M7" s="857"/>
      <c r="N7" s="857"/>
    </row>
    <row r="8" spans="1:14" ht="14.25" thickBot="1">
      <c r="A8" s="102" t="s">
        <v>0</v>
      </c>
      <c r="B8" s="103" t="s">
        <v>1</v>
      </c>
      <c r="C8" s="104" t="s">
        <v>2</v>
      </c>
      <c r="D8" s="396"/>
      <c r="E8" s="396"/>
      <c r="F8" s="396"/>
      <c r="H8" s="396"/>
      <c r="L8" s="857"/>
      <c r="M8" s="857"/>
      <c r="N8" s="857"/>
    </row>
    <row r="9" spans="1:14" ht="14.25" thickBot="1">
      <c r="A9" s="475" t="s">
        <v>7715</v>
      </c>
      <c r="B9" s="392"/>
      <c r="C9" s="392"/>
      <c r="D9" s="396"/>
      <c r="E9" s="396"/>
      <c r="F9" s="396"/>
      <c r="H9" s="396"/>
      <c r="I9" s="396"/>
      <c r="J9" s="396"/>
      <c r="K9" s="396"/>
      <c r="L9" s="857"/>
      <c r="M9" s="857"/>
      <c r="N9" s="857"/>
    </row>
    <row r="10" spans="1:14" ht="14.25">
      <c r="A10" s="324" t="s">
        <v>1605</v>
      </c>
      <c r="B10" s="324" t="s">
        <v>7716</v>
      </c>
      <c r="C10" s="324" t="s">
        <v>7716</v>
      </c>
      <c r="D10" s="476"/>
      <c r="E10" s="396"/>
      <c r="F10" s="396"/>
      <c r="H10" s="386"/>
      <c r="I10" s="396"/>
      <c r="J10" s="396"/>
      <c r="K10" s="396"/>
      <c r="L10" s="857"/>
      <c r="M10" s="857"/>
      <c r="N10" s="857"/>
    </row>
    <row r="11" spans="1:14" ht="13.5">
      <c r="A11" s="324" t="s">
        <v>1606</v>
      </c>
      <c r="B11" s="324" t="s">
        <v>7717</v>
      </c>
      <c r="C11" s="324" t="s">
        <v>7717</v>
      </c>
      <c r="D11" s="477"/>
      <c r="E11" s="396"/>
      <c r="F11" s="396"/>
      <c r="H11" s="386"/>
      <c r="I11" s="396"/>
      <c r="J11" s="396"/>
      <c r="K11" s="396"/>
      <c r="L11" s="857"/>
      <c r="M11" s="857"/>
      <c r="N11" s="857"/>
    </row>
    <row r="12" spans="1:14" ht="24">
      <c r="A12" s="324" t="s">
        <v>1614</v>
      </c>
      <c r="B12" s="324" t="s">
        <v>2562</v>
      </c>
      <c r="C12" s="324" t="s">
        <v>6881</v>
      </c>
      <c r="D12" s="477"/>
      <c r="E12" s="396"/>
      <c r="F12" s="396"/>
      <c r="H12" s="264"/>
      <c r="I12" s="396"/>
      <c r="J12" s="396"/>
      <c r="K12" s="396"/>
      <c r="L12" s="857"/>
      <c r="M12" s="857"/>
      <c r="N12" s="857"/>
    </row>
    <row r="13" spans="1:14" ht="24">
      <c r="A13" s="324" t="s">
        <v>1615</v>
      </c>
      <c r="B13" s="324" t="s">
        <v>2564</v>
      </c>
      <c r="C13" s="324" t="s">
        <v>6881</v>
      </c>
      <c r="D13" s="477"/>
      <c r="E13" s="396"/>
      <c r="F13" s="396"/>
      <c r="H13" s="386"/>
      <c r="I13" s="396"/>
      <c r="J13" s="396"/>
      <c r="K13" s="396"/>
      <c r="L13" s="857"/>
      <c r="M13" s="857"/>
      <c r="N13" s="857"/>
    </row>
    <row r="14" spans="1:14" ht="13.5">
      <c r="A14" s="324" t="s">
        <v>1616</v>
      </c>
      <c r="B14" s="324" t="s">
        <v>1617</v>
      </c>
      <c r="C14" s="324" t="s">
        <v>6880</v>
      </c>
      <c r="D14" s="477"/>
      <c r="E14" s="396"/>
      <c r="F14" s="396"/>
      <c r="H14" s="386"/>
      <c r="I14" s="396"/>
      <c r="J14" s="396"/>
      <c r="K14" s="396"/>
      <c r="L14" s="857"/>
      <c r="M14" s="857"/>
      <c r="N14" s="857"/>
    </row>
    <row r="15" spans="1:14" ht="24">
      <c r="A15" s="324" t="s">
        <v>1618</v>
      </c>
      <c r="B15" s="324" t="s">
        <v>2566</v>
      </c>
      <c r="C15" s="324" t="s">
        <v>2566</v>
      </c>
      <c r="D15" s="477"/>
      <c r="E15" s="396"/>
      <c r="F15" s="396"/>
      <c r="H15" s="386"/>
      <c r="I15" s="396"/>
      <c r="J15" s="396"/>
      <c r="K15" s="396"/>
      <c r="L15" s="857"/>
      <c r="M15" s="857"/>
      <c r="N15" s="857"/>
    </row>
    <row r="16" spans="1:14" ht="24">
      <c r="A16" s="324" t="s">
        <v>1619</v>
      </c>
      <c r="B16" s="324" t="s">
        <v>2568</v>
      </c>
      <c r="C16" s="324" t="s">
        <v>2568</v>
      </c>
      <c r="D16" s="477"/>
      <c r="E16" s="396"/>
      <c r="F16" s="396"/>
      <c r="H16" s="386"/>
      <c r="I16" s="396"/>
      <c r="J16" s="396"/>
      <c r="K16" s="396"/>
      <c r="L16" s="857"/>
      <c r="M16" s="857"/>
      <c r="N16" s="857"/>
    </row>
    <row r="17" spans="1:14" ht="24">
      <c r="A17" s="324" t="s">
        <v>1620</v>
      </c>
      <c r="B17" s="324" t="s">
        <v>2570</v>
      </c>
      <c r="C17" s="324" t="s">
        <v>2570</v>
      </c>
      <c r="D17" s="477"/>
      <c r="E17" s="396"/>
      <c r="F17" s="396"/>
      <c r="H17" s="386"/>
      <c r="I17" s="396"/>
      <c r="J17" s="396"/>
      <c r="K17" s="396"/>
      <c r="L17" s="857"/>
      <c r="M17" s="857"/>
      <c r="N17" s="857"/>
    </row>
    <row r="18" spans="1:14" ht="24">
      <c r="A18" s="324" t="s">
        <v>1621</v>
      </c>
      <c r="B18" s="324" t="s">
        <v>2572</v>
      </c>
      <c r="C18" s="324" t="s">
        <v>2572</v>
      </c>
      <c r="D18" s="477"/>
      <c r="E18" s="396"/>
      <c r="F18" s="396"/>
      <c r="H18" s="386"/>
      <c r="I18" s="396"/>
      <c r="J18" s="396"/>
      <c r="K18" s="396"/>
      <c r="L18" s="857"/>
      <c r="M18" s="857"/>
      <c r="N18" s="857"/>
    </row>
    <row r="19" spans="1:14" ht="13.5">
      <c r="A19" s="324" t="s">
        <v>1703</v>
      </c>
      <c r="B19" s="324" t="s">
        <v>1704</v>
      </c>
      <c r="C19" s="324" t="s">
        <v>1662</v>
      </c>
      <c r="D19" s="477"/>
      <c r="E19" s="396"/>
      <c r="F19" s="396"/>
      <c r="H19" s="386"/>
      <c r="I19" s="396"/>
      <c r="J19" s="396"/>
      <c r="K19" s="396"/>
      <c r="L19" s="857"/>
      <c r="M19" s="857"/>
      <c r="N19" s="857"/>
    </row>
    <row r="20" spans="1:14" ht="24">
      <c r="A20" s="324" t="s">
        <v>1640</v>
      </c>
      <c r="B20" s="324" t="s">
        <v>1641</v>
      </c>
      <c r="C20" s="324" t="s">
        <v>1638</v>
      </c>
      <c r="D20" s="477"/>
      <c r="E20" s="396"/>
      <c r="F20" s="396"/>
      <c r="H20" s="386"/>
      <c r="I20" s="396"/>
      <c r="J20" s="396"/>
      <c r="K20" s="396"/>
      <c r="L20" s="857"/>
      <c r="M20" s="857"/>
      <c r="N20" s="857"/>
    </row>
    <row r="21" spans="1:14" ht="13.5">
      <c r="A21" s="324" t="s">
        <v>1684</v>
      </c>
      <c r="B21" s="324" t="s">
        <v>1685</v>
      </c>
      <c r="C21" s="324" t="s">
        <v>7244</v>
      </c>
      <c r="D21" s="477"/>
      <c r="E21" s="396"/>
      <c r="F21" s="396"/>
      <c r="H21" s="386"/>
      <c r="I21" s="396"/>
      <c r="J21" s="396"/>
      <c r="K21" s="396"/>
      <c r="L21" s="857"/>
      <c r="M21" s="857"/>
      <c r="N21" s="857"/>
    </row>
    <row r="22" spans="1:14" ht="13.5">
      <c r="A22" s="324" t="s">
        <v>1686</v>
      </c>
      <c r="B22" s="324" t="s">
        <v>1687</v>
      </c>
      <c r="C22" s="324" t="s">
        <v>1644</v>
      </c>
      <c r="D22" s="477"/>
      <c r="E22" s="396"/>
      <c r="F22" s="396"/>
      <c r="H22" s="386"/>
      <c r="I22" s="396"/>
      <c r="J22" s="396"/>
      <c r="K22" s="396"/>
      <c r="L22" s="857"/>
      <c r="M22" s="857"/>
      <c r="N22" s="857"/>
    </row>
    <row r="23" spans="1:14" ht="13.5">
      <c r="A23" s="324" t="s">
        <v>1688</v>
      </c>
      <c r="B23" s="324" t="s">
        <v>1689</v>
      </c>
      <c r="C23" s="324" t="s">
        <v>1644</v>
      </c>
      <c r="D23" s="477"/>
      <c r="E23" s="396"/>
      <c r="F23" s="396"/>
      <c r="H23" s="386"/>
      <c r="I23" s="396"/>
      <c r="J23" s="396"/>
      <c r="K23" s="396"/>
      <c r="L23" s="857"/>
      <c r="M23" s="857"/>
      <c r="N23" s="857"/>
    </row>
    <row r="24" spans="1:14" ht="13.5">
      <c r="A24" s="324" t="s">
        <v>1690</v>
      </c>
      <c r="B24" s="324" t="s">
        <v>1691</v>
      </c>
      <c r="C24" s="324" t="s">
        <v>1644</v>
      </c>
      <c r="D24" s="477"/>
      <c r="E24" s="396"/>
      <c r="F24" s="396"/>
      <c r="H24" s="386"/>
      <c r="I24" s="396"/>
      <c r="J24" s="396"/>
      <c r="K24" s="396"/>
      <c r="L24" s="857"/>
      <c r="M24" s="857"/>
      <c r="N24" s="857"/>
    </row>
    <row r="25" spans="1:14" ht="13.5">
      <c r="A25" s="324" t="s">
        <v>1692</v>
      </c>
      <c r="B25" s="324" t="s">
        <v>1693</v>
      </c>
      <c r="C25" s="324" t="s">
        <v>1644</v>
      </c>
      <c r="D25" s="477"/>
      <c r="E25" s="396"/>
      <c r="F25" s="396"/>
      <c r="H25" s="386"/>
      <c r="I25" s="396"/>
      <c r="J25" s="396"/>
      <c r="K25" s="396"/>
      <c r="L25" s="857"/>
      <c r="M25" s="857"/>
      <c r="N25" s="857"/>
    </row>
    <row r="26" spans="1:14" ht="13.5">
      <c r="A26" s="324" t="s">
        <v>1694</v>
      </c>
      <c r="B26" s="324" t="s">
        <v>1695</v>
      </c>
      <c r="C26" s="324" t="s">
        <v>7244</v>
      </c>
      <c r="D26" s="477"/>
      <c r="E26" s="396"/>
      <c r="F26" s="396"/>
      <c r="H26" s="386"/>
      <c r="I26" s="396"/>
      <c r="J26" s="396"/>
      <c r="K26" s="396"/>
      <c r="L26" s="857"/>
      <c r="M26" s="857"/>
      <c r="N26" s="857"/>
    </row>
    <row r="27" spans="1:14" ht="13.5">
      <c r="A27" s="324" t="s">
        <v>1696</v>
      </c>
      <c r="B27" s="324" t="s">
        <v>2578</v>
      </c>
      <c r="C27" s="324" t="s">
        <v>2579</v>
      </c>
      <c r="D27" s="477"/>
      <c r="E27" s="396"/>
      <c r="F27" s="396"/>
      <c r="H27" s="386"/>
      <c r="I27" s="396"/>
      <c r="J27" s="396"/>
      <c r="K27" s="396"/>
      <c r="L27" s="857"/>
      <c r="M27" s="857"/>
      <c r="N27" s="857"/>
    </row>
    <row r="28" spans="1:14" ht="13.5">
      <c r="A28" s="324" t="s">
        <v>1697</v>
      </c>
      <c r="B28" s="324" t="s">
        <v>2580</v>
      </c>
      <c r="C28" s="324" t="s">
        <v>2576</v>
      </c>
      <c r="D28" s="477"/>
      <c r="E28" s="396"/>
      <c r="F28" s="396"/>
      <c r="H28" s="386"/>
      <c r="I28" s="396"/>
      <c r="J28" s="396"/>
      <c r="K28" s="396"/>
      <c r="L28" s="857"/>
      <c r="M28" s="857"/>
      <c r="N28" s="857"/>
    </row>
    <row r="29" spans="1:14" ht="13.5">
      <c r="A29" s="324" t="s">
        <v>1698</v>
      </c>
      <c r="B29" s="324" t="s">
        <v>2581</v>
      </c>
      <c r="C29" s="324" t="s">
        <v>2577</v>
      </c>
      <c r="D29" s="477"/>
      <c r="E29" s="396"/>
      <c r="F29" s="396"/>
      <c r="H29" s="386"/>
      <c r="I29" s="396"/>
      <c r="J29" s="396"/>
      <c r="K29" s="396"/>
      <c r="L29" s="857"/>
      <c r="M29" s="857"/>
      <c r="N29" s="857"/>
    </row>
    <row r="30" spans="1:14" ht="13.5">
      <c r="A30" s="324" t="s">
        <v>1699</v>
      </c>
      <c r="B30" s="324" t="s">
        <v>1700</v>
      </c>
      <c r="C30" s="324" t="s">
        <v>7244</v>
      </c>
      <c r="D30" s="477"/>
      <c r="E30" s="396"/>
      <c r="F30" s="396"/>
      <c r="H30" s="386"/>
      <c r="I30" s="396"/>
      <c r="J30" s="396"/>
      <c r="K30" s="396"/>
      <c r="L30" s="857"/>
      <c r="M30" s="857"/>
      <c r="N30" s="857"/>
    </row>
    <row r="31" spans="1:14" ht="13.5">
      <c r="A31" s="324" t="s">
        <v>1701</v>
      </c>
      <c r="B31" s="324" t="s">
        <v>1702</v>
      </c>
      <c r="C31" s="324" t="s">
        <v>1644</v>
      </c>
      <c r="D31" s="477"/>
      <c r="E31" s="396"/>
      <c r="F31" s="396"/>
      <c r="H31" s="386"/>
      <c r="I31" s="396"/>
      <c r="J31" s="396"/>
      <c r="K31" s="396"/>
      <c r="L31" s="857"/>
      <c r="M31" s="857"/>
      <c r="N31" s="857"/>
    </row>
    <row r="32" spans="1:14" ht="13.5">
      <c r="A32" s="324" t="s">
        <v>1705</v>
      </c>
      <c r="B32" s="324" t="s">
        <v>7254</v>
      </c>
      <c r="C32" s="324" t="s">
        <v>7244</v>
      </c>
      <c r="D32" s="477"/>
      <c r="E32" s="396"/>
      <c r="F32" s="396"/>
      <c r="H32" s="386"/>
      <c r="I32" s="396"/>
      <c r="J32" s="396"/>
      <c r="K32" s="396"/>
      <c r="L32" s="857"/>
      <c r="M32" s="857"/>
      <c r="N32" s="857"/>
    </row>
    <row r="33" spans="1:14" ht="13.5">
      <c r="A33" s="324" t="s">
        <v>1706</v>
      </c>
      <c r="B33" s="324" t="s">
        <v>1707</v>
      </c>
      <c r="C33" s="324" t="s">
        <v>7244</v>
      </c>
      <c r="D33" s="477"/>
      <c r="E33" s="396"/>
      <c r="F33" s="396"/>
      <c r="H33" s="386"/>
      <c r="I33" s="396"/>
      <c r="J33" s="396"/>
      <c r="K33" s="396"/>
      <c r="L33" s="857"/>
      <c r="M33" s="857"/>
      <c r="N33" s="857"/>
    </row>
    <row r="34" spans="1:14" ht="13.5">
      <c r="A34" s="324" t="s">
        <v>1708</v>
      </c>
      <c r="B34" s="324" t="s">
        <v>1709</v>
      </c>
      <c r="C34" s="324" t="s">
        <v>1644</v>
      </c>
      <c r="D34" s="477"/>
      <c r="E34" s="396"/>
      <c r="F34" s="396"/>
      <c r="H34" s="386"/>
      <c r="I34" s="396"/>
      <c r="J34" s="396"/>
      <c r="K34" s="396"/>
      <c r="L34" s="857"/>
      <c r="M34" s="857"/>
      <c r="N34" s="857"/>
    </row>
    <row r="35" spans="1:14" ht="13.5">
      <c r="A35" s="324" t="s">
        <v>1712</v>
      </c>
      <c r="B35" s="324" t="s">
        <v>1713</v>
      </c>
      <c r="C35" s="324" t="s">
        <v>1670</v>
      </c>
      <c r="D35" s="477"/>
      <c r="E35" s="396"/>
      <c r="F35" s="396"/>
      <c r="H35" s="386"/>
      <c r="I35" s="396"/>
      <c r="J35" s="396"/>
      <c r="K35" s="396"/>
      <c r="L35" s="857"/>
      <c r="M35" s="857"/>
      <c r="N35" s="857"/>
    </row>
    <row r="36" spans="1:14" ht="13.5">
      <c r="A36" s="324" t="s">
        <v>1714</v>
      </c>
      <c r="B36" s="324" t="s">
        <v>1715</v>
      </c>
      <c r="C36" s="324" t="s">
        <v>1670</v>
      </c>
      <c r="D36" s="477"/>
      <c r="E36" s="396"/>
      <c r="F36" s="396"/>
      <c r="H36" s="386"/>
      <c r="I36" s="396"/>
      <c r="J36" s="396"/>
      <c r="K36" s="396"/>
      <c r="L36" s="857"/>
      <c r="M36" s="857"/>
      <c r="N36" s="857"/>
    </row>
    <row r="37" spans="1:14" ht="13.5">
      <c r="A37" s="324" t="s">
        <v>1716</v>
      </c>
      <c r="B37" s="324" t="s">
        <v>1717</v>
      </c>
      <c r="C37" s="324" t="s">
        <v>1670</v>
      </c>
      <c r="D37" s="477"/>
      <c r="E37" s="396"/>
      <c r="F37" s="396"/>
      <c r="H37" s="386"/>
      <c r="I37" s="396"/>
      <c r="J37" s="396"/>
      <c r="K37" s="396"/>
      <c r="L37" s="857"/>
      <c r="M37" s="857"/>
      <c r="N37" s="857"/>
    </row>
    <row r="38" spans="1:14" ht="13.5">
      <c r="A38" s="324" t="s">
        <v>1718</v>
      </c>
      <c r="B38" s="324" t="s">
        <v>2583</v>
      </c>
      <c r="C38" s="324" t="s">
        <v>1644</v>
      </c>
      <c r="D38" s="477"/>
      <c r="E38" s="396"/>
      <c r="F38" s="396"/>
      <c r="H38" s="386"/>
      <c r="I38" s="396"/>
      <c r="J38" s="396"/>
      <c r="K38" s="396"/>
      <c r="L38" s="857"/>
      <c r="M38" s="857"/>
      <c r="N38" s="857"/>
    </row>
    <row r="39" spans="1:14" ht="13.5">
      <c r="A39" s="324" t="s">
        <v>1719</v>
      </c>
      <c r="B39" s="324" t="s">
        <v>1720</v>
      </c>
      <c r="C39" s="324" t="s">
        <v>7244</v>
      </c>
      <c r="D39" s="477"/>
      <c r="E39" s="396"/>
      <c r="F39" s="396"/>
      <c r="H39" s="386"/>
      <c r="I39" s="396"/>
      <c r="J39" s="396"/>
      <c r="K39" s="396"/>
      <c r="L39" s="857"/>
      <c r="M39" s="857"/>
      <c r="N39" s="857"/>
    </row>
    <row r="40" spans="1:14" ht="13.5">
      <c r="A40" s="324" t="s">
        <v>1723</v>
      </c>
      <c r="B40" s="324" t="s">
        <v>1724</v>
      </c>
      <c r="C40" s="324" t="s">
        <v>7245</v>
      </c>
      <c r="D40" s="477"/>
      <c r="E40" s="396"/>
      <c r="F40" s="396"/>
      <c r="H40" s="386"/>
      <c r="I40" s="396"/>
      <c r="J40" s="396"/>
      <c r="K40" s="396"/>
      <c r="L40" s="857"/>
      <c r="M40" s="857"/>
      <c r="N40" s="857"/>
    </row>
    <row r="41" spans="1:14" ht="13.5">
      <c r="A41" s="324" t="s">
        <v>1710</v>
      </c>
      <c r="B41" s="324" t="s">
        <v>1711</v>
      </c>
      <c r="C41" s="324" t="s">
        <v>1670</v>
      </c>
      <c r="D41" s="477"/>
      <c r="E41" s="396"/>
      <c r="F41" s="396"/>
      <c r="H41" s="386"/>
      <c r="I41" s="396"/>
      <c r="J41" s="396"/>
      <c r="K41" s="396"/>
      <c r="L41" s="857"/>
      <c r="M41" s="857"/>
      <c r="N41" s="857"/>
    </row>
    <row r="42" spans="1:14" ht="13.5">
      <c r="A42" s="324" t="s">
        <v>1721</v>
      </c>
      <c r="B42" s="324" t="s">
        <v>1722</v>
      </c>
      <c r="C42" s="324" t="s">
        <v>7244</v>
      </c>
      <c r="D42" s="477"/>
      <c r="E42" s="396"/>
      <c r="F42" s="396"/>
      <c r="H42" s="386"/>
      <c r="I42" s="396"/>
      <c r="J42" s="396"/>
      <c r="K42" s="396"/>
      <c r="L42" s="857"/>
      <c r="M42" s="857"/>
      <c r="N42" s="857"/>
    </row>
    <row r="43" spans="1:14" ht="24">
      <c r="A43" s="324" t="s">
        <v>1936</v>
      </c>
      <c r="B43" s="324" t="s">
        <v>1937</v>
      </c>
      <c r="C43" s="324" t="s">
        <v>1937</v>
      </c>
      <c r="D43" s="477"/>
      <c r="E43" s="396"/>
      <c r="F43" s="396"/>
      <c r="H43" s="386"/>
      <c r="I43" s="396"/>
      <c r="J43" s="396"/>
      <c r="K43" s="396"/>
      <c r="L43" s="857"/>
      <c r="M43" s="857"/>
      <c r="N43" s="857"/>
    </row>
    <row r="44" spans="1:14" ht="13.5">
      <c r="A44" s="324" t="s">
        <v>3714</v>
      </c>
      <c r="B44" s="324" t="s">
        <v>3715</v>
      </c>
      <c r="C44" s="324" t="s">
        <v>3716</v>
      </c>
      <c r="D44" s="477"/>
      <c r="E44" s="396"/>
      <c r="F44" s="396"/>
      <c r="H44" s="386"/>
      <c r="I44" s="396"/>
      <c r="J44" s="396"/>
      <c r="K44" s="396"/>
      <c r="L44" s="857"/>
      <c r="M44" s="857"/>
      <c r="N44" s="857"/>
    </row>
    <row r="45" spans="1:14" ht="14.45" customHeight="1">
      <c r="A45" s="478" t="s">
        <v>11636</v>
      </c>
      <c r="B45" s="324" t="s">
        <v>11637</v>
      </c>
      <c r="C45" s="324" t="s">
        <v>11638</v>
      </c>
      <c r="D45" s="477"/>
      <c r="E45" s="396"/>
      <c r="F45" s="396"/>
      <c r="H45" s="386"/>
      <c r="I45" s="396"/>
      <c r="J45" s="396"/>
      <c r="K45" s="396"/>
      <c r="L45" s="857"/>
      <c r="M45" s="857"/>
      <c r="N45" s="857"/>
    </row>
    <row r="46" spans="1:14" ht="13.5">
      <c r="A46" s="324" t="s">
        <v>3719</v>
      </c>
      <c r="B46" s="324" t="s">
        <v>3720</v>
      </c>
      <c r="C46" s="324" t="s">
        <v>3721</v>
      </c>
      <c r="D46" s="477"/>
      <c r="E46" s="396"/>
      <c r="F46" s="396"/>
      <c r="H46" s="386"/>
      <c r="I46" s="396"/>
      <c r="J46" s="396"/>
      <c r="K46" s="396"/>
      <c r="L46" s="857"/>
      <c r="M46" s="857"/>
      <c r="N46" s="857"/>
    </row>
    <row r="47" spans="1:14" ht="13.5">
      <c r="A47" s="324" t="s">
        <v>3722</v>
      </c>
      <c r="B47" s="324" t="s">
        <v>3723</v>
      </c>
      <c r="C47" s="324" t="s">
        <v>3724</v>
      </c>
      <c r="D47" s="477"/>
      <c r="E47" s="396"/>
      <c r="F47" s="396"/>
      <c r="H47" s="386"/>
      <c r="I47" s="396"/>
      <c r="J47" s="396"/>
      <c r="K47" s="396"/>
      <c r="L47" s="857"/>
      <c r="M47" s="857"/>
      <c r="N47" s="857"/>
    </row>
    <row r="48" spans="1:14" ht="13.5">
      <c r="A48" s="324" t="s">
        <v>3746</v>
      </c>
      <c r="B48" s="324" t="s">
        <v>3747</v>
      </c>
      <c r="C48" s="324" t="s">
        <v>3747</v>
      </c>
      <c r="D48" s="477"/>
      <c r="E48" s="396"/>
      <c r="F48" s="396"/>
      <c r="H48" s="386"/>
      <c r="I48" s="396"/>
      <c r="J48" s="396"/>
      <c r="K48" s="396"/>
      <c r="L48" s="857"/>
      <c r="M48" s="857"/>
      <c r="N48" s="857"/>
    </row>
    <row r="49" spans="1:14" ht="13.5">
      <c r="A49" s="324" t="s">
        <v>3737</v>
      </c>
      <c r="B49" s="324" t="s">
        <v>3738</v>
      </c>
      <c r="C49" s="324" t="s">
        <v>3739</v>
      </c>
      <c r="D49" s="477"/>
      <c r="E49" s="396"/>
      <c r="F49" s="396"/>
      <c r="H49" s="386"/>
      <c r="I49" s="396"/>
      <c r="J49" s="396"/>
      <c r="K49" s="396"/>
      <c r="L49" s="857"/>
      <c r="M49" s="857"/>
      <c r="N49" s="857"/>
    </row>
    <row r="50" spans="1:14" ht="13.5">
      <c r="A50" s="324" t="s">
        <v>3740</v>
      </c>
      <c r="B50" s="324" t="s">
        <v>3741</v>
      </c>
      <c r="C50" s="324" t="s">
        <v>3742</v>
      </c>
      <c r="D50" s="477"/>
      <c r="E50" s="396"/>
      <c r="F50" s="396"/>
      <c r="H50" s="386"/>
      <c r="I50" s="396"/>
      <c r="J50" s="396"/>
      <c r="K50" s="396"/>
      <c r="L50" s="857"/>
      <c r="M50" s="857"/>
      <c r="N50" s="857"/>
    </row>
    <row r="51" spans="1:14" ht="13.5">
      <c r="A51" s="324" t="s">
        <v>3743</v>
      </c>
      <c r="B51" s="324" t="s">
        <v>3744</v>
      </c>
      <c r="C51" s="324" t="s">
        <v>3745</v>
      </c>
      <c r="D51" s="477"/>
      <c r="E51" s="396"/>
      <c r="F51" s="396"/>
      <c r="H51" s="386"/>
      <c r="I51" s="396"/>
      <c r="J51" s="396"/>
      <c r="K51" s="396"/>
      <c r="L51" s="857"/>
      <c r="M51" s="857"/>
      <c r="N51" s="857"/>
    </row>
    <row r="52" spans="1:14" ht="24">
      <c r="A52" s="324" t="s">
        <v>7246</v>
      </c>
      <c r="B52" s="324" t="s">
        <v>7247</v>
      </c>
      <c r="C52" s="324" t="s">
        <v>7247</v>
      </c>
      <c r="D52" s="479"/>
      <c r="E52" s="396"/>
      <c r="F52" s="396"/>
      <c r="H52" s="386"/>
      <c r="I52" s="396"/>
      <c r="J52" s="396"/>
      <c r="K52" s="396"/>
      <c r="L52" s="857"/>
      <c r="M52" s="857"/>
      <c r="N52" s="857"/>
    </row>
    <row r="53" spans="1:14" ht="24">
      <c r="A53" s="324" t="s">
        <v>7248</v>
      </c>
      <c r="B53" s="324" t="s">
        <v>7249</v>
      </c>
      <c r="C53" s="324" t="s">
        <v>7250</v>
      </c>
      <c r="D53" s="479"/>
      <c r="E53" s="396"/>
      <c r="F53" s="396"/>
      <c r="H53" s="386"/>
      <c r="I53" s="396"/>
      <c r="J53" s="396"/>
      <c r="K53" s="396"/>
      <c r="L53" s="857"/>
      <c r="M53" s="857"/>
      <c r="N53" s="857"/>
    </row>
    <row r="54" spans="1:14" ht="14.25">
      <c r="A54" s="324" t="s">
        <v>3475</v>
      </c>
      <c r="B54" s="324" t="s">
        <v>3480</v>
      </c>
      <c r="C54" s="324" t="s">
        <v>3480</v>
      </c>
      <c r="D54" s="480"/>
      <c r="E54" s="396"/>
      <c r="F54" s="396"/>
      <c r="H54" s="386"/>
      <c r="I54" s="396"/>
      <c r="J54" s="396"/>
      <c r="K54" s="396"/>
      <c r="L54" s="857"/>
      <c r="M54" s="857"/>
      <c r="N54" s="857"/>
    </row>
    <row r="55" spans="1:14" ht="14.25">
      <c r="A55" s="324" t="s">
        <v>2343</v>
      </c>
      <c r="B55" s="324" t="s">
        <v>2573</v>
      </c>
      <c r="C55" s="324" t="s">
        <v>2574</v>
      </c>
      <c r="D55" s="480"/>
      <c r="E55" s="396"/>
      <c r="F55" s="396"/>
      <c r="H55" s="386"/>
      <c r="I55" s="396"/>
      <c r="J55" s="396"/>
      <c r="K55" s="396"/>
      <c r="L55" s="857"/>
      <c r="M55" s="857"/>
      <c r="N55" s="857"/>
    </row>
    <row r="56" spans="1:14" ht="24">
      <c r="A56" s="324" t="s">
        <v>4470</v>
      </c>
      <c r="B56" s="324" t="s">
        <v>4471</v>
      </c>
      <c r="C56" s="324" t="s">
        <v>4472</v>
      </c>
      <c r="D56" s="481"/>
      <c r="E56" s="396"/>
      <c r="F56" s="396"/>
      <c r="H56" s="386"/>
      <c r="I56" s="396"/>
      <c r="J56" s="396"/>
      <c r="K56" s="396"/>
      <c r="L56" s="857"/>
      <c r="M56" s="857"/>
      <c r="N56" s="857"/>
    </row>
    <row r="57" spans="1:14" ht="24">
      <c r="A57" s="324" t="s">
        <v>4473</v>
      </c>
      <c r="B57" s="324" t="s">
        <v>4474</v>
      </c>
      <c r="C57" s="324" t="s">
        <v>4475</v>
      </c>
      <c r="D57" s="481"/>
      <c r="E57" s="396"/>
      <c r="F57" s="396"/>
      <c r="H57" s="386"/>
      <c r="I57" s="396"/>
      <c r="J57" s="396"/>
      <c r="K57" s="396"/>
      <c r="L57" s="857"/>
      <c r="M57" s="857"/>
      <c r="N57" s="857"/>
    </row>
    <row r="58" spans="1:14" s="862" customFormat="1" ht="24">
      <c r="A58" s="324" t="s">
        <v>10178</v>
      </c>
      <c r="B58" s="324" t="s">
        <v>11639</v>
      </c>
      <c r="C58" s="324" t="s">
        <v>11639</v>
      </c>
      <c r="D58" s="481"/>
      <c r="E58" s="848"/>
      <c r="F58" s="848"/>
      <c r="H58" s="864"/>
      <c r="I58" s="848"/>
      <c r="J58" s="848"/>
      <c r="K58" s="848"/>
      <c r="L58" s="857"/>
      <c r="M58" s="857"/>
      <c r="N58" s="857"/>
    </row>
    <row r="59" spans="1:14" s="862" customFormat="1" ht="24">
      <c r="A59" s="324" t="s">
        <v>10179</v>
      </c>
      <c r="B59" s="324" t="s">
        <v>11640</v>
      </c>
      <c r="C59" s="324" t="s">
        <v>11640</v>
      </c>
      <c r="D59" s="481"/>
      <c r="E59" s="848"/>
      <c r="F59" s="848"/>
      <c r="H59" s="864"/>
      <c r="I59" s="848"/>
      <c r="J59" s="848"/>
      <c r="K59" s="848"/>
      <c r="L59" s="857"/>
      <c r="M59" s="857"/>
      <c r="N59" s="857"/>
    </row>
    <row r="60" spans="1:14" ht="14.25">
      <c r="A60" s="324" t="s">
        <v>5723</v>
      </c>
      <c r="B60" s="324" t="s">
        <v>5724</v>
      </c>
      <c r="C60" s="324" t="s">
        <v>5724</v>
      </c>
      <c r="D60" s="481"/>
      <c r="E60" s="396"/>
      <c r="F60" s="396"/>
      <c r="H60" s="386"/>
      <c r="I60" s="396"/>
      <c r="J60" s="396"/>
      <c r="K60" s="396"/>
      <c r="L60" s="857"/>
      <c r="M60" s="857"/>
      <c r="N60" s="857"/>
    </row>
    <row r="61" spans="1:14" ht="14.25">
      <c r="A61" s="324" t="s">
        <v>6596</v>
      </c>
      <c r="B61" s="324" t="s">
        <v>7718</v>
      </c>
      <c r="C61" s="324" t="s">
        <v>7718</v>
      </c>
      <c r="D61" s="479"/>
      <c r="E61" s="396"/>
      <c r="F61" s="396"/>
      <c r="H61" s="386"/>
      <c r="I61" s="396"/>
      <c r="J61" s="396"/>
      <c r="K61" s="396"/>
      <c r="L61" s="857"/>
      <c r="M61" s="857"/>
      <c r="N61" s="857"/>
    </row>
    <row r="62" spans="1:14" ht="14.25">
      <c r="A62" s="324" t="s">
        <v>6598</v>
      </c>
      <c r="B62" s="324" t="s">
        <v>7719</v>
      </c>
      <c r="C62" s="324" t="s">
        <v>7719</v>
      </c>
      <c r="D62" s="479"/>
      <c r="E62" s="396"/>
      <c r="F62" s="396"/>
      <c r="H62" s="386"/>
      <c r="I62" s="396"/>
      <c r="J62" s="396"/>
      <c r="K62" s="396"/>
      <c r="L62" s="857"/>
      <c r="M62" s="857"/>
      <c r="N62" s="857"/>
    </row>
    <row r="63" spans="1:14" ht="14.25">
      <c r="A63" s="324" t="s">
        <v>6600</v>
      </c>
      <c r="B63" s="324" t="s">
        <v>7720</v>
      </c>
      <c r="C63" s="324" t="s">
        <v>7720</v>
      </c>
      <c r="D63" s="479"/>
      <c r="E63" s="396"/>
      <c r="F63" s="396"/>
      <c r="H63" s="386"/>
      <c r="I63" s="396"/>
      <c r="J63" s="396"/>
      <c r="K63" s="396"/>
      <c r="L63" s="857"/>
      <c r="M63" s="857"/>
      <c r="N63" s="857"/>
    </row>
    <row r="64" spans="1:14" ht="14.25">
      <c r="A64" s="552" t="s">
        <v>6602</v>
      </c>
      <c r="B64" s="552" t="s">
        <v>6886</v>
      </c>
      <c r="C64" s="552" t="s">
        <v>6886</v>
      </c>
      <c r="D64" s="479"/>
      <c r="E64" s="396"/>
      <c r="F64" s="396"/>
      <c r="H64" s="386"/>
      <c r="I64" s="396"/>
      <c r="J64" s="396"/>
      <c r="K64" s="396"/>
      <c r="L64" s="857"/>
      <c r="M64" s="857"/>
      <c r="N64" s="857"/>
    </row>
    <row r="65" spans="1:14" ht="14.25">
      <c r="A65" s="552" t="s">
        <v>8634</v>
      </c>
      <c r="B65" s="422" t="s">
        <v>10191</v>
      </c>
      <c r="C65" s="422" t="s">
        <v>10191</v>
      </c>
      <c r="D65" s="479"/>
      <c r="E65" s="574"/>
      <c r="F65" s="574"/>
      <c r="H65" s="386"/>
      <c r="I65" s="574"/>
      <c r="J65" s="574"/>
      <c r="K65" s="574"/>
      <c r="L65" s="857"/>
      <c r="M65" s="857"/>
      <c r="N65" s="857"/>
    </row>
    <row r="66" spans="1:14" s="862" customFormat="1" ht="14.25">
      <c r="A66" s="587" t="s">
        <v>9996</v>
      </c>
      <c r="B66" s="422" t="s">
        <v>9997</v>
      </c>
      <c r="C66" s="422" t="s">
        <v>9997</v>
      </c>
      <c r="D66" s="479"/>
      <c r="E66" s="848"/>
      <c r="F66" s="848"/>
      <c r="H66" s="864"/>
      <c r="I66" s="848"/>
      <c r="J66" s="848"/>
      <c r="K66" s="848"/>
      <c r="L66" s="857"/>
      <c r="M66" s="857"/>
      <c r="N66" s="857"/>
    </row>
    <row r="67" spans="1:14" ht="14.25">
      <c r="A67" s="552" t="s">
        <v>6445</v>
      </c>
      <c r="B67" s="552" t="s">
        <v>6547</v>
      </c>
      <c r="C67" s="552" t="s">
        <v>6547</v>
      </c>
      <c r="D67" s="479"/>
      <c r="E67" s="396"/>
      <c r="F67" s="396"/>
      <c r="H67" s="386"/>
      <c r="I67" s="396"/>
      <c r="J67" s="396"/>
      <c r="K67" s="396"/>
      <c r="L67" s="857"/>
      <c r="M67" s="857"/>
      <c r="N67" s="857"/>
    </row>
    <row r="68" spans="1:14" ht="24">
      <c r="A68" s="552" t="s">
        <v>6679</v>
      </c>
      <c r="B68" s="552" t="s">
        <v>6680</v>
      </c>
      <c r="C68" s="552" t="s">
        <v>6682</v>
      </c>
      <c r="D68" s="479"/>
      <c r="E68" s="574"/>
      <c r="F68" s="574"/>
      <c r="H68" s="386"/>
      <c r="I68" s="574"/>
      <c r="J68" s="574"/>
      <c r="K68" s="574"/>
      <c r="L68" s="857"/>
      <c r="M68" s="857"/>
      <c r="N68" s="857"/>
    </row>
    <row r="69" spans="1:14" ht="24">
      <c r="A69" s="552" t="s">
        <v>6609</v>
      </c>
      <c r="B69" s="552" t="s">
        <v>7721</v>
      </c>
      <c r="C69" s="552" t="s">
        <v>7722</v>
      </c>
      <c r="D69" s="479"/>
      <c r="E69" s="396"/>
      <c r="F69" s="396"/>
      <c r="H69" s="386"/>
      <c r="I69" s="396"/>
      <c r="J69" s="396"/>
      <c r="K69" s="396"/>
      <c r="L69" s="857"/>
      <c r="M69" s="857"/>
      <c r="N69" s="857"/>
    </row>
    <row r="70" spans="1:14" ht="24">
      <c r="A70" s="552" t="s">
        <v>6449</v>
      </c>
      <c r="B70" s="552" t="s">
        <v>6615</v>
      </c>
      <c r="C70" s="552" t="s">
        <v>6932</v>
      </c>
      <c r="D70" s="479"/>
      <c r="E70" s="396"/>
      <c r="F70" s="396"/>
      <c r="H70" s="386"/>
      <c r="I70" s="396"/>
      <c r="J70" s="396"/>
      <c r="K70" s="396"/>
      <c r="L70" s="857"/>
      <c r="M70" s="857"/>
      <c r="N70" s="857"/>
    </row>
    <row r="71" spans="1:14" ht="24">
      <c r="A71" s="552" t="s">
        <v>6612</v>
      </c>
      <c r="B71" s="552" t="s">
        <v>7723</v>
      </c>
      <c r="C71" s="552" t="s">
        <v>7724</v>
      </c>
      <c r="D71" s="479"/>
      <c r="E71" s="396"/>
      <c r="F71" s="396"/>
      <c r="H71" s="386"/>
      <c r="I71" s="396"/>
      <c r="J71" s="396"/>
      <c r="K71" s="396"/>
      <c r="L71" s="857"/>
      <c r="M71" s="857"/>
      <c r="N71" s="857"/>
    </row>
    <row r="72" spans="1:14" ht="24">
      <c r="A72" s="552" t="s">
        <v>6455</v>
      </c>
      <c r="B72" s="552" t="s">
        <v>6616</v>
      </c>
      <c r="C72" s="552" t="s">
        <v>6935</v>
      </c>
      <c r="D72" s="479"/>
      <c r="E72" s="396"/>
      <c r="F72" s="396"/>
      <c r="H72" s="386"/>
      <c r="I72" s="396"/>
      <c r="J72" s="396"/>
      <c r="K72" s="396"/>
      <c r="L72" s="857"/>
      <c r="M72" s="857"/>
      <c r="N72" s="857"/>
    </row>
    <row r="73" spans="1:14" ht="24">
      <c r="A73" s="552" t="s">
        <v>6748</v>
      </c>
      <c r="B73" s="552" t="s">
        <v>6749</v>
      </c>
      <c r="C73" s="552" t="s">
        <v>6750</v>
      </c>
      <c r="D73" s="479"/>
      <c r="E73" s="396"/>
      <c r="F73" s="396"/>
      <c r="H73" s="386"/>
      <c r="I73" s="396"/>
      <c r="J73" s="396"/>
      <c r="K73" s="396"/>
      <c r="L73" s="857"/>
      <c r="M73" s="857"/>
      <c r="N73" s="857"/>
    </row>
    <row r="74" spans="1:14" ht="24">
      <c r="A74" s="552" t="s">
        <v>6751</v>
      </c>
      <c r="B74" s="552" t="s">
        <v>6752</v>
      </c>
      <c r="C74" s="552" t="s">
        <v>6884</v>
      </c>
      <c r="D74" s="479"/>
      <c r="E74" s="396"/>
      <c r="F74" s="396"/>
      <c r="H74" s="386"/>
      <c r="I74" s="396"/>
      <c r="J74" s="396"/>
      <c r="K74" s="396"/>
      <c r="L74" s="857"/>
      <c r="M74" s="857"/>
      <c r="N74" s="857"/>
    </row>
    <row r="75" spans="1:14" ht="24">
      <c r="A75" s="552" t="s">
        <v>6914</v>
      </c>
      <c r="B75" s="552" t="s">
        <v>6915</v>
      </c>
      <c r="C75" s="552" t="s">
        <v>6916</v>
      </c>
      <c r="D75" s="479"/>
      <c r="E75" s="396"/>
      <c r="F75" s="396"/>
      <c r="H75" s="386"/>
      <c r="I75" s="396"/>
      <c r="J75" s="396"/>
      <c r="K75" s="396"/>
      <c r="L75" s="857"/>
      <c r="M75" s="857"/>
      <c r="N75" s="857"/>
    </row>
    <row r="76" spans="1:14" ht="24">
      <c r="A76" s="552" t="s">
        <v>6917</v>
      </c>
      <c r="B76" s="552" t="s">
        <v>6918</v>
      </c>
      <c r="C76" s="552" t="s">
        <v>6919</v>
      </c>
      <c r="D76" s="479"/>
      <c r="E76" s="396"/>
      <c r="F76" s="396"/>
      <c r="H76" s="386"/>
      <c r="I76" s="396"/>
      <c r="J76" s="396"/>
      <c r="K76" s="396"/>
      <c r="L76" s="857"/>
      <c r="M76" s="857"/>
      <c r="N76" s="857"/>
    </row>
    <row r="77" spans="1:14" s="862" customFormat="1" ht="24">
      <c r="A77" s="552" t="s">
        <v>10009</v>
      </c>
      <c r="B77" s="552" t="s">
        <v>10193</v>
      </c>
      <c r="C77" s="552" t="s">
        <v>10194</v>
      </c>
      <c r="D77" s="479"/>
      <c r="E77" s="848"/>
      <c r="F77" s="848"/>
      <c r="H77" s="864"/>
      <c r="I77" s="848"/>
      <c r="J77" s="848"/>
      <c r="K77" s="848"/>
      <c r="L77" s="857"/>
      <c r="M77" s="857"/>
      <c r="N77" s="857"/>
    </row>
    <row r="78" spans="1:14" ht="13.5">
      <c r="A78" s="475" t="s">
        <v>7725</v>
      </c>
      <c r="B78" s="482"/>
      <c r="C78" s="482"/>
      <c r="D78" s="396"/>
      <c r="E78" s="396"/>
      <c r="F78" s="396"/>
      <c r="H78" s="386"/>
      <c r="I78" s="396"/>
      <c r="J78" s="396"/>
      <c r="K78" s="396"/>
      <c r="L78" s="857"/>
      <c r="M78" s="857"/>
      <c r="N78" s="857"/>
    </row>
    <row r="79" spans="1:14" ht="13.5">
      <c r="A79" s="324" t="s">
        <v>6705</v>
      </c>
      <c r="B79" s="324" t="s">
        <v>7726</v>
      </c>
      <c r="C79" s="324" t="s">
        <v>6725</v>
      </c>
      <c r="D79" s="483"/>
      <c r="E79" s="158"/>
      <c r="F79" s="396"/>
      <c r="H79" s="386"/>
      <c r="I79" s="396"/>
      <c r="J79" s="396"/>
      <c r="K79" s="396"/>
      <c r="L79" s="857"/>
      <c r="M79" s="857"/>
      <c r="N79" s="857"/>
    </row>
    <row r="80" spans="1:14" ht="13.5">
      <c r="A80" s="324" t="s">
        <v>6707</v>
      </c>
      <c r="B80" s="324" t="s">
        <v>7727</v>
      </c>
      <c r="C80" s="324" t="s">
        <v>6726</v>
      </c>
      <c r="D80" s="483"/>
      <c r="E80" s="158"/>
      <c r="F80" s="396"/>
      <c r="H80" s="386"/>
      <c r="I80" s="396"/>
      <c r="J80" s="396"/>
      <c r="K80" s="396"/>
      <c r="L80" s="857"/>
      <c r="M80" s="857"/>
      <c r="N80" s="857"/>
    </row>
    <row r="81" spans="1:14" ht="13.5">
      <c r="A81" s="324" t="s">
        <v>6709</v>
      </c>
      <c r="B81" s="324" t="s">
        <v>7728</v>
      </c>
      <c r="C81" s="324" t="s">
        <v>6727</v>
      </c>
      <c r="D81" s="396"/>
      <c r="E81" s="396"/>
      <c r="F81" s="396"/>
      <c r="H81" s="386"/>
      <c r="I81" s="396"/>
      <c r="J81" s="396"/>
      <c r="K81" s="396"/>
      <c r="L81" s="857"/>
      <c r="M81" s="857"/>
      <c r="N81" s="857"/>
    </row>
    <row r="82" spans="1:14" ht="13.5">
      <c r="A82" s="324" t="s">
        <v>6711</v>
      </c>
      <c r="B82" s="324" t="s">
        <v>7729</v>
      </c>
      <c r="C82" s="324" t="s">
        <v>6728</v>
      </c>
      <c r="D82" s="396"/>
      <c r="E82" s="396"/>
      <c r="F82" s="396"/>
      <c r="H82" s="386"/>
      <c r="I82" s="396"/>
      <c r="J82" s="396"/>
      <c r="K82" s="396"/>
      <c r="L82" s="857"/>
      <c r="M82" s="857"/>
      <c r="N82" s="857"/>
    </row>
    <row r="83" spans="1:14" ht="13.5">
      <c r="A83" s="324" t="s">
        <v>6713</v>
      </c>
      <c r="B83" s="324" t="s">
        <v>7730</v>
      </c>
      <c r="C83" s="324" t="s">
        <v>6729</v>
      </c>
      <c r="D83" s="396"/>
      <c r="E83" s="396"/>
      <c r="F83" s="396"/>
      <c r="H83" s="386"/>
      <c r="I83" s="396"/>
      <c r="J83" s="396"/>
      <c r="K83" s="396"/>
      <c r="L83" s="857"/>
      <c r="M83" s="857"/>
      <c r="N83" s="857"/>
    </row>
    <row r="84" spans="1:14" ht="13.5">
      <c r="A84" s="324" t="s">
        <v>6715</v>
      </c>
      <c r="B84" s="324" t="s">
        <v>7731</v>
      </c>
      <c r="C84" s="324" t="s">
        <v>6732</v>
      </c>
      <c r="D84" s="396"/>
      <c r="E84" s="396"/>
      <c r="F84" s="396"/>
      <c r="H84" s="386"/>
      <c r="I84" s="396"/>
      <c r="J84" s="396"/>
      <c r="K84" s="396"/>
      <c r="L84" s="857"/>
      <c r="M84" s="857"/>
      <c r="N84" s="857"/>
    </row>
    <row r="85" spans="1:14" ht="13.5">
      <c r="A85" s="324" t="s">
        <v>6717</v>
      </c>
      <c r="B85" s="324" t="s">
        <v>7732</v>
      </c>
      <c r="C85" s="324" t="s">
        <v>6730</v>
      </c>
      <c r="D85" s="396"/>
      <c r="E85" s="396"/>
      <c r="F85" s="396"/>
      <c r="H85" s="386"/>
      <c r="I85" s="396"/>
      <c r="J85" s="396"/>
      <c r="K85" s="396"/>
      <c r="L85" s="857"/>
      <c r="M85" s="857"/>
      <c r="N85" s="857"/>
    </row>
    <row r="86" spans="1:14" ht="13.5">
      <c r="A86" s="324" t="s">
        <v>6719</v>
      </c>
      <c r="B86" s="324" t="s">
        <v>7733</v>
      </c>
      <c r="C86" s="324" t="s">
        <v>6840</v>
      </c>
      <c r="D86" s="396"/>
      <c r="E86" s="396"/>
      <c r="F86" s="396"/>
      <c r="H86" s="386"/>
      <c r="I86" s="396"/>
      <c r="J86" s="396"/>
      <c r="K86" s="396"/>
      <c r="L86" s="857"/>
      <c r="M86" s="857"/>
      <c r="N86" s="857"/>
    </row>
    <row r="87" spans="1:14" ht="13.5">
      <c r="A87" s="324" t="s">
        <v>6721</v>
      </c>
      <c r="B87" s="324" t="s">
        <v>7734</v>
      </c>
      <c r="C87" s="324" t="s">
        <v>6731</v>
      </c>
      <c r="D87" s="396"/>
      <c r="E87" s="396"/>
      <c r="F87" s="396"/>
      <c r="H87" s="386"/>
      <c r="I87" s="396"/>
      <c r="J87" s="396"/>
      <c r="K87" s="396"/>
      <c r="L87" s="857"/>
      <c r="M87" s="857"/>
      <c r="N87" s="857"/>
    </row>
    <row r="88" spans="1:14" ht="13.5">
      <c r="A88" s="324" t="s">
        <v>7315</v>
      </c>
      <c r="B88" s="324" t="s">
        <v>7349</v>
      </c>
      <c r="C88" s="324" t="s">
        <v>7348</v>
      </c>
      <c r="D88" s="396"/>
      <c r="E88" s="396"/>
      <c r="F88" s="396"/>
      <c r="H88" s="386"/>
      <c r="I88" s="396"/>
      <c r="J88" s="396"/>
      <c r="K88" s="396"/>
      <c r="L88" s="857"/>
      <c r="M88" s="857"/>
      <c r="N88" s="857"/>
    </row>
    <row r="89" spans="1:14" ht="13.5">
      <c r="A89" s="324" t="s">
        <v>7316</v>
      </c>
      <c r="B89" s="324" t="s">
        <v>7350</v>
      </c>
      <c r="C89" s="324" t="s">
        <v>8384</v>
      </c>
      <c r="D89" s="396"/>
      <c r="E89" s="396"/>
      <c r="F89" s="396"/>
      <c r="H89" s="386"/>
      <c r="I89" s="396"/>
      <c r="J89" s="396"/>
      <c r="K89" s="396"/>
      <c r="L89" s="857"/>
      <c r="M89" s="857"/>
      <c r="N89" s="857"/>
    </row>
    <row r="90" spans="1:14" ht="10.9" customHeight="1">
      <c r="A90" s="396"/>
      <c r="B90" s="396"/>
      <c r="C90" s="396"/>
      <c r="D90" s="396"/>
      <c r="E90" s="396"/>
      <c r="F90" s="396"/>
      <c r="G90" s="396"/>
      <c r="H90" s="396"/>
      <c r="I90" s="396"/>
      <c r="J90" s="396"/>
      <c r="K90" s="396"/>
      <c r="L90" s="857"/>
      <c r="M90" s="857"/>
      <c r="N90" s="857"/>
    </row>
    <row r="91" spans="1:14" ht="18.75" thickBot="1">
      <c r="A91" s="467" t="s">
        <v>7735</v>
      </c>
      <c r="B91" s="396"/>
      <c r="C91" s="396"/>
      <c r="D91" s="396"/>
      <c r="E91" s="396"/>
      <c r="F91" s="396"/>
      <c r="G91" s="396"/>
      <c r="H91" s="396"/>
      <c r="I91" s="396"/>
      <c r="J91" s="396"/>
      <c r="K91" s="396"/>
      <c r="L91" s="857"/>
      <c r="M91" s="857"/>
      <c r="N91" s="857"/>
    </row>
    <row r="92" spans="1:14" ht="24">
      <c r="A92" s="102" t="s">
        <v>0</v>
      </c>
      <c r="B92" s="103" t="s">
        <v>1</v>
      </c>
      <c r="C92" s="104" t="s">
        <v>2</v>
      </c>
      <c r="D92" s="315" t="s">
        <v>3498</v>
      </c>
      <c r="E92" s="427" t="s">
        <v>6494</v>
      </c>
      <c r="F92" s="313" t="s">
        <v>4</v>
      </c>
      <c r="G92" s="584" t="s">
        <v>8398</v>
      </c>
      <c r="H92" s="396"/>
      <c r="I92" s="396"/>
      <c r="J92" s="396"/>
      <c r="L92" s="857"/>
      <c r="M92" s="857"/>
      <c r="N92" s="857"/>
    </row>
    <row r="93" spans="1:14" ht="14.25">
      <c r="A93" s="484" t="s">
        <v>1360</v>
      </c>
      <c r="B93" s="485" t="s">
        <v>2597</v>
      </c>
      <c r="C93" s="485" t="s">
        <v>2597</v>
      </c>
      <c r="D93" s="486">
        <v>0</v>
      </c>
      <c r="E93" s="436" t="s">
        <v>6495</v>
      </c>
      <c r="F93" s="487" t="s">
        <v>1293</v>
      </c>
      <c r="G93" s="487" t="s">
        <v>3663</v>
      </c>
      <c r="H93" s="396"/>
      <c r="I93" s="396"/>
      <c r="J93" s="396"/>
      <c r="L93" s="857"/>
      <c r="M93" s="857"/>
      <c r="N93" s="857"/>
    </row>
    <row r="94" spans="1:14" ht="24">
      <c r="A94" s="284" t="s">
        <v>1358</v>
      </c>
      <c r="B94" s="324" t="s">
        <v>2598</v>
      </c>
      <c r="C94" s="488" t="s">
        <v>2599</v>
      </c>
      <c r="D94" s="486">
        <v>0</v>
      </c>
      <c r="E94" s="436" t="s">
        <v>6495</v>
      </c>
      <c r="F94" s="487" t="s">
        <v>1293</v>
      </c>
      <c r="G94" s="487" t="s">
        <v>3663</v>
      </c>
      <c r="H94" s="396"/>
      <c r="I94" s="396"/>
      <c r="J94" s="396"/>
      <c r="L94" s="857"/>
      <c r="M94" s="857"/>
      <c r="N94" s="857"/>
    </row>
    <row r="95" spans="1:14" ht="24">
      <c r="A95" s="284" t="s">
        <v>1359</v>
      </c>
      <c r="B95" s="324" t="s">
        <v>2542</v>
      </c>
      <c r="C95" s="276" t="s">
        <v>2543</v>
      </c>
      <c r="D95" s="489">
        <v>0</v>
      </c>
      <c r="E95" s="436" t="s">
        <v>6495</v>
      </c>
      <c r="F95" s="490" t="s">
        <v>1293</v>
      </c>
      <c r="G95" s="490" t="s">
        <v>3663</v>
      </c>
      <c r="H95" s="396"/>
      <c r="I95" s="396"/>
      <c r="J95" s="396"/>
      <c r="L95" s="857"/>
      <c r="M95" s="857"/>
      <c r="N95" s="857"/>
    </row>
    <row r="96" spans="1:14" ht="24">
      <c r="A96" s="364" t="s">
        <v>2310</v>
      </c>
      <c r="B96" s="276" t="s">
        <v>2540</v>
      </c>
      <c r="C96" s="276" t="s">
        <v>2541</v>
      </c>
      <c r="D96" s="491">
        <v>0</v>
      </c>
      <c r="E96" s="436" t="s">
        <v>6495</v>
      </c>
      <c r="F96" s="492" t="s">
        <v>1293</v>
      </c>
      <c r="G96" s="492" t="s">
        <v>3664</v>
      </c>
      <c r="H96" s="396"/>
      <c r="I96" s="396"/>
      <c r="J96" s="396"/>
      <c r="L96" s="857"/>
      <c r="M96" s="857"/>
      <c r="N96" s="857"/>
    </row>
    <row r="97" spans="1:14" ht="14.25">
      <c r="A97" s="493" t="s">
        <v>1357</v>
      </c>
      <c r="B97" s="494" t="s">
        <v>3492</v>
      </c>
      <c r="C97" s="494" t="s">
        <v>3492</v>
      </c>
      <c r="D97" s="495">
        <v>0</v>
      </c>
      <c r="E97" s="436" t="s">
        <v>6495</v>
      </c>
      <c r="F97" s="487" t="s">
        <v>1293</v>
      </c>
      <c r="G97" s="487" t="s">
        <v>3666</v>
      </c>
      <c r="H97" s="396"/>
      <c r="I97" s="396"/>
      <c r="J97" s="396"/>
      <c r="L97" s="857"/>
      <c r="M97" s="857"/>
      <c r="N97" s="857"/>
    </row>
    <row r="98" spans="1:14" ht="13.5">
      <c r="A98" s="396"/>
      <c r="B98" s="396"/>
      <c r="C98" s="396"/>
      <c r="D98" s="396"/>
      <c r="E98" s="396"/>
      <c r="F98" s="396"/>
      <c r="G98" s="396"/>
      <c r="H98" s="396"/>
      <c r="I98" s="396"/>
      <c r="J98" s="396"/>
    </row>
    <row r="99" spans="1:14" ht="13.5">
      <c r="A99" s="100" t="s">
        <v>160</v>
      </c>
      <c r="C99" s="387" t="s">
        <v>8399</v>
      </c>
      <c r="I99" s="396"/>
    </row>
    <row r="100" spans="1:14" ht="13.5">
      <c r="A100" s="496" t="s">
        <v>5</v>
      </c>
      <c r="B100" s="100" t="s">
        <v>161</v>
      </c>
      <c r="C100" s="854" t="s">
        <v>8400</v>
      </c>
      <c r="I100" s="396"/>
    </row>
    <row r="101" spans="1:14" ht="13.5">
      <c r="A101" s="496" t="s">
        <v>7</v>
      </c>
      <c r="B101" s="388" t="s">
        <v>162</v>
      </c>
      <c r="C101" s="854" t="s">
        <v>8401</v>
      </c>
      <c r="I101" s="396"/>
    </row>
    <row r="102" spans="1:14" ht="13.5">
      <c r="A102" s="496" t="s">
        <v>163</v>
      </c>
      <c r="B102" s="100" t="s">
        <v>164</v>
      </c>
      <c r="C102" s="388" t="s">
        <v>8402</v>
      </c>
      <c r="I102" s="396"/>
    </row>
    <row r="103" spans="1:14" ht="13.5">
      <c r="A103" s="496" t="s">
        <v>165</v>
      </c>
      <c r="B103" s="100" t="s">
        <v>166</v>
      </c>
      <c r="C103" s="388" t="s">
        <v>8403</v>
      </c>
      <c r="I103" s="396"/>
    </row>
    <row r="104" spans="1:14" ht="13.5">
      <c r="A104" s="496" t="s">
        <v>167</v>
      </c>
      <c r="B104" s="100" t="s">
        <v>168</v>
      </c>
      <c r="C104" s="388" t="s">
        <v>8404</v>
      </c>
      <c r="I104" s="396"/>
    </row>
    <row r="105" spans="1:14" ht="13.5">
      <c r="A105" s="496" t="s">
        <v>169</v>
      </c>
      <c r="B105" s="100" t="s">
        <v>170</v>
      </c>
      <c r="C105" s="854" t="s">
        <v>8405</v>
      </c>
      <c r="I105" s="396"/>
    </row>
    <row r="106" spans="1:14" ht="13.5">
      <c r="A106" s="496" t="s">
        <v>1292</v>
      </c>
      <c r="B106" s="100" t="s">
        <v>1295</v>
      </c>
      <c r="C106" s="849" t="s">
        <v>8406</v>
      </c>
      <c r="I106" s="396"/>
    </row>
    <row r="107" spans="1:14" ht="13.5">
      <c r="A107" s="496" t="s">
        <v>1293</v>
      </c>
      <c r="B107" s="100" t="s">
        <v>1296</v>
      </c>
      <c r="C107" s="854" t="s">
        <v>8407</v>
      </c>
      <c r="I107" s="396"/>
    </row>
    <row r="108" spans="1:14" ht="13.5">
      <c r="A108" s="496" t="s">
        <v>1425</v>
      </c>
      <c r="B108" s="100" t="s">
        <v>1424</v>
      </c>
      <c r="C108" s="384"/>
      <c r="I108" s="396"/>
    </row>
    <row r="109" spans="1:14" ht="13.5">
      <c r="A109" s="496" t="s">
        <v>1294</v>
      </c>
      <c r="B109" s="100" t="s">
        <v>1297</v>
      </c>
      <c r="C109" s="849"/>
      <c r="I109" s="396"/>
    </row>
    <row r="110" spans="1:14" ht="13.5">
      <c r="A110" s="496" t="s">
        <v>171</v>
      </c>
      <c r="B110" s="100" t="s">
        <v>172</v>
      </c>
      <c r="C110" s="384"/>
      <c r="I110" s="396"/>
    </row>
    <row r="111" spans="1:14" ht="13.5">
      <c r="A111" s="496" t="s">
        <v>5415</v>
      </c>
      <c r="B111" s="100" t="s">
        <v>5416</v>
      </c>
      <c r="C111" s="864"/>
      <c r="I111" s="396"/>
    </row>
    <row r="112" spans="1:14" ht="13.5">
      <c r="A112" s="496" t="s">
        <v>7167</v>
      </c>
      <c r="B112" s="100" t="s">
        <v>7168</v>
      </c>
      <c r="C112" s="176"/>
      <c r="I112" s="396"/>
    </row>
    <row r="113" spans="1:2">
      <c r="A113" s="26" t="s">
        <v>7712</v>
      </c>
      <c r="B113" s="849" t="s">
        <v>9836</v>
      </c>
    </row>
  </sheetData>
  <sheetProtection algorithmName="SHA-512" hashValue="NafRklc6pu4wsPWhtgPhPqVUgcyoOiac/CD62Ljw2r5Y452GgbWvHQ607A1iVqvJHQYjUk4Byhft5urd+QVmow==" saltValue="kHRtQrCi3R9kCVjg+uvtqQ=="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72"/>
  <sheetViews>
    <sheetView zoomScaleNormal="100" workbookViewId="0"/>
  </sheetViews>
  <sheetFormatPr defaultColWidth="9.125" defaultRowHeight="12"/>
  <cols>
    <col min="1" max="1" width="23.625" style="3" customWidth="1"/>
    <col min="2" max="2" width="50.625" style="3" customWidth="1"/>
    <col min="3" max="3" width="52.625" style="24" customWidth="1"/>
    <col min="4" max="4" width="10.375" style="3" customWidth="1"/>
    <col min="5" max="5" width="5.375" style="3" customWidth="1"/>
    <col min="6" max="6" width="7.625" style="3" customWidth="1"/>
    <col min="7" max="7" width="9.375" style="3" customWidth="1"/>
    <col min="8" max="8" width="9.625" style="3" customWidth="1"/>
    <col min="9" max="16384" width="9.125" style="3"/>
  </cols>
  <sheetData>
    <row r="1" spans="1:14" ht="21" customHeight="1" thickBot="1">
      <c r="A1" s="1" t="s">
        <v>6501</v>
      </c>
      <c r="B1" s="133"/>
      <c r="C1" s="2"/>
      <c r="D1" s="2"/>
      <c r="E1" s="2"/>
      <c r="F1" s="2"/>
      <c r="G1" s="2"/>
    </row>
    <row r="2" spans="1:14" ht="24.75" thickBot="1">
      <c r="A2" s="6" t="s">
        <v>0</v>
      </c>
      <c r="B2" s="7" t="s">
        <v>1</v>
      </c>
      <c r="C2" s="8" t="s">
        <v>2</v>
      </c>
      <c r="D2" s="169" t="s">
        <v>3498</v>
      </c>
      <c r="E2" s="256" t="s">
        <v>6494</v>
      </c>
      <c r="F2" s="9" t="s">
        <v>4</v>
      </c>
      <c r="G2" s="584" t="s">
        <v>8398</v>
      </c>
    </row>
    <row r="3" spans="1:14" ht="12.75" thickBot="1">
      <c r="A3" s="116" t="s">
        <v>6501</v>
      </c>
      <c r="B3" s="117"/>
      <c r="C3" s="117"/>
      <c r="D3" s="10"/>
      <c r="E3" s="10"/>
      <c r="F3" s="10"/>
      <c r="G3" s="10"/>
      <c r="L3" s="857"/>
      <c r="M3" s="857"/>
      <c r="N3" s="857"/>
    </row>
    <row r="4" spans="1:14">
      <c r="A4" s="401" t="s">
        <v>1642</v>
      </c>
      <c r="B4" s="402" t="s">
        <v>1643</v>
      </c>
      <c r="C4" s="403" t="s">
        <v>7244</v>
      </c>
      <c r="D4" s="404">
        <v>40660</v>
      </c>
      <c r="E4" s="405" t="s">
        <v>6495</v>
      </c>
      <c r="F4" s="405" t="s">
        <v>1293</v>
      </c>
      <c r="G4" s="405" t="s">
        <v>3666</v>
      </c>
      <c r="J4" s="15"/>
      <c r="L4" s="857"/>
      <c r="M4" s="857"/>
      <c r="N4" s="857"/>
    </row>
    <row r="5" spans="1:14">
      <c r="A5" s="401" t="s">
        <v>1645</v>
      </c>
      <c r="B5" s="402" t="s">
        <v>1646</v>
      </c>
      <c r="C5" s="403" t="s">
        <v>1644</v>
      </c>
      <c r="D5" s="404">
        <v>24610</v>
      </c>
      <c r="E5" s="405" t="s">
        <v>6495</v>
      </c>
      <c r="F5" s="405" t="s">
        <v>1293</v>
      </c>
      <c r="G5" s="405" t="s">
        <v>3666</v>
      </c>
      <c r="J5" s="15"/>
      <c r="L5" s="857"/>
      <c r="M5" s="857"/>
      <c r="N5" s="857"/>
    </row>
    <row r="6" spans="1:14">
      <c r="A6" s="401" t="s">
        <v>1647</v>
      </c>
      <c r="B6" s="551" t="s">
        <v>8501</v>
      </c>
      <c r="C6" s="403" t="s">
        <v>1644</v>
      </c>
      <c r="D6" s="404">
        <v>14980</v>
      </c>
      <c r="E6" s="405" t="s">
        <v>6495</v>
      </c>
      <c r="F6" s="405" t="s">
        <v>1293</v>
      </c>
      <c r="G6" s="405" t="s">
        <v>3666</v>
      </c>
      <c r="J6" s="15"/>
      <c r="L6" s="857"/>
      <c r="M6" s="857"/>
      <c r="N6" s="857"/>
    </row>
    <row r="7" spans="1:14">
      <c r="A7" s="401" t="s">
        <v>1648</v>
      </c>
      <c r="B7" s="402" t="s">
        <v>1649</v>
      </c>
      <c r="C7" s="403" t="s">
        <v>1644</v>
      </c>
      <c r="D7" s="404">
        <v>27820</v>
      </c>
      <c r="E7" s="405" t="s">
        <v>6495</v>
      </c>
      <c r="F7" s="405" t="s">
        <v>1293</v>
      </c>
      <c r="G7" s="405" t="s">
        <v>3666</v>
      </c>
      <c r="J7" s="15"/>
      <c r="L7" s="857"/>
      <c r="M7" s="857"/>
      <c r="N7" s="857"/>
    </row>
    <row r="8" spans="1:14">
      <c r="A8" s="401" t="s">
        <v>1650</v>
      </c>
      <c r="B8" s="402" t="s">
        <v>1651</v>
      </c>
      <c r="C8" s="403" t="s">
        <v>1644</v>
      </c>
      <c r="D8" s="404">
        <v>18190</v>
      </c>
      <c r="E8" s="405" t="s">
        <v>6495</v>
      </c>
      <c r="F8" s="405" t="s">
        <v>1293</v>
      </c>
      <c r="G8" s="405" t="s">
        <v>3666</v>
      </c>
      <c r="J8" s="15"/>
      <c r="L8" s="857"/>
      <c r="M8" s="857"/>
      <c r="N8" s="857"/>
    </row>
    <row r="9" spans="1:14">
      <c r="A9" s="401" t="s">
        <v>1652</v>
      </c>
      <c r="B9" s="402" t="s">
        <v>1653</v>
      </c>
      <c r="C9" s="403" t="s">
        <v>7244</v>
      </c>
      <c r="D9" s="404">
        <v>42800</v>
      </c>
      <c r="E9" s="405" t="s">
        <v>6495</v>
      </c>
      <c r="F9" s="405" t="s">
        <v>1293</v>
      </c>
      <c r="G9" s="405" t="s">
        <v>3666</v>
      </c>
      <c r="J9" s="15"/>
      <c r="L9" s="857"/>
      <c r="M9" s="857"/>
      <c r="N9" s="857"/>
    </row>
    <row r="10" spans="1:14">
      <c r="A10" s="401" t="s">
        <v>1654</v>
      </c>
      <c r="B10" s="402" t="s">
        <v>2575</v>
      </c>
      <c r="C10" s="403" t="s">
        <v>2575</v>
      </c>
      <c r="D10" s="404">
        <v>46010</v>
      </c>
      <c r="E10" s="405" t="s">
        <v>6495</v>
      </c>
      <c r="F10" s="405" t="s">
        <v>1293</v>
      </c>
      <c r="G10" s="405" t="s">
        <v>3666</v>
      </c>
      <c r="J10" s="15"/>
      <c r="L10" s="857"/>
      <c r="M10" s="857"/>
      <c r="N10" s="857"/>
    </row>
    <row r="11" spans="1:14" s="321" customFormat="1">
      <c r="A11" s="401" t="s">
        <v>7242</v>
      </c>
      <c r="B11" s="400" t="s">
        <v>7283</v>
      </c>
      <c r="C11" s="400" t="s">
        <v>7283</v>
      </c>
      <c r="D11" s="406">
        <v>163710</v>
      </c>
      <c r="E11" s="405" t="s">
        <v>6495</v>
      </c>
      <c r="F11" s="405" t="s">
        <v>1293</v>
      </c>
      <c r="G11" s="405" t="s">
        <v>3666</v>
      </c>
      <c r="J11" s="322"/>
      <c r="L11" s="857"/>
      <c r="M11" s="857"/>
      <c r="N11" s="857"/>
    </row>
    <row r="12" spans="1:14" s="321" customFormat="1">
      <c r="A12" s="401" t="s">
        <v>7243</v>
      </c>
      <c r="B12" s="400" t="s">
        <v>7284</v>
      </c>
      <c r="C12" s="400" t="s">
        <v>7284</v>
      </c>
      <c r="D12" s="407">
        <v>260010</v>
      </c>
      <c r="E12" s="405" t="s">
        <v>6495</v>
      </c>
      <c r="F12" s="405" t="s">
        <v>1293</v>
      </c>
      <c r="G12" s="405" t="s">
        <v>3666</v>
      </c>
      <c r="J12" s="322"/>
      <c r="L12" s="857"/>
      <c r="M12" s="857"/>
      <c r="N12" s="857"/>
    </row>
    <row r="13" spans="1:14" s="321" customFormat="1">
      <c r="A13" s="401" t="s">
        <v>1655</v>
      </c>
      <c r="B13" s="402" t="s">
        <v>2576</v>
      </c>
      <c r="C13" s="403" t="s">
        <v>2576</v>
      </c>
      <c r="D13" s="404">
        <v>73830</v>
      </c>
      <c r="E13" s="405" t="s">
        <v>6495</v>
      </c>
      <c r="F13" s="405" t="s">
        <v>1293</v>
      </c>
      <c r="G13" s="405" t="s">
        <v>3666</v>
      </c>
      <c r="J13" s="322"/>
      <c r="L13" s="857"/>
      <c r="M13" s="857"/>
      <c r="N13" s="857"/>
    </row>
    <row r="14" spans="1:14">
      <c r="A14" s="401" t="s">
        <v>1656</v>
      </c>
      <c r="B14" s="402" t="s">
        <v>2577</v>
      </c>
      <c r="C14" s="403" t="s">
        <v>2577</v>
      </c>
      <c r="D14" s="404">
        <v>119840</v>
      </c>
      <c r="E14" s="405" t="s">
        <v>6495</v>
      </c>
      <c r="F14" s="405" t="s">
        <v>1293</v>
      </c>
      <c r="G14" s="405" t="s">
        <v>3666</v>
      </c>
      <c r="J14" s="15"/>
      <c r="L14" s="857"/>
      <c r="M14" s="857"/>
      <c r="N14" s="857"/>
    </row>
    <row r="15" spans="1:14">
      <c r="A15" s="401" t="s">
        <v>1657</v>
      </c>
      <c r="B15" s="402" t="s">
        <v>1658</v>
      </c>
      <c r="C15" s="403" t="s">
        <v>7244</v>
      </c>
      <c r="D15" s="404">
        <v>6420</v>
      </c>
      <c r="E15" s="405" t="s">
        <v>6495</v>
      </c>
      <c r="F15" s="405" t="s">
        <v>1293</v>
      </c>
      <c r="G15" s="405" t="s">
        <v>3666</v>
      </c>
      <c r="J15" s="15"/>
      <c r="L15" s="857"/>
      <c r="M15" s="857"/>
      <c r="N15" s="857"/>
    </row>
    <row r="16" spans="1:14">
      <c r="A16" s="401" t="s">
        <v>1659</v>
      </c>
      <c r="B16" s="402" t="s">
        <v>1660</v>
      </c>
      <c r="C16" s="403" t="s">
        <v>1644</v>
      </c>
      <c r="D16" s="404">
        <v>32100</v>
      </c>
      <c r="E16" s="405" t="s">
        <v>6495</v>
      </c>
      <c r="F16" s="405" t="s">
        <v>1293</v>
      </c>
      <c r="G16" s="405" t="s">
        <v>3666</v>
      </c>
      <c r="J16" s="15"/>
      <c r="L16" s="857"/>
      <c r="M16" s="857"/>
      <c r="N16" s="857"/>
    </row>
    <row r="17" spans="1:14">
      <c r="A17" s="401" t="s">
        <v>1661</v>
      </c>
      <c r="B17" s="402" t="s">
        <v>1662</v>
      </c>
      <c r="C17" s="403" t="s">
        <v>1662</v>
      </c>
      <c r="D17" s="404">
        <v>1250</v>
      </c>
      <c r="E17" s="405" t="s">
        <v>6495</v>
      </c>
      <c r="F17" s="405" t="s">
        <v>1293</v>
      </c>
      <c r="G17" s="405" t="s">
        <v>3666</v>
      </c>
      <c r="J17" s="15"/>
      <c r="L17" s="857"/>
      <c r="M17" s="857"/>
      <c r="N17" s="857"/>
    </row>
    <row r="18" spans="1:14">
      <c r="A18" s="401" t="s">
        <v>1663</v>
      </c>
      <c r="B18" s="402" t="s">
        <v>7253</v>
      </c>
      <c r="C18" s="403" t="s">
        <v>7244</v>
      </c>
      <c r="D18" s="404">
        <v>10700</v>
      </c>
      <c r="E18" s="405" t="s">
        <v>6495</v>
      </c>
      <c r="F18" s="405" t="s">
        <v>1293</v>
      </c>
      <c r="G18" s="405" t="s">
        <v>3666</v>
      </c>
      <c r="J18" s="15"/>
      <c r="L18" s="857"/>
      <c r="M18" s="857"/>
      <c r="N18" s="857"/>
    </row>
    <row r="19" spans="1:14">
      <c r="A19" s="401" t="s">
        <v>1664</v>
      </c>
      <c r="B19" s="402" t="s">
        <v>1665</v>
      </c>
      <c r="C19" s="403" t="s">
        <v>7244</v>
      </c>
      <c r="D19" s="404">
        <v>26750</v>
      </c>
      <c r="E19" s="405" t="s">
        <v>6495</v>
      </c>
      <c r="F19" s="405" t="s">
        <v>1293</v>
      </c>
      <c r="G19" s="405" t="s">
        <v>3666</v>
      </c>
      <c r="J19" s="15"/>
      <c r="L19" s="857"/>
      <c r="M19" s="857"/>
      <c r="N19" s="857"/>
    </row>
    <row r="20" spans="1:14">
      <c r="A20" s="401" t="s">
        <v>1666</v>
      </c>
      <c r="B20" s="402" t="s">
        <v>1667</v>
      </c>
      <c r="C20" s="403" t="s">
        <v>1644</v>
      </c>
      <c r="D20" s="404">
        <v>19260</v>
      </c>
      <c r="E20" s="405" t="s">
        <v>6495</v>
      </c>
      <c r="F20" s="405" t="s">
        <v>1293</v>
      </c>
      <c r="G20" s="405" t="s">
        <v>3666</v>
      </c>
      <c r="J20" s="15"/>
      <c r="L20" s="857"/>
      <c r="M20" s="857"/>
      <c r="N20" s="857"/>
    </row>
    <row r="21" spans="1:14">
      <c r="A21" s="401" t="s">
        <v>1668</v>
      </c>
      <c r="B21" s="402" t="s">
        <v>1669</v>
      </c>
      <c r="C21" s="403" t="s">
        <v>1670</v>
      </c>
      <c r="D21" s="404">
        <v>64200</v>
      </c>
      <c r="E21" s="405" t="s">
        <v>6495</v>
      </c>
      <c r="F21" s="405" t="s">
        <v>1293</v>
      </c>
      <c r="G21" s="405" t="s">
        <v>3666</v>
      </c>
      <c r="J21" s="15"/>
      <c r="L21" s="857"/>
      <c r="M21" s="857"/>
      <c r="N21" s="857"/>
    </row>
    <row r="22" spans="1:14">
      <c r="A22" s="401" t="s">
        <v>1671</v>
      </c>
      <c r="B22" s="402" t="s">
        <v>1672</v>
      </c>
      <c r="C22" s="403" t="s">
        <v>1670</v>
      </c>
      <c r="D22" s="404">
        <v>3210</v>
      </c>
      <c r="E22" s="405" t="s">
        <v>6495</v>
      </c>
      <c r="F22" s="405" t="s">
        <v>1293</v>
      </c>
      <c r="G22" s="405" t="s">
        <v>3666</v>
      </c>
      <c r="J22" s="15"/>
      <c r="L22" s="857"/>
      <c r="M22" s="857"/>
      <c r="N22" s="857"/>
    </row>
    <row r="23" spans="1:14">
      <c r="A23" s="401" t="s">
        <v>1673</v>
      </c>
      <c r="B23" s="402" t="s">
        <v>1674</v>
      </c>
      <c r="C23" s="403" t="s">
        <v>1670</v>
      </c>
      <c r="D23" s="404">
        <v>31030</v>
      </c>
      <c r="E23" s="405" t="s">
        <v>6495</v>
      </c>
      <c r="F23" s="405" t="s">
        <v>1293</v>
      </c>
      <c r="G23" s="405" t="s">
        <v>3666</v>
      </c>
      <c r="J23" s="15"/>
      <c r="L23" s="857"/>
      <c r="M23" s="857"/>
      <c r="N23" s="857"/>
    </row>
    <row r="24" spans="1:14" ht="24">
      <c r="A24" s="401" t="s">
        <v>1934</v>
      </c>
      <c r="B24" s="403" t="s">
        <v>1938</v>
      </c>
      <c r="C24" s="403" t="s">
        <v>1938</v>
      </c>
      <c r="D24" s="404">
        <v>27820</v>
      </c>
      <c r="E24" s="405" t="s">
        <v>6495</v>
      </c>
      <c r="F24" s="405" t="s">
        <v>1293</v>
      </c>
      <c r="G24" s="405" t="s">
        <v>3666</v>
      </c>
      <c r="J24" s="15"/>
      <c r="L24" s="857"/>
      <c r="M24" s="857"/>
      <c r="N24" s="857"/>
    </row>
    <row r="25" spans="1:14">
      <c r="A25" s="401" t="s">
        <v>1675</v>
      </c>
      <c r="B25" s="402" t="s">
        <v>1676</v>
      </c>
      <c r="C25" s="403" t="s">
        <v>1670</v>
      </c>
      <c r="D25" s="404">
        <v>16050</v>
      </c>
      <c r="E25" s="405" t="s">
        <v>6495</v>
      </c>
      <c r="F25" s="405" t="s">
        <v>1293</v>
      </c>
      <c r="G25" s="405" t="s">
        <v>3666</v>
      </c>
      <c r="J25" s="15"/>
      <c r="L25" s="857"/>
      <c r="M25" s="857"/>
      <c r="N25" s="857"/>
    </row>
    <row r="26" spans="1:14">
      <c r="A26" s="401" t="s">
        <v>1677</v>
      </c>
      <c r="B26" s="402" t="s">
        <v>2582</v>
      </c>
      <c r="C26" s="403" t="s">
        <v>1644</v>
      </c>
      <c r="D26" s="404">
        <v>12840</v>
      </c>
      <c r="E26" s="405" t="s">
        <v>6495</v>
      </c>
      <c r="F26" s="405" t="s">
        <v>1293</v>
      </c>
      <c r="G26" s="405" t="s">
        <v>3666</v>
      </c>
      <c r="J26" s="15"/>
      <c r="L26" s="857"/>
      <c r="M26" s="857"/>
      <c r="N26" s="857"/>
    </row>
    <row r="27" spans="1:14">
      <c r="A27" s="401" t="s">
        <v>1678</v>
      </c>
      <c r="B27" s="402" t="s">
        <v>1679</v>
      </c>
      <c r="C27" s="403" t="s">
        <v>7244</v>
      </c>
      <c r="D27" s="404">
        <v>14980</v>
      </c>
      <c r="E27" s="405" t="s">
        <v>6495</v>
      </c>
      <c r="F27" s="405" t="s">
        <v>1293</v>
      </c>
      <c r="G27" s="405" t="s">
        <v>3666</v>
      </c>
      <c r="J27" s="15"/>
      <c r="L27" s="857"/>
      <c r="M27" s="857"/>
      <c r="N27" s="857"/>
    </row>
    <row r="28" spans="1:14">
      <c r="A28" s="401" t="s">
        <v>1680</v>
      </c>
      <c r="B28" s="402" t="s">
        <v>1681</v>
      </c>
      <c r="C28" s="403" t="s">
        <v>7244</v>
      </c>
      <c r="D28" s="404">
        <v>12840</v>
      </c>
      <c r="E28" s="405" t="s">
        <v>6495</v>
      </c>
      <c r="F28" s="405" t="s">
        <v>1293</v>
      </c>
      <c r="G28" s="405" t="s">
        <v>3666</v>
      </c>
      <c r="J28" s="15"/>
      <c r="L28" s="857"/>
      <c r="M28" s="857"/>
      <c r="N28" s="857"/>
    </row>
    <row r="29" spans="1:14" ht="12.75" thickBot="1">
      <c r="A29" s="401" t="s">
        <v>1682</v>
      </c>
      <c r="B29" s="402" t="s">
        <v>1683</v>
      </c>
      <c r="C29" s="403" t="s">
        <v>7245</v>
      </c>
      <c r="D29" s="404">
        <v>16050</v>
      </c>
      <c r="E29" s="405" t="s">
        <v>6495</v>
      </c>
      <c r="F29" s="405" t="s">
        <v>1293</v>
      </c>
      <c r="G29" s="405" t="s">
        <v>3666</v>
      </c>
      <c r="J29" s="15"/>
      <c r="L29" s="857"/>
      <c r="M29" s="857"/>
      <c r="N29" s="857"/>
    </row>
    <row r="30" spans="1:14" ht="12.75" thickBot="1">
      <c r="A30" s="391" t="s">
        <v>6502</v>
      </c>
      <c r="B30" s="392"/>
      <c r="C30" s="392"/>
      <c r="D30" s="390"/>
      <c r="E30" s="390"/>
      <c r="F30" s="390"/>
      <c r="G30" s="390"/>
      <c r="J30" s="15"/>
      <c r="L30" s="857"/>
      <c r="M30" s="857"/>
      <c r="N30" s="857"/>
    </row>
    <row r="31" spans="1:14">
      <c r="A31" s="408" t="s">
        <v>1684</v>
      </c>
      <c r="B31" s="409" t="s">
        <v>1685</v>
      </c>
      <c r="C31" s="410" t="s">
        <v>7244</v>
      </c>
      <c r="D31" s="411">
        <v>0</v>
      </c>
      <c r="E31" s="412" t="s">
        <v>6495</v>
      </c>
      <c r="F31" s="412" t="s">
        <v>1293</v>
      </c>
      <c r="G31" s="412" t="s">
        <v>3666</v>
      </c>
      <c r="J31" s="15"/>
      <c r="L31" s="857"/>
      <c r="M31" s="857"/>
      <c r="N31" s="857"/>
    </row>
    <row r="32" spans="1:14">
      <c r="A32" s="408" t="s">
        <v>1686</v>
      </c>
      <c r="B32" s="409" t="s">
        <v>1687</v>
      </c>
      <c r="C32" s="410" t="s">
        <v>1644</v>
      </c>
      <c r="D32" s="411">
        <v>0</v>
      </c>
      <c r="E32" s="412" t="s">
        <v>6495</v>
      </c>
      <c r="F32" s="412" t="s">
        <v>1293</v>
      </c>
      <c r="G32" s="412" t="s">
        <v>3666</v>
      </c>
      <c r="J32" s="15"/>
      <c r="L32" s="857"/>
      <c r="M32" s="857"/>
      <c r="N32" s="857"/>
    </row>
    <row r="33" spans="1:14">
      <c r="A33" s="408" t="s">
        <v>1688</v>
      </c>
      <c r="B33" s="409" t="s">
        <v>1689</v>
      </c>
      <c r="C33" s="410" t="s">
        <v>1644</v>
      </c>
      <c r="D33" s="411">
        <v>0</v>
      </c>
      <c r="E33" s="412" t="s">
        <v>6495</v>
      </c>
      <c r="F33" s="412" t="s">
        <v>1293</v>
      </c>
      <c r="G33" s="412" t="s">
        <v>3666</v>
      </c>
      <c r="J33" s="15"/>
      <c r="L33" s="857"/>
      <c r="M33" s="857"/>
      <c r="N33" s="857"/>
    </row>
    <row r="34" spans="1:14">
      <c r="A34" s="408" t="s">
        <v>1690</v>
      </c>
      <c r="B34" s="409" t="s">
        <v>1691</v>
      </c>
      <c r="C34" s="410" t="s">
        <v>1644</v>
      </c>
      <c r="D34" s="411">
        <v>0</v>
      </c>
      <c r="E34" s="412" t="s">
        <v>6495</v>
      </c>
      <c r="F34" s="412" t="s">
        <v>1293</v>
      </c>
      <c r="G34" s="412" t="s">
        <v>3666</v>
      </c>
      <c r="J34" s="15"/>
      <c r="L34" s="857"/>
      <c r="M34" s="857"/>
      <c r="N34" s="857"/>
    </row>
    <row r="35" spans="1:14">
      <c r="A35" s="408" t="s">
        <v>1692</v>
      </c>
      <c r="B35" s="409" t="s">
        <v>1693</v>
      </c>
      <c r="C35" s="410" t="s">
        <v>1644</v>
      </c>
      <c r="D35" s="411">
        <v>0</v>
      </c>
      <c r="E35" s="412" t="s">
        <v>6495</v>
      </c>
      <c r="F35" s="412" t="s">
        <v>1293</v>
      </c>
      <c r="G35" s="412" t="s">
        <v>3666</v>
      </c>
      <c r="J35" s="15"/>
      <c r="L35" s="857"/>
      <c r="M35" s="857"/>
      <c r="N35" s="857"/>
    </row>
    <row r="36" spans="1:14">
      <c r="A36" s="408" t="s">
        <v>1694</v>
      </c>
      <c r="B36" s="409" t="s">
        <v>1695</v>
      </c>
      <c r="C36" s="410" t="s">
        <v>7244</v>
      </c>
      <c r="D36" s="411">
        <v>0</v>
      </c>
      <c r="E36" s="412" t="s">
        <v>6495</v>
      </c>
      <c r="F36" s="412" t="s">
        <v>1293</v>
      </c>
      <c r="G36" s="412" t="s">
        <v>3666</v>
      </c>
      <c r="J36" s="15"/>
      <c r="L36" s="857"/>
      <c r="M36" s="857"/>
      <c r="N36" s="857"/>
    </row>
    <row r="37" spans="1:14">
      <c r="A37" s="408" t="s">
        <v>1696</v>
      </c>
      <c r="B37" s="409" t="s">
        <v>2578</v>
      </c>
      <c r="C37" s="410" t="s">
        <v>2579</v>
      </c>
      <c r="D37" s="411">
        <v>0</v>
      </c>
      <c r="E37" s="412" t="s">
        <v>6495</v>
      </c>
      <c r="F37" s="412" t="s">
        <v>1293</v>
      </c>
      <c r="G37" s="412" t="s">
        <v>3666</v>
      </c>
      <c r="J37" s="15"/>
      <c r="L37" s="857"/>
      <c r="M37" s="857"/>
      <c r="N37" s="857"/>
    </row>
    <row r="38" spans="1:14" s="321" customFormat="1">
      <c r="A38" s="413" t="s">
        <v>7246</v>
      </c>
      <c r="B38" s="400" t="s">
        <v>7247</v>
      </c>
      <c r="C38" s="400" t="s">
        <v>7247</v>
      </c>
      <c r="D38" s="406">
        <v>0</v>
      </c>
      <c r="E38" s="412" t="s">
        <v>6495</v>
      </c>
      <c r="F38" s="412" t="s">
        <v>1293</v>
      </c>
      <c r="G38" s="412" t="s">
        <v>3666</v>
      </c>
      <c r="J38" s="322"/>
      <c r="L38" s="857"/>
      <c r="M38" s="857"/>
      <c r="N38" s="857"/>
    </row>
    <row r="39" spans="1:14" s="321" customFormat="1">
      <c r="A39" s="413" t="s">
        <v>7248</v>
      </c>
      <c r="B39" s="410" t="s">
        <v>7249</v>
      </c>
      <c r="C39" s="400" t="s">
        <v>7250</v>
      </c>
      <c r="D39" s="414">
        <v>0</v>
      </c>
      <c r="E39" s="412" t="s">
        <v>6495</v>
      </c>
      <c r="F39" s="412" t="s">
        <v>1293</v>
      </c>
      <c r="G39" s="412" t="s">
        <v>3666</v>
      </c>
      <c r="J39" s="322"/>
      <c r="L39" s="857"/>
      <c r="M39" s="857"/>
      <c r="N39" s="857"/>
    </row>
    <row r="40" spans="1:14">
      <c r="A40" s="408" t="s">
        <v>1697</v>
      </c>
      <c r="B40" s="409" t="s">
        <v>2580</v>
      </c>
      <c r="C40" s="410" t="s">
        <v>2576</v>
      </c>
      <c r="D40" s="411">
        <v>0</v>
      </c>
      <c r="E40" s="412" t="s">
        <v>6495</v>
      </c>
      <c r="F40" s="412" t="s">
        <v>1293</v>
      </c>
      <c r="G40" s="412" t="s">
        <v>3666</v>
      </c>
      <c r="J40" s="15"/>
      <c r="L40" s="857"/>
      <c r="M40" s="857"/>
      <c r="N40" s="857"/>
    </row>
    <row r="41" spans="1:14">
      <c r="A41" s="408" t="s">
        <v>1698</v>
      </c>
      <c r="B41" s="409" t="s">
        <v>2581</v>
      </c>
      <c r="C41" s="410" t="s">
        <v>2577</v>
      </c>
      <c r="D41" s="411">
        <v>0</v>
      </c>
      <c r="E41" s="412" t="s">
        <v>6495</v>
      </c>
      <c r="F41" s="412" t="s">
        <v>1293</v>
      </c>
      <c r="G41" s="412" t="s">
        <v>3666</v>
      </c>
      <c r="J41" s="15"/>
      <c r="L41" s="857"/>
      <c r="M41" s="857"/>
      <c r="N41" s="857"/>
    </row>
    <row r="42" spans="1:14">
      <c r="A42" s="408" t="s">
        <v>1699</v>
      </c>
      <c r="B42" s="409" t="s">
        <v>1700</v>
      </c>
      <c r="C42" s="410" t="s">
        <v>7244</v>
      </c>
      <c r="D42" s="411">
        <v>0</v>
      </c>
      <c r="E42" s="412" t="s">
        <v>6495</v>
      </c>
      <c r="F42" s="412" t="s">
        <v>1293</v>
      </c>
      <c r="G42" s="412" t="s">
        <v>3666</v>
      </c>
      <c r="J42" s="15"/>
      <c r="L42" s="857"/>
      <c r="M42" s="857"/>
      <c r="N42" s="857"/>
    </row>
    <row r="43" spans="1:14">
      <c r="A43" s="408" t="s">
        <v>1701</v>
      </c>
      <c r="B43" s="409" t="s">
        <v>1702</v>
      </c>
      <c r="C43" s="410" t="s">
        <v>1644</v>
      </c>
      <c r="D43" s="411">
        <v>0</v>
      </c>
      <c r="E43" s="412" t="s">
        <v>6495</v>
      </c>
      <c r="F43" s="412" t="s">
        <v>1293</v>
      </c>
      <c r="G43" s="412" t="s">
        <v>3666</v>
      </c>
      <c r="J43" s="15"/>
      <c r="L43" s="857"/>
      <c r="M43" s="857"/>
      <c r="N43" s="857"/>
    </row>
    <row r="44" spans="1:14">
      <c r="A44" s="408" t="s">
        <v>1703</v>
      </c>
      <c r="B44" s="409" t="s">
        <v>1704</v>
      </c>
      <c r="C44" s="410" t="s">
        <v>1662</v>
      </c>
      <c r="D44" s="411">
        <v>0</v>
      </c>
      <c r="E44" s="412" t="s">
        <v>6495</v>
      </c>
      <c r="F44" s="412" t="s">
        <v>1293</v>
      </c>
      <c r="G44" s="412" t="s">
        <v>3666</v>
      </c>
      <c r="J44" s="15"/>
      <c r="L44" s="857"/>
      <c r="M44" s="857"/>
      <c r="N44" s="857"/>
    </row>
    <row r="45" spans="1:14">
      <c r="A45" s="408" t="s">
        <v>1705</v>
      </c>
      <c r="B45" s="409" t="s">
        <v>7254</v>
      </c>
      <c r="C45" s="410" t="s">
        <v>7244</v>
      </c>
      <c r="D45" s="411">
        <v>0</v>
      </c>
      <c r="E45" s="412" t="s">
        <v>6495</v>
      </c>
      <c r="F45" s="412" t="s">
        <v>1293</v>
      </c>
      <c r="G45" s="412" t="s">
        <v>3666</v>
      </c>
      <c r="J45" s="15"/>
      <c r="L45" s="857"/>
      <c r="M45" s="857"/>
      <c r="N45" s="857"/>
    </row>
    <row r="46" spans="1:14">
      <c r="A46" s="408" t="s">
        <v>1706</v>
      </c>
      <c r="B46" s="409" t="s">
        <v>1707</v>
      </c>
      <c r="C46" s="410" t="s">
        <v>7244</v>
      </c>
      <c r="D46" s="411">
        <v>0</v>
      </c>
      <c r="E46" s="412" t="s">
        <v>6495</v>
      </c>
      <c r="F46" s="412" t="s">
        <v>1293</v>
      </c>
      <c r="G46" s="412" t="s">
        <v>3666</v>
      </c>
      <c r="J46" s="15"/>
      <c r="L46" s="857"/>
      <c r="M46" s="857"/>
      <c r="N46" s="857"/>
    </row>
    <row r="47" spans="1:14">
      <c r="A47" s="408" t="s">
        <v>1708</v>
      </c>
      <c r="B47" s="409" t="s">
        <v>1709</v>
      </c>
      <c r="C47" s="410" t="s">
        <v>1644</v>
      </c>
      <c r="D47" s="411">
        <v>0</v>
      </c>
      <c r="E47" s="412" t="s">
        <v>6495</v>
      </c>
      <c r="F47" s="412" t="s">
        <v>1293</v>
      </c>
      <c r="G47" s="412" t="s">
        <v>3666</v>
      </c>
      <c r="J47" s="15"/>
      <c r="L47" s="857"/>
      <c r="M47" s="857"/>
      <c r="N47" s="857"/>
    </row>
    <row r="48" spans="1:14">
      <c r="A48" s="408" t="s">
        <v>1710</v>
      </c>
      <c r="B48" s="409" t="s">
        <v>1711</v>
      </c>
      <c r="C48" s="410" t="s">
        <v>1670</v>
      </c>
      <c r="D48" s="411">
        <v>0</v>
      </c>
      <c r="E48" s="412" t="s">
        <v>6495</v>
      </c>
      <c r="F48" s="412" t="s">
        <v>1293</v>
      </c>
      <c r="G48" s="412" t="s">
        <v>3666</v>
      </c>
      <c r="J48" s="15"/>
      <c r="L48" s="857"/>
      <c r="M48" s="857"/>
      <c r="N48" s="857"/>
    </row>
    <row r="49" spans="1:14">
      <c r="A49" s="408" t="s">
        <v>1712</v>
      </c>
      <c r="B49" s="409" t="s">
        <v>1713</v>
      </c>
      <c r="C49" s="410" t="s">
        <v>1670</v>
      </c>
      <c r="D49" s="411">
        <v>0</v>
      </c>
      <c r="E49" s="412" t="s">
        <v>6495</v>
      </c>
      <c r="F49" s="412" t="s">
        <v>1293</v>
      </c>
      <c r="G49" s="412" t="s">
        <v>3666</v>
      </c>
      <c r="J49" s="15"/>
      <c r="L49" s="857"/>
      <c r="M49" s="857"/>
      <c r="N49" s="857"/>
    </row>
    <row r="50" spans="1:14">
      <c r="A50" s="408" t="s">
        <v>1714</v>
      </c>
      <c r="B50" s="409" t="s">
        <v>1715</v>
      </c>
      <c r="C50" s="410" t="s">
        <v>1670</v>
      </c>
      <c r="D50" s="411">
        <v>0</v>
      </c>
      <c r="E50" s="412" t="s">
        <v>6495</v>
      </c>
      <c r="F50" s="412" t="s">
        <v>1293</v>
      </c>
      <c r="G50" s="412" t="s">
        <v>3666</v>
      </c>
      <c r="J50" s="15"/>
      <c r="L50" s="857"/>
      <c r="M50" s="857"/>
      <c r="N50" s="857"/>
    </row>
    <row r="51" spans="1:14" ht="24">
      <c r="A51" s="408" t="s">
        <v>1936</v>
      </c>
      <c r="B51" s="410" t="s">
        <v>1937</v>
      </c>
      <c r="C51" s="410" t="s">
        <v>1937</v>
      </c>
      <c r="D51" s="411">
        <v>0</v>
      </c>
      <c r="E51" s="412" t="s">
        <v>6495</v>
      </c>
      <c r="F51" s="412" t="s">
        <v>1293</v>
      </c>
      <c r="G51" s="412" t="s">
        <v>3665</v>
      </c>
      <c r="J51" s="15"/>
      <c r="L51" s="857"/>
      <c r="M51" s="857"/>
      <c r="N51" s="857"/>
    </row>
    <row r="52" spans="1:14">
      <c r="A52" s="408" t="s">
        <v>1716</v>
      </c>
      <c r="B52" s="409" t="s">
        <v>1717</v>
      </c>
      <c r="C52" s="410" t="s">
        <v>1670</v>
      </c>
      <c r="D52" s="411">
        <v>0</v>
      </c>
      <c r="E52" s="412" t="s">
        <v>6495</v>
      </c>
      <c r="F52" s="412" t="s">
        <v>1293</v>
      </c>
      <c r="G52" s="412" t="s">
        <v>3666</v>
      </c>
      <c r="J52" s="15"/>
      <c r="L52" s="857"/>
      <c r="M52" s="857"/>
      <c r="N52" s="857"/>
    </row>
    <row r="53" spans="1:14">
      <c r="A53" s="408" t="s">
        <v>1718</v>
      </c>
      <c r="B53" s="409" t="s">
        <v>2583</v>
      </c>
      <c r="C53" s="410" t="s">
        <v>1644</v>
      </c>
      <c r="D53" s="411">
        <v>0</v>
      </c>
      <c r="E53" s="412" t="s">
        <v>6495</v>
      </c>
      <c r="F53" s="412" t="s">
        <v>1293</v>
      </c>
      <c r="G53" s="412" t="s">
        <v>3666</v>
      </c>
      <c r="J53" s="15"/>
      <c r="L53" s="857"/>
      <c r="M53" s="857"/>
      <c r="N53" s="857"/>
    </row>
    <row r="54" spans="1:14">
      <c r="A54" s="408" t="s">
        <v>1719</v>
      </c>
      <c r="B54" s="409" t="s">
        <v>1720</v>
      </c>
      <c r="C54" s="410" t="s">
        <v>7244</v>
      </c>
      <c r="D54" s="411">
        <v>0</v>
      </c>
      <c r="E54" s="412" t="s">
        <v>6495</v>
      </c>
      <c r="F54" s="412" t="s">
        <v>1293</v>
      </c>
      <c r="G54" s="412" t="s">
        <v>3666</v>
      </c>
      <c r="J54" s="15"/>
      <c r="L54" s="857"/>
      <c r="M54" s="857"/>
      <c r="N54" s="857"/>
    </row>
    <row r="55" spans="1:14">
      <c r="A55" s="408" t="s">
        <v>1721</v>
      </c>
      <c r="B55" s="409" t="s">
        <v>1722</v>
      </c>
      <c r="C55" s="410" t="s">
        <v>7244</v>
      </c>
      <c r="D55" s="411">
        <v>0</v>
      </c>
      <c r="E55" s="412" t="s">
        <v>6495</v>
      </c>
      <c r="F55" s="412" t="s">
        <v>1293</v>
      </c>
      <c r="G55" s="412" t="s">
        <v>3666</v>
      </c>
      <c r="J55" s="15"/>
      <c r="L55" s="857"/>
      <c r="M55" s="857"/>
      <c r="N55" s="857"/>
    </row>
    <row r="56" spans="1:14">
      <c r="A56" s="408" t="s">
        <v>1723</v>
      </c>
      <c r="B56" s="409" t="s">
        <v>1724</v>
      </c>
      <c r="C56" s="410" t="s">
        <v>7245</v>
      </c>
      <c r="D56" s="411">
        <v>0</v>
      </c>
      <c r="E56" s="412" t="s">
        <v>6495</v>
      </c>
      <c r="F56" s="412" t="s">
        <v>1293</v>
      </c>
      <c r="G56" s="412" t="s">
        <v>3666</v>
      </c>
      <c r="J56" s="15"/>
      <c r="L56" s="857"/>
      <c r="M56" s="857"/>
      <c r="N56" s="857"/>
    </row>
    <row r="58" spans="1:14">
      <c r="A58" s="382" t="s">
        <v>160</v>
      </c>
      <c r="B58" s="382"/>
      <c r="C58" s="387" t="s">
        <v>8399</v>
      </c>
    </row>
    <row r="59" spans="1:14">
      <c r="A59" s="385" t="s">
        <v>5</v>
      </c>
      <c r="B59" s="382" t="s">
        <v>161</v>
      </c>
      <c r="C59" s="854" t="s">
        <v>8400</v>
      </c>
    </row>
    <row r="60" spans="1:14">
      <c r="A60" s="385" t="s">
        <v>7</v>
      </c>
      <c r="B60" s="383" t="s">
        <v>162</v>
      </c>
      <c r="C60" s="854" t="s">
        <v>8401</v>
      </c>
    </row>
    <row r="61" spans="1:14">
      <c r="A61" s="385" t="s">
        <v>163</v>
      </c>
      <c r="B61" s="382" t="s">
        <v>164</v>
      </c>
      <c r="C61" s="388" t="s">
        <v>8402</v>
      </c>
    </row>
    <row r="62" spans="1:14">
      <c r="A62" s="385" t="s">
        <v>165</v>
      </c>
      <c r="B62" s="382" t="s">
        <v>166</v>
      </c>
      <c r="C62" s="388" t="s">
        <v>8403</v>
      </c>
    </row>
    <row r="63" spans="1:14">
      <c r="A63" s="385" t="s">
        <v>167</v>
      </c>
      <c r="B63" s="382" t="s">
        <v>168</v>
      </c>
      <c r="C63" s="388" t="s">
        <v>8404</v>
      </c>
    </row>
    <row r="64" spans="1:14" s="24" customFormat="1">
      <c r="A64" s="385" t="s">
        <v>169</v>
      </c>
      <c r="B64" s="382" t="s">
        <v>170</v>
      </c>
      <c r="C64" s="854" t="s">
        <v>8405</v>
      </c>
      <c r="D64" s="3"/>
      <c r="E64" s="3"/>
      <c r="F64" s="3"/>
      <c r="G64" s="3"/>
    </row>
    <row r="65" spans="1:7" s="24" customFormat="1">
      <c r="A65" s="26" t="s">
        <v>1292</v>
      </c>
      <c r="B65" s="27" t="s">
        <v>1295</v>
      </c>
      <c r="C65" s="849" t="s">
        <v>8406</v>
      </c>
      <c r="D65" s="3"/>
      <c r="E65" s="3"/>
      <c r="F65" s="3"/>
      <c r="G65" s="3"/>
    </row>
    <row r="66" spans="1:7" s="24" customFormat="1">
      <c r="A66" s="26" t="s">
        <v>1293</v>
      </c>
      <c r="B66" s="27" t="s">
        <v>1296</v>
      </c>
      <c r="C66" s="854" t="s">
        <v>8407</v>
      </c>
      <c r="D66" s="3"/>
      <c r="E66" s="3"/>
      <c r="F66" s="3"/>
      <c r="G66" s="3"/>
    </row>
    <row r="67" spans="1:7" s="24" customFormat="1">
      <c r="A67" s="26" t="s">
        <v>1425</v>
      </c>
      <c r="B67" s="27" t="s">
        <v>1424</v>
      </c>
      <c r="C67" s="384"/>
      <c r="D67" s="3"/>
      <c r="E67" s="3"/>
      <c r="F67" s="3"/>
      <c r="G67" s="3"/>
    </row>
    <row r="68" spans="1:7" s="24" customFormat="1">
      <c r="A68" s="26" t="s">
        <v>1294</v>
      </c>
      <c r="B68" s="27" t="s">
        <v>1297</v>
      </c>
      <c r="C68" s="849"/>
      <c r="D68" s="3"/>
      <c r="E68" s="3"/>
      <c r="F68" s="3"/>
      <c r="G68" s="3"/>
    </row>
    <row r="69" spans="1:7" s="24" customFormat="1">
      <c r="A69" s="26" t="s">
        <v>171</v>
      </c>
      <c r="B69" s="27" t="s">
        <v>172</v>
      </c>
      <c r="C69" s="384"/>
      <c r="D69" s="3"/>
      <c r="E69" s="3"/>
      <c r="F69" s="3"/>
      <c r="G69" s="3"/>
    </row>
    <row r="70" spans="1:7">
      <c r="A70" s="26" t="s">
        <v>5415</v>
      </c>
      <c r="B70" s="27" t="s">
        <v>5416</v>
      </c>
      <c r="C70" s="864"/>
    </row>
    <row r="71" spans="1:7">
      <c r="A71" s="26" t="s">
        <v>7167</v>
      </c>
      <c r="B71" s="27" t="s">
        <v>7168</v>
      </c>
      <c r="C71" s="176"/>
    </row>
    <row r="72" spans="1:7">
      <c r="A72" s="26" t="s">
        <v>7712</v>
      </c>
      <c r="B72" s="849" t="s">
        <v>9836</v>
      </c>
      <c r="C72" s="344"/>
    </row>
  </sheetData>
  <sheetProtection algorithmName="SHA-512" hashValue="1ZiYkGumKNWi58E4Af0ebt0A/dHBhH91yEudOMPxIcOLi2C0dGFZMoQXhcTiax/yl6e8APTA5Iq8gEEHOPfYVg==" saltValue="bXXbDedxTXqdyg6GkBCOgQ==" spinCount="100000" sheet="1" objects="1" scenarios="1"/>
  <sortState ref="A4:L54">
    <sortCondition ref="J4:J54"/>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Normal="100" workbookViewId="0">
      <selection activeCell="A8" sqref="A8"/>
    </sheetView>
  </sheetViews>
  <sheetFormatPr defaultColWidth="8.875" defaultRowHeight="13.5"/>
  <cols>
    <col min="1" max="1" width="149.375" style="1037" customWidth="1"/>
    <col min="2" max="16384" width="8.875" style="767"/>
  </cols>
  <sheetData>
    <row r="1" spans="1:11" s="1032" customFormat="1">
      <c r="A1" s="1033"/>
    </row>
    <row r="2" spans="1:11" s="1032" customFormat="1">
      <c r="A2" s="1033"/>
    </row>
    <row r="3" spans="1:11" s="1032" customFormat="1">
      <c r="A3" s="1033"/>
    </row>
    <row r="4" spans="1:11" s="1032" customFormat="1">
      <c r="A4" s="1033"/>
    </row>
    <row r="5" spans="1:11" s="1032" customFormat="1" ht="18.75">
      <c r="A5" s="1035"/>
      <c r="B5" s="1034"/>
      <c r="C5" s="1034"/>
      <c r="D5" s="1034"/>
      <c r="E5" s="1034"/>
      <c r="F5" s="1034"/>
      <c r="G5" s="1034"/>
      <c r="H5" s="1034"/>
      <c r="I5" s="1034"/>
      <c r="J5" s="1034"/>
      <c r="K5" s="1034"/>
    </row>
    <row r="6" spans="1:11" s="1032" customFormat="1" ht="18.75">
      <c r="A6" s="1036" t="s">
        <v>10303</v>
      </c>
      <c r="B6" s="1034"/>
      <c r="C6" s="1034"/>
      <c r="D6" s="1034"/>
      <c r="E6" s="1034"/>
      <c r="F6" s="1034"/>
      <c r="G6" s="1034"/>
      <c r="H6" s="1034"/>
      <c r="I6" s="1034"/>
      <c r="J6" s="1034"/>
      <c r="K6" s="1034"/>
    </row>
    <row r="7" spans="1:11" s="1032" customFormat="1" ht="18.75">
      <c r="A7" s="1036" t="s">
        <v>11121</v>
      </c>
      <c r="B7" s="1034"/>
      <c r="C7" s="1034"/>
      <c r="D7" s="1034"/>
      <c r="E7" s="1034"/>
      <c r="F7" s="1034"/>
      <c r="G7" s="1034"/>
      <c r="H7" s="1034"/>
      <c r="I7" s="1034"/>
      <c r="J7" s="1034"/>
      <c r="K7" s="1034"/>
    </row>
    <row r="8" spans="1:11" s="1032" customFormat="1" ht="18.75">
      <c r="A8" s="1036" t="s">
        <v>10304</v>
      </c>
      <c r="B8" s="1034"/>
      <c r="C8" s="1034"/>
      <c r="D8" s="1034"/>
      <c r="E8" s="1034"/>
      <c r="F8" s="1034"/>
      <c r="G8" s="1034"/>
      <c r="H8" s="1034"/>
      <c r="I8" s="1034"/>
      <c r="J8" s="1034"/>
      <c r="K8" s="1034"/>
    </row>
    <row r="9" spans="1:11" s="1032" customFormat="1" ht="18.75">
      <c r="A9" s="1036" t="s">
        <v>10325</v>
      </c>
      <c r="B9" s="1034"/>
      <c r="C9" s="1034"/>
      <c r="D9" s="1034"/>
      <c r="E9" s="1034"/>
      <c r="F9" s="1034"/>
      <c r="G9" s="1034"/>
      <c r="H9" s="1034"/>
      <c r="I9" s="1034"/>
      <c r="J9" s="1034"/>
      <c r="K9" s="1034"/>
    </row>
    <row r="10" spans="1:11" s="1032" customFormat="1" ht="18.75">
      <c r="A10" s="1036" t="s">
        <v>10305</v>
      </c>
      <c r="B10" s="1034"/>
      <c r="C10" s="1034"/>
      <c r="D10" s="1034"/>
      <c r="E10" s="1034"/>
      <c r="F10" s="1034"/>
      <c r="G10" s="1034"/>
      <c r="H10" s="1034"/>
      <c r="I10" s="1034"/>
      <c r="J10" s="1034"/>
      <c r="K10" s="1034"/>
    </row>
    <row r="11" spans="1:11" s="1032" customFormat="1" ht="18.75">
      <c r="A11" s="1036" t="s">
        <v>6557</v>
      </c>
      <c r="B11" s="1034"/>
      <c r="C11" s="1034"/>
      <c r="D11" s="1034"/>
      <c r="E11" s="1034"/>
      <c r="F11" s="1034"/>
      <c r="G11" s="1034"/>
      <c r="H11" s="1034"/>
      <c r="I11" s="1034"/>
      <c r="J11" s="1034"/>
      <c r="K11" s="1034"/>
    </row>
    <row r="12" spans="1:11" s="1032" customFormat="1" ht="18.75">
      <c r="A12" s="1036" t="s">
        <v>10324</v>
      </c>
      <c r="B12" s="1034"/>
      <c r="C12" s="1034"/>
      <c r="D12" s="1034"/>
      <c r="E12" s="1034"/>
      <c r="F12" s="1034"/>
      <c r="G12" s="1034"/>
      <c r="H12" s="1034"/>
      <c r="I12" s="1034"/>
      <c r="J12" s="1034"/>
      <c r="K12" s="1034"/>
    </row>
    <row r="13" spans="1:11" s="1032" customFormat="1" ht="18.75">
      <c r="A13" s="1036" t="s">
        <v>2357</v>
      </c>
      <c r="B13" s="1034"/>
      <c r="C13" s="1034"/>
      <c r="D13" s="1034"/>
      <c r="E13" s="1034"/>
      <c r="F13" s="1034"/>
      <c r="G13" s="1034"/>
      <c r="H13" s="1034"/>
      <c r="I13" s="1034"/>
      <c r="J13" s="1034"/>
      <c r="K13" s="1034"/>
    </row>
    <row r="14" spans="1:11" s="1032" customFormat="1" ht="18.75">
      <c r="A14" s="1036" t="s">
        <v>10306</v>
      </c>
      <c r="B14" s="1034"/>
      <c r="C14" s="1034"/>
      <c r="D14" s="1034"/>
      <c r="E14" s="1034"/>
      <c r="F14" s="1034"/>
      <c r="G14" s="1034"/>
      <c r="H14" s="1034"/>
      <c r="I14" s="1034"/>
      <c r="J14" s="1034"/>
      <c r="K14" s="1034"/>
    </row>
    <row r="15" spans="1:11" s="1032" customFormat="1" ht="18.75">
      <c r="A15" s="1036" t="s">
        <v>10323</v>
      </c>
      <c r="B15" s="1034"/>
      <c r="C15" s="1034"/>
      <c r="D15" s="1034"/>
      <c r="E15" s="1034"/>
      <c r="F15" s="1034"/>
      <c r="G15" s="1034"/>
      <c r="H15" s="1034"/>
      <c r="I15" s="1034"/>
      <c r="J15" s="1034"/>
      <c r="K15" s="1034"/>
    </row>
    <row r="16" spans="1:11" s="1032" customFormat="1" ht="18.75">
      <c r="A16" s="1036" t="s">
        <v>10322</v>
      </c>
      <c r="B16" s="1034"/>
      <c r="C16" s="1034"/>
      <c r="D16" s="1034"/>
      <c r="E16" s="1034"/>
      <c r="F16" s="1034"/>
      <c r="G16" s="1034"/>
      <c r="H16" s="1034"/>
      <c r="I16" s="1034"/>
      <c r="J16" s="1034"/>
      <c r="K16" s="1034"/>
    </row>
    <row r="17" spans="1:11" s="1032" customFormat="1" ht="18.75">
      <c r="A17" s="1036" t="s">
        <v>6246</v>
      </c>
      <c r="B17" s="1034"/>
      <c r="C17" s="1034"/>
      <c r="D17" s="1034"/>
      <c r="E17" s="1034"/>
      <c r="F17" s="1034"/>
      <c r="G17" s="1034"/>
      <c r="H17" s="1034"/>
      <c r="I17" s="1034"/>
      <c r="J17" s="1034"/>
      <c r="K17" s="1034"/>
    </row>
    <row r="18" spans="1:11" s="1032" customFormat="1" ht="18.75">
      <c r="A18" s="1036" t="s">
        <v>10321</v>
      </c>
      <c r="B18" s="1034"/>
      <c r="C18" s="1034"/>
      <c r="D18" s="1034"/>
      <c r="E18" s="1034"/>
      <c r="F18" s="1034"/>
      <c r="G18" s="1034"/>
      <c r="H18" s="1034"/>
      <c r="I18" s="1034"/>
      <c r="J18" s="1034"/>
      <c r="K18" s="1034"/>
    </row>
    <row r="19" spans="1:11" s="1032" customFormat="1" ht="18.75">
      <c r="A19" s="1036" t="s">
        <v>10320</v>
      </c>
      <c r="B19" s="1034"/>
      <c r="C19" s="1034"/>
      <c r="D19" s="1034"/>
      <c r="E19" s="1034"/>
      <c r="F19" s="1034"/>
      <c r="G19" s="1034"/>
      <c r="H19" s="1034"/>
      <c r="I19" s="1034"/>
      <c r="J19" s="1034"/>
      <c r="K19" s="1034"/>
    </row>
    <row r="20" spans="1:11" s="1032" customFormat="1" ht="18.75">
      <c r="A20" s="1036" t="s">
        <v>10319</v>
      </c>
      <c r="B20" s="1034"/>
      <c r="C20" s="1034"/>
      <c r="D20" s="1034"/>
      <c r="E20" s="1034"/>
      <c r="F20" s="1034"/>
      <c r="G20" s="1034"/>
      <c r="H20" s="1034"/>
      <c r="I20" s="1034"/>
      <c r="J20" s="1034"/>
      <c r="K20" s="1034"/>
    </row>
    <row r="21" spans="1:11" s="1032" customFormat="1" ht="18.75">
      <c r="A21" s="1036" t="s">
        <v>10318</v>
      </c>
      <c r="B21" s="1034"/>
      <c r="C21" s="1034"/>
      <c r="D21" s="1034"/>
      <c r="E21" s="1034"/>
      <c r="F21" s="1034"/>
      <c r="G21" s="1034"/>
      <c r="H21" s="1034"/>
      <c r="I21" s="1034"/>
      <c r="J21" s="1034"/>
      <c r="K21" s="1034"/>
    </row>
    <row r="22" spans="1:11" s="1032" customFormat="1" ht="18.75">
      <c r="A22" s="1036" t="s">
        <v>6501</v>
      </c>
      <c r="B22" s="1034"/>
      <c r="C22" s="1034"/>
      <c r="D22" s="1034"/>
      <c r="E22" s="1034"/>
      <c r="F22" s="1034"/>
      <c r="G22" s="1034"/>
      <c r="H22" s="1034"/>
      <c r="I22" s="1034"/>
      <c r="J22" s="1034"/>
      <c r="K22" s="1034"/>
    </row>
    <row r="23" spans="1:11" s="1032" customFormat="1" ht="18.75">
      <c r="A23" s="1036" t="s">
        <v>10317</v>
      </c>
      <c r="B23" s="1034"/>
      <c r="C23" s="1034"/>
      <c r="D23" s="1034"/>
      <c r="E23" s="1034"/>
      <c r="F23" s="1034"/>
      <c r="G23" s="1034"/>
      <c r="H23" s="1034"/>
      <c r="I23" s="1034"/>
      <c r="J23" s="1034"/>
      <c r="K23" s="1034"/>
    </row>
    <row r="24" spans="1:11" s="1032" customFormat="1" ht="18.75">
      <c r="A24" s="1036" t="s">
        <v>3802</v>
      </c>
      <c r="B24" s="1034"/>
      <c r="C24" s="1034"/>
      <c r="D24" s="1034"/>
      <c r="E24" s="1034"/>
      <c r="F24" s="1034"/>
      <c r="G24" s="1034"/>
      <c r="H24" s="1034"/>
      <c r="I24" s="1034"/>
      <c r="J24" s="1034"/>
      <c r="K24" s="1034"/>
    </row>
    <row r="25" spans="1:11" s="1032" customFormat="1" ht="18.75">
      <c r="A25" s="1036" t="s">
        <v>10316</v>
      </c>
      <c r="B25" s="1034"/>
      <c r="C25" s="1034"/>
      <c r="D25" s="1034"/>
      <c r="E25" s="1034"/>
      <c r="F25" s="1034"/>
      <c r="G25" s="1034"/>
      <c r="H25" s="1034"/>
      <c r="I25" s="1034"/>
      <c r="J25" s="1034"/>
      <c r="K25" s="1034"/>
    </row>
    <row r="26" spans="1:11" s="1032" customFormat="1" ht="18.75">
      <c r="A26" s="1036" t="s">
        <v>10315</v>
      </c>
      <c r="B26" s="1034"/>
      <c r="C26" s="1034"/>
      <c r="D26" s="1034"/>
      <c r="E26" s="1034"/>
      <c r="F26" s="1034"/>
      <c r="G26" s="1034"/>
      <c r="H26" s="1034"/>
      <c r="I26" s="1034"/>
      <c r="J26" s="1034"/>
      <c r="K26" s="1034"/>
    </row>
    <row r="27" spans="1:11" s="1032" customFormat="1" ht="18.75">
      <c r="A27" s="1036" t="s">
        <v>2498</v>
      </c>
      <c r="B27" s="1034"/>
      <c r="C27" s="1034"/>
      <c r="D27" s="1034"/>
      <c r="E27" s="1034"/>
      <c r="F27" s="1034"/>
      <c r="G27" s="1034"/>
      <c r="H27" s="1034"/>
      <c r="I27" s="1034"/>
      <c r="J27" s="1034"/>
      <c r="K27" s="1034"/>
    </row>
    <row r="28" spans="1:11" s="1032" customFormat="1" ht="18.75">
      <c r="A28" s="1036" t="s">
        <v>5721</v>
      </c>
      <c r="B28" s="1034"/>
      <c r="C28" s="1034"/>
      <c r="D28" s="1034"/>
      <c r="E28" s="1034"/>
      <c r="F28" s="1034"/>
      <c r="G28" s="1034"/>
      <c r="H28" s="1034"/>
      <c r="I28" s="1034"/>
      <c r="J28" s="1034"/>
      <c r="K28" s="1034"/>
    </row>
    <row r="29" spans="1:11" s="1032" customFormat="1" ht="18.75">
      <c r="A29" s="1036" t="s">
        <v>10314</v>
      </c>
      <c r="B29" s="1034"/>
      <c r="C29" s="1034"/>
      <c r="D29" s="1034"/>
      <c r="E29" s="1034"/>
      <c r="F29" s="1034"/>
      <c r="G29" s="1034"/>
      <c r="H29" s="1034"/>
      <c r="I29" s="1034"/>
      <c r="J29" s="1034"/>
      <c r="K29" s="1034"/>
    </row>
    <row r="30" spans="1:11" s="1032" customFormat="1" ht="18.75">
      <c r="A30" s="1036" t="s">
        <v>7192</v>
      </c>
      <c r="B30" s="1034"/>
      <c r="C30" s="1034"/>
      <c r="D30" s="1034"/>
      <c r="E30" s="1034"/>
      <c r="F30" s="1034"/>
      <c r="G30" s="1034"/>
      <c r="H30" s="1034"/>
      <c r="I30" s="1034"/>
      <c r="J30" s="1034"/>
      <c r="K30" s="1034"/>
    </row>
    <row r="31" spans="1:11" s="1032" customFormat="1" ht="18.75">
      <c r="A31" s="1036" t="s">
        <v>10313</v>
      </c>
      <c r="B31" s="1034"/>
      <c r="C31" s="1034"/>
      <c r="D31" s="1034"/>
      <c r="E31" s="1034"/>
      <c r="F31" s="1034"/>
      <c r="G31" s="1034"/>
      <c r="H31" s="1034"/>
      <c r="I31" s="1034"/>
      <c r="J31" s="1034"/>
      <c r="K31" s="1034"/>
    </row>
    <row r="32" spans="1:11" s="1032" customFormat="1" ht="18.75">
      <c r="A32" s="1036" t="s">
        <v>10312</v>
      </c>
      <c r="B32" s="1034"/>
      <c r="C32" s="1034"/>
      <c r="D32" s="1034"/>
      <c r="E32" s="1034"/>
      <c r="F32" s="1034"/>
      <c r="G32" s="1034"/>
      <c r="H32" s="1034"/>
      <c r="I32" s="1034"/>
      <c r="J32" s="1034"/>
      <c r="K32" s="1034"/>
    </row>
    <row r="33" spans="1:11" s="1032" customFormat="1" ht="18.75">
      <c r="A33" s="1036" t="s">
        <v>10311</v>
      </c>
      <c r="B33" s="1034"/>
      <c r="C33" s="1034"/>
      <c r="D33" s="1034"/>
      <c r="E33" s="1034"/>
      <c r="F33" s="1034"/>
      <c r="G33" s="1034"/>
      <c r="H33" s="1034"/>
      <c r="I33" s="1034"/>
      <c r="J33" s="1034"/>
      <c r="K33" s="1034"/>
    </row>
    <row r="34" spans="1:11" s="1032" customFormat="1" ht="18.75">
      <c r="A34" s="1036" t="s">
        <v>9048</v>
      </c>
      <c r="B34" s="1034"/>
      <c r="C34" s="1034"/>
      <c r="D34" s="1034"/>
      <c r="E34" s="1034"/>
      <c r="F34" s="1034"/>
      <c r="G34" s="1034"/>
      <c r="H34" s="1034"/>
      <c r="I34" s="1034"/>
      <c r="J34" s="1034"/>
      <c r="K34" s="1034"/>
    </row>
    <row r="35" spans="1:11" s="1032" customFormat="1" ht="18.75">
      <c r="A35" s="1036" t="s">
        <v>10310</v>
      </c>
      <c r="B35" s="1034"/>
      <c r="C35" s="1034"/>
      <c r="D35" s="1034"/>
      <c r="E35" s="1034"/>
      <c r="F35" s="1034"/>
      <c r="G35" s="1034"/>
      <c r="H35" s="1034"/>
      <c r="I35" s="1034"/>
      <c r="J35" s="1034"/>
      <c r="K35" s="1034"/>
    </row>
    <row r="36" spans="1:11" s="1032" customFormat="1" ht="18.75">
      <c r="A36" s="1036" t="s">
        <v>10309</v>
      </c>
      <c r="B36" s="1034"/>
      <c r="C36" s="1034"/>
      <c r="D36" s="1034"/>
      <c r="E36" s="1034"/>
      <c r="F36" s="1034"/>
      <c r="G36" s="1034"/>
      <c r="H36" s="1034"/>
      <c r="I36" s="1034"/>
      <c r="J36" s="1034"/>
      <c r="K36" s="1034"/>
    </row>
    <row r="37" spans="1:11" s="1032" customFormat="1" ht="18.75">
      <c r="A37" s="1036" t="s">
        <v>10308</v>
      </c>
      <c r="B37" s="1034"/>
      <c r="C37" s="1034"/>
      <c r="D37" s="1034"/>
      <c r="E37" s="1034"/>
      <c r="F37" s="1034"/>
      <c r="G37" s="1034"/>
      <c r="H37" s="1034"/>
      <c r="I37" s="1034"/>
      <c r="J37" s="1034"/>
      <c r="K37" s="1034"/>
    </row>
    <row r="38" spans="1:11" s="1032" customFormat="1" ht="18.75">
      <c r="A38" s="1036" t="s">
        <v>10307</v>
      </c>
      <c r="B38" s="1034"/>
      <c r="C38" s="1034"/>
      <c r="D38" s="1034"/>
      <c r="E38" s="1034"/>
      <c r="F38" s="1034"/>
      <c r="G38" s="1034"/>
      <c r="H38" s="1034"/>
      <c r="I38" s="1034"/>
      <c r="J38" s="1034"/>
      <c r="K38" s="1034"/>
    </row>
    <row r="39" spans="1:11" s="1032" customFormat="1">
      <c r="A39" s="1033"/>
    </row>
    <row r="40" spans="1:11" s="1032" customFormat="1">
      <c r="A40" s="1033"/>
    </row>
    <row r="41" spans="1:11" s="1032" customFormat="1">
      <c r="A41" s="1033"/>
    </row>
    <row r="42" spans="1:11" s="1032" customFormat="1">
      <c r="A42" s="1033"/>
    </row>
    <row r="43" spans="1:11" s="1032" customFormat="1">
      <c r="A43" s="1033"/>
    </row>
    <row r="44" spans="1:11" s="1032" customFormat="1">
      <c r="A44" s="1033"/>
    </row>
    <row r="45" spans="1:11" s="1032" customFormat="1">
      <c r="A45" s="1033"/>
    </row>
    <row r="46" spans="1:11" s="1032" customFormat="1">
      <c r="A46" s="1033"/>
    </row>
    <row r="47" spans="1:11" s="1032" customFormat="1">
      <c r="A47" s="1033"/>
    </row>
    <row r="48" spans="1:11" s="1032" customFormat="1">
      <c r="A48" s="1033"/>
    </row>
    <row r="49" spans="1:1" s="1032" customFormat="1">
      <c r="A49" s="1033"/>
    </row>
  </sheetData>
  <sheetProtection algorithmName="SHA-512" hashValue="HdlsLDR/rKQDKrZlspePRd2vPwATcQDqfkGtu7D8Hv5MFMQgY11EG8Q+e0FaqyqnaUbMKyYLhxduW5oSluIynQ==" saltValue="rR1Jep4ECO/zylgjMecdtw==" spinCount="100000" sheet="1" objects="1" scenarios="1"/>
  <phoneticPr fontId="123" type="noConversion"/>
  <hyperlinks>
    <hyperlink ref="A6" location="'Promotions, Bundles and HA'!A1" display="Promotions, Bundles and HA"/>
    <hyperlink ref="A8" location="SteelHead!A1" display="SteelHead"/>
    <hyperlink ref="A9" location="SteelHead_SCC_SMC!A1" display="SteelHead_SCC_SMC"/>
    <hyperlink ref="A38" location="EOA!A1" display="EOA"/>
    <hyperlink ref="A37" location="'Prof Services Training'!A1" display="Prof Services Training"/>
    <hyperlink ref="A36" location="'Prof Services'!A1" display="Prof Services"/>
    <hyperlink ref="A35" location="'SteelSupport Government'!A1" display="SteelSupport Government"/>
    <hyperlink ref="A34" location="'Support-Dynamic'!A1" display="Support - Dynamic Priced"/>
    <hyperlink ref="A33" location="Support!A1" display="Support"/>
    <hyperlink ref="A32" location="'SteelCentral AR11 SUB'!A1" display="SteelCentral AR11 SUB"/>
    <hyperlink ref="A31" location="'SteelCentral NetProfiler SUB'!A1" display="SteelCentral NetProfiler SUB"/>
    <hyperlink ref="A30" location="'SteelCentral NetShark &amp; AR11'!A1" display="SteelCentral NetShark &amp; AR11"/>
    <hyperlink ref="A29" location="'SteelCentral NetProfiler'!A1" display="SteelCentral NetProfiler"/>
    <hyperlink ref="A28" location="'SteelCentral Portal'!A1" display="SteelCentral Portal"/>
    <hyperlink ref="A27" location="'SteelCentral Subscriptions'!A1" display="SteelCentral Subscriptions"/>
    <hyperlink ref="A26" location="'SteelCentral NPCM SUB'!A1" display="SteelCentral NPCM SUB"/>
    <hyperlink ref="A25" location="'SteelCentral SW'!A1" display="SteelCentral SW"/>
    <hyperlink ref="A24" location="'SteelCentral NPCM'!A1" display="SteelCentral NPCM"/>
    <hyperlink ref="A23" location="'SteelCentral AppResponse'!A1" display="SteelCentral AppResponse"/>
    <hyperlink ref="A22" location="Modeler!A1" display="Modeler"/>
    <hyperlink ref="A21" location="'NFR-Virtual'!A1" display="NFR-Virtual"/>
    <hyperlink ref="A20" location="'Spare FRU''s'!A1" display="Spare FRU's"/>
    <hyperlink ref="A19" location="'Field Add on Features'!A1" display="Field Add on Features"/>
    <hyperlink ref="A18" location="'Configurable Options'!A1" display="Configurable Options"/>
    <hyperlink ref="A17" location="SteelConnect!A1" display="SteelConnect"/>
    <hyperlink ref="A16" location="'SteelFusion Subscription'!A1" display="SteelFusion Subscription"/>
    <hyperlink ref="A15" location="SteelFusion!A1" display="SteelFusion"/>
    <hyperlink ref="A14" location="'Virtual Steelhead'!A1" display="Virtual Steelhead"/>
    <hyperlink ref="A13" location="'Cloud Steelhead'!A1" display="Cloud Steelhead"/>
    <hyperlink ref="A12" location="'SaaS ACC'!A1" display="SaaS ACC"/>
    <hyperlink ref="A11" location="'SteelHead-SD'!A1" display="SteelHead-SD"/>
    <hyperlink ref="A10" location="'SteelHead HW Subscription'!A1" display="SteelHead HW Subscription"/>
    <hyperlink ref="A7" location="'SteelConnect-EX'!A1" display="SteelConnect-EX"/>
  </hyperlinks>
  <pageMargins left="0.5" right="0.5" top="1" bottom="0.92" header="0.5" footer="0.22"/>
  <pageSetup scale="35" orientation="portrait" horizontalDpi="4294967292"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rowBreaks count="1" manualBreakCount="1">
    <brk id="3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47"/>
  <sheetViews>
    <sheetView zoomScaleNormal="100" workbookViewId="0"/>
  </sheetViews>
  <sheetFormatPr defaultColWidth="9.125" defaultRowHeight="12"/>
  <cols>
    <col min="1" max="1" width="24.625" style="321" customWidth="1"/>
    <col min="2" max="2" width="52.625" style="321" customWidth="1"/>
    <col min="3" max="3" width="56.625" style="24" customWidth="1"/>
    <col min="4" max="4" width="10.375" style="321" customWidth="1"/>
    <col min="5" max="5" width="5.375" style="321" customWidth="1"/>
    <col min="6" max="6" width="7.625" style="321" customWidth="1"/>
    <col min="7" max="7" width="9.375" style="321" customWidth="1"/>
    <col min="8" max="16384" width="9.125" style="321"/>
  </cols>
  <sheetData>
    <row r="1" spans="1:14" ht="21" customHeight="1" thickBot="1">
      <c r="A1" s="1" t="s">
        <v>7185</v>
      </c>
      <c r="B1" s="133"/>
      <c r="C1" s="355"/>
      <c r="D1" s="355"/>
      <c r="E1" s="355"/>
      <c r="F1" s="355"/>
      <c r="G1" s="355"/>
    </row>
    <row r="2" spans="1:14" ht="24.75" thickBot="1">
      <c r="A2" s="310" t="s">
        <v>0</v>
      </c>
      <c r="B2" s="311" t="s">
        <v>1</v>
      </c>
      <c r="C2" s="312" t="s">
        <v>2</v>
      </c>
      <c r="D2" s="315" t="s">
        <v>3498</v>
      </c>
      <c r="E2" s="316" t="s">
        <v>6494</v>
      </c>
      <c r="F2" s="313" t="s">
        <v>4</v>
      </c>
      <c r="G2" s="584" t="s">
        <v>8398</v>
      </c>
    </row>
    <row r="3" spans="1:14" ht="12.75" thickBot="1">
      <c r="A3" s="366" t="s">
        <v>1969</v>
      </c>
      <c r="B3" s="367"/>
      <c r="C3" s="367"/>
      <c r="D3" s="368"/>
      <c r="E3" s="368"/>
      <c r="F3" s="368"/>
      <c r="G3" s="368"/>
      <c r="J3" s="322"/>
    </row>
    <row r="4" spans="1:14">
      <c r="A4" s="120" t="s">
        <v>1970</v>
      </c>
      <c r="B4" s="324" t="s">
        <v>2557</v>
      </c>
      <c r="C4" s="324" t="s">
        <v>2557</v>
      </c>
      <c r="D4" s="362">
        <v>42295</v>
      </c>
      <c r="E4" s="285" t="s">
        <v>6495</v>
      </c>
      <c r="F4" s="285" t="s">
        <v>5</v>
      </c>
      <c r="G4" s="285" t="s">
        <v>6013</v>
      </c>
      <c r="J4" s="322"/>
      <c r="L4" s="857"/>
      <c r="M4" s="857"/>
      <c r="N4" s="857"/>
    </row>
    <row r="5" spans="1:14">
      <c r="A5" s="358" t="s">
        <v>1971</v>
      </c>
      <c r="B5" s="291"/>
      <c r="C5" s="291"/>
      <c r="D5" s="291"/>
      <c r="E5" s="291"/>
      <c r="F5" s="291"/>
      <c r="G5" s="363"/>
      <c r="J5" s="322"/>
      <c r="L5" s="857"/>
      <c r="M5" s="857"/>
      <c r="N5" s="857"/>
    </row>
    <row r="6" spans="1:14">
      <c r="A6" s="120" t="s">
        <v>1972</v>
      </c>
      <c r="B6" s="324" t="s">
        <v>2558</v>
      </c>
      <c r="C6" s="324" t="s">
        <v>2558</v>
      </c>
      <c r="D6" s="362">
        <v>4700</v>
      </c>
      <c r="E6" s="285" t="s">
        <v>6495</v>
      </c>
      <c r="F6" s="285" t="s">
        <v>5</v>
      </c>
      <c r="G6" s="285" t="s">
        <v>6013</v>
      </c>
      <c r="J6" s="322"/>
      <c r="L6" s="857"/>
      <c r="M6" s="857"/>
      <c r="N6" s="857"/>
    </row>
    <row r="7" spans="1:14" ht="13.5">
      <c r="A7" s="209"/>
      <c r="B7" s="201"/>
      <c r="C7" s="201"/>
      <c r="D7" s="309"/>
      <c r="E7" s="309"/>
      <c r="F7" s="309"/>
      <c r="G7" s="20"/>
      <c r="J7" s="322"/>
      <c r="L7" s="857"/>
      <c r="M7" s="857"/>
      <c r="N7" s="857"/>
    </row>
    <row r="8" spans="1:14" ht="18.75" thickBot="1">
      <c r="A8" s="157" t="s">
        <v>7186</v>
      </c>
      <c r="B8" s="76"/>
      <c r="C8" s="55"/>
      <c r="D8" s="309"/>
      <c r="E8" s="309"/>
      <c r="F8" s="309"/>
      <c r="G8" s="55"/>
      <c r="J8" s="322"/>
      <c r="L8" s="857"/>
      <c r="M8" s="857"/>
      <c r="N8" s="857"/>
    </row>
    <row r="9" spans="1:14" ht="24.75" thickBot="1">
      <c r="A9" s="310" t="s">
        <v>0</v>
      </c>
      <c r="B9" s="311" t="s">
        <v>1</v>
      </c>
      <c r="C9" s="312" t="s">
        <v>2</v>
      </c>
      <c r="D9" s="315" t="s">
        <v>3498</v>
      </c>
      <c r="E9" s="316" t="s">
        <v>6494</v>
      </c>
      <c r="F9" s="313" t="s">
        <v>4</v>
      </c>
      <c r="G9" s="584" t="s">
        <v>8398</v>
      </c>
      <c r="J9" s="322"/>
      <c r="L9" s="857"/>
      <c r="M9" s="857"/>
      <c r="N9" s="857"/>
    </row>
    <row r="10" spans="1:14" ht="12.75" thickBot="1">
      <c r="A10" s="366" t="s">
        <v>1969</v>
      </c>
      <c r="B10" s="367"/>
      <c r="C10" s="367"/>
      <c r="D10" s="368"/>
      <c r="E10" s="368"/>
      <c r="F10" s="368"/>
      <c r="G10" s="368"/>
      <c r="J10" s="322"/>
      <c r="L10" s="857"/>
      <c r="M10" s="857"/>
      <c r="N10" s="857"/>
    </row>
    <row r="11" spans="1:14">
      <c r="A11" s="120" t="s">
        <v>1973</v>
      </c>
      <c r="B11" s="324" t="s">
        <v>2559</v>
      </c>
      <c r="C11" s="324" t="s">
        <v>2559</v>
      </c>
      <c r="D11" s="362">
        <v>42295</v>
      </c>
      <c r="E11" s="285" t="s">
        <v>6495</v>
      </c>
      <c r="F11" s="285" t="s">
        <v>5</v>
      </c>
      <c r="G11" s="285" t="s">
        <v>6013</v>
      </c>
      <c r="J11" s="322"/>
      <c r="L11" s="857"/>
      <c r="M11" s="857"/>
      <c r="N11" s="857"/>
    </row>
    <row r="12" spans="1:14">
      <c r="A12" s="358" t="s">
        <v>1975</v>
      </c>
      <c r="B12" s="291"/>
      <c r="C12" s="291"/>
      <c r="D12" s="291"/>
      <c r="E12" s="291"/>
      <c r="F12" s="291"/>
      <c r="G12" s="363"/>
      <c r="J12" s="322"/>
      <c r="L12" s="857"/>
      <c r="M12" s="857"/>
      <c r="N12" s="857"/>
    </row>
    <row r="13" spans="1:14">
      <c r="A13" s="120" t="s">
        <v>1974</v>
      </c>
      <c r="B13" s="324" t="s">
        <v>2560</v>
      </c>
      <c r="C13" s="324" t="s">
        <v>2560</v>
      </c>
      <c r="D13" s="362">
        <v>0</v>
      </c>
      <c r="E13" s="285" t="s">
        <v>6495</v>
      </c>
      <c r="F13" s="285" t="s">
        <v>5</v>
      </c>
      <c r="G13" s="285" t="s">
        <v>6013</v>
      </c>
      <c r="J13" s="322"/>
      <c r="L13" s="857"/>
      <c r="M13" s="857"/>
      <c r="N13" s="857"/>
    </row>
    <row r="14" spans="1:14" ht="13.5">
      <c r="A14" s="209"/>
      <c r="B14" s="201"/>
      <c r="C14" s="201"/>
      <c r="D14" s="309"/>
      <c r="E14" s="309"/>
      <c r="F14" s="309"/>
      <c r="G14" s="20"/>
      <c r="J14" s="322"/>
      <c r="L14" s="857"/>
      <c r="M14" s="857"/>
      <c r="N14" s="857"/>
    </row>
    <row r="15" spans="1:14" ht="18.75" thickBot="1">
      <c r="A15" s="157" t="s">
        <v>7187</v>
      </c>
      <c r="B15" s="76"/>
      <c r="C15" s="55"/>
      <c r="D15" s="55"/>
      <c r="E15" s="55"/>
      <c r="F15" s="55"/>
      <c r="G15" s="55"/>
      <c r="I15" s="309"/>
      <c r="J15" s="322"/>
      <c r="L15" s="857"/>
      <c r="M15" s="857"/>
      <c r="N15" s="857"/>
    </row>
    <row r="16" spans="1:14" ht="24.75" thickBot="1">
      <c r="A16" s="310" t="s">
        <v>0</v>
      </c>
      <c r="B16" s="311" t="s">
        <v>1</v>
      </c>
      <c r="C16" s="312" t="s">
        <v>2</v>
      </c>
      <c r="D16" s="315" t="s">
        <v>3498</v>
      </c>
      <c r="E16" s="316" t="s">
        <v>6494</v>
      </c>
      <c r="F16" s="313" t="s">
        <v>4</v>
      </c>
      <c r="G16" s="584" t="s">
        <v>8398</v>
      </c>
      <c r="I16" s="309"/>
      <c r="J16" s="322"/>
      <c r="L16" s="857"/>
      <c r="M16" s="857"/>
      <c r="N16" s="857"/>
    </row>
    <row r="17" spans="1:14" ht="12.75" thickBot="1">
      <c r="A17" s="162" t="s">
        <v>7188</v>
      </c>
      <c r="B17" s="367"/>
      <c r="C17" s="367"/>
      <c r="D17" s="368"/>
      <c r="E17" s="368"/>
      <c r="F17" s="368"/>
      <c r="G17" s="368"/>
      <c r="J17" s="322"/>
      <c r="L17" s="857"/>
      <c r="M17" s="857"/>
      <c r="N17" s="857"/>
    </row>
    <row r="18" spans="1:14">
      <c r="A18" s="364" t="s">
        <v>1586</v>
      </c>
      <c r="B18" s="324" t="s">
        <v>1587</v>
      </c>
      <c r="C18" s="324" t="s">
        <v>2194</v>
      </c>
      <c r="D18" s="277">
        <v>15995</v>
      </c>
      <c r="E18" s="285" t="s">
        <v>6495</v>
      </c>
      <c r="F18" s="285" t="s">
        <v>1293</v>
      </c>
      <c r="G18" s="285" t="s">
        <v>6013</v>
      </c>
      <c r="J18" s="322"/>
      <c r="L18" s="857"/>
      <c r="M18" s="857"/>
      <c r="N18" s="857"/>
    </row>
    <row r="19" spans="1:14">
      <c r="A19" s="364" t="s">
        <v>1589</v>
      </c>
      <c r="B19" s="324" t="s">
        <v>1590</v>
      </c>
      <c r="C19" s="324" t="s">
        <v>2194</v>
      </c>
      <c r="D19" s="277">
        <v>106995</v>
      </c>
      <c r="E19" s="285" t="s">
        <v>6495</v>
      </c>
      <c r="F19" s="285" t="s">
        <v>1293</v>
      </c>
      <c r="G19" s="285" t="s">
        <v>6013</v>
      </c>
      <c r="J19" s="322"/>
      <c r="L19" s="857"/>
      <c r="M19" s="857"/>
      <c r="N19" s="857"/>
    </row>
    <row r="20" spans="1:14" ht="12.75" thickBot="1">
      <c r="A20" s="364" t="s">
        <v>1591</v>
      </c>
      <c r="B20" s="324" t="s">
        <v>1592</v>
      </c>
      <c r="C20" s="324" t="s">
        <v>2194</v>
      </c>
      <c r="D20" s="277">
        <v>267495</v>
      </c>
      <c r="E20" s="285" t="s">
        <v>6495</v>
      </c>
      <c r="F20" s="285" t="s">
        <v>1293</v>
      </c>
      <c r="G20" s="285" t="s">
        <v>6013</v>
      </c>
      <c r="J20" s="322"/>
      <c r="L20" s="857"/>
      <c r="M20" s="857"/>
      <c r="N20" s="857"/>
    </row>
    <row r="21" spans="1:14" ht="12.75" thickBot="1">
      <c r="A21" s="162" t="s">
        <v>7189</v>
      </c>
      <c r="B21" s="367"/>
      <c r="C21" s="367"/>
      <c r="D21" s="368"/>
      <c r="E21" s="368"/>
      <c r="F21" s="368"/>
      <c r="G21" s="368"/>
      <c r="J21" s="322"/>
      <c r="L21" s="857"/>
      <c r="M21" s="857"/>
      <c r="N21" s="857"/>
    </row>
    <row r="22" spans="1:14" s="47" customFormat="1">
      <c r="A22" s="364" t="s">
        <v>1593</v>
      </c>
      <c r="B22" s="324" t="s">
        <v>1594</v>
      </c>
      <c r="C22" s="324" t="s">
        <v>2194</v>
      </c>
      <c r="D22" s="277">
        <v>0</v>
      </c>
      <c r="E22" s="285" t="s">
        <v>6495</v>
      </c>
      <c r="F22" s="285" t="s">
        <v>1293</v>
      </c>
      <c r="G22" s="285" t="s">
        <v>6013</v>
      </c>
      <c r="J22" s="585"/>
      <c r="L22" s="857"/>
      <c r="M22" s="857"/>
      <c r="N22" s="857"/>
    </row>
    <row r="23" spans="1:14">
      <c r="A23" s="364" t="s">
        <v>1595</v>
      </c>
      <c r="B23" s="324" t="s">
        <v>1596</v>
      </c>
      <c r="C23" s="324" t="s">
        <v>2194</v>
      </c>
      <c r="D23" s="277">
        <v>0</v>
      </c>
      <c r="E23" s="285" t="s">
        <v>6495</v>
      </c>
      <c r="F23" s="365" t="s">
        <v>1293</v>
      </c>
      <c r="G23" s="285" t="s">
        <v>6013</v>
      </c>
      <c r="J23" s="322"/>
      <c r="L23" s="857"/>
      <c r="M23" s="857"/>
      <c r="N23" s="857"/>
    </row>
    <row r="24" spans="1:14">
      <c r="A24" s="364" t="s">
        <v>1597</v>
      </c>
      <c r="B24" s="324" t="s">
        <v>1598</v>
      </c>
      <c r="C24" s="324" t="s">
        <v>2194</v>
      </c>
      <c r="D24" s="277">
        <v>0</v>
      </c>
      <c r="E24" s="285" t="s">
        <v>6495</v>
      </c>
      <c r="F24" s="365" t="s">
        <v>1293</v>
      </c>
      <c r="G24" s="285" t="s">
        <v>6013</v>
      </c>
      <c r="J24" s="322"/>
      <c r="L24" s="857"/>
      <c r="M24" s="857"/>
      <c r="N24" s="857"/>
    </row>
    <row r="25" spans="1:14">
      <c r="A25" s="105"/>
      <c r="B25" s="210"/>
      <c r="C25" s="210"/>
      <c r="D25" s="19"/>
      <c r="E25" s="19"/>
      <c r="F25" s="20"/>
      <c r="G25" s="20"/>
      <c r="J25" s="322"/>
      <c r="L25" s="857"/>
      <c r="M25" s="857"/>
      <c r="N25" s="857"/>
    </row>
    <row r="26" spans="1:14" ht="18.75" thickBot="1">
      <c r="A26" s="157" t="s">
        <v>7190</v>
      </c>
      <c r="B26" s="210"/>
      <c r="C26" s="210"/>
      <c r="D26" s="19"/>
      <c r="E26" s="19"/>
      <c r="F26" s="20"/>
      <c r="G26" s="20"/>
      <c r="J26" s="322"/>
      <c r="L26" s="857"/>
      <c r="M26" s="857"/>
      <c r="N26" s="857"/>
    </row>
    <row r="27" spans="1:14" ht="24.75" thickBot="1">
      <c r="A27" s="310" t="s">
        <v>0</v>
      </c>
      <c r="B27" s="311" t="s">
        <v>1</v>
      </c>
      <c r="C27" s="312" t="s">
        <v>2</v>
      </c>
      <c r="D27" s="315" t="s">
        <v>3498</v>
      </c>
      <c r="E27" s="316" t="s">
        <v>6494</v>
      </c>
      <c r="F27" s="313" t="s">
        <v>4</v>
      </c>
      <c r="G27" s="584" t="s">
        <v>8398</v>
      </c>
      <c r="J27" s="322"/>
      <c r="L27" s="857"/>
      <c r="M27" s="857"/>
      <c r="N27" s="857"/>
    </row>
    <row r="28" spans="1:14" ht="12.75" thickBot="1">
      <c r="A28" s="162" t="s">
        <v>7191</v>
      </c>
      <c r="B28" s="367"/>
      <c r="C28" s="367"/>
      <c r="D28" s="368"/>
      <c r="E28" s="368"/>
      <c r="F28" s="368"/>
      <c r="G28" s="368"/>
      <c r="J28" s="322"/>
      <c r="L28" s="857"/>
      <c r="M28" s="857"/>
      <c r="N28" s="857"/>
    </row>
    <row r="29" spans="1:14" s="47" customFormat="1">
      <c r="A29" s="121" t="s">
        <v>1599</v>
      </c>
      <c r="B29" s="276" t="s">
        <v>1600</v>
      </c>
      <c r="C29" s="324" t="s">
        <v>1588</v>
      </c>
      <c r="D29" s="277">
        <v>104590</v>
      </c>
      <c r="E29" s="285" t="s">
        <v>6495</v>
      </c>
      <c r="F29" s="285" t="s">
        <v>1293</v>
      </c>
      <c r="G29" s="285" t="s">
        <v>6013</v>
      </c>
      <c r="J29" s="585"/>
      <c r="L29" s="857"/>
      <c r="M29" s="857"/>
      <c r="N29" s="857"/>
    </row>
    <row r="30" spans="1:14" s="47" customFormat="1">
      <c r="A30" s="121" t="s">
        <v>1601</v>
      </c>
      <c r="B30" s="276" t="s">
        <v>1602</v>
      </c>
      <c r="C30" s="324" t="s">
        <v>1588</v>
      </c>
      <c r="D30" s="277">
        <v>184580</v>
      </c>
      <c r="E30" s="285" t="s">
        <v>6495</v>
      </c>
      <c r="F30" s="285" t="s">
        <v>1293</v>
      </c>
      <c r="G30" s="285" t="s">
        <v>6013</v>
      </c>
      <c r="J30" s="585"/>
      <c r="L30" s="857"/>
      <c r="M30" s="857"/>
      <c r="N30" s="857"/>
    </row>
    <row r="31" spans="1:14" s="47" customFormat="1">
      <c r="A31" s="121" t="s">
        <v>1603</v>
      </c>
      <c r="B31" s="276" t="s">
        <v>1604</v>
      </c>
      <c r="C31" s="324" t="s">
        <v>1588</v>
      </c>
      <c r="D31" s="277">
        <v>289170</v>
      </c>
      <c r="E31" s="285" t="s">
        <v>6495</v>
      </c>
      <c r="F31" s="285" t="s">
        <v>1293</v>
      </c>
      <c r="G31" s="285" t="s">
        <v>6013</v>
      </c>
      <c r="J31" s="585"/>
      <c r="L31" s="857"/>
      <c r="M31" s="857"/>
      <c r="N31" s="857"/>
    </row>
    <row r="32" spans="1:14">
      <c r="A32" s="55"/>
      <c r="B32" s="55"/>
      <c r="C32" s="156"/>
      <c r="D32" s="55"/>
      <c r="E32" s="55"/>
      <c r="F32" s="55"/>
      <c r="G32" s="55"/>
      <c r="J32" s="322"/>
    </row>
    <row r="33" spans="1:11">
      <c r="A33" s="382" t="s">
        <v>160</v>
      </c>
      <c r="B33" s="382"/>
      <c r="C33" s="387" t="s">
        <v>8399</v>
      </c>
    </row>
    <row r="34" spans="1:11">
      <c r="A34" s="385" t="s">
        <v>5</v>
      </c>
      <c r="B34" s="382" t="s">
        <v>161</v>
      </c>
      <c r="C34" s="854" t="s">
        <v>8400</v>
      </c>
    </row>
    <row r="35" spans="1:11">
      <c r="A35" s="385" t="s">
        <v>7</v>
      </c>
      <c r="B35" s="383" t="s">
        <v>162</v>
      </c>
      <c r="C35" s="854" t="s">
        <v>8401</v>
      </c>
    </row>
    <row r="36" spans="1:11">
      <c r="A36" s="385" t="s">
        <v>163</v>
      </c>
      <c r="B36" s="382" t="s">
        <v>164</v>
      </c>
      <c r="C36" s="388" t="s">
        <v>8402</v>
      </c>
    </row>
    <row r="37" spans="1:11">
      <c r="A37" s="385" t="s">
        <v>165</v>
      </c>
      <c r="B37" s="382" t="s">
        <v>166</v>
      </c>
      <c r="C37" s="388" t="s">
        <v>8403</v>
      </c>
    </row>
    <row r="38" spans="1:11" s="24" customFormat="1">
      <c r="A38" s="385" t="s">
        <v>167</v>
      </c>
      <c r="B38" s="382" t="s">
        <v>168</v>
      </c>
      <c r="C38" s="388" t="s">
        <v>8404</v>
      </c>
      <c r="D38" s="321"/>
      <c r="E38" s="321"/>
      <c r="F38" s="321"/>
      <c r="G38" s="321"/>
      <c r="H38" s="321"/>
      <c r="I38" s="321"/>
      <c r="J38" s="321"/>
      <c r="K38" s="321"/>
    </row>
    <row r="39" spans="1:11" s="24" customFormat="1">
      <c r="A39" s="385" t="s">
        <v>169</v>
      </c>
      <c r="B39" s="382" t="s">
        <v>170</v>
      </c>
      <c r="C39" s="854" t="s">
        <v>8405</v>
      </c>
      <c r="D39" s="321"/>
      <c r="E39" s="321"/>
      <c r="F39" s="321"/>
      <c r="G39" s="321"/>
      <c r="H39" s="321"/>
      <c r="I39" s="321"/>
      <c r="J39" s="321"/>
      <c r="K39" s="321"/>
    </row>
    <row r="40" spans="1:11" s="24" customFormat="1">
      <c r="A40" s="26" t="s">
        <v>1292</v>
      </c>
      <c r="B40" s="27" t="s">
        <v>1295</v>
      </c>
      <c r="C40" s="849" t="s">
        <v>8406</v>
      </c>
      <c r="D40" s="321"/>
      <c r="E40" s="321"/>
      <c r="F40" s="321"/>
      <c r="G40" s="321"/>
      <c r="H40" s="321"/>
      <c r="I40" s="321"/>
      <c r="J40" s="321"/>
      <c r="K40" s="321"/>
    </row>
    <row r="41" spans="1:11" s="24" customFormat="1">
      <c r="A41" s="26" t="s">
        <v>1293</v>
      </c>
      <c r="B41" s="27" t="s">
        <v>1296</v>
      </c>
      <c r="C41" s="854" t="s">
        <v>8407</v>
      </c>
      <c r="D41" s="321"/>
      <c r="E41" s="321"/>
      <c r="F41" s="321"/>
      <c r="G41" s="321"/>
      <c r="H41" s="321"/>
      <c r="I41" s="321"/>
      <c r="J41" s="321"/>
      <c r="K41" s="321"/>
    </row>
    <row r="42" spans="1:11" s="24" customFormat="1">
      <c r="A42" s="26" t="s">
        <v>1425</v>
      </c>
      <c r="B42" s="27" t="s">
        <v>1424</v>
      </c>
      <c r="C42" s="384"/>
      <c r="D42" s="321"/>
      <c r="E42" s="321"/>
      <c r="F42" s="321"/>
      <c r="G42" s="321"/>
      <c r="H42" s="321"/>
      <c r="I42" s="321"/>
      <c r="J42" s="321"/>
      <c r="K42" s="321"/>
    </row>
    <row r="43" spans="1:11" s="24" customFormat="1">
      <c r="A43" s="26" t="s">
        <v>1294</v>
      </c>
      <c r="B43" s="27" t="s">
        <v>1297</v>
      </c>
      <c r="C43" s="849"/>
      <c r="D43" s="321"/>
      <c r="E43" s="321"/>
      <c r="F43" s="321"/>
      <c r="G43" s="321"/>
      <c r="H43" s="321"/>
      <c r="I43" s="321"/>
      <c r="J43" s="321"/>
      <c r="K43" s="321"/>
    </row>
    <row r="44" spans="1:11" s="24" customFormat="1">
      <c r="A44" s="26" t="s">
        <v>171</v>
      </c>
      <c r="B44" s="27" t="s">
        <v>172</v>
      </c>
      <c r="C44" s="384"/>
      <c r="D44" s="321"/>
      <c r="E44" s="321"/>
      <c r="F44" s="321"/>
      <c r="G44" s="321"/>
      <c r="H44" s="321"/>
      <c r="I44" s="321"/>
      <c r="J44" s="321"/>
      <c r="K44" s="321"/>
    </row>
    <row r="45" spans="1:11">
      <c r="A45" s="26" t="s">
        <v>5415</v>
      </c>
      <c r="B45" s="27" t="s">
        <v>5416</v>
      </c>
      <c r="C45" s="864"/>
    </row>
    <row r="46" spans="1:11">
      <c r="A46" s="26" t="s">
        <v>7167</v>
      </c>
      <c r="B46" s="27" t="s">
        <v>7168</v>
      </c>
      <c r="C46" s="176"/>
    </row>
    <row r="47" spans="1:11">
      <c r="A47" s="26" t="s">
        <v>7712</v>
      </c>
      <c r="B47" s="849" t="s">
        <v>9836</v>
      </c>
      <c r="C47" s="344"/>
    </row>
  </sheetData>
  <sheetProtection algorithmName="SHA-512" hashValue="78DhnKv8iaVM3qsbemsUrLEKvnx++Au4WvgLTV9nH3B8O13BUWGomFdteUYRwLLVHCkIGSEi2Ymg9jXP8B0mNg==" saltValue="4bTGMZbGMGzjatD9+7sXMA=="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Normal="100" workbookViewId="0"/>
  </sheetViews>
  <sheetFormatPr defaultColWidth="9.125" defaultRowHeight="12"/>
  <cols>
    <col min="1" max="1" width="24.75" style="849" customWidth="1"/>
    <col min="2" max="2" width="44.625" style="849" customWidth="1"/>
    <col min="3" max="3" width="52.625" style="384" customWidth="1"/>
    <col min="4" max="4" width="10.375" style="849" customWidth="1"/>
    <col min="5" max="5" width="5.375" style="849" customWidth="1"/>
    <col min="6" max="6" width="6.625" style="849" customWidth="1"/>
    <col min="7" max="7" width="9.375" style="849" customWidth="1"/>
    <col min="8" max="9" width="7.625" style="849" customWidth="1"/>
    <col min="10" max="16384" width="9.125" style="849"/>
  </cols>
  <sheetData>
    <row r="1" spans="1:14" ht="21" customHeight="1" thickBot="1">
      <c r="A1" s="927" t="s">
        <v>3802</v>
      </c>
      <c r="B1" s="133"/>
      <c r="C1" s="929"/>
      <c r="D1" s="929"/>
      <c r="E1" s="929"/>
      <c r="F1" s="929"/>
      <c r="G1" s="929"/>
    </row>
    <row r="2" spans="1:14" ht="24.75" thickBot="1">
      <c r="A2" s="850" t="s">
        <v>0</v>
      </c>
      <c r="B2" s="851" t="s">
        <v>1</v>
      </c>
      <c r="C2" s="852" t="s">
        <v>2</v>
      </c>
      <c r="D2" s="565" t="s">
        <v>3498</v>
      </c>
      <c r="E2" s="886" t="s">
        <v>6494</v>
      </c>
      <c r="F2" s="853" t="s">
        <v>4</v>
      </c>
      <c r="G2" s="584" t="s">
        <v>8398</v>
      </c>
    </row>
    <row r="3" spans="1:14" ht="12.75" thickBot="1">
      <c r="A3" s="924" t="s">
        <v>6864</v>
      </c>
      <c r="B3" s="392"/>
      <c r="C3" s="392"/>
      <c r="D3" s="860"/>
      <c r="E3" s="860"/>
      <c r="F3" s="860"/>
      <c r="G3" s="860"/>
    </row>
    <row r="4" spans="1:14" ht="12.75" thickBot="1">
      <c r="A4" s="934" t="s">
        <v>6865</v>
      </c>
      <c r="B4" s="935" t="s">
        <v>6866</v>
      </c>
      <c r="C4" s="932" t="s">
        <v>6866</v>
      </c>
      <c r="D4" s="922">
        <v>5000</v>
      </c>
      <c r="E4" s="923" t="s">
        <v>6495</v>
      </c>
      <c r="F4" s="923" t="s">
        <v>1293</v>
      </c>
      <c r="G4" s="923" t="s">
        <v>3666</v>
      </c>
      <c r="L4" s="857"/>
      <c r="M4" s="857"/>
      <c r="N4" s="857"/>
    </row>
    <row r="5" spans="1:14" ht="12.75" thickBot="1">
      <c r="A5" s="924" t="s">
        <v>6867</v>
      </c>
      <c r="B5" s="392"/>
      <c r="C5" s="392"/>
      <c r="D5" s="860"/>
      <c r="E5" s="860"/>
      <c r="F5" s="860"/>
      <c r="G5" s="860"/>
      <c r="L5" s="857"/>
      <c r="M5" s="857"/>
      <c r="N5" s="857"/>
    </row>
    <row r="6" spans="1:14" ht="12.75" thickBot="1">
      <c r="A6" s="934" t="s">
        <v>6868</v>
      </c>
      <c r="B6" s="935" t="s">
        <v>8499</v>
      </c>
      <c r="C6" s="932" t="s">
        <v>6869</v>
      </c>
      <c r="D6" s="922">
        <v>35000</v>
      </c>
      <c r="E6" s="923" t="s">
        <v>6495</v>
      </c>
      <c r="F6" s="923" t="s">
        <v>1293</v>
      </c>
      <c r="G6" s="923" t="s">
        <v>3666</v>
      </c>
      <c r="L6" s="857"/>
      <c r="M6" s="857"/>
      <c r="N6" s="857"/>
    </row>
    <row r="7" spans="1:14" ht="12.75" thickBot="1">
      <c r="A7" s="969" t="s">
        <v>6871</v>
      </c>
      <c r="B7" s="392"/>
      <c r="C7" s="392"/>
      <c r="D7" s="860"/>
      <c r="E7" s="860"/>
      <c r="F7" s="860"/>
      <c r="G7" s="860"/>
      <c r="L7" s="857"/>
      <c r="M7" s="857"/>
      <c r="N7" s="857"/>
    </row>
    <row r="8" spans="1:14">
      <c r="A8" s="959" t="s">
        <v>9870</v>
      </c>
      <c r="B8" s="960" t="s">
        <v>9871</v>
      </c>
      <c r="C8" s="913" t="s">
        <v>9872</v>
      </c>
      <c r="D8" s="961">
        <v>0</v>
      </c>
      <c r="E8" s="962" t="s">
        <v>6495</v>
      </c>
      <c r="F8" s="962" t="s">
        <v>1293</v>
      </c>
      <c r="G8" s="962" t="s">
        <v>3666</v>
      </c>
      <c r="L8" s="857"/>
      <c r="M8" s="857"/>
      <c r="N8" s="857"/>
    </row>
    <row r="9" spans="1:14">
      <c r="C9" s="849"/>
      <c r="L9" s="857"/>
      <c r="M9" s="857"/>
      <c r="N9" s="857"/>
    </row>
    <row r="10" spans="1:14" ht="16.5" thickBot="1">
      <c r="A10" s="660" t="s">
        <v>351</v>
      </c>
      <c r="B10" s="55"/>
      <c r="C10" s="156"/>
      <c r="D10" s="55"/>
      <c r="E10" s="55"/>
      <c r="F10" s="55"/>
      <c r="G10" s="55"/>
      <c r="H10" s="55"/>
      <c r="I10" s="55"/>
      <c r="L10" s="857"/>
      <c r="M10" s="857"/>
      <c r="N10" s="857"/>
    </row>
    <row r="11" spans="1:14" ht="24.75" thickBot="1">
      <c r="A11" s="850" t="s">
        <v>0</v>
      </c>
      <c r="B11" s="851" t="s">
        <v>1</v>
      </c>
      <c r="C11" s="852" t="s">
        <v>2</v>
      </c>
      <c r="D11" s="853" t="s">
        <v>3</v>
      </c>
      <c r="E11" s="948" t="s">
        <v>6494</v>
      </c>
      <c r="F11" s="859" t="s">
        <v>4</v>
      </c>
      <c r="G11" s="584" t="s">
        <v>8398</v>
      </c>
      <c r="H11" s="852" t="s">
        <v>352</v>
      </c>
      <c r="I11" s="852" t="s">
        <v>353</v>
      </c>
      <c r="L11" s="857"/>
      <c r="M11" s="857"/>
      <c r="N11" s="857"/>
    </row>
    <row r="12" spans="1:14" ht="12.75" thickBot="1">
      <c r="A12" s="949" t="s">
        <v>6870</v>
      </c>
      <c r="B12" s="392"/>
      <c r="C12" s="392"/>
      <c r="D12" s="860"/>
      <c r="E12" s="860"/>
      <c r="F12" s="860"/>
      <c r="G12" s="860"/>
      <c r="H12" s="860"/>
      <c r="I12" s="860"/>
      <c r="L12" s="857"/>
      <c r="M12" s="857"/>
      <c r="N12" s="857"/>
    </row>
    <row r="13" spans="1:14" ht="72">
      <c r="A13" s="587" t="s">
        <v>9841</v>
      </c>
      <c r="B13" s="935" t="s">
        <v>9842</v>
      </c>
      <c r="C13" s="932" t="s">
        <v>9888</v>
      </c>
      <c r="D13" s="956">
        <v>30000</v>
      </c>
      <c r="E13" s="423" t="s">
        <v>6495</v>
      </c>
      <c r="F13" s="423" t="s">
        <v>1293</v>
      </c>
      <c r="G13" s="423" t="s">
        <v>3666</v>
      </c>
      <c r="H13" s="957">
        <v>1</v>
      </c>
      <c r="I13" s="957">
        <v>5</v>
      </c>
      <c r="L13" s="857"/>
      <c r="M13" s="857"/>
      <c r="N13" s="857"/>
    </row>
    <row r="14" spans="1:14" ht="72">
      <c r="A14" s="587" t="s">
        <v>9841</v>
      </c>
      <c r="B14" s="935" t="s">
        <v>9842</v>
      </c>
      <c r="C14" s="932" t="s">
        <v>9888</v>
      </c>
      <c r="D14" s="956">
        <v>28000</v>
      </c>
      <c r="E14" s="423" t="s">
        <v>6495</v>
      </c>
      <c r="F14" s="423" t="s">
        <v>1293</v>
      </c>
      <c r="G14" s="423" t="s">
        <v>3666</v>
      </c>
      <c r="H14" s="958">
        <v>6</v>
      </c>
      <c r="I14" s="958">
        <v>10</v>
      </c>
      <c r="L14" s="857"/>
      <c r="M14" s="857"/>
      <c r="N14" s="857"/>
    </row>
    <row r="15" spans="1:14" ht="72">
      <c r="A15" s="587" t="s">
        <v>9841</v>
      </c>
      <c r="B15" s="935" t="s">
        <v>9842</v>
      </c>
      <c r="C15" s="932" t="s">
        <v>9888</v>
      </c>
      <c r="D15" s="956">
        <v>26000</v>
      </c>
      <c r="E15" s="423" t="s">
        <v>6495</v>
      </c>
      <c r="F15" s="423" t="s">
        <v>1293</v>
      </c>
      <c r="G15" s="423" t="s">
        <v>3666</v>
      </c>
      <c r="H15" s="958">
        <v>11</v>
      </c>
      <c r="I15" s="958">
        <v>25</v>
      </c>
      <c r="L15" s="857"/>
      <c r="M15" s="857"/>
      <c r="N15" s="857"/>
    </row>
    <row r="16" spans="1:14" ht="72">
      <c r="A16" s="587" t="s">
        <v>9841</v>
      </c>
      <c r="B16" s="935" t="s">
        <v>9842</v>
      </c>
      <c r="C16" s="932" t="s">
        <v>9888</v>
      </c>
      <c r="D16" s="956">
        <v>25000</v>
      </c>
      <c r="E16" s="423" t="s">
        <v>6495</v>
      </c>
      <c r="F16" s="423" t="s">
        <v>1293</v>
      </c>
      <c r="G16" s="423" t="s">
        <v>3666</v>
      </c>
      <c r="H16" s="958">
        <v>26</v>
      </c>
      <c r="I16" s="958">
        <v>99999</v>
      </c>
      <c r="L16" s="857"/>
      <c r="M16" s="857"/>
      <c r="N16" s="857"/>
    </row>
    <row r="17" spans="1:14" ht="12.75" thickBot="1">
      <c r="C17" s="849"/>
      <c r="L17" s="857"/>
      <c r="M17" s="857"/>
      <c r="N17" s="857"/>
    </row>
    <row r="18" spans="1:14" ht="12.75" thickBot="1">
      <c r="A18" s="924" t="s">
        <v>3682</v>
      </c>
      <c r="B18" s="392"/>
      <c r="C18" s="392"/>
      <c r="D18" s="860"/>
      <c r="E18" s="860"/>
      <c r="F18" s="860"/>
      <c r="G18" s="860"/>
      <c r="J18" s="854"/>
      <c r="L18" s="857"/>
      <c r="M18" s="857"/>
      <c r="N18" s="857"/>
    </row>
    <row r="19" spans="1:14" ht="12.75" thickBot="1">
      <c r="A19" s="934" t="s">
        <v>3667</v>
      </c>
      <c r="B19" s="935" t="s">
        <v>3668</v>
      </c>
      <c r="C19" s="932" t="s">
        <v>3669</v>
      </c>
      <c r="D19" s="922">
        <v>5000</v>
      </c>
      <c r="E19" s="923" t="s">
        <v>6495</v>
      </c>
      <c r="F19" s="923" t="s">
        <v>1293</v>
      </c>
      <c r="G19" s="923" t="s">
        <v>3666</v>
      </c>
      <c r="J19" s="854"/>
      <c r="L19" s="857"/>
      <c r="M19" s="857"/>
      <c r="N19" s="857"/>
    </row>
    <row r="20" spans="1:14" ht="12.75" thickBot="1">
      <c r="A20" s="924" t="s">
        <v>4119</v>
      </c>
      <c r="B20" s="392"/>
      <c r="C20" s="392"/>
      <c r="D20" s="860"/>
      <c r="E20" s="860"/>
      <c r="F20" s="860"/>
      <c r="G20" s="860"/>
      <c r="H20" s="55"/>
      <c r="I20" s="55"/>
      <c r="J20" s="854"/>
      <c r="L20" s="857"/>
      <c r="M20" s="857"/>
      <c r="N20" s="857"/>
    </row>
    <row r="21" spans="1:14">
      <c r="A21" s="934" t="s">
        <v>3670</v>
      </c>
      <c r="B21" s="935" t="s">
        <v>3671</v>
      </c>
      <c r="C21" s="932" t="s">
        <v>3672</v>
      </c>
      <c r="D21" s="922">
        <v>25000</v>
      </c>
      <c r="E21" s="923" t="s">
        <v>6495</v>
      </c>
      <c r="F21" s="923" t="s">
        <v>1293</v>
      </c>
      <c r="G21" s="923" t="s">
        <v>3666</v>
      </c>
      <c r="J21" s="854"/>
      <c r="L21" s="857"/>
      <c r="M21" s="857"/>
      <c r="N21" s="857"/>
    </row>
    <row r="22" spans="1:14">
      <c r="A22" s="934" t="s">
        <v>3673</v>
      </c>
      <c r="B22" s="935" t="s">
        <v>3674</v>
      </c>
      <c r="C22" s="932" t="s">
        <v>3675</v>
      </c>
      <c r="D22" s="922">
        <v>45000</v>
      </c>
      <c r="E22" s="923" t="s">
        <v>6495</v>
      </c>
      <c r="F22" s="923" t="s">
        <v>1293</v>
      </c>
      <c r="G22" s="923" t="s">
        <v>3666</v>
      </c>
      <c r="H22" s="55"/>
      <c r="I22" s="55"/>
      <c r="J22" s="854"/>
      <c r="L22" s="857"/>
      <c r="M22" s="857"/>
      <c r="N22" s="857"/>
    </row>
    <row r="23" spans="1:14">
      <c r="A23" s="934" t="s">
        <v>3676</v>
      </c>
      <c r="B23" s="935" t="s">
        <v>3677</v>
      </c>
      <c r="C23" s="932" t="s">
        <v>3678</v>
      </c>
      <c r="D23" s="922">
        <v>60000</v>
      </c>
      <c r="E23" s="923" t="s">
        <v>6495</v>
      </c>
      <c r="F23" s="923" t="s">
        <v>1293</v>
      </c>
      <c r="G23" s="923" t="s">
        <v>3666</v>
      </c>
      <c r="H23" s="55"/>
      <c r="I23" s="55"/>
      <c r="J23" s="854"/>
      <c r="L23" s="857"/>
      <c r="M23" s="857"/>
      <c r="N23" s="857"/>
    </row>
    <row r="24" spans="1:14" ht="12.75" thickBot="1">
      <c r="A24" s="934" t="s">
        <v>3679</v>
      </c>
      <c r="B24" s="935" t="s">
        <v>3680</v>
      </c>
      <c r="C24" s="932" t="s">
        <v>3681</v>
      </c>
      <c r="D24" s="922">
        <v>100000</v>
      </c>
      <c r="E24" s="923" t="s">
        <v>6495</v>
      </c>
      <c r="F24" s="923" t="s">
        <v>1293</v>
      </c>
      <c r="G24" s="923" t="s">
        <v>3666</v>
      </c>
      <c r="H24" s="55"/>
      <c r="I24" s="55"/>
      <c r="J24" s="854"/>
      <c r="L24" s="857"/>
      <c r="M24" s="857"/>
      <c r="N24" s="857"/>
    </row>
    <row r="25" spans="1:14" ht="12.75" thickBot="1">
      <c r="A25" s="924" t="s">
        <v>3692</v>
      </c>
      <c r="B25" s="392"/>
      <c r="C25" s="392"/>
      <c r="D25" s="860"/>
      <c r="E25" s="860"/>
      <c r="F25" s="860"/>
      <c r="G25" s="860"/>
      <c r="H25" s="55"/>
      <c r="I25" s="55"/>
      <c r="J25" s="854"/>
      <c r="L25" s="857"/>
      <c r="M25" s="857"/>
      <c r="N25" s="857"/>
    </row>
    <row r="26" spans="1:14">
      <c r="A26" s="934" t="s">
        <v>3683</v>
      </c>
      <c r="B26" s="935" t="s">
        <v>3684</v>
      </c>
      <c r="C26" s="932" t="s">
        <v>3685</v>
      </c>
      <c r="D26" s="922">
        <v>15000</v>
      </c>
      <c r="E26" s="923" t="s">
        <v>6495</v>
      </c>
      <c r="F26" s="923" t="s">
        <v>1293</v>
      </c>
      <c r="G26" s="923" t="s">
        <v>3666</v>
      </c>
      <c r="J26" s="854"/>
      <c r="L26" s="857"/>
      <c r="M26" s="857"/>
      <c r="N26" s="857"/>
    </row>
    <row r="27" spans="1:14">
      <c r="A27" s="934" t="s">
        <v>3686</v>
      </c>
      <c r="B27" s="935" t="s">
        <v>3687</v>
      </c>
      <c r="C27" s="932" t="s">
        <v>3688</v>
      </c>
      <c r="D27" s="922">
        <v>30000</v>
      </c>
      <c r="E27" s="923" t="s">
        <v>6495</v>
      </c>
      <c r="F27" s="923" t="s">
        <v>1293</v>
      </c>
      <c r="G27" s="923" t="s">
        <v>3666</v>
      </c>
      <c r="J27" s="854"/>
      <c r="L27" s="857"/>
      <c r="M27" s="857"/>
      <c r="N27" s="857"/>
    </row>
    <row r="28" spans="1:14" ht="12.75" thickBot="1">
      <c r="A28" s="934" t="s">
        <v>3689</v>
      </c>
      <c r="B28" s="935" t="s">
        <v>3690</v>
      </c>
      <c r="C28" s="932" t="s">
        <v>3691</v>
      </c>
      <c r="D28" s="922">
        <v>50000</v>
      </c>
      <c r="E28" s="923" t="s">
        <v>6495</v>
      </c>
      <c r="F28" s="923" t="s">
        <v>1293</v>
      </c>
      <c r="G28" s="923" t="s">
        <v>3666</v>
      </c>
      <c r="H28" s="55"/>
      <c r="I28" s="55"/>
      <c r="J28" s="854"/>
      <c r="L28" s="857"/>
      <c r="M28" s="857"/>
      <c r="N28" s="857"/>
    </row>
    <row r="29" spans="1:14" ht="12.75" thickBot="1">
      <c r="A29" s="924" t="s">
        <v>3693</v>
      </c>
      <c r="B29" s="392"/>
      <c r="C29" s="392"/>
      <c r="D29" s="860"/>
      <c r="E29" s="860"/>
      <c r="F29" s="860"/>
      <c r="G29" s="860"/>
      <c r="H29" s="55"/>
      <c r="I29" s="55"/>
      <c r="J29" s="854"/>
      <c r="L29" s="857"/>
      <c r="M29" s="857"/>
      <c r="N29" s="857"/>
    </row>
    <row r="30" spans="1:14" ht="12.75" thickBot="1">
      <c r="A30" s="934" t="s">
        <v>3694</v>
      </c>
      <c r="B30" s="935" t="s">
        <v>3695</v>
      </c>
      <c r="C30" s="932" t="s">
        <v>3696</v>
      </c>
      <c r="D30" s="922">
        <v>25000</v>
      </c>
      <c r="E30" s="923" t="s">
        <v>6495</v>
      </c>
      <c r="F30" s="923" t="s">
        <v>1293</v>
      </c>
      <c r="G30" s="923" t="s">
        <v>3666</v>
      </c>
      <c r="J30" s="854"/>
      <c r="L30" s="857"/>
      <c r="M30" s="857"/>
      <c r="N30" s="857"/>
    </row>
    <row r="31" spans="1:14" ht="12.75" thickBot="1">
      <c r="A31" s="924" t="s">
        <v>4077</v>
      </c>
      <c r="B31" s="392"/>
      <c r="C31" s="392"/>
      <c r="D31" s="860"/>
      <c r="E31" s="860"/>
      <c r="F31" s="860"/>
      <c r="G31" s="860"/>
      <c r="H31" s="55"/>
      <c r="I31" s="55"/>
      <c r="J31" s="854"/>
      <c r="L31" s="857"/>
      <c r="M31" s="857"/>
      <c r="N31" s="857"/>
    </row>
    <row r="32" spans="1:14" ht="12.75" thickBot="1">
      <c r="A32" s="934" t="s">
        <v>3714</v>
      </c>
      <c r="B32" s="935" t="s">
        <v>3715</v>
      </c>
      <c r="C32" s="932" t="s">
        <v>3716</v>
      </c>
      <c r="D32" s="922">
        <v>0</v>
      </c>
      <c r="E32" s="923" t="s">
        <v>6495</v>
      </c>
      <c r="F32" s="923" t="s">
        <v>1293</v>
      </c>
      <c r="G32" s="923" t="s">
        <v>3666</v>
      </c>
      <c r="J32" s="854"/>
      <c r="L32" s="857"/>
      <c r="M32" s="857"/>
      <c r="N32" s="857"/>
    </row>
    <row r="33" spans="1:14" ht="12.75" thickBot="1">
      <c r="A33" s="924" t="s">
        <v>3717</v>
      </c>
      <c r="B33" s="392"/>
      <c r="C33" s="392"/>
      <c r="D33" s="860"/>
      <c r="E33" s="860"/>
      <c r="F33" s="860"/>
      <c r="G33" s="860"/>
      <c r="H33" s="55"/>
      <c r="I33" s="55"/>
      <c r="J33" s="854"/>
      <c r="L33" s="857"/>
      <c r="M33" s="857"/>
      <c r="N33" s="857"/>
    </row>
    <row r="34" spans="1:14">
      <c r="A34" s="934" t="s">
        <v>3725</v>
      </c>
      <c r="B34" s="935" t="s">
        <v>3726</v>
      </c>
      <c r="C34" s="932" t="s">
        <v>3727</v>
      </c>
      <c r="D34" s="922">
        <v>0</v>
      </c>
      <c r="E34" s="923" t="s">
        <v>6495</v>
      </c>
      <c r="F34" s="923" t="s">
        <v>1293</v>
      </c>
      <c r="G34" s="923" t="s">
        <v>3666</v>
      </c>
      <c r="J34" s="854"/>
      <c r="L34" s="857"/>
      <c r="M34" s="857"/>
      <c r="N34" s="857"/>
    </row>
    <row r="35" spans="1:14">
      <c r="A35" s="934" t="s">
        <v>3728</v>
      </c>
      <c r="B35" s="935" t="s">
        <v>3729</v>
      </c>
      <c r="C35" s="932" t="s">
        <v>3730</v>
      </c>
      <c r="D35" s="922">
        <v>0</v>
      </c>
      <c r="E35" s="923" t="s">
        <v>6495</v>
      </c>
      <c r="F35" s="923" t="s">
        <v>1293</v>
      </c>
      <c r="G35" s="923" t="s">
        <v>3666</v>
      </c>
      <c r="J35" s="854"/>
      <c r="L35" s="857"/>
      <c r="M35" s="857"/>
      <c r="N35" s="857"/>
    </row>
    <row r="36" spans="1:14" ht="24.75" thickBot="1">
      <c r="A36" s="934" t="s">
        <v>3731</v>
      </c>
      <c r="B36" s="935" t="s">
        <v>3732</v>
      </c>
      <c r="C36" s="932" t="s">
        <v>3733</v>
      </c>
      <c r="D36" s="922">
        <v>0</v>
      </c>
      <c r="E36" s="923" t="s">
        <v>6495</v>
      </c>
      <c r="F36" s="923" t="s">
        <v>1293</v>
      </c>
      <c r="G36" s="923" t="s">
        <v>3666</v>
      </c>
      <c r="J36" s="854"/>
      <c r="L36" s="857"/>
      <c r="M36" s="857"/>
      <c r="N36" s="857"/>
    </row>
    <row r="37" spans="1:14" ht="12.75" thickBot="1">
      <c r="A37" s="924" t="s">
        <v>3718</v>
      </c>
      <c r="B37" s="392"/>
      <c r="C37" s="392"/>
      <c r="D37" s="860"/>
      <c r="E37" s="860"/>
      <c r="F37" s="860"/>
      <c r="G37" s="860"/>
      <c r="H37" s="55"/>
      <c r="I37" s="55"/>
      <c r="J37" s="854"/>
      <c r="L37" s="857"/>
      <c r="M37" s="857"/>
      <c r="N37" s="857"/>
    </row>
    <row r="38" spans="1:14" ht="12.75" thickBot="1">
      <c r="A38" s="934" t="s">
        <v>3734</v>
      </c>
      <c r="B38" s="935" t="s">
        <v>3735</v>
      </c>
      <c r="C38" s="932" t="s">
        <v>3736</v>
      </c>
      <c r="D38" s="922">
        <v>0</v>
      </c>
      <c r="E38" s="923" t="s">
        <v>6495</v>
      </c>
      <c r="F38" s="923" t="s">
        <v>1293</v>
      </c>
      <c r="G38" s="923" t="s">
        <v>3666</v>
      </c>
      <c r="J38" s="854"/>
      <c r="L38" s="857"/>
      <c r="M38" s="857"/>
      <c r="N38" s="857"/>
    </row>
    <row r="39" spans="1:14" ht="12.75" thickBot="1">
      <c r="A39" s="924" t="s">
        <v>4120</v>
      </c>
      <c r="B39" s="392"/>
      <c r="C39" s="392"/>
      <c r="D39" s="858"/>
      <c r="E39" s="858"/>
      <c r="F39" s="858"/>
      <c r="G39" s="858"/>
      <c r="H39" s="55"/>
      <c r="I39" s="55"/>
      <c r="J39" s="854"/>
      <c r="L39" s="857"/>
      <c r="M39" s="857"/>
      <c r="N39" s="857"/>
    </row>
    <row r="40" spans="1:14">
      <c r="A40" s="934" t="s">
        <v>3722</v>
      </c>
      <c r="B40" s="935" t="s">
        <v>3723</v>
      </c>
      <c r="C40" s="932" t="s">
        <v>3724</v>
      </c>
      <c r="D40" s="922">
        <v>0</v>
      </c>
      <c r="E40" s="923" t="s">
        <v>6495</v>
      </c>
      <c r="F40" s="923" t="s">
        <v>1293</v>
      </c>
      <c r="G40" s="923" t="s">
        <v>3666</v>
      </c>
      <c r="J40" s="854"/>
      <c r="L40" s="857"/>
      <c r="M40" s="857"/>
      <c r="N40" s="857"/>
    </row>
    <row r="41" spans="1:14" ht="12.75" thickBot="1">
      <c r="A41" s="934" t="s">
        <v>3737</v>
      </c>
      <c r="B41" s="935" t="s">
        <v>3738</v>
      </c>
      <c r="C41" s="932" t="s">
        <v>3739</v>
      </c>
      <c r="D41" s="922">
        <v>0</v>
      </c>
      <c r="E41" s="923" t="s">
        <v>6495</v>
      </c>
      <c r="F41" s="923" t="s">
        <v>1293</v>
      </c>
      <c r="G41" s="923" t="s">
        <v>3666</v>
      </c>
      <c r="J41" s="854"/>
      <c r="L41" s="857"/>
      <c r="M41" s="857"/>
      <c r="N41" s="857"/>
    </row>
    <row r="42" spans="1:14" ht="12.75" thickBot="1">
      <c r="A42" s="924" t="s">
        <v>4121</v>
      </c>
      <c r="B42" s="392"/>
      <c r="C42" s="392"/>
      <c r="D42" s="858"/>
      <c r="E42" s="858"/>
      <c r="F42" s="858"/>
      <c r="G42" s="858"/>
      <c r="H42" s="55"/>
      <c r="I42" s="55"/>
      <c r="J42" s="854"/>
      <c r="L42" s="857"/>
      <c r="M42" s="857"/>
      <c r="N42" s="857"/>
    </row>
    <row r="43" spans="1:14">
      <c r="A43" s="934" t="s">
        <v>3719</v>
      </c>
      <c r="B43" s="935" t="s">
        <v>3720</v>
      </c>
      <c r="C43" s="932" t="s">
        <v>3721</v>
      </c>
      <c r="D43" s="922">
        <v>0</v>
      </c>
      <c r="E43" s="923" t="s">
        <v>6495</v>
      </c>
      <c r="F43" s="923" t="s">
        <v>1293</v>
      </c>
      <c r="G43" s="923" t="s">
        <v>3666</v>
      </c>
      <c r="J43" s="854"/>
      <c r="L43" s="857"/>
      <c r="M43" s="857"/>
      <c r="N43" s="857"/>
    </row>
    <row r="44" spans="1:14">
      <c r="A44" s="934" t="s">
        <v>3740</v>
      </c>
      <c r="B44" s="935" t="s">
        <v>3741</v>
      </c>
      <c r="C44" s="932" t="s">
        <v>3742</v>
      </c>
      <c r="D44" s="922">
        <v>0</v>
      </c>
      <c r="E44" s="923" t="s">
        <v>6495</v>
      </c>
      <c r="F44" s="923" t="s">
        <v>1293</v>
      </c>
      <c r="G44" s="923" t="s">
        <v>3666</v>
      </c>
      <c r="J44" s="854"/>
      <c r="L44" s="857"/>
      <c r="M44" s="857"/>
      <c r="N44" s="857"/>
    </row>
    <row r="45" spans="1:14">
      <c r="A45" s="934" t="s">
        <v>3743</v>
      </c>
      <c r="B45" s="935" t="s">
        <v>3744</v>
      </c>
      <c r="C45" s="932" t="s">
        <v>3745</v>
      </c>
      <c r="D45" s="922">
        <v>0</v>
      </c>
      <c r="E45" s="923" t="s">
        <v>6495</v>
      </c>
      <c r="F45" s="923" t="s">
        <v>1293</v>
      </c>
      <c r="G45" s="923" t="s">
        <v>3666</v>
      </c>
      <c r="J45" s="854"/>
      <c r="L45" s="857"/>
      <c r="M45" s="857"/>
      <c r="N45" s="857"/>
    </row>
    <row r="46" spans="1:14">
      <c r="A46" s="934" t="s">
        <v>3746</v>
      </c>
      <c r="B46" s="932" t="s">
        <v>3747</v>
      </c>
      <c r="C46" s="932" t="s">
        <v>3747</v>
      </c>
      <c r="D46" s="922">
        <v>0</v>
      </c>
      <c r="E46" s="923" t="s">
        <v>6495</v>
      </c>
      <c r="F46" s="923" t="s">
        <v>1293</v>
      </c>
      <c r="G46" s="923" t="s">
        <v>3666</v>
      </c>
      <c r="J46" s="854"/>
      <c r="L46" s="857"/>
      <c r="M46" s="857"/>
      <c r="N46" s="857"/>
    </row>
    <row r="47" spans="1:14">
      <c r="A47" s="868"/>
      <c r="B47" s="200"/>
      <c r="C47" s="865"/>
      <c r="D47" s="866"/>
      <c r="E47" s="866"/>
      <c r="F47" s="867"/>
      <c r="G47" s="55"/>
      <c r="H47" s="55"/>
      <c r="I47" s="55"/>
      <c r="J47" s="854"/>
      <c r="L47" s="857"/>
      <c r="M47" s="857"/>
      <c r="N47" s="857"/>
    </row>
    <row r="48" spans="1:14" ht="18.75" thickBot="1">
      <c r="A48" s="927" t="s">
        <v>1634</v>
      </c>
      <c r="B48" s="267"/>
      <c r="C48" s="929"/>
      <c r="D48" s="929"/>
      <c r="E48" s="929"/>
      <c r="F48" s="929"/>
      <c r="G48" s="929"/>
      <c r="H48" s="55"/>
      <c r="I48" s="55"/>
      <c r="J48" s="854"/>
      <c r="L48" s="857"/>
      <c r="M48" s="857"/>
      <c r="N48" s="857"/>
    </row>
    <row r="49" spans="1:14" ht="24.75" thickBot="1">
      <c r="A49" s="850" t="s">
        <v>0</v>
      </c>
      <c r="B49" s="851" t="s">
        <v>1</v>
      </c>
      <c r="C49" s="852" t="s">
        <v>2</v>
      </c>
      <c r="D49" s="565" t="s">
        <v>3498</v>
      </c>
      <c r="E49" s="886" t="s">
        <v>6494</v>
      </c>
      <c r="F49" s="853" t="s">
        <v>4</v>
      </c>
      <c r="G49" s="584" t="s">
        <v>8398</v>
      </c>
      <c r="H49" s="55"/>
      <c r="I49" s="55"/>
      <c r="J49" s="854"/>
      <c r="L49" s="857"/>
      <c r="M49" s="857"/>
      <c r="N49" s="857"/>
    </row>
    <row r="50" spans="1:14" ht="12.75" thickBot="1">
      <c r="A50" s="924" t="s">
        <v>1635</v>
      </c>
      <c r="B50" s="392"/>
      <c r="C50" s="392"/>
      <c r="D50" s="860"/>
      <c r="E50" s="860"/>
      <c r="F50" s="860"/>
      <c r="G50" s="860"/>
      <c r="H50" s="55"/>
      <c r="I50" s="55"/>
      <c r="J50" s="854"/>
      <c r="L50" s="857"/>
      <c r="M50" s="857"/>
      <c r="N50" s="857"/>
    </row>
    <row r="51" spans="1:14" ht="24.75" thickBot="1">
      <c r="A51" s="934" t="s">
        <v>1636</v>
      </c>
      <c r="B51" s="935" t="s">
        <v>1637</v>
      </c>
      <c r="C51" s="932" t="s">
        <v>1638</v>
      </c>
      <c r="D51" s="922">
        <v>17120</v>
      </c>
      <c r="E51" s="923" t="s">
        <v>6495</v>
      </c>
      <c r="F51" s="923" t="s">
        <v>1293</v>
      </c>
      <c r="G51" s="923" t="s">
        <v>3666</v>
      </c>
      <c r="H51" s="55"/>
      <c r="I51" s="55"/>
      <c r="J51" s="854"/>
      <c r="L51" s="857"/>
      <c r="M51" s="857"/>
      <c r="N51" s="857"/>
    </row>
    <row r="52" spans="1:14" ht="12.75" thickBot="1">
      <c r="A52" s="924" t="s">
        <v>1639</v>
      </c>
      <c r="B52" s="392"/>
      <c r="C52" s="392"/>
      <c r="D52" s="860"/>
      <c r="E52" s="860"/>
      <c r="F52" s="860"/>
      <c r="G52" s="860"/>
      <c r="H52" s="55"/>
      <c r="I52" s="55"/>
      <c r="J52" s="854"/>
      <c r="L52" s="857"/>
      <c r="M52" s="857"/>
      <c r="N52" s="857"/>
    </row>
    <row r="53" spans="1:14" ht="24">
      <c r="A53" s="934" t="s">
        <v>1640</v>
      </c>
      <c r="B53" s="935" t="s">
        <v>1641</v>
      </c>
      <c r="C53" s="932" t="s">
        <v>1638</v>
      </c>
      <c r="D53" s="922">
        <v>0</v>
      </c>
      <c r="E53" s="923" t="s">
        <v>6495</v>
      </c>
      <c r="F53" s="923" t="s">
        <v>1293</v>
      </c>
      <c r="G53" s="923" t="s">
        <v>3666</v>
      </c>
      <c r="H53" s="55"/>
      <c r="I53" s="55"/>
      <c r="J53" s="854"/>
      <c r="L53" s="857"/>
      <c r="M53" s="857"/>
      <c r="N53" s="857"/>
    </row>
    <row r="54" spans="1:14">
      <c r="A54" s="868"/>
      <c r="B54" s="200"/>
      <c r="C54" s="865"/>
      <c r="D54" s="866"/>
      <c r="E54" s="866"/>
      <c r="F54" s="867"/>
      <c r="G54" s="55"/>
      <c r="H54" s="55"/>
      <c r="I54" s="55"/>
      <c r="J54" s="854"/>
      <c r="L54" s="857"/>
      <c r="M54" s="857"/>
      <c r="N54" s="857"/>
    </row>
    <row r="55" spans="1:14" ht="16.5" thickBot="1">
      <c r="A55" s="660" t="s">
        <v>351</v>
      </c>
      <c r="B55" s="55"/>
      <c r="C55" s="156"/>
      <c r="D55" s="55"/>
      <c r="E55" s="55"/>
      <c r="F55" s="55"/>
      <c r="G55" s="55"/>
      <c r="H55" s="55"/>
      <c r="I55" s="55"/>
      <c r="J55" s="854"/>
      <c r="L55" s="857"/>
      <c r="M55" s="857"/>
      <c r="N55" s="857"/>
    </row>
    <row r="56" spans="1:14" ht="24.75" thickBot="1">
      <c r="A56" s="850" t="s">
        <v>0</v>
      </c>
      <c r="B56" s="851" t="s">
        <v>1</v>
      </c>
      <c r="C56" s="852" t="s">
        <v>2</v>
      </c>
      <c r="D56" s="853" t="s">
        <v>3</v>
      </c>
      <c r="E56" s="886" t="s">
        <v>6494</v>
      </c>
      <c r="F56" s="859" t="s">
        <v>4</v>
      </c>
      <c r="G56" s="584" t="s">
        <v>8398</v>
      </c>
      <c r="H56" s="852" t="s">
        <v>352</v>
      </c>
      <c r="I56" s="852" t="s">
        <v>353</v>
      </c>
      <c r="J56" s="854"/>
      <c r="L56" s="857"/>
      <c r="M56" s="857"/>
      <c r="N56" s="857"/>
    </row>
    <row r="57" spans="1:14" ht="12.75" thickBot="1">
      <c r="A57" s="924" t="s">
        <v>4123</v>
      </c>
      <c r="B57" s="392"/>
      <c r="C57" s="392"/>
      <c r="D57" s="858"/>
      <c r="E57" s="858"/>
      <c r="F57" s="858"/>
      <c r="G57" s="858"/>
      <c r="H57" s="858"/>
      <c r="I57" s="858"/>
      <c r="J57" s="854"/>
      <c r="L57" s="857"/>
      <c r="M57" s="857"/>
      <c r="N57" s="857"/>
    </row>
    <row r="58" spans="1:14">
      <c r="A58" s="936" t="s">
        <v>3700</v>
      </c>
      <c r="B58" s="937" t="s">
        <v>3701</v>
      </c>
      <c r="C58" s="937" t="s">
        <v>3702</v>
      </c>
      <c r="D58" s="922">
        <v>83000</v>
      </c>
      <c r="E58" s="923" t="s">
        <v>6495</v>
      </c>
      <c r="F58" s="923" t="s">
        <v>1293</v>
      </c>
      <c r="G58" s="923" t="s">
        <v>3666</v>
      </c>
      <c r="H58" s="938">
        <v>1</v>
      </c>
      <c r="I58" s="938">
        <v>3</v>
      </c>
      <c r="J58" s="854"/>
      <c r="L58" s="857"/>
      <c r="M58" s="857"/>
      <c r="N58" s="857"/>
    </row>
    <row r="59" spans="1:14">
      <c r="A59" s="936" t="s">
        <v>3700</v>
      </c>
      <c r="B59" s="937" t="s">
        <v>3701</v>
      </c>
      <c r="C59" s="937" t="s">
        <v>3702</v>
      </c>
      <c r="D59" s="922">
        <v>58099.999999999993</v>
      </c>
      <c r="E59" s="923" t="s">
        <v>6495</v>
      </c>
      <c r="F59" s="923" t="s">
        <v>1293</v>
      </c>
      <c r="G59" s="923" t="s">
        <v>3666</v>
      </c>
      <c r="H59" s="938">
        <v>4</v>
      </c>
      <c r="I59" s="938">
        <v>9</v>
      </c>
      <c r="J59" s="854"/>
      <c r="L59" s="857"/>
      <c r="M59" s="857"/>
      <c r="N59" s="857"/>
    </row>
    <row r="60" spans="1:14">
      <c r="A60" s="936" t="s">
        <v>3700</v>
      </c>
      <c r="B60" s="937" t="s">
        <v>3701</v>
      </c>
      <c r="C60" s="937" t="s">
        <v>3702</v>
      </c>
      <c r="D60" s="922">
        <v>45650.000000000007</v>
      </c>
      <c r="E60" s="923" t="s">
        <v>6495</v>
      </c>
      <c r="F60" s="923" t="s">
        <v>1293</v>
      </c>
      <c r="G60" s="923" t="s">
        <v>3666</v>
      </c>
      <c r="H60" s="938">
        <v>10</v>
      </c>
      <c r="I60" s="938">
        <v>29</v>
      </c>
      <c r="J60" s="854"/>
      <c r="L60" s="857"/>
      <c r="M60" s="857"/>
      <c r="N60" s="857"/>
    </row>
    <row r="61" spans="1:14">
      <c r="A61" s="936" t="s">
        <v>3700</v>
      </c>
      <c r="B61" s="937" t="s">
        <v>3701</v>
      </c>
      <c r="C61" s="937" t="s">
        <v>3702</v>
      </c>
      <c r="D61" s="922">
        <v>33200</v>
      </c>
      <c r="E61" s="923" t="s">
        <v>6495</v>
      </c>
      <c r="F61" s="923" t="s">
        <v>1293</v>
      </c>
      <c r="G61" s="923" t="s">
        <v>3666</v>
      </c>
      <c r="H61" s="938">
        <v>30</v>
      </c>
      <c r="I61" s="938">
        <v>99999</v>
      </c>
      <c r="J61" s="854"/>
      <c r="L61" s="857"/>
      <c r="M61" s="857"/>
      <c r="N61" s="857"/>
    </row>
    <row r="62" spans="1:14">
      <c r="A62" s="936" t="s">
        <v>3703</v>
      </c>
      <c r="B62" s="937" t="s">
        <v>3704</v>
      </c>
      <c r="C62" s="937" t="s">
        <v>3705</v>
      </c>
      <c r="D62" s="922">
        <v>60000</v>
      </c>
      <c r="E62" s="923" t="s">
        <v>6495</v>
      </c>
      <c r="F62" s="923" t="s">
        <v>1293</v>
      </c>
      <c r="G62" s="923" t="s">
        <v>3666</v>
      </c>
      <c r="H62" s="938">
        <v>1</v>
      </c>
      <c r="I62" s="938">
        <v>3</v>
      </c>
      <c r="J62" s="854"/>
      <c r="L62" s="857"/>
      <c r="M62" s="857"/>
      <c r="N62" s="857"/>
    </row>
    <row r="63" spans="1:14">
      <c r="A63" s="936" t="s">
        <v>3703</v>
      </c>
      <c r="B63" s="937" t="s">
        <v>3704</v>
      </c>
      <c r="C63" s="937" t="s">
        <v>3705</v>
      </c>
      <c r="D63" s="922">
        <v>42000</v>
      </c>
      <c r="E63" s="923" t="s">
        <v>6495</v>
      </c>
      <c r="F63" s="923" t="s">
        <v>1293</v>
      </c>
      <c r="G63" s="923" t="s">
        <v>3666</v>
      </c>
      <c r="H63" s="938">
        <v>4</v>
      </c>
      <c r="I63" s="938">
        <v>9</v>
      </c>
      <c r="J63" s="854"/>
      <c r="L63" s="857"/>
      <c r="M63" s="857"/>
      <c r="N63" s="857"/>
    </row>
    <row r="64" spans="1:14">
      <c r="A64" s="936" t="s">
        <v>3703</v>
      </c>
      <c r="B64" s="937" t="s">
        <v>3704</v>
      </c>
      <c r="C64" s="937" t="s">
        <v>3705</v>
      </c>
      <c r="D64" s="922">
        <v>33000</v>
      </c>
      <c r="E64" s="923" t="s">
        <v>6495</v>
      </c>
      <c r="F64" s="923" t="s">
        <v>1293</v>
      </c>
      <c r="G64" s="923" t="s">
        <v>3666</v>
      </c>
      <c r="H64" s="938">
        <v>10</v>
      </c>
      <c r="I64" s="938">
        <v>29</v>
      </c>
      <c r="J64" s="854"/>
      <c r="L64" s="857"/>
      <c r="M64" s="857"/>
      <c r="N64" s="857"/>
    </row>
    <row r="65" spans="1:14" ht="12.75" thickBot="1">
      <c r="A65" s="936" t="s">
        <v>3703</v>
      </c>
      <c r="B65" s="937" t="s">
        <v>3704</v>
      </c>
      <c r="C65" s="937" t="s">
        <v>3705</v>
      </c>
      <c r="D65" s="922">
        <v>24000</v>
      </c>
      <c r="E65" s="923" t="s">
        <v>6495</v>
      </c>
      <c r="F65" s="923" t="s">
        <v>1293</v>
      </c>
      <c r="G65" s="923" t="s">
        <v>3666</v>
      </c>
      <c r="H65" s="938">
        <v>30</v>
      </c>
      <c r="I65" s="938">
        <v>99999</v>
      </c>
      <c r="J65" s="854"/>
      <c r="L65" s="857"/>
      <c r="M65" s="857"/>
      <c r="N65" s="857"/>
    </row>
    <row r="66" spans="1:14" ht="12.75" thickBot="1">
      <c r="A66" s="924" t="s">
        <v>4122</v>
      </c>
      <c r="B66" s="392"/>
      <c r="C66" s="392"/>
      <c r="D66" s="858"/>
      <c r="E66" s="858"/>
      <c r="F66" s="858"/>
      <c r="G66" s="858"/>
      <c r="H66" s="858"/>
      <c r="I66" s="858"/>
      <c r="J66" s="854"/>
      <c r="L66" s="857"/>
      <c r="M66" s="857"/>
      <c r="N66" s="857"/>
    </row>
    <row r="67" spans="1:14">
      <c r="A67" s="936" t="s">
        <v>3697</v>
      </c>
      <c r="B67" s="937" t="s">
        <v>3698</v>
      </c>
      <c r="C67" s="937" t="s">
        <v>3699</v>
      </c>
      <c r="D67" s="922">
        <v>83000</v>
      </c>
      <c r="E67" s="923" t="s">
        <v>6495</v>
      </c>
      <c r="F67" s="923" t="s">
        <v>1293</v>
      </c>
      <c r="G67" s="923" t="s">
        <v>3666</v>
      </c>
      <c r="H67" s="938">
        <v>1</v>
      </c>
      <c r="I67" s="938">
        <v>3</v>
      </c>
      <c r="J67" s="854"/>
      <c r="L67" s="857"/>
      <c r="M67" s="857"/>
      <c r="N67" s="857"/>
    </row>
    <row r="68" spans="1:14">
      <c r="A68" s="936" t="s">
        <v>3697</v>
      </c>
      <c r="B68" s="937" t="s">
        <v>3698</v>
      </c>
      <c r="C68" s="937" t="s">
        <v>3699</v>
      </c>
      <c r="D68" s="922">
        <v>58099.999999999993</v>
      </c>
      <c r="E68" s="923" t="s">
        <v>6495</v>
      </c>
      <c r="F68" s="923" t="s">
        <v>1293</v>
      </c>
      <c r="G68" s="923" t="s">
        <v>3666</v>
      </c>
      <c r="H68" s="938">
        <v>4</v>
      </c>
      <c r="I68" s="938">
        <v>9</v>
      </c>
      <c r="J68" s="854"/>
      <c r="L68" s="857"/>
      <c r="M68" s="857"/>
      <c r="N68" s="857"/>
    </row>
    <row r="69" spans="1:14">
      <c r="A69" s="936" t="s">
        <v>3697</v>
      </c>
      <c r="B69" s="937" t="s">
        <v>3698</v>
      </c>
      <c r="C69" s="937" t="s">
        <v>3699</v>
      </c>
      <c r="D69" s="922">
        <v>45650.000000000007</v>
      </c>
      <c r="E69" s="923" t="s">
        <v>6495</v>
      </c>
      <c r="F69" s="923" t="s">
        <v>1293</v>
      </c>
      <c r="G69" s="923" t="s">
        <v>3666</v>
      </c>
      <c r="H69" s="938">
        <v>10</v>
      </c>
      <c r="I69" s="938">
        <v>29</v>
      </c>
      <c r="J69" s="854"/>
      <c r="L69" s="857"/>
      <c r="M69" s="857"/>
      <c r="N69" s="857"/>
    </row>
    <row r="70" spans="1:14">
      <c r="A70" s="936" t="s">
        <v>3697</v>
      </c>
      <c r="B70" s="937" t="s">
        <v>3698</v>
      </c>
      <c r="C70" s="937" t="s">
        <v>3699</v>
      </c>
      <c r="D70" s="922">
        <v>33200</v>
      </c>
      <c r="E70" s="923" t="s">
        <v>6495</v>
      </c>
      <c r="F70" s="923" t="s">
        <v>1293</v>
      </c>
      <c r="G70" s="923" t="s">
        <v>3666</v>
      </c>
      <c r="H70" s="938">
        <v>30</v>
      </c>
      <c r="I70" s="938">
        <v>99999</v>
      </c>
      <c r="J70" s="854"/>
      <c r="L70" s="857"/>
      <c r="M70" s="857"/>
      <c r="N70" s="857"/>
    </row>
    <row r="71" spans="1:14">
      <c r="A71" s="936" t="s">
        <v>3706</v>
      </c>
      <c r="B71" s="937" t="s">
        <v>3707</v>
      </c>
      <c r="C71" s="937" t="s">
        <v>3708</v>
      </c>
      <c r="D71" s="922">
        <v>66000</v>
      </c>
      <c r="E71" s="923" t="s">
        <v>6495</v>
      </c>
      <c r="F71" s="923" t="s">
        <v>1293</v>
      </c>
      <c r="G71" s="923" t="s">
        <v>3666</v>
      </c>
      <c r="H71" s="938">
        <v>1</v>
      </c>
      <c r="I71" s="938">
        <v>3</v>
      </c>
      <c r="J71" s="854"/>
      <c r="L71" s="857"/>
      <c r="M71" s="857"/>
      <c r="N71" s="857"/>
    </row>
    <row r="72" spans="1:14">
      <c r="A72" s="936" t="s">
        <v>3706</v>
      </c>
      <c r="B72" s="937" t="s">
        <v>3707</v>
      </c>
      <c r="C72" s="937" t="s">
        <v>3708</v>
      </c>
      <c r="D72" s="922">
        <v>46200</v>
      </c>
      <c r="E72" s="923" t="s">
        <v>6495</v>
      </c>
      <c r="F72" s="923" t="s">
        <v>1293</v>
      </c>
      <c r="G72" s="923" t="s">
        <v>3666</v>
      </c>
      <c r="H72" s="938">
        <v>4</v>
      </c>
      <c r="I72" s="938">
        <v>9</v>
      </c>
      <c r="J72" s="854"/>
      <c r="L72" s="857"/>
      <c r="M72" s="857"/>
      <c r="N72" s="857"/>
    </row>
    <row r="73" spans="1:14">
      <c r="A73" s="936" t="s">
        <v>3706</v>
      </c>
      <c r="B73" s="937" t="s">
        <v>3707</v>
      </c>
      <c r="C73" s="937" t="s">
        <v>3708</v>
      </c>
      <c r="D73" s="922">
        <v>36300</v>
      </c>
      <c r="E73" s="923" t="s">
        <v>6495</v>
      </c>
      <c r="F73" s="923" t="s">
        <v>1293</v>
      </c>
      <c r="G73" s="923" t="s">
        <v>3666</v>
      </c>
      <c r="H73" s="938">
        <v>10</v>
      </c>
      <c r="I73" s="938">
        <v>29</v>
      </c>
      <c r="J73" s="854"/>
      <c r="L73" s="857"/>
      <c r="M73" s="857"/>
      <c r="N73" s="857"/>
    </row>
    <row r="74" spans="1:14">
      <c r="A74" s="936" t="s">
        <v>3706</v>
      </c>
      <c r="B74" s="937" t="s">
        <v>3707</v>
      </c>
      <c r="C74" s="937" t="s">
        <v>3708</v>
      </c>
      <c r="D74" s="922">
        <v>26400</v>
      </c>
      <c r="E74" s="923" t="s">
        <v>6495</v>
      </c>
      <c r="F74" s="923" t="s">
        <v>1293</v>
      </c>
      <c r="G74" s="923" t="s">
        <v>3666</v>
      </c>
      <c r="H74" s="938">
        <v>30</v>
      </c>
      <c r="I74" s="938">
        <v>99999</v>
      </c>
      <c r="J74" s="854"/>
      <c r="L74" s="857"/>
      <c r="M74" s="857"/>
      <c r="N74" s="857"/>
    </row>
    <row r="75" spans="1:14">
      <c r="A75" s="936" t="s">
        <v>3709</v>
      </c>
      <c r="B75" s="937" t="s">
        <v>3710</v>
      </c>
      <c r="C75" s="937" t="s">
        <v>3711</v>
      </c>
      <c r="D75" s="922">
        <v>60000</v>
      </c>
      <c r="E75" s="923" t="s">
        <v>6495</v>
      </c>
      <c r="F75" s="923" t="s">
        <v>1293</v>
      </c>
      <c r="G75" s="923" t="s">
        <v>3666</v>
      </c>
      <c r="H75" s="938">
        <v>1</v>
      </c>
      <c r="I75" s="938">
        <v>3</v>
      </c>
      <c r="J75" s="854"/>
      <c r="L75" s="857"/>
      <c r="M75" s="857"/>
      <c r="N75" s="857"/>
    </row>
    <row r="76" spans="1:14">
      <c r="A76" s="936" t="s">
        <v>3709</v>
      </c>
      <c r="B76" s="937" t="s">
        <v>3710</v>
      </c>
      <c r="C76" s="937" t="s">
        <v>3711</v>
      </c>
      <c r="D76" s="922">
        <v>42000</v>
      </c>
      <c r="E76" s="923" t="s">
        <v>6495</v>
      </c>
      <c r="F76" s="923" t="s">
        <v>1293</v>
      </c>
      <c r="G76" s="923" t="s">
        <v>3666</v>
      </c>
      <c r="H76" s="938">
        <v>4</v>
      </c>
      <c r="I76" s="938">
        <v>9</v>
      </c>
      <c r="J76" s="854"/>
      <c r="L76" s="857"/>
      <c r="M76" s="857"/>
      <c r="N76" s="857"/>
    </row>
    <row r="77" spans="1:14">
      <c r="A77" s="936" t="s">
        <v>3709</v>
      </c>
      <c r="B77" s="937" t="s">
        <v>3710</v>
      </c>
      <c r="C77" s="937" t="s">
        <v>3711</v>
      </c>
      <c r="D77" s="922">
        <v>33000</v>
      </c>
      <c r="E77" s="923" t="s">
        <v>6495</v>
      </c>
      <c r="F77" s="923" t="s">
        <v>1293</v>
      </c>
      <c r="G77" s="923" t="s">
        <v>3666</v>
      </c>
      <c r="H77" s="938">
        <v>10</v>
      </c>
      <c r="I77" s="938">
        <v>29</v>
      </c>
      <c r="J77" s="854"/>
      <c r="L77" s="857"/>
      <c r="M77" s="857"/>
      <c r="N77" s="857"/>
    </row>
    <row r="78" spans="1:14">
      <c r="A78" s="936" t="s">
        <v>3709</v>
      </c>
      <c r="B78" s="937" t="s">
        <v>3710</v>
      </c>
      <c r="C78" s="937" t="s">
        <v>3711</v>
      </c>
      <c r="D78" s="922">
        <v>24000</v>
      </c>
      <c r="E78" s="923" t="s">
        <v>6495</v>
      </c>
      <c r="F78" s="923" t="s">
        <v>1293</v>
      </c>
      <c r="G78" s="923" t="s">
        <v>3666</v>
      </c>
      <c r="H78" s="938">
        <v>30</v>
      </c>
      <c r="I78" s="938">
        <v>99999</v>
      </c>
      <c r="J78" s="854"/>
      <c r="L78" s="857"/>
      <c r="M78" s="857"/>
      <c r="N78" s="857"/>
    </row>
    <row r="79" spans="1:14">
      <c r="A79" s="936" t="s">
        <v>3712</v>
      </c>
      <c r="B79" s="937" t="s">
        <v>3713</v>
      </c>
      <c r="C79" s="937" t="s">
        <v>3713</v>
      </c>
      <c r="D79" s="922">
        <v>60000</v>
      </c>
      <c r="E79" s="923" t="s">
        <v>6495</v>
      </c>
      <c r="F79" s="923" t="s">
        <v>1293</v>
      </c>
      <c r="G79" s="923" t="s">
        <v>3666</v>
      </c>
      <c r="H79" s="938">
        <v>1</v>
      </c>
      <c r="I79" s="938">
        <v>3</v>
      </c>
      <c r="J79" s="854"/>
      <c r="L79" s="857"/>
      <c r="M79" s="857"/>
      <c r="N79" s="857"/>
    </row>
    <row r="80" spans="1:14">
      <c r="A80" s="936" t="s">
        <v>3712</v>
      </c>
      <c r="B80" s="937" t="s">
        <v>3713</v>
      </c>
      <c r="C80" s="937" t="s">
        <v>3713</v>
      </c>
      <c r="D80" s="922">
        <v>42000</v>
      </c>
      <c r="E80" s="923" t="s">
        <v>6495</v>
      </c>
      <c r="F80" s="923" t="s">
        <v>1293</v>
      </c>
      <c r="G80" s="923" t="s">
        <v>3666</v>
      </c>
      <c r="H80" s="938">
        <v>4</v>
      </c>
      <c r="I80" s="938">
        <v>9</v>
      </c>
      <c r="J80" s="854"/>
      <c r="L80" s="857"/>
      <c r="M80" s="857"/>
      <c r="N80" s="857"/>
    </row>
    <row r="81" spans="1:14">
      <c r="A81" s="936" t="s">
        <v>3712</v>
      </c>
      <c r="B81" s="937" t="s">
        <v>3713</v>
      </c>
      <c r="C81" s="937" t="s">
        <v>3713</v>
      </c>
      <c r="D81" s="922">
        <v>33000</v>
      </c>
      <c r="E81" s="923" t="s">
        <v>6495</v>
      </c>
      <c r="F81" s="923" t="s">
        <v>1293</v>
      </c>
      <c r="G81" s="923" t="s">
        <v>3666</v>
      </c>
      <c r="H81" s="938">
        <v>10</v>
      </c>
      <c r="I81" s="938">
        <v>29</v>
      </c>
      <c r="J81" s="854"/>
      <c r="L81" s="857"/>
      <c r="M81" s="857"/>
      <c r="N81" s="857"/>
    </row>
    <row r="82" spans="1:14">
      <c r="A82" s="936" t="s">
        <v>3712</v>
      </c>
      <c r="B82" s="937" t="s">
        <v>3713</v>
      </c>
      <c r="C82" s="937" t="s">
        <v>3713</v>
      </c>
      <c r="D82" s="922">
        <v>24000</v>
      </c>
      <c r="E82" s="923" t="s">
        <v>6495</v>
      </c>
      <c r="F82" s="923" t="s">
        <v>1293</v>
      </c>
      <c r="G82" s="923" t="s">
        <v>3666</v>
      </c>
      <c r="H82" s="938">
        <v>30</v>
      </c>
      <c r="I82" s="938">
        <v>99999</v>
      </c>
      <c r="J82" s="854"/>
      <c r="L82" s="857"/>
      <c r="M82" s="857"/>
      <c r="N82" s="857"/>
    </row>
    <row r="84" spans="1:14">
      <c r="A84" s="849" t="s">
        <v>160</v>
      </c>
      <c r="C84" s="387" t="s">
        <v>8399</v>
      </c>
    </row>
    <row r="85" spans="1:14">
      <c r="A85" s="855" t="s">
        <v>5</v>
      </c>
      <c r="B85" s="849" t="s">
        <v>161</v>
      </c>
      <c r="C85" s="854" t="s">
        <v>8400</v>
      </c>
    </row>
    <row r="86" spans="1:14">
      <c r="A86" s="855" t="s">
        <v>7</v>
      </c>
      <c r="B86" s="854" t="s">
        <v>162</v>
      </c>
      <c r="C86" s="854" t="s">
        <v>8401</v>
      </c>
    </row>
    <row r="87" spans="1:14">
      <c r="A87" s="855" t="s">
        <v>163</v>
      </c>
      <c r="B87" s="849" t="s">
        <v>164</v>
      </c>
      <c r="C87" s="388" t="s">
        <v>8402</v>
      </c>
    </row>
    <row r="88" spans="1:14">
      <c r="A88" s="855" t="s">
        <v>165</v>
      </c>
      <c r="B88" s="849" t="s">
        <v>166</v>
      </c>
      <c r="C88" s="388" t="s">
        <v>8403</v>
      </c>
    </row>
    <row r="89" spans="1:14">
      <c r="A89" s="855" t="s">
        <v>167</v>
      </c>
      <c r="B89" s="849" t="s">
        <v>168</v>
      </c>
      <c r="C89" s="388" t="s">
        <v>8404</v>
      </c>
    </row>
    <row r="90" spans="1:14" s="384" customFormat="1">
      <c r="A90" s="855" t="s">
        <v>169</v>
      </c>
      <c r="B90" s="849" t="s">
        <v>170</v>
      </c>
      <c r="C90" s="854" t="s">
        <v>8405</v>
      </c>
      <c r="D90" s="849"/>
      <c r="E90" s="849"/>
      <c r="F90" s="849"/>
      <c r="G90" s="849"/>
      <c r="H90" s="849"/>
    </row>
    <row r="91" spans="1:14" s="384" customFormat="1">
      <c r="A91" s="856" t="s">
        <v>1292</v>
      </c>
      <c r="B91" s="862" t="s">
        <v>1295</v>
      </c>
      <c r="C91" s="849" t="s">
        <v>8406</v>
      </c>
      <c r="D91" s="849"/>
      <c r="E91" s="849"/>
      <c r="F91" s="849"/>
      <c r="G91" s="849"/>
      <c r="H91" s="849"/>
    </row>
    <row r="92" spans="1:14" s="384" customFormat="1">
      <c r="A92" s="856" t="s">
        <v>1293</v>
      </c>
      <c r="B92" s="862" t="s">
        <v>1296</v>
      </c>
      <c r="C92" s="854" t="s">
        <v>8407</v>
      </c>
      <c r="D92" s="849"/>
      <c r="E92" s="849"/>
      <c r="F92" s="849"/>
      <c r="G92" s="849"/>
      <c r="H92" s="849"/>
    </row>
    <row r="93" spans="1:14" s="384" customFormat="1">
      <c r="A93" s="856" t="s">
        <v>1425</v>
      </c>
      <c r="B93" s="862" t="s">
        <v>1424</v>
      </c>
      <c r="D93" s="849"/>
      <c r="E93" s="849"/>
      <c r="F93" s="849"/>
      <c r="G93" s="849"/>
      <c r="H93" s="849"/>
    </row>
    <row r="94" spans="1:14" s="384" customFormat="1">
      <c r="A94" s="856" t="s">
        <v>1294</v>
      </c>
      <c r="B94" s="862" t="s">
        <v>1297</v>
      </c>
      <c r="C94" s="849"/>
      <c r="D94" s="849"/>
      <c r="E94" s="849"/>
      <c r="F94" s="849"/>
      <c r="G94" s="849"/>
      <c r="H94" s="849"/>
    </row>
    <row r="95" spans="1:14" s="384" customFormat="1">
      <c r="A95" s="856" t="s">
        <v>171</v>
      </c>
      <c r="B95" s="862" t="s">
        <v>172</v>
      </c>
      <c r="D95" s="849"/>
      <c r="E95" s="849"/>
      <c r="F95" s="849"/>
      <c r="G95" s="849"/>
      <c r="H95" s="849"/>
    </row>
    <row r="96" spans="1:14">
      <c r="A96" s="856" t="s">
        <v>5415</v>
      </c>
      <c r="B96" s="862" t="s">
        <v>5416</v>
      </c>
      <c r="C96" s="864"/>
    </row>
    <row r="97" spans="1:3">
      <c r="A97" s="856" t="s">
        <v>7167</v>
      </c>
      <c r="B97" s="862" t="s">
        <v>7168</v>
      </c>
      <c r="C97" s="176"/>
    </row>
    <row r="98" spans="1:3">
      <c r="A98" s="856" t="s">
        <v>7712</v>
      </c>
      <c r="B98" s="849" t="s">
        <v>9836</v>
      </c>
      <c r="C98" s="344"/>
    </row>
  </sheetData>
  <sheetProtection algorithmName="SHA-512" hashValue="XYUDPwnwOdDIZVqWLDltS5b9QtMQe1CS0hWb3yV2r+JcRX+1jHXPosQ3CU2bIExhaG5AV2Yf4cenMgE3CvNgzA==" saltValue="wENbnq1CFzcwC98AZXQ6kw==" spinCount="100000" sheet="1" objects="1" scenarios="1"/>
  <phoneticPr fontId="123" type="noConversion"/>
  <conditionalFormatting sqref="A14">
    <cfRule type="duplicateValues" dxfId="62" priority="3"/>
  </conditionalFormatting>
  <conditionalFormatting sqref="A15">
    <cfRule type="duplicateValues" dxfId="61" priority="2"/>
  </conditionalFormatting>
  <conditionalFormatting sqref="A16">
    <cfRule type="duplicateValues" dxfId="60" priority="1"/>
  </conditionalFormatting>
  <conditionalFormatting sqref="A13">
    <cfRule type="duplicateValues" dxfId="59" priority="4"/>
  </conditionalFormatting>
  <pageMargins left="0.5" right="0.5" top="1" bottom="0.92" header="0.5" footer="0.22"/>
  <pageSetup scale="35" fitToHeight="2"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57"/>
  <sheetViews>
    <sheetView zoomScaleNormal="100" workbookViewId="0"/>
  </sheetViews>
  <sheetFormatPr defaultColWidth="9.125" defaultRowHeight="12"/>
  <cols>
    <col min="1" max="1" width="20.75" style="3" customWidth="1"/>
    <col min="2" max="2" width="50.625" style="3" customWidth="1"/>
    <col min="3" max="3" width="52.625" style="24" customWidth="1"/>
    <col min="4" max="4" width="10.375" style="3" customWidth="1"/>
    <col min="5" max="5" width="5.375" style="3" customWidth="1"/>
    <col min="6" max="6" width="7.625" style="3" customWidth="1"/>
    <col min="7" max="7" width="9.375" style="3" customWidth="1"/>
    <col min="8" max="8" width="8.375" style="3" customWidth="1"/>
    <col min="9" max="16384" width="9.125" style="3"/>
  </cols>
  <sheetData>
    <row r="1" spans="1:14" ht="21" customHeight="1" thickBot="1">
      <c r="A1" s="1" t="s">
        <v>3493</v>
      </c>
      <c r="B1" s="133"/>
      <c r="C1" s="2"/>
      <c r="D1" s="2"/>
      <c r="E1" s="2"/>
      <c r="F1" s="2"/>
      <c r="G1" s="2"/>
    </row>
    <row r="2" spans="1:14" ht="24.75" thickBot="1">
      <c r="A2" s="6" t="s">
        <v>0</v>
      </c>
      <c r="B2" s="7" t="s">
        <v>1</v>
      </c>
      <c r="C2" s="8" t="s">
        <v>2</v>
      </c>
      <c r="D2" s="169" t="s">
        <v>3498</v>
      </c>
      <c r="E2" s="256" t="s">
        <v>6494</v>
      </c>
      <c r="F2" s="9" t="s">
        <v>4</v>
      </c>
      <c r="G2" s="584" t="s">
        <v>8398</v>
      </c>
    </row>
    <row r="3" spans="1:14" ht="14.25" customHeight="1" thickBot="1">
      <c r="A3" s="153" t="s">
        <v>3476</v>
      </c>
      <c r="B3" s="117"/>
      <c r="C3" s="117"/>
      <c r="D3" s="10"/>
      <c r="E3" s="10"/>
      <c r="F3" s="10"/>
      <c r="G3" s="10"/>
    </row>
    <row r="4" spans="1:14" ht="24">
      <c r="A4" s="38" t="s">
        <v>1607</v>
      </c>
      <c r="B4" s="11" t="s">
        <v>2561</v>
      </c>
      <c r="C4" s="12" t="s">
        <v>6879</v>
      </c>
      <c r="D4" s="13">
        <v>40000</v>
      </c>
      <c r="E4" s="14" t="s">
        <v>6495</v>
      </c>
      <c r="F4" s="14" t="s">
        <v>1293</v>
      </c>
      <c r="G4" s="14" t="s">
        <v>3666</v>
      </c>
      <c r="J4" s="15"/>
      <c r="L4" s="857"/>
      <c r="M4" s="857"/>
      <c r="N4" s="857"/>
    </row>
    <row r="5" spans="1:14" ht="24">
      <c r="A5" s="38" t="s">
        <v>1608</v>
      </c>
      <c r="B5" s="11" t="s">
        <v>2563</v>
      </c>
      <c r="C5" s="12" t="s">
        <v>6879</v>
      </c>
      <c r="D5" s="13">
        <v>40000</v>
      </c>
      <c r="E5" s="14" t="s">
        <v>6495</v>
      </c>
      <c r="F5" s="14" t="s">
        <v>1293</v>
      </c>
      <c r="G5" s="14" t="s">
        <v>3666</v>
      </c>
      <c r="J5" s="15"/>
      <c r="L5" s="857"/>
      <c r="M5" s="857"/>
      <c r="N5" s="857"/>
    </row>
    <row r="6" spans="1:14" ht="24">
      <c r="A6" s="38" t="s">
        <v>1609</v>
      </c>
      <c r="B6" s="276" t="s">
        <v>8500</v>
      </c>
      <c r="C6" s="12" t="s">
        <v>6880</v>
      </c>
      <c r="D6" s="13">
        <v>995</v>
      </c>
      <c r="E6" s="14" t="s">
        <v>6495</v>
      </c>
      <c r="F6" s="14" t="s">
        <v>1293</v>
      </c>
      <c r="G6" s="14" t="s">
        <v>3666</v>
      </c>
      <c r="J6" s="15"/>
      <c r="L6" s="857"/>
      <c r="M6" s="857"/>
      <c r="N6" s="857"/>
    </row>
    <row r="7" spans="1:14">
      <c r="A7" s="38" t="s">
        <v>1610</v>
      </c>
      <c r="B7" s="11" t="s">
        <v>2565</v>
      </c>
      <c r="C7" s="12" t="s">
        <v>2565</v>
      </c>
      <c r="D7" s="13">
        <v>15995</v>
      </c>
      <c r="E7" s="14" t="s">
        <v>6495</v>
      </c>
      <c r="F7" s="14" t="s">
        <v>1293</v>
      </c>
      <c r="G7" s="14" t="s">
        <v>3666</v>
      </c>
      <c r="J7" s="15"/>
      <c r="L7" s="857"/>
      <c r="M7" s="857"/>
      <c r="N7" s="857"/>
    </row>
    <row r="8" spans="1:14">
      <c r="A8" s="38" t="s">
        <v>1611</v>
      </c>
      <c r="B8" s="11" t="s">
        <v>2567</v>
      </c>
      <c r="C8" s="12" t="s">
        <v>2567</v>
      </c>
      <c r="D8" s="13">
        <v>31995</v>
      </c>
      <c r="E8" s="14" t="s">
        <v>6495</v>
      </c>
      <c r="F8" s="14" t="s">
        <v>1293</v>
      </c>
      <c r="G8" s="14" t="s">
        <v>3666</v>
      </c>
      <c r="J8" s="15"/>
      <c r="L8" s="857"/>
      <c r="M8" s="857"/>
      <c r="N8" s="857"/>
    </row>
    <row r="9" spans="1:14">
      <c r="A9" s="38" t="s">
        <v>1612</v>
      </c>
      <c r="B9" s="11" t="s">
        <v>2569</v>
      </c>
      <c r="C9" s="12" t="s">
        <v>2569</v>
      </c>
      <c r="D9" s="13">
        <v>64195</v>
      </c>
      <c r="E9" s="14" t="s">
        <v>6495</v>
      </c>
      <c r="F9" s="14" t="s">
        <v>1293</v>
      </c>
      <c r="G9" s="14" t="s">
        <v>3666</v>
      </c>
      <c r="J9" s="15"/>
      <c r="L9" s="857"/>
      <c r="M9" s="857"/>
      <c r="N9" s="857"/>
    </row>
    <row r="10" spans="1:14" ht="24.75" thickBot="1">
      <c r="A10" s="38" t="s">
        <v>1613</v>
      </c>
      <c r="B10" s="11" t="s">
        <v>2571</v>
      </c>
      <c r="C10" s="12" t="s">
        <v>2571</v>
      </c>
      <c r="D10" s="13">
        <v>85595</v>
      </c>
      <c r="E10" s="14" t="s">
        <v>6495</v>
      </c>
      <c r="F10" s="14" t="s">
        <v>1293</v>
      </c>
      <c r="G10" s="14" t="s">
        <v>3666</v>
      </c>
      <c r="J10" s="15"/>
      <c r="L10" s="857"/>
      <c r="M10" s="857"/>
      <c r="N10" s="857"/>
    </row>
    <row r="11" spans="1:14" ht="14.25" customHeight="1" thickBot="1">
      <c r="A11" s="153" t="s">
        <v>3477</v>
      </c>
      <c r="B11" s="117"/>
      <c r="C11" s="117"/>
      <c r="D11" s="10"/>
      <c r="E11" s="10"/>
      <c r="F11" s="10"/>
      <c r="G11" s="10"/>
      <c r="J11" s="15"/>
      <c r="L11" s="857"/>
      <c r="M11" s="857"/>
      <c r="N11" s="857"/>
    </row>
    <row r="12" spans="1:14" ht="24">
      <c r="A12" s="38" t="s">
        <v>1614</v>
      </c>
      <c r="B12" s="11" t="s">
        <v>2562</v>
      </c>
      <c r="C12" s="12" t="s">
        <v>6881</v>
      </c>
      <c r="D12" s="13">
        <v>0</v>
      </c>
      <c r="E12" s="14" t="s">
        <v>6495</v>
      </c>
      <c r="F12" s="14" t="s">
        <v>1293</v>
      </c>
      <c r="G12" s="14" t="s">
        <v>3666</v>
      </c>
      <c r="J12" s="15"/>
      <c r="L12" s="857"/>
      <c r="M12" s="857"/>
      <c r="N12" s="857"/>
    </row>
    <row r="13" spans="1:14" ht="24">
      <c r="A13" s="38" t="s">
        <v>1615</v>
      </c>
      <c r="B13" s="11" t="s">
        <v>2564</v>
      </c>
      <c r="C13" s="12" t="s">
        <v>6881</v>
      </c>
      <c r="D13" s="13">
        <v>0</v>
      </c>
      <c r="E13" s="14" t="s">
        <v>6495</v>
      </c>
      <c r="F13" s="14" t="s">
        <v>1293</v>
      </c>
      <c r="G13" s="14" t="s">
        <v>3666</v>
      </c>
      <c r="J13" s="15"/>
      <c r="L13" s="857"/>
      <c r="M13" s="857"/>
      <c r="N13" s="857"/>
    </row>
    <row r="14" spans="1:14" ht="24">
      <c r="A14" s="38" t="s">
        <v>1616</v>
      </c>
      <c r="B14" s="11" t="s">
        <v>1617</v>
      </c>
      <c r="C14" s="12" t="s">
        <v>6880</v>
      </c>
      <c r="D14" s="13">
        <v>0</v>
      </c>
      <c r="E14" s="14" t="s">
        <v>6495</v>
      </c>
      <c r="F14" s="14" t="s">
        <v>1293</v>
      </c>
      <c r="G14" s="14" t="s">
        <v>3666</v>
      </c>
      <c r="J14" s="15"/>
      <c r="L14" s="857"/>
      <c r="M14" s="857"/>
      <c r="N14" s="857"/>
    </row>
    <row r="15" spans="1:14" ht="24">
      <c r="A15" s="38" t="s">
        <v>1618</v>
      </c>
      <c r="B15" s="11" t="s">
        <v>2566</v>
      </c>
      <c r="C15" s="12" t="s">
        <v>2566</v>
      </c>
      <c r="D15" s="13">
        <v>0</v>
      </c>
      <c r="E15" s="14" t="s">
        <v>6495</v>
      </c>
      <c r="F15" s="14" t="s">
        <v>1293</v>
      </c>
      <c r="G15" s="14" t="s">
        <v>3666</v>
      </c>
      <c r="J15" s="15"/>
      <c r="L15" s="857"/>
      <c r="M15" s="857"/>
      <c r="N15" s="857"/>
    </row>
    <row r="16" spans="1:14" ht="24">
      <c r="A16" s="38" t="s">
        <v>1619</v>
      </c>
      <c r="B16" s="11" t="s">
        <v>2568</v>
      </c>
      <c r="C16" s="12" t="s">
        <v>2568</v>
      </c>
      <c r="D16" s="13">
        <v>0</v>
      </c>
      <c r="E16" s="14" t="s">
        <v>6495</v>
      </c>
      <c r="F16" s="14" t="s">
        <v>1293</v>
      </c>
      <c r="G16" s="14" t="s">
        <v>3666</v>
      </c>
      <c r="J16" s="15"/>
      <c r="L16" s="857"/>
      <c r="M16" s="857"/>
      <c r="N16" s="857"/>
    </row>
    <row r="17" spans="1:14" ht="24">
      <c r="A17" s="38" t="s">
        <v>1620</v>
      </c>
      <c r="B17" s="11" t="s">
        <v>2570</v>
      </c>
      <c r="C17" s="12" t="s">
        <v>2570</v>
      </c>
      <c r="D17" s="13">
        <v>0</v>
      </c>
      <c r="E17" s="14" t="s">
        <v>6495</v>
      </c>
      <c r="F17" s="14" t="s">
        <v>1293</v>
      </c>
      <c r="G17" s="14" t="s">
        <v>3666</v>
      </c>
      <c r="J17" s="15"/>
      <c r="L17" s="857"/>
      <c r="M17" s="857"/>
      <c r="N17" s="857"/>
    </row>
    <row r="18" spans="1:14" ht="24.75" thickBot="1">
      <c r="A18" s="38" t="s">
        <v>1621</v>
      </c>
      <c r="B18" s="11" t="s">
        <v>2572</v>
      </c>
      <c r="C18" s="12" t="s">
        <v>2572</v>
      </c>
      <c r="D18" s="13">
        <v>0</v>
      </c>
      <c r="E18" s="14" t="s">
        <v>6495</v>
      </c>
      <c r="F18" s="14" t="s">
        <v>1293</v>
      </c>
      <c r="G18" s="14" t="s">
        <v>3666</v>
      </c>
      <c r="J18" s="15"/>
      <c r="L18" s="857"/>
      <c r="M18" s="857"/>
      <c r="N18" s="857"/>
    </row>
    <row r="19" spans="1:14" ht="12.75" thickBot="1">
      <c r="A19" s="153" t="s">
        <v>3478</v>
      </c>
      <c r="B19" s="117"/>
      <c r="C19" s="117"/>
      <c r="D19" s="10"/>
      <c r="E19" s="10"/>
      <c r="F19" s="10"/>
      <c r="G19" s="10"/>
      <c r="J19" s="15"/>
      <c r="L19" s="857"/>
      <c r="M19" s="857"/>
      <c r="N19" s="857"/>
    </row>
    <row r="20" spans="1:14">
      <c r="A20" s="38" t="s">
        <v>1622</v>
      </c>
      <c r="B20" s="11" t="s">
        <v>1623</v>
      </c>
      <c r="C20" s="12" t="s">
        <v>1623</v>
      </c>
      <c r="D20" s="13">
        <v>18460</v>
      </c>
      <c r="E20" s="14" t="s">
        <v>6495</v>
      </c>
      <c r="F20" s="14" t="s">
        <v>1293</v>
      </c>
      <c r="G20" s="14" t="s">
        <v>3665</v>
      </c>
      <c r="J20" s="15"/>
      <c r="L20" s="857"/>
      <c r="M20" s="857"/>
      <c r="N20" s="857"/>
    </row>
    <row r="21" spans="1:14">
      <c r="A21" s="38" t="s">
        <v>1624</v>
      </c>
      <c r="B21" s="11" t="s">
        <v>1625</v>
      </c>
      <c r="C21" s="12" t="s">
        <v>1625</v>
      </c>
      <c r="D21" s="13">
        <v>36920</v>
      </c>
      <c r="E21" s="14" t="s">
        <v>6495</v>
      </c>
      <c r="F21" s="14" t="s">
        <v>1293</v>
      </c>
      <c r="G21" s="14" t="s">
        <v>3665</v>
      </c>
      <c r="J21" s="15"/>
      <c r="L21" s="857"/>
      <c r="M21" s="857"/>
      <c r="N21" s="857"/>
    </row>
    <row r="22" spans="1:14">
      <c r="A22" s="38" t="s">
        <v>1626</v>
      </c>
      <c r="B22" s="11" t="s">
        <v>1627</v>
      </c>
      <c r="C22" s="12" t="s">
        <v>1627</v>
      </c>
      <c r="D22" s="13">
        <v>24610</v>
      </c>
      <c r="E22" s="14" t="s">
        <v>6495</v>
      </c>
      <c r="F22" s="14" t="s">
        <v>1293</v>
      </c>
      <c r="G22" s="14" t="s">
        <v>3665</v>
      </c>
      <c r="J22" s="15"/>
      <c r="L22" s="857"/>
      <c r="M22" s="857"/>
      <c r="N22" s="857"/>
    </row>
    <row r="23" spans="1:14">
      <c r="A23" s="38" t="s">
        <v>1628</v>
      </c>
      <c r="B23" s="11" t="s">
        <v>1629</v>
      </c>
      <c r="C23" s="12" t="s">
        <v>1629</v>
      </c>
      <c r="D23" s="13">
        <v>55370</v>
      </c>
      <c r="E23" s="14" t="s">
        <v>6495</v>
      </c>
      <c r="F23" s="14" t="s">
        <v>1293</v>
      </c>
      <c r="G23" s="14" t="s">
        <v>3665</v>
      </c>
      <c r="J23" s="15"/>
      <c r="L23" s="857"/>
      <c r="M23" s="857"/>
      <c r="N23" s="857"/>
    </row>
    <row r="24" spans="1:14">
      <c r="A24" s="38" t="s">
        <v>1630</v>
      </c>
      <c r="B24" s="11" t="s">
        <v>1631</v>
      </c>
      <c r="C24" s="12" t="s">
        <v>1631</v>
      </c>
      <c r="D24" s="13">
        <v>79980</v>
      </c>
      <c r="E24" s="14" t="s">
        <v>6495</v>
      </c>
      <c r="F24" s="14" t="s">
        <v>1293</v>
      </c>
      <c r="G24" s="14" t="s">
        <v>3665</v>
      </c>
      <c r="J24" s="15"/>
      <c r="L24" s="857"/>
      <c r="M24" s="857"/>
      <c r="N24" s="857"/>
    </row>
    <row r="25" spans="1:14">
      <c r="A25" s="38" t="s">
        <v>1632</v>
      </c>
      <c r="B25" s="11" t="s">
        <v>1633</v>
      </c>
      <c r="C25" s="12" t="s">
        <v>1633</v>
      </c>
      <c r="D25" s="13">
        <v>61530</v>
      </c>
      <c r="E25" s="14" t="s">
        <v>6495</v>
      </c>
      <c r="F25" s="14" t="s">
        <v>1293</v>
      </c>
      <c r="G25" s="14" t="s">
        <v>3665</v>
      </c>
      <c r="J25" s="15"/>
      <c r="L25" s="857"/>
      <c r="M25" s="857"/>
      <c r="N25" s="857"/>
    </row>
    <row r="26" spans="1:14">
      <c r="A26" s="55"/>
      <c r="B26" s="55"/>
      <c r="C26" s="156"/>
      <c r="D26" s="55"/>
      <c r="E26" s="55"/>
      <c r="F26" s="55"/>
      <c r="G26" s="55"/>
      <c r="H26" s="55"/>
      <c r="I26" s="55"/>
      <c r="J26" s="15"/>
      <c r="L26" s="857"/>
      <c r="M26" s="857"/>
      <c r="N26" s="857"/>
    </row>
    <row r="27" spans="1:14" ht="18.75" thickBot="1">
      <c r="A27" s="157" t="s">
        <v>3494</v>
      </c>
      <c r="B27" s="126"/>
      <c r="C27" s="126"/>
      <c r="D27" s="127"/>
      <c r="E27" s="127"/>
      <c r="F27" s="128"/>
      <c r="G27" s="128"/>
      <c r="H27" s="55"/>
      <c r="I27" s="55"/>
      <c r="J27" s="15"/>
      <c r="L27" s="857"/>
      <c r="M27" s="857"/>
      <c r="N27" s="857"/>
    </row>
    <row r="28" spans="1:14" ht="12.75" thickBot="1">
      <c r="A28" s="162" t="s">
        <v>3479</v>
      </c>
      <c r="B28" s="142"/>
      <c r="C28" s="142"/>
      <c r="D28" s="65"/>
      <c r="E28" s="65"/>
      <c r="F28" s="65"/>
      <c r="G28" s="65"/>
      <c r="H28" s="55"/>
      <c r="I28" s="55"/>
      <c r="J28" s="15"/>
      <c r="L28" s="857"/>
      <c r="M28" s="857"/>
      <c r="N28" s="857"/>
    </row>
    <row r="29" spans="1:14" ht="24">
      <c r="A29" s="120" t="s">
        <v>2341</v>
      </c>
      <c r="B29" s="166" t="s">
        <v>3535</v>
      </c>
      <c r="C29" s="166" t="s">
        <v>3536</v>
      </c>
      <c r="D29" s="131">
        <v>30</v>
      </c>
      <c r="E29" s="14" t="s">
        <v>6495</v>
      </c>
      <c r="F29" s="140" t="s">
        <v>1293</v>
      </c>
      <c r="G29" s="140" t="s">
        <v>3666</v>
      </c>
      <c r="J29" s="15"/>
      <c r="L29" s="857"/>
      <c r="M29" s="857"/>
      <c r="N29" s="857"/>
    </row>
    <row r="30" spans="1:14" ht="24">
      <c r="A30" s="120" t="s">
        <v>2342</v>
      </c>
      <c r="B30" s="166" t="s">
        <v>3537</v>
      </c>
      <c r="C30" s="166" t="s">
        <v>3538</v>
      </c>
      <c r="D30" s="131">
        <v>21</v>
      </c>
      <c r="E30" s="14" t="s">
        <v>6495</v>
      </c>
      <c r="F30" s="140" t="s">
        <v>1293</v>
      </c>
      <c r="G30" s="140" t="s">
        <v>3666</v>
      </c>
      <c r="J30" s="15"/>
      <c r="L30" s="857"/>
      <c r="M30" s="857"/>
      <c r="N30" s="857"/>
    </row>
    <row r="31" spans="1:14" ht="24">
      <c r="A31" s="120" t="s">
        <v>3515</v>
      </c>
      <c r="B31" s="166" t="s">
        <v>3516</v>
      </c>
      <c r="C31" s="166" t="s">
        <v>3517</v>
      </c>
      <c r="D31" s="131">
        <v>22</v>
      </c>
      <c r="E31" s="14" t="s">
        <v>6495</v>
      </c>
      <c r="F31" s="140" t="s">
        <v>1293</v>
      </c>
      <c r="G31" s="140" t="s">
        <v>3666</v>
      </c>
      <c r="J31" s="15"/>
      <c r="L31" s="857"/>
      <c r="M31" s="857"/>
      <c r="N31" s="857"/>
    </row>
    <row r="32" spans="1:14" ht="24">
      <c r="A32" s="120" t="s">
        <v>3518</v>
      </c>
      <c r="B32" s="166" t="s">
        <v>3519</v>
      </c>
      <c r="C32" s="166" t="s">
        <v>3520</v>
      </c>
      <c r="D32" s="131">
        <v>17</v>
      </c>
      <c r="E32" s="14" t="s">
        <v>6495</v>
      </c>
      <c r="F32" s="140" t="s">
        <v>1293</v>
      </c>
      <c r="G32" s="140" t="s">
        <v>3666</v>
      </c>
      <c r="J32" s="15"/>
      <c r="L32" s="857"/>
      <c r="M32" s="857"/>
      <c r="N32" s="857"/>
    </row>
    <row r="33" spans="1:14" ht="24">
      <c r="A33" s="120" t="s">
        <v>3629</v>
      </c>
      <c r="B33" s="166" t="s">
        <v>3521</v>
      </c>
      <c r="C33" s="166" t="s">
        <v>3522</v>
      </c>
      <c r="D33" s="139">
        <v>11</v>
      </c>
      <c r="E33" s="14" t="s">
        <v>6495</v>
      </c>
      <c r="F33" s="140" t="s">
        <v>1293</v>
      </c>
      <c r="G33" s="140" t="s">
        <v>3666</v>
      </c>
      <c r="J33" s="15"/>
      <c r="L33" s="857"/>
      <c r="M33" s="857"/>
      <c r="N33" s="857"/>
    </row>
    <row r="34" spans="1:14" ht="24">
      <c r="A34" s="120" t="s">
        <v>3630</v>
      </c>
      <c r="B34" s="166" t="s">
        <v>3523</v>
      </c>
      <c r="C34" s="166" t="s">
        <v>3524</v>
      </c>
      <c r="D34" s="139">
        <v>6</v>
      </c>
      <c r="E34" s="14" t="s">
        <v>6495</v>
      </c>
      <c r="F34" s="140" t="s">
        <v>1293</v>
      </c>
      <c r="G34" s="140" t="s">
        <v>3666</v>
      </c>
      <c r="J34" s="15"/>
      <c r="L34" s="857"/>
      <c r="M34" s="857"/>
      <c r="N34" s="857"/>
    </row>
    <row r="35" spans="1:14" ht="24">
      <c r="A35" s="120" t="s">
        <v>3525</v>
      </c>
      <c r="B35" s="166" t="s">
        <v>3526</v>
      </c>
      <c r="C35" s="166" t="s">
        <v>3527</v>
      </c>
      <c r="D35" s="139">
        <v>15.399999999999999</v>
      </c>
      <c r="E35" s="14" t="s">
        <v>6495</v>
      </c>
      <c r="F35" s="140" t="s">
        <v>1293</v>
      </c>
      <c r="G35" s="140" t="s">
        <v>3666</v>
      </c>
      <c r="J35" s="15"/>
      <c r="L35" s="857"/>
      <c r="M35" s="857"/>
      <c r="N35" s="857"/>
    </row>
    <row r="36" spans="1:14" ht="24">
      <c r="A36" s="120" t="s">
        <v>3528</v>
      </c>
      <c r="B36" s="166" t="s">
        <v>3529</v>
      </c>
      <c r="C36" s="166" t="s">
        <v>3530</v>
      </c>
      <c r="D36" s="139">
        <v>11.899999999999999</v>
      </c>
      <c r="E36" s="14" t="s">
        <v>6495</v>
      </c>
      <c r="F36" s="140" t="s">
        <v>1293</v>
      </c>
      <c r="G36" s="140" t="s">
        <v>3666</v>
      </c>
      <c r="J36" s="15"/>
      <c r="L36" s="857"/>
      <c r="M36" s="857"/>
      <c r="N36" s="857"/>
    </row>
    <row r="37" spans="1:14" ht="24">
      <c r="A37" s="120" t="s">
        <v>3631</v>
      </c>
      <c r="B37" s="166" t="s">
        <v>3531</v>
      </c>
      <c r="C37" s="166" t="s">
        <v>3532</v>
      </c>
      <c r="D37" s="139">
        <v>7.6999999999999993</v>
      </c>
      <c r="E37" s="14" t="s">
        <v>6495</v>
      </c>
      <c r="F37" s="140" t="s">
        <v>1293</v>
      </c>
      <c r="G37" s="140" t="s">
        <v>3666</v>
      </c>
      <c r="J37" s="15"/>
      <c r="L37" s="857"/>
      <c r="M37" s="857"/>
      <c r="N37" s="857"/>
    </row>
    <row r="38" spans="1:14" ht="24.75" thickBot="1">
      <c r="A38" s="120" t="s">
        <v>3632</v>
      </c>
      <c r="B38" s="166" t="s">
        <v>3533</v>
      </c>
      <c r="C38" s="166" t="s">
        <v>3534</v>
      </c>
      <c r="D38" s="139">
        <v>4.1999999999999993</v>
      </c>
      <c r="E38" s="14" t="s">
        <v>6495</v>
      </c>
      <c r="F38" s="140" t="s">
        <v>1293</v>
      </c>
      <c r="G38" s="140" t="s">
        <v>3666</v>
      </c>
      <c r="J38" s="15"/>
      <c r="L38" s="857"/>
      <c r="M38" s="857"/>
      <c r="N38" s="857"/>
    </row>
    <row r="39" spans="1:14" ht="12.75" thickBot="1">
      <c r="A39" s="162" t="s">
        <v>6219</v>
      </c>
      <c r="B39" s="138"/>
      <c r="C39" s="142"/>
      <c r="D39" s="65"/>
      <c r="E39" s="65"/>
      <c r="F39" s="65"/>
      <c r="G39" s="65"/>
      <c r="H39" s="55"/>
      <c r="J39" s="15"/>
      <c r="L39" s="857"/>
      <c r="M39" s="857"/>
      <c r="N39" s="857"/>
    </row>
    <row r="40" spans="1:14">
      <c r="A40" s="120" t="s">
        <v>3475</v>
      </c>
      <c r="B40" s="167" t="s">
        <v>3480</v>
      </c>
      <c r="C40" s="167" t="s">
        <v>3480</v>
      </c>
      <c r="D40" s="131">
        <v>0</v>
      </c>
      <c r="E40" s="14" t="s">
        <v>6495</v>
      </c>
      <c r="F40" s="14" t="s">
        <v>1293</v>
      </c>
      <c r="G40" s="140" t="s">
        <v>3666</v>
      </c>
      <c r="H40" s="55"/>
      <c r="J40" s="15"/>
      <c r="L40" s="857"/>
      <c r="M40" s="857"/>
      <c r="N40" s="857"/>
    </row>
    <row r="41" spans="1:14">
      <c r="A41" s="120" t="s">
        <v>2343</v>
      </c>
      <c r="B41" s="166" t="s">
        <v>2573</v>
      </c>
      <c r="C41" s="166" t="s">
        <v>2574</v>
      </c>
      <c r="D41" s="131">
        <v>0</v>
      </c>
      <c r="E41" s="14" t="s">
        <v>6495</v>
      </c>
      <c r="F41" s="14" t="s">
        <v>1293</v>
      </c>
      <c r="G41" s="14" t="s">
        <v>3666</v>
      </c>
      <c r="H41" s="55"/>
      <c r="J41" s="15"/>
      <c r="L41" s="857"/>
      <c r="M41" s="857"/>
      <c r="N41" s="857"/>
    </row>
    <row r="42" spans="1:14" s="849" customFormat="1">
      <c r="A42" s="55"/>
      <c r="B42" s="55"/>
      <c r="C42" s="156"/>
      <c r="D42" s="55"/>
      <c r="E42" s="55"/>
      <c r="F42" s="55"/>
      <c r="G42" s="55"/>
      <c r="H42" s="55"/>
      <c r="I42" s="55"/>
      <c r="J42" s="854"/>
    </row>
    <row r="43" spans="1:14">
      <c r="A43" s="382" t="s">
        <v>160</v>
      </c>
      <c r="B43" s="382"/>
      <c r="C43" s="387" t="s">
        <v>8399</v>
      </c>
    </row>
    <row r="44" spans="1:14">
      <c r="A44" s="385" t="s">
        <v>5</v>
      </c>
      <c r="B44" s="382" t="s">
        <v>161</v>
      </c>
      <c r="C44" s="854" t="s">
        <v>8400</v>
      </c>
    </row>
    <row r="45" spans="1:14">
      <c r="A45" s="385" t="s">
        <v>7</v>
      </c>
      <c r="B45" s="383" t="s">
        <v>162</v>
      </c>
      <c r="C45" s="854" t="s">
        <v>8401</v>
      </c>
    </row>
    <row r="46" spans="1:14">
      <c r="A46" s="385" t="s">
        <v>163</v>
      </c>
      <c r="B46" s="382" t="s">
        <v>164</v>
      </c>
      <c r="C46" s="388" t="s">
        <v>8402</v>
      </c>
    </row>
    <row r="47" spans="1:14">
      <c r="A47" s="385" t="s">
        <v>165</v>
      </c>
      <c r="B47" s="382" t="s">
        <v>166</v>
      </c>
      <c r="C47" s="388" t="s">
        <v>8403</v>
      </c>
    </row>
    <row r="48" spans="1:14">
      <c r="A48" s="385" t="s">
        <v>167</v>
      </c>
      <c r="B48" s="382" t="s">
        <v>168</v>
      </c>
      <c r="C48" s="388" t="s">
        <v>8404</v>
      </c>
    </row>
    <row r="49" spans="1:3">
      <c r="A49" s="385" t="s">
        <v>169</v>
      </c>
      <c r="B49" s="382" t="s">
        <v>170</v>
      </c>
      <c r="C49" s="854" t="s">
        <v>8405</v>
      </c>
    </row>
    <row r="50" spans="1:3">
      <c r="A50" s="26" t="s">
        <v>1292</v>
      </c>
      <c r="B50" s="27" t="s">
        <v>1295</v>
      </c>
      <c r="C50" s="849" t="s">
        <v>8406</v>
      </c>
    </row>
    <row r="51" spans="1:3">
      <c r="A51" s="26" t="s">
        <v>1293</v>
      </c>
      <c r="B51" s="27" t="s">
        <v>1296</v>
      </c>
      <c r="C51" s="854" t="s">
        <v>8407</v>
      </c>
    </row>
    <row r="52" spans="1:3">
      <c r="A52" s="26" t="s">
        <v>1425</v>
      </c>
      <c r="B52" s="27" t="s">
        <v>1424</v>
      </c>
      <c r="C52" s="384"/>
    </row>
    <row r="53" spans="1:3">
      <c r="A53" s="26" t="s">
        <v>1294</v>
      </c>
      <c r="B53" s="27" t="s">
        <v>1297</v>
      </c>
      <c r="C53" s="849"/>
    </row>
    <row r="54" spans="1:3">
      <c r="A54" s="26" t="s">
        <v>171</v>
      </c>
      <c r="B54" s="27" t="s">
        <v>172</v>
      </c>
      <c r="C54" s="384"/>
    </row>
    <row r="55" spans="1:3">
      <c r="A55" s="26" t="s">
        <v>5415</v>
      </c>
      <c r="B55" s="27" t="s">
        <v>5416</v>
      </c>
      <c r="C55" s="864"/>
    </row>
    <row r="56" spans="1:3">
      <c r="A56" s="26" t="s">
        <v>7167</v>
      </c>
      <c r="B56" s="27" t="s">
        <v>7168</v>
      </c>
      <c r="C56" s="176"/>
    </row>
    <row r="57" spans="1:3">
      <c r="A57" s="26" t="s">
        <v>7712</v>
      </c>
      <c r="B57" s="849" t="s">
        <v>9836</v>
      </c>
      <c r="C57" s="344"/>
    </row>
  </sheetData>
  <sheetProtection algorithmName="SHA-512" hashValue="Vo4c8D+s95y3z8aqVgP5wweAZsaVD55offV/84roLAzUcfU1t9PkkmYGIIaD/C9mVUN4Fo2G3UviQeSE1FAQYw==" saltValue="EP6XLtOqc946WAjVRu4W4w==" spinCount="100000" sheet="1" objects="1" scenarios="1"/>
  <sortState ref="A4:K130">
    <sortCondition ref="K4:K130"/>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conditionalFormatting sqref="A40">
    <cfRule type="duplicateValues" dxfId="58" priority="1"/>
  </conditionalFormatting>
  <conditionalFormatting sqref="A41">
    <cfRule type="duplicateValues" dxfId="57" priority="2"/>
  </conditionalFormatting>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zoomScaleNormal="100" workbookViewId="0"/>
  </sheetViews>
  <sheetFormatPr defaultColWidth="12.25" defaultRowHeight="14.25"/>
  <cols>
    <col min="1" max="1" width="26.625" style="353" customWidth="1"/>
    <col min="2" max="2" width="40.375" style="353" customWidth="1"/>
    <col min="3" max="3" width="36.875" style="353" customWidth="1"/>
    <col min="4" max="5" width="9" style="353" customWidth="1"/>
    <col min="6" max="6" width="7.375" style="353" customWidth="1"/>
    <col min="7" max="7" width="10.125" style="353" customWidth="1"/>
    <col min="8" max="9" width="7.5" style="353" bestFit="1" customWidth="1"/>
    <col min="10" max="10" width="24.375" style="353" bestFit="1" customWidth="1"/>
    <col min="11" max="16384" width="12.25" style="353"/>
  </cols>
  <sheetData>
    <row r="1" spans="1:10" ht="18">
      <c r="A1" s="378" t="s">
        <v>7258</v>
      </c>
    </row>
    <row r="3" spans="1:10" ht="24.75" thickBot="1">
      <c r="A3" s="339" t="s">
        <v>0</v>
      </c>
      <c r="B3" s="339" t="s">
        <v>1</v>
      </c>
      <c r="C3" s="340" t="s">
        <v>2</v>
      </c>
      <c r="D3" s="341" t="s">
        <v>3</v>
      </c>
      <c r="E3" s="341" t="s">
        <v>6494</v>
      </c>
      <c r="F3" s="342" t="s">
        <v>4</v>
      </c>
      <c r="G3" s="342" t="s">
        <v>8398</v>
      </c>
      <c r="H3" s="342" t="s">
        <v>352</v>
      </c>
      <c r="I3" s="342" t="s">
        <v>353</v>
      </c>
      <c r="J3" s="939" t="s">
        <v>5727</v>
      </c>
    </row>
    <row r="4" spans="1:10" ht="18.95" customHeight="1" thickBot="1">
      <c r="A4" s="337" t="s">
        <v>7184</v>
      </c>
      <c r="B4" s="351"/>
      <c r="C4" s="351"/>
      <c r="D4" s="354"/>
      <c r="E4" s="354"/>
      <c r="F4" s="354"/>
      <c r="G4" s="354"/>
      <c r="H4" s="354"/>
      <c r="I4" s="354"/>
      <c r="J4" s="940"/>
    </row>
    <row r="5" spans="1:10" ht="24">
      <c r="A5" s="930" t="s">
        <v>7169</v>
      </c>
      <c r="B5" s="1058" t="s">
        <v>10788</v>
      </c>
      <c r="C5" s="1058" t="s">
        <v>10789</v>
      </c>
      <c r="D5" s="941">
        <v>290.5001471405273</v>
      </c>
      <c r="E5" s="920" t="s">
        <v>6496</v>
      </c>
      <c r="F5" s="923" t="s">
        <v>1292</v>
      </c>
      <c r="G5" s="923" t="s">
        <v>3666</v>
      </c>
      <c r="H5" s="931">
        <v>12</v>
      </c>
      <c r="I5" s="931">
        <v>12</v>
      </c>
      <c r="J5" s="942" t="s">
        <v>7170</v>
      </c>
    </row>
    <row r="6" spans="1:10" ht="24">
      <c r="A6" s="930" t="s">
        <v>7169</v>
      </c>
      <c r="B6" s="1058" t="s">
        <v>10788</v>
      </c>
      <c r="C6" s="1058" t="s">
        <v>10789</v>
      </c>
      <c r="D6" s="941">
        <v>248.29072405173275</v>
      </c>
      <c r="E6" s="920" t="s">
        <v>6496</v>
      </c>
      <c r="F6" s="923" t="s">
        <v>1292</v>
      </c>
      <c r="G6" s="923" t="s">
        <v>3666</v>
      </c>
      <c r="H6" s="931">
        <v>36</v>
      </c>
      <c r="I6" s="931">
        <v>36</v>
      </c>
      <c r="J6" s="942" t="s">
        <v>7170</v>
      </c>
    </row>
    <row r="7" spans="1:10" ht="24">
      <c r="A7" s="930" t="s">
        <v>7169</v>
      </c>
      <c r="B7" s="1058" t="s">
        <v>10788</v>
      </c>
      <c r="C7" s="1058" t="s">
        <v>10789</v>
      </c>
      <c r="D7" s="941">
        <v>198.63257924138622</v>
      </c>
      <c r="E7" s="920" t="s">
        <v>6496</v>
      </c>
      <c r="F7" s="923" t="s">
        <v>1292</v>
      </c>
      <c r="G7" s="923" t="s">
        <v>3666</v>
      </c>
      <c r="H7" s="931">
        <v>60</v>
      </c>
      <c r="I7" s="931">
        <v>60</v>
      </c>
      <c r="J7" s="942" t="s">
        <v>7170</v>
      </c>
    </row>
    <row r="8" spans="1:10">
      <c r="A8" s="943" t="s">
        <v>7175</v>
      </c>
      <c r="B8" s="944"/>
      <c r="C8" s="944"/>
      <c r="D8" s="945"/>
      <c r="E8" s="945"/>
      <c r="F8" s="945"/>
      <c r="G8" s="945"/>
      <c r="H8" s="945"/>
      <c r="I8" s="945"/>
      <c r="J8" s="945"/>
    </row>
    <row r="9" spans="1:10" ht="24">
      <c r="A9" s="930" t="s">
        <v>7171</v>
      </c>
      <c r="B9" s="1058" t="s">
        <v>10792</v>
      </c>
      <c r="C9" s="1058" t="s">
        <v>10791</v>
      </c>
      <c r="D9" s="941">
        <v>2034.7430582605023</v>
      </c>
      <c r="E9" s="920" t="s">
        <v>6496</v>
      </c>
      <c r="F9" s="923" t="s">
        <v>1292</v>
      </c>
      <c r="G9" s="923" t="s">
        <v>3666</v>
      </c>
      <c r="H9" s="931">
        <v>12</v>
      </c>
      <c r="I9" s="931">
        <v>12</v>
      </c>
      <c r="J9" s="942" t="s">
        <v>7172</v>
      </c>
    </row>
    <row r="10" spans="1:10" ht="24">
      <c r="A10" s="930" t="s">
        <v>7171</v>
      </c>
      <c r="B10" s="1058" t="s">
        <v>10792</v>
      </c>
      <c r="C10" s="1058" t="s">
        <v>10791</v>
      </c>
      <c r="D10" s="941">
        <v>1739.0966309918824</v>
      </c>
      <c r="E10" s="920" t="s">
        <v>6496</v>
      </c>
      <c r="F10" s="923" t="s">
        <v>1292</v>
      </c>
      <c r="G10" s="923" t="s">
        <v>3666</v>
      </c>
      <c r="H10" s="931">
        <v>36</v>
      </c>
      <c r="I10" s="931">
        <v>36</v>
      </c>
      <c r="J10" s="942" t="s">
        <v>7172</v>
      </c>
    </row>
    <row r="11" spans="1:10" ht="24.75" thickBot="1">
      <c r="A11" s="930" t="s">
        <v>7171</v>
      </c>
      <c r="B11" s="1058" t="s">
        <v>10792</v>
      </c>
      <c r="C11" s="1058" t="s">
        <v>10791</v>
      </c>
      <c r="D11" s="941">
        <v>1391.2773047935061</v>
      </c>
      <c r="E11" s="920" t="s">
        <v>6496</v>
      </c>
      <c r="F11" s="923" t="s">
        <v>1292</v>
      </c>
      <c r="G11" s="923" t="s">
        <v>3666</v>
      </c>
      <c r="H11" s="931">
        <v>60</v>
      </c>
      <c r="I11" s="931">
        <v>60</v>
      </c>
      <c r="J11" s="942" t="s">
        <v>7172</v>
      </c>
    </row>
    <row r="12" spans="1:10" ht="15" thickBot="1">
      <c r="A12" s="394" t="s">
        <v>7176</v>
      </c>
      <c r="B12" s="858"/>
      <c r="C12" s="858"/>
      <c r="D12" s="858"/>
      <c r="E12" s="858"/>
      <c r="F12" s="858"/>
      <c r="G12" s="858"/>
      <c r="H12" s="858"/>
      <c r="I12" s="858"/>
      <c r="J12" s="393"/>
    </row>
    <row r="13" spans="1:10" ht="108">
      <c r="A13" s="942" t="s">
        <v>9859</v>
      </c>
      <c r="B13" s="963" t="s">
        <v>9860</v>
      </c>
      <c r="C13" s="963" t="s">
        <v>9889</v>
      </c>
      <c r="D13" s="964">
        <v>1320</v>
      </c>
      <c r="E13" s="914" t="s">
        <v>6496</v>
      </c>
      <c r="F13" s="962" t="s">
        <v>1292</v>
      </c>
      <c r="G13" s="962" t="s">
        <v>3666</v>
      </c>
      <c r="H13" s="965">
        <v>1</v>
      </c>
      <c r="I13" s="965">
        <v>5</v>
      </c>
      <c r="J13" s="942" t="s">
        <v>9861</v>
      </c>
    </row>
    <row r="14" spans="1:10" ht="108">
      <c r="A14" s="942" t="s">
        <v>9859</v>
      </c>
      <c r="B14" s="963" t="s">
        <v>9860</v>
      </c>
      <c r="C14" s="963" t="s">
        <v>9889</v>
      </c>
      <c r="D14" s="964">
        <v>1232</v>
      </c>
      <c r="E14" s="914" t="s">
        <v>6496</v>
      </c>
      <c r="F14" s="962" t="s">
        <v>1292</v>
      </c>
      <c r="G14" s="962" t="s">
        <v>3666</v>
      </c>
      <c r="H14" s="965">
        <v>6</v>
      </c>
      <c r="I14" s="965">
        <v>10</v>
      </c>
      <c r="J14" s="942" t="s">
        <v>9861</v>
      </c>
    </row>
    <row r="15" spans="1:10" ht="108">
      <c r="A15" s="942" t="s">
        <v>9859</v>
      </c>
      <c r="B15" s="963" t="s">
        <v>9860</v>
      </c>
      <c r="C15" s="963" t="s">
        <v>9889</v>
      </c>
      <c r="D15" s="964">
        <v>1144</v>
      </c>
      <c r="E15" s="914" t="s">
        <v>6496</v>
      </c>
      <c r="F15" s="962" t="s">
        <v>1292</v>
      </c>
      <c r="G15" s="962" t="s">
        <v>3666</v>
      </c>
      <c r="H15" s="965">
        <v>11</v>
      </c>
      <c r="I15" s="965">
        <v>25</v>
      </c>
      <c r="J15" s="942" t="s">
        <v>9861</v>
      </c>
    </row>
    <row r="16" spans="1:10" ht="108.75" thickBot="1">
      <c r="A16" s="942" t="s">
        <v>9859</v>
      </c>
      <c r="B16" s="963" t="s">
        <v>9860</v>
      </c>
      <c r="C16" s="963" t="s">
        <v>9889</v>
      </c>
      <c r="D16" s="964">
        <v>1100</v>
      </c>
      <c r="E16" s="914" t="s">
        <v>6496</v>
      </c>
      <c r="F16" s="962" t="s">
        <v>1292</v>
      </c>
      <c r="G16" s="962" t="s">
        <v>3666</v>
      </c>
      <c r="H16" s="965">
        <v>26</v>
      </c>
      <c r="I16" s="965">
        <v>99999</v>
      </c>
      <c r="J16" s="942" t="s">
        <v>9861</v>
      </c>
    </row>
    <row r="17" spans="1:12" ht="15" thickBot="1">
      <c r="A17" s="394" t="s">
        <v>7179</v>
      </c>
      <c r="B17" s="858"/>
      <c r="C17" s="858"/>
      <c r="D17" s="858"/>
      <c r="E17" s="858"/>
      <c r="F17" s="858"/>
      <c r="G17" s="858"/>
      <c r="H17" s="858"/>
      <c r="I17" s="858"/>
      <c r="J17" s="393"/>
    </row>
    <row r="18" spans="1:12" ht="108">
      <c r="A18" s="942" t="s">
        <v>9862</v>
      </c>
      <c r="B18" s="963" t="s">
        <v>9863</v>
      </c>
      <c r="C18" s="963" t="s">
        <v>9890</v>
      </c>
      <c r="D18" s="964">
        <v>1320</v>
      </c>
      <c r="E18" s="914" t="s">
        <v>6496</v>
      </c>
      <c r="F18" s="962" t="s">
        <v>7167</v>
      </c>
      <c r="G18" s="962" t="s">
        <v>3666</v>
      </c>
      <c r="H18" s="965">
        <v>1</v>
      </c>
      <c r="I18" s="965">
        <v>5</v>
      </c>
      <c r="J18" s="942" t="s">
        <v>9861</v>
      </c>
    </row>
    <row r="19" spans="1:12" ht="108">
      <c r="A19" s="942" t="s">
        <v>9862</v>
      </c>
      <c r="B19" s="963" t="s">
        <v>9863</v>
      </c>
      <c r="C19" s="963" t="s">
        <v>9890</v>
      </c>
      <c r="D19" s="964">
        <v>1232</v>
      </c>
      <c r="E19" s="914" t="s">
        <v>6496</v>
      </c>
      <c r="F19" s="962" t="s">
        <v>7167</v>
      </c>
      <c r="G19" s="962" t="s">
        <v>3666</v>
      </c>
      <c r="H19" s="965">
        <v>6</v>
      </c>
      <c r="I19" s="965">
        <v>10</v>
      </c>
      <c r="J19" s="942" t="s">
        <v>9861</v>
      </c>
    </row>
    <row r="20" spans="1:12" ht="108">
      <c r="A20" s="942" t="s">
        <v>9862</v>
      </c>
      <c r="B20" s="963" t="s">
        <v>9863</v>
      </c>
      <c r="C20" s="963" t="s">
        <v>9890</v>
      </c>
      <c r="D20" s="964">
        <v>1144</v>
      </c>
      <c r="E20" s="914" t="s">
        <v>6496</v>
      </c>
      <c r="F20" s="962" t="s">
        <v>7167</v>
      </c>
      <c r="G20" s="962" t="s">
        <v>3666</v>
      </c>
      <c r="H20" s="965">
        <v>11</v>
      </c>
      <c r="I20" s="965">
        <v>25</v>
      </c>
      <c r="J20" s="942" t="s">
        <v>9861</v>
      </c>
    </row>
    <row r="21" spans="1:12" ht="108.75" thickBot="1">
      <c r="A21" s="942" t="s">
        <v>9862</v>
      </c>
      <c r="B21" s="963" t="s">
        <v>9863</v>
      </c>
      <c r="C21" s="963" t="s">
        <v>9890</v>
      </c>
      <c r="D21" s="964">
        <v>1100</v>
      </c>
      <c r="E21" s="914" t="s">
        <v>6496</v>
      </c>
      <c r="F21" s="962" t="s">
        <v>7167</v>
      </c>
      <c r="G21" s="962" t="s">
        <v>3666</v>
      </c>
      <c r="H21" s="965">
        <v>26</v>
      </c>
      <c r="I21" s="965">
        <v>99999</v>
      </c>
      <c r="J21" s="942" t="s">
        <v>9861</v>
      </c>
    </row>
    <row r="22" spans="1:12" ht="15" thickBot="1">
      <c r="A22" s="394" t="s">
        <v>7177</v>
      </c>
      <c r="B22" s="858"/>
      <c r="C22" s="858"/>
      <c r="D22" s="858"/>
      <c r="E22" s="858"/>
      <c r="F22" s="858"/>
      <c r="G22" s="858"/>
      <c r="H22" s="858"/>
      <c r="I22" s="858"/>
      <c r="J22" s="393"/>
    </row>
    <row r="23" spans="1:12" ht="24">
      <c r="A23" s="930" t="s">
        <v>7173</v>
      </c>
      <c r="B23" s="1058" t="s">
        <v>10786</v>
      </c>
      <c r="C23" s="1058" t="s">
        <v>10787</v>
      </c>
      <c r="D23" s="941">
        <v>290.5001471405273</v>
      </c>
      <c r="E23" s="920" t="s">
        <v>6496</v>
      </c>
      <c r="F23" s="923" t="s">
        <v>7167</v>
      </c>
      <c r="G23" s="923" t="s">
        <v>3666</v>
      </c>
      <c r="H23" s="931">
        <v>12</v>
      </c>
      <c r="I23" s="931">
        <v>12</v>
      </c>
      <c r="J23" s="942" t="s">
        <v>7170</v>
      </c>
    </row>
    <row r="24" spans="1:12" ht="24">
      <c r="A24" s="930" t="s">
        <v>7173</v>
      </c>
      <c r="B24" s="1058" t="s">
        <v>10786</v>
      </c>
      <c r="C24" s="1058" t="s">
        <v>10787</v>
      </c>
      <c r="D24" s="941">
        <v>248.29072405173275</v>
      </c>
      <c r="E24" s="920" t="s">
        <v>6496</v>
      </c>
      <c r="F24" s="923" t="s">
        <v>7167</v>
      </c>
      <c r="G24" s="923" t="s">
        <v>3666</v>
      </c>
      <c r="H24" s="931">
        <v>36</v>
      </c>
      <c r="I24" s="931">
        <v>36</v>
      </c>
      <c r="J24" s="942" t="s">
        <v>7170</v>
      </c>
    </row>
    <row r="25" spans="1:12" ht="24.75" thickBot="1">
      <c r="A25" s="930" t="s">
        <v>7173</v>
      </c>
      <c r="B25" s="1058" t="s">
        <v>10786</v>
      </c>
      <c r="C25" s="1058" t="s">
        <v>10787</v>
      </c>
      <c r="D25" s="941">
        <v>198.63257924138622</v>
      </c>
      <c r="E25" s="920" t="s">
        <v>6496</v>
      </c>
      <c r="F25" s="923" t="s">
        <v>7167</v>
      </c>
      <c r="G25" s="923" t="s">
        <v>3666</v>
      </c>
      <c r="H25" s="931">
        <v>60</v>
      </c>
      <c r="I25" s="931">
        <v>60</v>
      </c>
      <c r="J25" s="942" t="s">
        <v>7170</v>
      </c>
    </row>
    <row r="26" spans="1:12" ht="15" thickBot="1">
      <c r="A26" s="394" t="s">
        <v>7178</v>
      </c>
      <c r="B26" s="858"/>
      <c r="C26" s="858"/>
      <c r="D26" s="858"/>
      <c r="E26" s="858"/>
      <c r="F26" s="858"/>
      <c r="G26" s="858"/>
      <c r="H26" s="858"/>
      <c r="I26" s="858"/>
      <c r="J26" s="393"/>
    </row>
    <row r="27" spans="1:12" ht="36">
      <c r="A27" s="930" t="s">
        <v>7174</v>
      </c>
      <c r="B27" s="1058" t="s">
        <v>10790</v>
      </c>
      <c r="C27" s="1058" t="s">
        <v>11001</v>
      </c>
      <c r="D27" s="941">
        <v>2034.7430582605023</v>
      </c>
      <c r="E27" s="920" t="s">
        <v>6496</v>
      </c>
      <c r="F27" s="923" t="s">
        <v>7167</v>
      </c>
      <c r="G27" s="923" t="s">
        <v>3666</v>
      </c>
      <c r="H27" s="931">
        <v>12</v>
      </c>
      <c r="I27" s="931">
        <v>12</v>
      </c>
      <c r="J27" s="942" t="s">
        <v>7172</v>
      </c>
    </row>
    <row r="28" spans="1:12" ht="36">
      <c r="A28" s="930" t="s">
        <v>7174</v>
      </c>
      <c r="B28" s="1058" t="s">
        <v>10790</v>
      </c>
      <c r="C28" s="1058" t="s">
        <v>11001</v>
      </c>
      <c r="D28" s="941">
        <v>1739.0966309918824</v>
      </c>
      <c r="E28" s="920" t="s">
        <v>6496</v>
      </c>
      <c r="F28" s="923" t="s">
        <v>7167</v>
      </c>
      <c r="G28" s="923" t="s">
        <v>3666</v>
      </c>
      <c r="H28" s="931">
        <v>36</v>
      </c>
      <c r="I28" s="931">
        <v>36</v>
      </c>
      <c r="J28" s="942" t="s">
        <v>7172</v>
      </c>
    </row>
    <row r="29" spans="1:12" ht="36.75" thickBot="1">
      <c r="A29" s="930" t="s">
        <v>7174</v>
      </c>
      <c r="B29" s="1058" t="s">
        <v>10790</v>
      </c>
      <c r="C29" s="1058" t="s">
        <v>11001</v>
      </c>
      <c r="D29" s="941">
        <v>1391.2773047935061</v>
      </c>
      <c r="E29" s="920" t="s">
        <v>6496</v>
      </c>
      <c r="F29" s="923" t="s">
        <v>7167</v>
      </c>
      <c r="G29" s="923" t="s">
        <v>3666</v>
      </c>
      <c r="H29" s="931">
        <v>60</v>
      </c>
      <c r="I29" s="931">
        <v>60</v>
      </c>
      <c r="J29" s="942" t="s">
        <v>7172</v>
      </c>
    </row>
    <row r="30" spans="1:12" s="849" customFormat="1" ht="15" thickBot="1">
      <c r="A30" s="394" t="s">
        <v>7277</v>
      </c>
      <c r="B30" s="858"/>
      <c r="C30" s="858"/>
      <c r="D30" s="858"/>
      <c r="E30" s="858"/>
      <c r="F30" s="858"/>
      <c r="G30" s="858"/>
      <c r="H30" s="858"/>
      <c r="I30" s="858"/>
      <c r="J30" s="393"/>
      <c r="L30" s="353"/>
    </row>
    <row r="31" spans="1:12" s="380" customFormat="1" ht="24">
      <c r="A31" s="120" t="s">
        <v>7269</v>
      </c>
      <c r="B31" s="1058" t="s">
        <v>10785</v>
      </c>
      <c r="C31" s="1058" t="s">
        <v>10784</v>
      </c>
      <c r="D31" s="919">
        <v>4826</v>
      </c>
      <c r="E31" s="920" t="s">
        <v>6496</v>
      </c>
      <c r="F31" s="921" t="s">
        <v>1292</v>
      </c>
      <c r="G31" s="923" t="s">
        <v>3666</v>
      </c>
      <c r="H31" s="931">
        <v>12</v>
      </c>
      <c r="I31" s="931">
        <v>12</v>
      </c>
      <c r="J31" s="120" t="s">
        <v>7271</v>
      </c>
      <c r="K31" s="353"/>
      <c r="L31" s="353"/>
    </row>
    <row r="32" spans="1:12" s="380" customFormat="1" ht="24">
      <c r="A32" s="120" t="s">
        <v>7269</v>
      </c>
      <c r="B32" s="1058" t="s">
        <v>10785</v>
      </c>
      <c r="C32" s="1058" t="s">
        <v>10784</v>
      </c>
      <c r="D32" s="919">
        <v>4124</v>
      </c>
      <c r="E32" s="920" t="s">
        <v>6496</v>
      </c>
      <c r="F32" s="921" t="s">
        <v>1292</v>
      </c>
      <c r="G32" s="923" t="s">
        <v>3666</v>
      </c>
      <c r="H32" s="931">
        <v>36</v>
      </c>
      <c r="I32" s="931">
        <v>36</v>
      </c>
      <c r="J32" s="120" t="s">
        <v>7271</v>
      </c>
      <c r="K32" s="353"/>
      <c r="L32" s="353"/>
    </row>
    <row r="33" spans="1:12" s="380" customFormat="1" ht="24">
      <c r="A33" s="120" t="s">
        <v>7269</v>
      </c>
      <c r="B33" s="1058" t="s">
        <v>10785</v>
      </c>
      <c r="C33" s="1058" t="s">
        <v>10784</v>
      </c>
      <c r="D33" s="919">
        <v>3300</v>
      </c>
      <c r="E33" s="920" t="s">
        <v>6496</v>
      </c>
      <c r="F33" s="921" t="s">
        <v>1292</v>
      </c>
      <c r="G33" s="923" t="s">
        <v>3666</v>
      </c>
      <c r="H33" s="931">
        <v>60</v>
      </c>
      <c r="I33" s="931">
        <v>60</v>
      </c>
      <c r="J33" s="120" t="s">
        <v>7271</v>
      </c>
      <c r="K33" s="353"/>
      <c r="L33" s="353"/>
    </row>
    <row r="34" spans="1:12" s="380" customFormat="1" ht="24">
      <c r="A34" s="120" t="s">
        <v>7270</v>
      </c>
      <c r="B34" s="1058" t="s">
        <v>10782</v>
      </c>
      <c r="C34" s="1058" t="s">
        <v>10781</v>
      </c>
      <c r="D34" s="919">
        <v>3488</v>
      </c>
      <c r="E34" s="920" t="s">
        <v>6496</v>
      </c>
      <c r="F34" s="921" t="s">
        <v>1292</v>
      </c>
      <c r="G34" s="923" t="s">
        <v>3666</v>
      </c>
      <c r="H34" s="931">
        <v>12</v>
      </c>
      <c r="I34" s="931">
        <v>12</v>
      </c>
      <c r="J34" s="120" t="s">
        <v>7272</v>
      </c>
      <c r="K34" s="353"/>
      <c r="L34" s="353"/>
    </row>
    <row r="35" spans="1:12" s="380" customFormat="1" ht="24">
      <c r="A35" s="120" t="s">
        <v>7270</v>
      </c>
      <c r="B35" s="1058" t="s">
        <v>10782</v>
      </c>
      <c r="C35" s="1058" t="s">
        <v>11000</v>
      </c>
      <c r="D35" s="919">
        <v>2982</v>
      </c>
      <c r="E35" s="920" t="s">
        <v>6496</v>
      </c>
      <c r="F35" s="921" t="s">
        <v>1292</v>
      </c>
      <c r="G35" s="923" t="s">
        <v>3666</v>
      </c>
      <c r="H35" s="931">
        <v>36</v>
      </c>
      <c r="I35" s="931">
        <v>36</v>
      </c>
      <c r="J35" s="120" t="s">
        <v>7272</v>
      </c>
      <c r="K35" s="353"/>
      <c r="L35" s="353"/>
    </row>
    <row r="36" spans="1:12" s="380" customFormat="1" ht="24.75" thickBot="1">
      <c r="A36" s="120" t="s">
        <v>7270</v>
      </c>
      <c r="B36" s="1058" t="s">
        <v>10782</v>
      </c>
      <c r="C36" s="1058" t="s">
        <v>10781</v>
      </c>
      <c r="D36" s="919">
        <v>2385</v>
      </c>
      <c r="E36" s="920" t="s">
        <v>6496</v>
      </c>
      <c r="F36" s="921" t="s">
        <v>1292</v>
      </c>
      <c r="G36" s="923" t="s">
        <v>3666</v>
      </c>
      <c r="H36" s="931">
        <v>60</v>
      </c>
      <c r="I36" s="931">
        <v>60</v>
      </c>
      <c r="J36" s="120" t="s">
        <v>7272</v>
      </c>
      <c r="K36" s="353"/>
      <c r="L36" s="353"/>
    </row>
    <row r="37" spans="1:12" s="849" customFormat="1" ht="15" thickBot="1">
      <c r="A37" s="394" t="s">
        <v>7278</v>
      </c>
      <c r="B37" s="858"/>
      <c r="C37" s="858"/>
      <c r="D37" s="858"/>
      <c r="E37" s="858"/>
      <c r="F37" s="858"/>
      <c r="G37" s="858"/>
      <c r="H37" s="858"/>
      <c r="I37" s="858"/>
      <c r="J37" s="393"/>
      <c r="K37" s="848"/>
      <c r="L37" s="353"/>
    </row>
    <row r="38" spans="1:12" s="380" customFormat="1" ht="24">
      <c r="A38" s="120" t="s">
        <v>7263</v>
      </c>
      <c r="B38" s="1058" t="s">
        <v>10783</v>
      </c>
      <c r="C38" s="1058" t="s">
        <v>10999</v>
      </c>
      <c r="D38" s="919">
        <v>4826</v>
      </c>
      <c r="E38" s="920" t="s">
        <v>6496</v>
      </c>
      <c r="F38" s="921" t="s">
        <v>7167</v>
      </c>
      <c r="G38" s="923" t="s">
        <v>3666</v>
      </c>
      <c r="H38" s="931">
        <v>12</v>
      </c>
      <c r="I38" s="931">
        <v>12</v>
      </c>
      <c r="J38" s="120" t="s">
        <v>7271</v>
      </c>
      <c r="K38" s="353"/>
      <c r="L38" s="353"/>
    </row>
    <row r="39" spans="1:12" s="380" customFormat="1" ht="24">
      <c r="A39" s="120" t="s">
        <v>7263</v>
      </c>
      <c r="B39" s="1058" t="s">
        <v>10783</v>
      </c>
      <c r="C39" s="1058" t="s">
        <v>10999</v>
      </c>
      <c r="D39" s="919">
        <v>4124</v>
      </c>
      <c r="E39" s="920" t="s">
        <v>6496</v>
      </c>
      <c r="F39" s="921" t="s">
        <v>7167</v>
      </c>
      <c r="G39" s="923" t="s">
        <v>3666</v>
      </c>
      <c r="H39" s="931">
        <v>36</v>
      </c>
      <c r="I39" s="931">
        <v>36</v>
      </c>
      <c r="J39" s="120" t="s">
        <v>7271</v>
      </c>
      <c r="K39" s="353"/>
      <c r="L39" s="353"/>
    </row>
    <row r="40" spans="1:12" s="380" customFormat="1" ht="24">
      <c r="A40" s="120" t="s">
        <v>7263</v>
      </c>
      <c r="B40" s="1058" t="s">
        <v>10783</v>
      </c>
      <c r="C40" s="1058" t="s">
        <v>10999</v>
      </c>
      <c r="D40" s="919">
        <v>3300</v>
      </c>
      <c r="E40" s="920" t="s">
        <v>6496</v>
      </c>
      <c r="F40" s="921" t="s">
        <v>7167</v>
      </c>
      <c r="G40" s="923" t="s">
        <v>3666</v>
      </c>
      <c r="H40" s="931">
        <v>60</v>
      </c>
      <c r="I40" s="931">
        <v>60</v>
      </c>
      <c r="J40" s="120" t="s">
        <v>7271</v>
      </c>
      <c r="K40" s="353"/>
      <c r="L40" s="353"/>
    </row>
    <row r="41" spans="1:12" s="380" customFormat="1" ht="24">
      <c r="A41" s="120" t="s">
        <v>7264</v>
      </c>
      <c r="B41" s="1058" t="s">
        <v>10780</v>
      </c>
      <c r="C41" s="1058" t="s">
        <v>10998</v>
      </c>
      <c r="D41" s="919">
        <v>3488</v>
      </c>
      <c r="E41" s="920" t="s">
        <v>6496</v>
      </c>
      <c r="F41" s="921" t="s">
        <v>7167</v>
      </c>
      <c r="G41" s="923" t="s">
        <v>3666</v>
      </c>
      <c r="H41" s="931">
        <v>12</v>
      </c>
      <c r="I41" s="931">
        <v>12</v>
      </c>
      <c r="J41" s="120" t="s">
        <v>7272</v>
      </c>
      <c r="K41" s="353"/>
      <c r="L41" s="353"/>
    </row>
    <row r="42" spans="1:12" s="380" customFormat="1" ht="24">
      <c r="A42" s="120" t="s">
        <v>7264</v>
      </c>
      <c r="B42" s="1058" t="s">
        <v>10780</v>
      </c>
      <c r="C42" s="1058" t="s">
        <v>10998</v>
      </c>
      <c r="D42" s="919">
        <v>2982</v>
      </c>
      <c r="E42" s="920" t="s">
        <v>6496</v>
      </c>
      <c r="F42" s="921" t="s">
        <v>7167</v>
      </c>
      <c r="G42" s="923" t="s">
        <v>3666</v>
      </c>
      <c r="H42" s="931">
        <v>36</v>
      </c>
      <c r="I42" s="931">
        <v>36</v>
      </c>
      <c r="J42" s="120" t="s">
        <v>7272</v>
      </c>
      <c r="K42" s="353"/>
      <c r="L42" s="353"/>
    </row>
    <row r="43" spans="1:12" s="380" customFormat="1" ht="24.75" thickBot="1">
      <c r="A43" s="120" t="s">
        <v>7264</v>
      </c>
      <c r="B43" s="1058" t="s">
        <v>10780</v>
      </c>
      <c r="C43" s="1058" t="s">
        <v>10998</v>
      </c>
      <c r="D43" s="919">
        <v>2385</v>
      </c>
      <c r="E43" s="920" t="s">
        <v>6496</v>
      </c>
      <c r="F43" s="921" t="s">
        <v>7167</v>
      </c>
      <c r="G43" s="923" t="s">
        <v>3666</v>
      </c>
      <c r="H43" s="931">
        <v>60</v>
      </c>
      <c r="I43" s="931">
        <v>60</v>
      </c>
      <c r="J43" s="120" t="s">
        <v>7272</v>
      </c>
      <c r="K43" s="353"/>
      <c r="L43" s="353"/>
    </row>
    <row r="44" spans="1:12" s="849" customFormat="1" ht="15" thickBot="1">
      <c r="A44" s="394" t="s">
        <v>7279</v>
      </c>
      <c r="B44" s="858"/>
      <c r="C44" s="858"/>
      <c r="D44" s="858"/>
      <c r="E44" s="858"/>
      <c r="F44" s="858"/>
      <c r="G44" s="858"/>
      <c r="H44" s="858"/>
      <c r="I44" s="858"/>
      <c r="J44" s="393"/>
      <c r="L44" s="353"/>
    </row>
    <row r="45" spans="1:12" s="380" customFormat="1" ht="24">
      <c r="A45" s="120" t="s">
        <v>7259</v>
      </c>
      <c r="B45" s="1058" t="s">
        <v>10795</v>
      </c>
      <c r="C45" s="1058" t="s">
        <v>10794</v>
      </c>
      <c r="D45" s="919">
        <v>4826</v>
      </c>
      <c r="E45" s="920" t="s">
        <v>6496</v>
      </c>
      <c r="F45" s="921" t="s">
        <v>1292</v>
      </c>
      <c r="G45" s="923" t="s">
        <v>3666</v>
      </c>
      <c r="H45" s="931">
        <v>12</v>
      </c>
      <c r="I45" s="931">
        <v>12</v>
      </c>
      <c r="J45" s="120" t="s">
        <v>7273</v>
      </c>
      <c r="K45" s="353"/>
      <c r="L45" s="353"/>
    </row>
    <row r="46" spans="1:12" s="380" customFormat="1" ht="24">
      <c r="A46" s="120" t="s">
        <v>7259</v>
      </c>
      <c r="B46" s="1058" t="s">
        <v>10795</v>
      </c>
      <c r="C46" s="1058" t="s">
        <v>10794</v>
      </c>
      <c r="D46" s="919">
        <v>4124</v>
      </c>
      <c r="E46" s="920" t="s">
        <v>6496</v>
      </c>
      <c r="F46" s="921" t="s">
        <v>1292</v>
      </c>
      <c r="G46" s="923" t="s">
        <v>3666</v>
      </c>
      <c r="H46" s="931">
        <v>36</v>
      </c>
      <c r="I46" s="931">
        <v>36</v>
      </c>
      <c r="J46" s="120" t="s">
        <v>7273</v>
      </c>
      <c r="K46" s="353"/>
      <c r="L46" s="353"/>
    </row>
    <row r="47" spans="1:12" s="380" customFormat="1" ht="24">
      <c r="A47" s="120" t="s">
        <v>7259</v>
      </c>
      <c r="B47" s="1058" t="s">
        <v>10795</v>
      </c>
      <c r="C47" s="1058" t="s">
        <v>10794</v>
      </c>
      <c r="D47" s="919">
        <v>3300</v>
      </c>
      <c r="E47" s="920" t="s">
        <v>6496</v>
      </c>
      <c r="F47" s="921" t="s">
        <v>1292</v>
      </c>
      <c r="G47" s="923" t="s">
        <v>3666</v>
      </c>
      <c r="H47" s="931">
        <v>60</v>
      </c>
      <c r="I47" s="931">
        <v>60</v>
      </c>
      <c r="J47" s="120" t="s">
        <v>7273</v>
      </c>
      <c r="K47" s="353"/>
      <c r="L47" s="353"/>
    </row>
    <row r="48" spans="1:12" s="380" customFormat="1" ht="24">
      <c r="A48" s="120" t="s">
        <v>7260</v>
      </c>
      <c r="B48" s="1058" t="s">
        <v>10798</v>
      </c>
      <c r="C48" s="1058" t="s">
        <v>10797</v>
      </c>
      <c r="D48" s="919">
        <v>3837</v>
      </c>
      <c r="E48" s="920" t="s">
        <v>6496</v>
      </c>
      <c r="F48" s="921" t="s">
        <v>1292</v>
      </c>
      <c r="G48" s="923" t="s">
        <v>3666</v>
      </c>
      <c r="H48" s="931">
        <v>12</v>
      </c>
      <c r="I48" s="931">
        <v>12</v>
      </c>
      <c r="J48" s="120" t="s">
        <v>7274</v>
      </c>
      <c r="K48" s="353"/>
      <c r="L48" s="353"/>
    </row>
    <row r="49" spans="1:12" s="380" customFormat="1" ht="24">
      <c r="A49" s="120" t="s">
        <v>7260</v>
      </c>
      <c r="B49" s="1058" t="s">
        <v>10798</v>
      </c>
      <c r="C49" s="1058" t="s">
        <v>10797</v>
      </c>
      <c r="D49" s="919">
        <v>3280</v>
      </c>
      <c r="E49" s="920" t="s">
        <v>6496</v>
      </c>
      <c r="F49" s="921" t="s">
        <v>1292</v>
      </c>
      <c r="G49" s="923" t="s">
        <v>3666</v>
      </c>
      <c r="H49" s="931">
        <v>36</v>
      </c>
      <c r="I49" s="931">
        <v>36</v>
      </c>
      <c r="J49" s="120" t="s">
        <v>7274</v>
      </c>
      <c r="K49" s="353"/>
      <c r="L49" s="353"/>
    </row>
    <row r="50" spans="1:12" s="380" customFormat="1" ht="24">
      <c r="A50" s="120" t="s">
        <v>7260</v>
      </c>
      <c r="B50" s="1058" t="s">
        <v>10798</v>
      </c>
      <c r="C50" s="1058" t="s">
        <v>10797</v>
      </c>
      <c r="D50" s="919">
        <v>2624</v>
      </c>
      <c r="E50" s="920" t="s">
        <v>6496</v>
      </c>
      <c r="F50" s="921" t="s">
        <v>1292</v>
      </c>
      <c r="G50" s="923" t="s">
        <v>3666</v>
      </c>
      <c r="H50" s="931">
        <v>60</v>
      </c>
      <c r="I50" s="931">
        <v>60</v>
      </c>
      <c r="J50" s="120" t="s">
        <v>7274</v>
      </c>
      <c r="K50" s="353"/>
      <c r="L50" s="353"/>
    </row>
    <row r="51" spans="1:12" s="380" customFormat="1" ht="24">
      <c r="A51" s="120" t="s">
        <v>7261</v>
      </c>
      <c r="B51" s="1058" t="s">
        <v>10804</v>
      </c>
      <c r="C51" s="1058" t="s">
        <v>10803</v>
      </c>
      <c r="D51" s="919">
        <v>3488</v>
      </c>
      <c r="E51" s="920" t="s">
        <v>6496</v>
      </c>
      <c r="F51" s="921" t="s">
        <v>1292</v>
      </c>
      <c r="G51" s="923" t="s">
        <v>3666</v>
      </c>
      <c r="H51" s="931">
        <v>12</v>
      </c>
      <c r="I51" s="931">
        <v>12</v>
      </c>
      <c r="J51" s="120" t="s">
        <v>7275</v>
      </c>
      <c r="K51" s="353"/>
      <c r="L51" s="353"/>
    </row>
    <row r="52" spans="1:12" s="380" customFormat="1" ht="24">
      <c r="A52" s="120" t="s">
        <v>7261</v>
      </c>
      <c r="B52" s="1058" t="s">
        <v>10804</v>
      </c>
      <c r="C52" s="1058" t="s">
        <v>10803</v>
      </c>
      <c r="D52" s="919">
        <v>2982</v>
      </c>
      <c r="E52" s="920" t="s">
        <v>6496</v>
      </c>
      <c r="F52" s="921" t="s">
        <v>1292</v>
      </c>
      <c r="G52" s="923" t="s">
        <v>3666</v>
      </c>
      <c r="H52" s="931">
        <v>36</v>
      </c>
      <c r="I52" s="931">
        <v>36</v>
      </c>
      <c r="J52" s="120" t="s">
        <v>7275</v>
      </c>
      <c r="K52" s="353"/>
      <c r="L52" s="353"/>
    </row>
    <row r="53" spans="1:12" s="380" customFormat="1" ht="24">
      <c r="A53" s="120" t="s">
        <v>7261</v>
      </c>
      <c r="B53" s="1058" t="s">
        <v>10804</v>
      </c>
      <c r="C53" s="1058" t="s">
        <v>10803</v>
      </c>
      <c r="D53" s="919">
        <v>2385</v>
      </c>
      <c r="E53" s="920" t="s">
        <v>6496</v>
      </c>
      <c r="F53" s="921" t="s">
        <v>1292</v>
      </c>
      <c r="G53" s="923" t="s">
        <v>3666</v>
      </c>
      <c r="H53" s="931">
        <v>60</v>
      </c>
      <c r="I53" s="931">
        <v>60</v>
      </c>
      <c r="J53" s="120" t="s">
        <v>7275</v>
      </c>
      <c r="K53" s="353"/>
      <c r="L53" s="353"/>
    </row>
    <row r="54" spans="1:12" s="380" customFormat="1" ht="24">
      <c r="A54" s="120" t="s">
        <v>7262</v>
      </c>
      <c r="B54" s="1058" t="s">
        <v>10801</v>
      </c>
      <c r="C54" s="1058" t="s">
        <v>10800</v>
      </c>
      <c r="D54" s="919">
        <v>3488</v>
      </c>
      <c r="E54" s="920" t="s">
        <v>6496</v>
      </c>
      <c r="F54" s="921" t="s">
        <v>1292</v>
      </c>
      <c r="G54" s="923" t="s">
        <v>3666</v>
      </c>
      <c r="H54" s="931">
        <v>12</v>
      </c>
      <c r="I54" s="931">
        <v>12</v>
      </c>
      <c r="J54" s="120" t="s">
        <v>7276</v>
      </c>
      <c r="K54" s="353"/>
      <c r="L54" s="353"/>
    </row>
    <row r="55" spans="1:12" s="380" customFormat="1" ht="24">
      <c r="A55" s="120" t="s">
        <v>7262</v>
      </c>
      <c r="B55" s="1058" t="s">
        <v>10801</v>
      </c>
      <c r="C55" s="1058" t="s">
        <v>10800</v>
      </c>
      <c r="D55" s="919">
        <v>2982</v>
      </c>
      <c r="E55" s="920" t="s">
        <v>6496</v>
      </c>
      <c r="F55" s="921" t="s">
        <v>1292</v>
      </c>
      <c r="G55" s="923" t="s">
        <v>3666</v>
      </c>
      <c r="H55" s="931">
        <v>36</v>
      </c>
      <c r="I55" s="931">
        <v>36</v>
      </c>
      <c r="J55" s="120" t="s">
        <v>7276</v>
      </c>
      <c r="K55" s="353"/>
      <c r="L55" s="353"/>
    </row>
    <row r="56" spans="1:12" s="380" customFormat="1" ht="24.75" thickBot="1">
      <c r="A56" s="120" t="s">
        <v>7262</v>
      </c>
      <c r="B56" s="1058" t="s">
        <v>10801</v>
      </c>
      <c r="C56" s="1058" t="s">
        <v>10800</v>
      </c>
      <c r="D56" s="919">
        <v>2385</v>
      </c>
      <c r="E56" s="920" t="s">
        <v>6496</v>
      </c>
      <c r="F56" s="921" t="s">
        <v>1292</v>
      </c>
      <c r="G56" s="923" t="s">
        <v>3666</v>
      </c>
      <c r="H56" s="931">
        <v>60</v>
      </c>
      <c r="I56" s="931">
        <v>60</v>
      </c>
      <c r="J56" s="120" t="s">
        <v>7276</v>
      </c>
      <c r="K56" s="353"/>
      <c r="L56" s="353"/>
    </row>
    <row r="57" spans="1:12" s="849" customFormat="1" ht="15" thickBot="1">
      <c r="A57" s="394" t="s">
        <v>7280</v>
      </c>
      <c r="B57" s="858"/>
      <c r="C57" s="858"/>
      <c r="D57" s="858"/>
      <c r="E57" s="858"/>
      <c r="F57" s="858"/>
      <c r="G57" s="858"/>
      <c r="H57" s="858"/>
      <c r="I57" s="858"/>
      <c r="J57" s="393"/>
      <c r="L57" s="353"/>
    </row>
    <row r="58" spans="1:12" s="380" customFormat="1" ht="24">
      <c r="A58" s="120" t="s">
        <v>7265</v>
      </c>
      <c r="B58" s="1058" t="s">
        <v>10793</v>
      </c>
      <c r="C58" s="1058" t="s">
        <v>10997</v>
      </c>
      <c r="D58" s="919">
        <v>4826</v>
      </c>
      <c r="E58" s="920" t="s">
        <v>6496</v>
      </c>
      <c r="F58" s="921" t="s">
        <v>7167</v>
      </c>
      <c r="G58" s="923" t="s">
        <v>3666</v>
      </c>
      <c r="H58" s="931">
        <v>12</v>
      </c>
      <c r="I58" s="931">
        <v>12</v>
      </c>
      <c r="J58" s="120" t="s">
        <v>7273</v>
      </c>
      <c r="K58" s="353"/>
      <c r="L58" s="353"/>
    </row>
    <row r="59" spans="1:12" s="380" customFormat="1" ht="24">
      <c r="A59" s="120" t="s">
        <v>7265</v>
      </c>
      <c r="B59" s="1058" t="s">
        <v>10793</v>
      </c>
      <c r="C59" s="1058" t="s">
        <v>10997</v>
      </c>
      <c r="D59" s="919">
        <v>4124</v>
      </c>
      <c r="E59" s="920" t="s">
        <v>6496</v>
      </c>
      <c r="F59" s="921" t="s">
        <v>7167</v>
      </c>
      <c r="G59" s="923" t="s">
        <v>3666</v>
      </c>
      <c r="H59" s="931">
        <v>36</v>
      </c>
      <c r="I59" s="931">
        <v>36</v>
      </c>
      <c r="J59" s="120" t="s">
        <v>7273</v>
      </c>
      <c r="K59" s="353"/>
      <c r="L59" s="353"/>
    </row>
    <row r="60" spans="1:12" s="380" customFormat="1" ht="24">
      <c r="A60" s="120" t="s">
        <v>7265</v>
      </c>
      <c r="B60" s="1058" t="s">
        <v>10793</v>
      </c>
      <c r="C60" s="1058" t="s">
        <v>10997</v>
      </c>
      <c r="D60" s="919">
        <v>3300</v>
      </c>
      <c r="E60" s="920" t="s">
        <v>6496</v>
      </c>
      <c r="F60" s="921" t="s">
        <v>7167</v>
      </c>
      <c r="G60" s="923" t="s">
        <v>3666</v>
      </c>
      <c r="H60" s="931">
        <v>60</v>
      </c>
      <c r="I60" s="931">
        <v>60</v>
      </c>
      <c r="J60" s="120" t="s">
        <v>7273</v>
      </c>
      <c r="K60" s="353"/>
      <c r="L60" s="353"/>
    </row>
    <row r="61" spans="1:12" s="380" customFormat="1" ht="24">
      <c r="A61" s="120" t="s">
        <v>7266</v>
      </c>
      <c r="B61" s="1058" t="s">
        <v>10796</v>
      </c>
      <c r="C61" s="1058" t="s">
        <v>10996</v>
      </c>
      <c r="D61" s="919">
        <v>3837</v>
      </c>
      <c r="E61" s="920" t="s">
        <v>6496</v>
      </c>
      <c r="F61" s="921" t="s">
        <v>7167</v>
      </c>
      <c r="G61" s="923" t="s">
        <v>3666</v>
      </c>
      <c r="H61" s="931">
        <v>12</v>
      </c>
      <c r="I61" s="931">
        <v>12</v>
      </c>
      <c r="J61" s="120" t="s">
        <v>7274</v>
      </c>
      <c r="K61" s="353"/>
      <c r="L61" s="353"/>
    </row>
    <row r="62" spans="1:12" s="380" customFormat="1" ht="24">
      <c r="A62" s="120" t="s">
        <v>7266</v>
      </c>
      <c r="B62" s="1058" t="s">
        <v>10796</v>
      </c>
      <c r="C62" s="1058" t="s">
        <v>10996</v>
      </c>
      <c r="D62" s="919">
        <v>3280</v>
      </c>
      <c r="E62" s="920" t="s">
        <v>6496</v>
      </c>
      <c r="F62" s="921" t="s">
        <v>7167</v>
      </c>
      <c r="G62" s="923" t="s">
        <v>3666</v>
      </c>
      <c r="H62" s="931">
        <v>36</v>
      </c>
      <c r="I62" s="931">
        <v>36</v>
      </c>
      <c r="J62" s="120" t="s">
        <v>7274</v>
      </c>
      <c r="K62" s="353"/>
      <c r="L62" s="353"/>
    </row>
    <row r="63" spans="1:12" s="380" customFormat="1" ht="24">
      <c r="A63" s="120" t="s">
        <v>7266</v>
      </c>
      <c r="B63" s="1058" t="s">
        <v>10796</v>
      </c>
      <c r="C63" s="1058" t="s">
        <v>10996</v>
      </c>
      <c r="D63" s="919">
        <v>2624</v>
      </c>
      <c r="E63" s="920" t="s">
        <v>6496</v>
      </c>
      <c r="F63" s="921" t="s">
        <v>7167</v>
      </c>
      <c r="G63" s="923" t="s">
        <v>3666</v>
      </c>
      <c r="H63" s="931">
        <v>60</v>
      </c>
      <c r="I63" s="931">
        <v>60</v>
      </c>
      <c r="J63" s="120" t="s">
        <v>7274</v>
      </c>
      <c r="K63" s="353"/>
      <c r="L63" s="353"/>
    </row>
    <row r="64" spans="1:12" s="380" customFormat="1" ht="24">
      <c r="A64" s="120" t="s">
        <v>7267</v>
      </c>
      <c r="B64" s="1058" t="s">
        <v>10802</v>
      </c>
      <c r="C64" s="1058" t="s">
        <v>10995</v>
      </c>
      <c r="D64" s="919">
        <v>3488</v>
      </c>
      <c r="E64" s="920" t="s">
        <v>6496</v>
      </c>
      <c r="F64" s="921" t="s">
        <v>7167</v>
      </c>
      <c r="G64" s="923" t="s">
        <v>3666</v>
      </c>
      <c r="H64" s="931">
        <v>12</v>
      </c>
      <c r="I64" s="931">
        <v>12</v>
      </c>
      <c r="J64" s="120" t="s">
        <v>7275</v>
      </c>
      <c r="K64" s="353"/>
      <c r="L64" s="353"/>
    </row>
    <row r="65" spans="1:12" s="380" customFormat="1" ht="24">
      <c r="A65" s="120" t="s">
        <v>7267</v>
      </c>
      <c r="B65" s="1058" t="s">
        <v>10802</v>
      </c>
      <c r="C65" s="1058" t="s">
        <v>10995</v>
      </c>
      <c r="D65" s="919">
        <v>2982</v>
      </c>
      <c r="E65" s="920" t="s">
        <v>6496</v>
      </c>
      <c r="F65" s="921" t="s">
        <v>7167</v>
      </c>
      <c r="G65" s="923" t="s">
        <v>3666</v>
      </c>
      <c r="H65" s="931">
        <v>36</v>
      </c>
      <c r="I65" s="931">
        <v>36</v>
      </c>
      <c r="J65" s="120" t="s">
        <v>7275</v>
      </c>
      <c r="K65" s="353"/>
      <c r="L65" s="353"/>
    </row>
    <row r="66" spans="1:12" s="380" customFormat="1" ht="24">
      <c r="A66" s="120" t="s">
        <v>7267</v>
      </c>
      <c r="B66" s="1058" t="s">
        <v>10802</v>
      </c>
      <c r="C66" s="1058" t="s">
        <v>10995</v>
      </c>
      <c r="D66" s="919">
        <v>2385</v>
      </c>
      <c r="E66" s="920" t="s">
        <v>6496</v>
      </c>
      <c r="F66" s="921" t="s">
        <v>7167</v>
      </c>
      <c r="G66" s="923" t="s">
        <v>3666</v>
      </c>
      <c r="H66" s="931">
        <v>60</v>
      </c>
      <c r="I66" s="931">
        <v>60</v>
      </c>
      <c r="J66" s="120" t="s">
        <v>7275</v>
      </c>
      <c r="K66" s="353"/>
      <c r="L66" s="353"/>
    </row>
    <row r="67" spans="1:12" s="380" customFormat="1" ht="24">
      <c r="A67" s="120" t="s">
        <v>7268</v>
      </c>
      <c r="B67" s="1058" t="s">
        <v>10799</v>
      </c>
      <c r="C67" s="1058" t="s">
        <v>10994</v>
      </c>
      <c r="D67" s="919">
        <v>3488</v>
      </c>
      <c r="E67" s="920" t="s">
        <v>6496</v>
      </c>
      <c r="F67" s="921" t="s">
        <v>7167</v>
      </c>
      <c r="G67" s="923" t="s">
        <v>3666</v>
      </c>
      <c r="H67" s="931">
        <v>12</v>
      </c>
      <c r="I67" s="931">
        <v>12</v>
      </c>
      <c r="J67" s="120" t="s">
        <v>7276</v>
      </c>
      <c r="K67" s="353"/>
      <c r="L67" s="353"/>
    </row>
    <row r="68" spans="1:12" s="380" customFormat="1" ht="24">
      <c r="A68" s="120" t="s">
        <v>7268</v>
      </c>
      <c r="B68" s="1058" t="s">
        <v>10799</v>
      </c>
      <c r="C68" s="1058" t="s">
        <v>10994</v>
      </c>
      <c r="D68" s="919">
        <v>2982</v>
      </c>
      <c r="E68" s="920" t="s">
        <v>6496</v>
      </c>
      <c r="F68" s="921" t="s">
        <v>7167</v>
      </c>
      <c r="G68" s="923" t="s">
        <v>3666</v>
      </c>
      <c r="H68" s="931">
        <v>36</v>
      </c>
      <c r="I68" s="931">
        <v>36</v>
      </c>
      <c r="J68" s="120" t="s">
        <v>7276</v>
      </c>
      <c r="K68" s="353"/>
      <c r="L68" s="353"/>
    </row>
    <row r="69" spans="1:12" s="380" customFormat="1" ht="24">
      <c r="A69" s="120" t="s">
        <v>7268</v>
      </c>
      <c r="B69" s="1058" t="s">
        <v>10799</v>
      </c>
      <c r="C69" s="1058" t="s">
        <v>10994</v>
      </c>
      <c r="D69" s="919">
        <v>2385</v>
      </c>
      <c r="E69" s="920" t="s">
        <v>6496</v>
      </c>
      <c r="F69" s="921" t="s">
        <v>7167</v>
      </c>
      <c r="G69" s="923" t="s">
        <v>3666</v>
      </c>
      <c r="H69" s="931">
        <v>60</v>
      </c>
      <c r="I69" s="931">
        <v>60</v>
      </c>
      <c r="J69" s="120" t="s">
        <v>7276</v>
      </c>
      <c r="K69" s="353"/>
      <c r="L69" s="353"/>
    </row>
    <row r="70" spans="1:12">
      <c r="A70" s="856"/>
      <c r="B70" s="862"/>
      <c r="C70" s="849"/>
    </row>
    <row r="71" spans="1:12">
      <c r="A71" s="849" t="s">
        <v>160</v>
      </c>
      <c r="B71" s="849"/>
      <c r="C71" s="387" t="s">
        <v>8399</v>
      </c>
    </row>
    <row r="72" spans="1:12">
      <c r="A72" s="855" t="s">
        <v>5</v>
      </c>
      <c r="B72" s="849" t="s">
        <v>161</v>
      </c>
      <c r="C72" s="854" t="s">
        <v>8400</v>
      </c>
    </row>
    <row r="73" spans="1:12">
      <c r="A73" s="855" t="s">
        <v>7</v>
      </c>
      <c r="B73" s="854" t="s">
        <v>162</v>
      </c>
      <c r="C73" s="854" t="s">
        <v>8401</v>
      </c>
    </row>
    <row r="74" spans="1:12">
      <c r="A74" s="855" t="s">
        <v>163</v>
      </c>
      <c r="B74" s="849" t="s">
        <v>164</v>
      </c>
      <c r="C74" s="388" t="s">
        <v>8402</v>
      </c>
    </row>
    <row r="75" spans="1:12">
      <c r="A75" s="855" t="s">
        <v>165</v>
      </c>
      <c r="B75" s="849" t="s">
        <v>166</v>
      </c>
      <c r="C75" s="388" t="s">
        <v>8403</v>
      </c>
    </row>
    <row r="76" spans="1:12">
      <c r="A76" s="855" t="s">
        <v>167</v>
      </c>
      <c r="B76" s="849" t="s">
        <v>168</v>
      </c>
      <c r="C76" s="388" t="s">
        <v>8404</v>
      </c>
    </row>
    <row r="77" spans="1:12">
      <c r="A77" s="855" t="s">
        <v>169</v>
      </c>
      <c r="B77" s="849" t="s">
        <v>170</v>
      </c>
      <c r="C77" s="854" t="s">
        <v>8405</v>
      </c>
    </row>
    <row r="78" spans="1:12">
      <c r="A78" s="856" t="s">
        <v>1292</v>
      </c>
      <c r="B78" s="862" t="s">
        <v>1295</v>
      </c>
      <c r="C78" s="849" t="s">
        <v>8406</v>
      </c>
    </row>
    <row r="79" spans="1:12">
      <c r="A79" s="856" t="s">
        <v>1293</v>
      </c>
      <c r="B79" s="862" t="s">
        <v>1296</v>
      </c>
      <c r="C79" s="854" t="s">
        <v>8407</v>
      </c>
    </row>
    <row r="80" spans="1:12">
      <c r="A80" s="856" t="s">
        <v>1425</v>
      </c>
      <c r="B80" s="862" t="s">
        <v>1424</v>
      </c>
      <c r="C80" s="384"/>
    </row>
    <row r="81" spans="1:3">
      <c r="A81" s="856" t="s">
        <v>1294</v>
      </c>
      <c r="B81" s="862" t="s">
        <v>1297</v>
      </c>
      <c r="C81" s="849"/>
    </row>
    <row r="82" spans="1:3">
      <c r="A82" s="856" t="s">
        <v>171</v>
      </c>
      <c r="B82" s="862" t="s">
        <v>172</v>
      </c>
      <c r="C82" s="384"/>
    </row>
    <row r="83" spans="1:3">
      <c r="A83" s="856" t="s">
        <v>5415</v>
      </c>
      <c r="B83" s="862" t="s">
        <v>5416</v>
      </c>
      <c r="C83" s="864"/>
    </row>
    <row r="84" spans="1:3">
      <c r="A84" s="856" t="s">
        <v>7167</v>
      </c>
      <c r="B84" s="862" t="s">
        <v>7168</v>
      </c>
      <c r="C84" s="176"/>
    </row>
    <row r="85" spans="1:3">
      <c r="A85" s="856" t="s">
        <v>7712</v>
      </c>
      <c r="B85" s="849" t="s">
        <v>9836</v>
      </c>
      <c r="C85" s="344"/>
    </row>
  </sheetData>
  <sheetProtection algorithmName="SHA-512" hashValue="HkOHw9lFIz4op1erzMHPItlfF2i3V0CAVBI6FIFl/pNzr9bAov0Ave+HlIQweRpmHDAyWUBCUkcR37G1F5dxPA==" saltValue="oaoKQd1Ya3ROFeO+HU2RXQ==" spinCount="100000" sheet="1" objects="1" scenarios="1"/>
  <phoneticPr fontId="123" type="noConversion"/>
  <pageMargins left="0.5" right="0.5" top="1" bottom="0.92" header="0.5" footer="0.22"/>
  <pageSetup scale="35"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400"/>
  <sheetViews>
    <sheetView zoomScaleNormal="100" workbookViewId="0"/>
  </sheetViews>
  <sheetFormatPr defaultColWidth="9.125" defaultRowHeight="12"/>
  <cols>
    <col min="1" max="1" width="18.625" style="3" customWidth="1"/>
    <col min="2" max="2" width="50.625" style="3" customWidth="1"/>
    <col min="3" max="3" width="50.625" style="24" customWidth="1"/>
    <col min="4" max="4" width="9.375" style="3" customWidth="1"/>
    <col min="5" max="5" width="5.375" style="3" customWidth="1"/>
    <col min="6" max="6" width="5.625" style="3" customWidth="1"/>
    <col min="7" max="7" width="9.5" style="3" customWidth="1"/>
    <col min="8" max="9" width="7.625" style="3" customWidth="1"/>
    <col min="10" max="11" width="8.375" style="3" customWidth="1"/>
    <col min="12" max="16384" width="9.125" style="3"/>
  </cols>
  <sheetData>
    <row r="1" spans="1:11" ht="21" customHeight="1" thickBot="1">
      <c r="A1" s="1" t="s">
        <v>2498</v>
      </c>
      <c r="B1" s="133"/>
      <c r="C1" s="195"/>
      <c r="D1" s="195"/>
      <c r="E1" s="255"/>
      <c r="F1" s="195"/>
      <c r="G1" s="195"/>
    </row>
    <row r="2" spans="1:11" ht="24">
      <c r="A2" s="6" t="s">
        <v>0</v>
      </c>
      <c r="B2" s="7" t="s">
        <v>1</v>
      </c>
      <c r="C2" s="8" t="s">
        <v>2</v>
      </c>
      <c r="D2" s="169" t="s">
        <v>3498</v>
      </c>
      <c r="E2" s="256" t="s">
        <v>6494</v>
      </c>
      <c r="F2" s="9" t="s">
        <v>4</v>
      </c>
      <c r="G2" s="584" t="s">
        <v>8398</v>
      </c>
      <c r="H2" s="8" t="s">
        <v>352</v>
      </c>
      <c r="I2" s="8" t="s">
        <v>353</v>
      </c>
      <c r="K2"/>
    </row>
    <row r="3" spans="1:11" ht="13.5">
      <c r="A3" s="451" t="s">
        <v>8408</v>
      </c>
      <c r="B3" s="452"/>
      <c r="C3" s="452"/>
      <c r="D3" s="452"/>
      <c r="E3" s="343"/>
      <c r="F3" s="452"/>
      <c r="G3" s="452"/>
      <c r="H3" s="452"/>
      <c r="I3" s="453"/>
      <c r="K3"/>
    </row>
    <row r="4" spans="1:11" ht="13.5">
      <c r="A4" s="113" t="s">
        <v>1838</v>
      </c>
      <c r="B4" s="122" t="s">
        <v>5933</v>
      </c>
      <c r="C4" s="114" t="s">
        <v>5933</v>
      </c>
      <c r="D4" s="13">
        <v>15983</v>
      </c>
      <c r="E4" s="258" t="s">
        <v>6496</v>
      </c>
      <c r="F4" s="14" t="s">
        <v>1292</v>
      </c>
      <c r="G4" s="14" t="s">
        <v>3666</v>
      </c>
      <c r="H4" s="196">
        <v>1</v>
      </c>
      <c r="I4" s="196">
        <v>2</v>
      </c>
      <c r="J4" s="15"/>
      <c r="K4"/>
    </row>
    <row r="5" spans="1:11" ht="13.5">
      <c r="A5" s="113" t="s">
        <v>1838</v>
      </c>
      <c r="B5" s="122" t="s">
        <v>5933</v>
      </c>
      <c r="C5" s="114" t="s">
        <v>5933</v>
      </c>
      <c r="D5" s="13">
        <v>12431</v>
      </c>
      <c r="E5" s="258" t="s">
        <v>6496</v>
      </c>
      <c r="F5" s="14" t="s">
        <v>1292</v>
      </c>
      <c r="G5" s="14" t="s">
        <v>3666</v>
      </c>
      <c r="H5" s="196">
        <v>3</v>
      </c>
      <c r="I5" s="196">
        <v>5</v>
      </c>
      <c r="J5" s="15"/>
      <c r="K5"/>
    </row>
    <row r="6" spans="1:11" ht="13.5">
      <c r="A6" s="113" t="s">
        <v>1838</v>
      </c>
      <c r="B6" s="122" t="s">
        <v>5933</v>
      </c>
      <c r="C6" s="114" t="s">
        <v>5933</v>
      </c>
      <c r="D6" s="13">
        <v>8169</v>
      </c>
      <c r="E6" s="258" t="s">
        <v>6496</v>
      </c>
      <c r="F6" s="14" t="s">
        <v>1292</v>
      </c>
      <c r="G6" s="14" t="s">
        <v>3666</v>
      </c>
      <c r="H6" s="196">
        <v>6</v>
      </c>
      <c r="I6" s="196">
        <v>11</v>
      </c>
      <c r="J6" s="15"/>
      <c r="K6"/>
    </row>
    <row r="7" spans="1:11" ht="13.5">
      <c r="A7" s="113" t="s">
        <v>1838</v>
      </c>
      <c r="B7" s="122" t="s">
        <v>5933</v>
      </c>
      <c r="C7" s="114" t="s">
        <v>5933</v>
      </c>
      <c r="D7" s="13">
        <v>5328</v>
      </c>
      <c r="E7" s="258" t="s">
        <v>6496</v>
      </c>
      <c r="F7" s="14" t="s">
        <v>1292</v>
      </c>
      <c r="G7" s="14" t="s">
        <v>3666</v>
      </c>
      <c r="H7" s="196">
        <v>12</v>
      </c>
      <c r="I7" s="196">
        <v>23</v>
      </c>
      <c r="J7" s="15"/>
      <c r="K7"/>
    </row>
    <row r="8" spans="1:11" ht="13.5">
      <c r="A8" s="113" t="s">
        <v>1838</v>
      </c>
      <c r="B8" s="122" t="s">
        <v>5933</v>
      </c>
      <c r="C8" s="114" t="s">
        <v>5933</v>
      </c>
      <c r="D8" s="13">
        <v>4440</v>
      </c>
      <c r="E8" s="258" t="s">
        <v>6496</v>
      </c>
      <c r="F8" s="14" t="s">
        <v>1292</v>
      </c>
      <c r="G8" s="14" t="s">
        <v>3666</v>
      </c>
      <c r="H8" s="196">
        <v>24</v>
      </c>
      <c r="I8" s="196">
        <v>35</v>
      </c>
      <c r="J8" s="15"/>
      <c r="K8"/>
    </row>
    <row r="9" spans="1:11" ht="13.5">
      <c r="A9" s="113" t="s">
        <v>1838</v>
      </c>
      <c r="B9" s="122" t="s">
        <v>5933</v>
      </c>
      <c r="C9" s="114" t="s">
        <v>5933</v>
      </c>
      <c r="D9" s="13">
        <v>3907</v>
      </c>
      <c r="E9" s="258" t="s">
        <v>6496</v>
      </c>
      <c r="F9" s="14" t="s">
        <v>1292</v>
      </c>
      <c r="G9" s="14" t="s">
        <v>3666</v>
      </c>
      <c r="H9" s="196">
        <v>36</v>
      </c>
      <c r="I9" s="196">
        <v>47</v>
      </c>
      <c r="J9" s="15"/>
      <c r="K9"/>
    </row>
    <row r="10" spans="1:11" ht="13.5">
      <c r="A10" s="113" t="s">
        <v>1838</v>
      </c>
      <c r="B10" s="122" t="s">
        <v>5933</v>
      </c>
      <c r="C10" s="114" t="s">
        <v>5933</v>
      </c>
      <c r="D10" s="13">
        <v>3641</v>
      </c>
      <c r="E10" s="258" t="s">
        <v>6496</v>
      </c>
      <c r="F10" s="14" t="s">
        <v>1292</v>
      </c>
      <c r="G10" s="14" t="s">
        <v>3666</v>
      </c>
      <c r="H10" s="196">
        <v>48</v>
      </c>
      <c r="I10" s="196">
        <v>59</v>
      </c>
      <c r="J10" s="15"/>
      <c r="K10"/>
    </row>
    <row r="11" spans="1:11" ht="13.5">
      <c r="A11" s="113" t="s">
        <v>1838</v>
      </c>
      <c r="B11" s="122" t="s">
        <v>5933</v>
      </c>
      <c r="C11" s="114" t="s">
        <v>5933</v>
      </c>
      <c r="D11" s="13">
        <v>3552</v>
      </c>
      <c r="E11" s="258" t="s">
        <v>6496</v>
      </c>
      <c r="F11" s="14" t="s">
        <v>1292</v>
      </c>
      <c r="G11" s="14" t="s">
        <v>3666</v>
      </c>
      <c r="H11" s="196">
        <v>60</v>
      </c>
      <c r="I11" s="196">
        <v>60</v>
      </c>
      <c r="J11" s="15"/>
      <c r="K11"/>
    </row>
    <row r="12" spans="1:11" ht="13.5">
      <c r="A12" s="134"/>
      <c r="B12" s="134"/>
      <c r="C12" s="134"/>
      <c r="D12" s="134"/>
      <c r="E12" s="134"/>
      <c r="F12" s="134"/>
      <c r="G12" s="134"/>
      <c r="H12" s="134"/>
      <c r="I12" s="134"/>
      <c r="J12" s="15"/>
      <c r="K12"/>
    </row>
    <row r="13" spans="1:11" ht="13.5">
      <c r="A13" s="113" t="s">
        <v>1839</v>
      </c>
      <c r="B13" s="122" t="s">
        <v>5934</v>
      </c>
      <c r="C13" s="114" t="s">
        <v>5934</v>
      </c>
      <c r="D13" s="13">
        <v>11357</v>
      </c>
      <c r="E13" s="258" t="s">
        <v>6496</v>
      </c>
      <c r="F13" s="14" t="s">
        <v>1292</v>
      </c>
      <c r="G13" s="14" t="s">
        <v>3666</v>
      </c>
      <c r="H13" s="196">
        <v>1</v>
      </c>
      <c r="I13" s="196">
        <v>2</v>
      </c>
      <c r="J13" s="15"/>
      <c r="K13"/>
    </row>
    <row r="14" spans="1:11" ht="13.5">
      <c r="A14" s="113" t="s">
        <v>1839</v>
      </c>
      <c r="B14" s="122" t="s">
        <v>5934</v>
      </c>
      <c r="C14" s="114" t="s">
        <v>5934</v>
      </c>
      <c r="D14" s="13">
        <v>8833</v>
      </c>
      <c r="E14" s="258" t="s">
        <v>6496</v>
      </c>
      <c r="F14" s="14" t="s">
        <v>1292</v>
      </c>
      <c r="G14" s="14" t="s">
        <v>3666</v>
      </c>
      <c r="H14" s="196">
        <v>3</v>
      </c>
      <c r="I14" s="196">
        <v>5</v>
      </c>
      <c r="J14" s="15"/>
      <c r="K14"/>
    </row>
    <row r="15" spans="1:11" ht="13.5">
      <c r="A15" s="113" t="s">
        <v>1839</v>
      </c>
      <c r="B15" s="122" t="s">
        <v>5934</v>
      </c>
      <c r="C15" s="114" t="s">
        <v>5934</v>
      </c>
      <c r="D15" s="13">
        <v>5805</v>
      </c>
      <c r="E15" s="258" t="s">
        <v>6496</v>
      </c>
      <c r="F15" s="14" t="s">
        <v>1292</v>
      </c>
      <c r="G15" s="14" t="s">
        <v>3666</v>
      </c>
      <c r="H15" s="196">
        <v>6</v>
      </c>
      <c r="I15" s="196">
        <v>11</v>
      </c>
      <c r="J15" s="15"/>
      <c r="K15"/>
    </row>
    <row r="16" spans="1:11" ht="13.5">
      <c r="A16" s="113" t="s">
        <v>1839</v>
      </c>
      <c r="B16" s="122" t="s">
        <v>5934</v>
      </c>
      <c r="C16" s="114" t="s">
        <v>5934</v>
      </c>
      <c r="D16" s="13">
        <v>3786</v>
      </c>
      <c r="E16" s="258" t="s">
        <v>6496</v>
      </c>
      <c r="F16" s="14" t="s">
        <v>1292</v>
      </c>
      <c r="G16" s="14" t="s">
        <v>3666</v>
      </c>
      <c r="H16" s="196">
        <v>12</v>
      </c>
      <c r="I16" s="196">
        <v>23</v>
      </c>
      <c r="J16" s="15"/>
      <c r="K16"/>
    </row>
    <row r="17" spans="1:11" ht="13.5">
      <c r="A17" s="113" t="s">
        <v>1839</v>
      </c>
      <c r="B17" s="122" t="s">
        <v>5934</v>
      </c>
      <c r="C17" s="114" t="s">
        <v>5934</v>
      </c>
      <c r="D17" s="13">
        <v>3155</v>
      </c>
      <c r="E17" s="258" t="s">
        <v>6496</v>
      </c>
      <c r="F17" s="14" t="s">
        <v>1292</v>
      </c>
      <c r="G17" s="14" t="s">
        <v>3666</v>
      </c>
      <c r="H17" s="196">
        <v>24</v>
      </c>
      <c r="I17" s="196">
        <v>35</v>
      </c>
      <c r="J17" s="15"/>
      <c r="K17"/>
    </row>
    <row r="18" spans="1:11" ht="13.5">
      <c r="A18" s="113" t="s">
        <v>1839</v>
      </c>
      <c r="B18" s="122" t="s">
        <v>5934</v>
      </c>
      <c r="C18" s="114" t="s">
        <v>5934</v>
      </c>
      <c r="D18" s="13">
        <v>2776</v>
      </c>
      <c r="E18" s="258" t="s">
        <v>6496</v>
      </c>
      <c r="F18" s="14" t="s">
        <v>1292</v>
      </c>
      <c r="G18" s="14" t="s">
        <v>3666</v>
      </c>
      <c r="H18" s="196">
        <v>36</v>
      </c>
      <c r="I18" s="196">
        <v>47</v>
      </c>
      <c r="J18" s="15"/>
      <c r="K18"/>
    </row>
    <row r="19" spans="1:11" ht="13.5">
      <c r="A19" s="113" t="s">
        <v>1839</v>
      </c>
      <c r="B19" s="122" t="s">
        <v>5934</v>
      </c>
      <c r="C19" s="114" t="s">
        <v>5934</v>
      </c>
      <c r="D19" s="13">
        <v>2587</v>
      </c>
      <c r="E19" s="258" t="s">
        <v>6496</v>
      </c>
      <c r="F19" s="14" t="s">
        <v>1292</v>
      </c>
      <c r="G19" s="14" t="s">
        <v>3666</v>
      </c>
      <c r="H19" s="196">
        <v>48</v>
      </c>
      <c r="I19" s="196">
        <v>59</v>
      </c>
      <c r="J19" s="15"/>
      <c r="K19"/>
    </row>
    <row r="20" spans="1:11" ht="13.5">
      <c r="A20" s="113" t="s">
        <v>1839</v>
      </c>
      <c r="B20" s="122" t="s">
        <v>5934</v>
      </c>
      <c r="C20" s="114" t="s">
        <v>5934</v>
      </c>
      <c r="D20" s="13">
        <v>2524</v>
      </c>
      <c r="E20" s="258" t="s">
        <v>6496</v>
      </c>
      <c r="F20" s="14" t="s">
        <v>1292</v>
      </c>
      <c r="G20" s="14" t="s">
        <v>3666</v>
      </c>
      <c r="H20" s="196">
        <v>60</v>
      </c>
      <c r="I20" s="196">
        <v>60</v>
      </c>
      <c r="J20" s="15"/>
      <c r="K20"/>
    </row>
    <row r="21" spans="1:11" ht="13.5">
      <c r="A21" s="134"/>
      <c r="B21" s="134"/>
      <c r="C21" s="134"/>
      <c r="D21" s="134"/>
      <c r="E21" s="134"/>
      <c r="F21" s="134"/>
      <c r="G21" s="134"/>
      <c r="H21" s="134"/>
      <c r="I21" s="134"/>
      <c r="J21" s="15"/>
      <c r="K21"/>
    </row>
    <row r="22" spans="1:11" ht="13.5">
      <c r="A22" s="113" t="s">
        <v>1840</v>
      </c>
      <c r="B22" s="122" t="s">
        <v>5935</v>
      </c>
      <c r="C22" s="114" t="s">
        <v>1841</v>
      </c>
      <c r="D22" s="13">
        <v>179</v>
      </c>
      <c r="E22" s="258" t="s">
        <v>6496</v>
      </c>
      <c r="F22" s="14" t="s">
        <v>1292</v>
      </c>
      <c r="G22" s="14" t="s">
        <v>3666</v>
      </c>
      <c r="H22" s="196">
        <v>1</v>
      </c>
      <c r="I22" s="196">
        <v>2</v>
      </c>
      <c r="J22" s="15"/>
      <c r="K22"/>
    </row>
    <row r="23" spans="1:11" ht="13.5">
      <c r="A23" s="113" t="s">
        <v>1840</v>
      </c>
      <c r="B23" s="122" t="s">
        <v>5935</v>
      </c>
      <c r="C23" s="114" t="s">
        <v>1841</v>
      </c>
      <c r="D23" s="13">
        <v>139</v>
      </c>
      <c r="E23" s="258" t="s">
        <v>6496</v>
      </c>
      <c r="F23" s="14" t="s">
        <v>1292</v>
      </c>
      <c r="G23" s="14" t="s">
        <v>3666</v>
      </c>
      <c r="H23" s="196">
        <v>3</v>
      </c>
      <c r="I23" s="196">
        <v>5</v>
      </c>
      <c r="J23" s="15"/>
      <c r="K23"/>
    </row>
    <row r="24" spans="1:11" ht="13.5">
      <c r="A24" s="113" t="s">
        <v>1840</v>
      </c>
      <c r="B24" s="122" t="s">
        <v>5935</v>
      </c>
      <c r="C24" s="114" t="s">
        <v>1841</v>
      </c>
      <c r="D24" s="13">
        <v>92</v>
      </c>
      <c r="E24" s="258" t="s">
        <v>6496</v>
      </c>
      <c r="F24" s="14" t="s">
        <v>1292</v>
      </c>
      <c r="G24" s="14" t="s">
        <v>3666</v>
      </c>
      <c r="H24" s="196">
        <v>6</v>
      </c>
      <c r="I24" s="196">
        <v>11</v>
      </c>
      <c r="J24" s="15"/>
      <c r="K24"/>
    </row>
    <row r="25" spans="1:11" ht="13.5">
      <c r="A25" s="113" t="s">
        <v>1840</v>
      </c>
      <c r="B25" s="122" t="s">
        <v>5935</v>
      </c>
      <c r="C25" s="114" t="s">
        <v>1841</v>
      </c>
      <c r="D25" s="13">
        <v>60</v>
      </c>
      <c r="E25" s="258" t="s">
        <v>6496</v>
      </c>
      <c r="F25" s="14" t="s">
        <v>1292</v>
      </c>
      <c r="G25" s="14" t="s">
        <v>3666</v>
      </c>
      <c r="H25" s="196">
        <v>12</v>
      </c>
      <c r="I25" s="196">
        <v>23</v>
      </c>
      <c r="J25" s="15"/>
      <c r="K25"/>
    </row>
    <row r="26" spans="1:11" ht="13.5">
      <c r="A26" s="113" t="s">
        <v>1840</v>
      </c>
      <c r="B26" s="122" t="s">
        <v>5935</v>
      </c>
      <c r="C26" s="114" t="s">
        <v>1841</v>
      </c>
      <c r="D26" s="13">
        <v>50</v>
      </c>
      <c r="E26" s="258" t="s">
        <v>6496</v>
      </c>
      <c r="F26" s="14" t="s">
        <v>1292</v>
      </c>
      <c r="G26" s="14" t="s">
        <v>3666</v>
      </c>
      <c r="H26" s="196">
        <v>24</v>
      </c>
      <c r="I26" s="196">
        <v>35</v>
      </c>
      <c r="J26" s="15"/>
      <c r="K26"/>
    </row>
    <row r="27" spans="1:11" ht="13.5">
      <c r="A27" s="113" t="s">
        <v>1840</v>
      </c>
      <c r="B27" s="122" t="s">
        <v>5935</v>
      </c>
      <c r="C27" s="114" t="s">
        <v>1841</v>
      </c>
      <c r="D27" s="13">
        <v>44</v>
      </c>
      <c r="E27" s="258" t="s">
        <v>6496</v>
      </c>
      <c r="F27" s="14" t="s">
        <v>1292</v>
      </c>
      <c r="G27" s="14" t="s">
        <v>3666</v>
      </c>
      <c r="H27" s="196">
        <v>36</v>
      </c>
      <c r="I27" s="196">
        <v>47</v>
      </c>
      <c r="J27" s="15"/>
      <c r="K27"/>
    </row>
    <row r="28" spans="1:11" ht="13.5">
      <c r="A28" s="113" t="s">
        <v>1840</v>
      </c>
      <c r="B28" s="122" t="s">
        <v>5935</v>
      </c>
      <c r="C28" s="114" t="s">
        <v>1841</v>
      </c>
      <c r="D28" s="13">
        <v>41</v>
      </c>
      <c r="E28" s="258" t="s">
        <v>6496</v>
      </c>
      <c r="F28" s="14" t="s">
        <v>1292</v>
      </c>
      <c r="G28" s="14" t="s">
        <v>3666</v>
      </c>
      <c r="H28" s="196">
        <v>48</v>
      </c>
      <c r="I28" s="196">
        <v>59</v>
      </c>
      <c r="J28" s="15"/>
      <c r="K28"/>
    </row>
    <row r="29" spans="1:11" ht="13.5">
      <c r="A29" s="113" t="s">
        <v>1840</v>
      </c>
      <c r="B29" s="122" t="s">
        <v>5935</v>
      </c>
      <c r="C29" s="114" t="s">
        <v>1841</v>
      </c>
      <c r="D29" s="13">
        <v>40</v>
      </c>
      <c r="E29" s="258" t="s">
        <v>6496</v>
      </c>
      <c r="F29" s="14" t="s">
        <v>1292</v>
      </c>
      <c r="G29" s="14" t="s">
        <v>3666</v>
      </c>
      <c r="H29" s="196">
        <v>60</v>
      </c>
      <c r="I29" s="196">
        <v>60</v>
      </c>
      <c r="J29" s="15"/>
      <c r="K29"/>
    </row>
    <row r="30" spans="1:11" ht="13.5">
      <c r="A30" s="134"/>
      <c r="B30" s="134"/>
      <c r="C30" s="134"/>
      <c r="D30" s="134"/>
      <c r="E30" s="134"/>
      <c r="F30" s="134"/>
      <c r="G30" s="134"/>
      <c r="H30" s="134"/>
      <c r="I30" s="134"/>
      <c r="J30" s="15"/>
      <c r="K30"/>
    </row>
    <row r="31" spans="1:11" ht="24">
      <c r="A31" s="113" t="s">
        <v>1842</v>
      </c>
      <c r="B31" s="122" t="s">
        <v>5936</v>
      </c>
      <c r="C31" s="114" t="s">
        <v>5936</v>
      </c>
      <c r="D31" s="13">
        <v>2879</v>
      </c>
      <c r="E31" s="258" t="s">
        <v>6496</v>
      </c>
      <c r="F31" s="14" t="s">
        <v>1292</v>
      </c>
      <c r="G31" s="14" t="s">
        <v>3666</v>
      </c>
      <c r="H31" s="196">
        <v>1</v>
      </c>
      <c r="I31" s="196">
        <v>2</v>
      </c>
      <c r="J31" s="15"/>
      <c r="K31"/>
    </row>
    <row r="32" spans="1:11" ht="24">
      <c r="A32" s="113" t="s">
        <v>1842</v>
      </c>
      <c r="B32" s="122" t="s">
        <v>5936</v>
      </c>
      <c r="C32" s="114" t="s">
        <v>5936</v>
      </c>
      <c r="D32" s="13">
        <v>2239</v>
      </c>
      <c r="E32" s="258" t="s">
        <v>6496</v>
      </c>
      <c r="F32" s="14" t="s">
        <v>1292</v>
      </c>
      <c r="G32" s="14" t="s">
        <v>3666</v>
      </c>
      <c r="H32" s="196">
        <v>3</v>
      </c>
      <c r="I32" s="196">
        <v>5</v>
      </c>
      <c r="J32" s="15"/>
      <c r="K32"/>
    </row>
    <row r="33" spans="1:11" ht="24">
      <c r="A33" s="113" t="s">
        <v>1842</v>
      </c>
      <c r="B33" s="122" t="s">
        <v>5936</v>
      </c>
      <c r="C33" s="114" t="s">
        <v>5936</v>
      </c>
      <c r="D33" s="13">
        <v>1472</v>
      </c>
      <c r="E33" s="258" t="s">
        <v>6496</v>
      </c>
      <c r="F33" s="14" t="s">
        <v>1292</v>
      </c>
      <c r="G33" s="14" t="s">
        <v>3666</v>
      </c>
      <c r="H33" s="196">
        <v>6</v>
      </c>
      <c r="I33" s="196">
        <v>11</v>
      </c>
      <c r="J33" s="15"/>
      <c r="K33"/>
    </row>
    <row r="34" spans="1:11" ht="24">
      <c r="A34" s="113" t="s">
        <v>1842</v>
      </c>
      <c r="B34" s="122" t="s">
        <v>5936</v>
      </c>
      <c r="C34" s="114" t="s">
        <v>5936</v>
      </c>
      <c r="D34" s="13">
        <v>960</v>
      </c>
      <c r="E34" s="258" t="s">
        <v>6496</v>
      </c>
      <c r="F34" s="14" t="s">
        <v>1292</v>
      </c>
      <c r="G34" s="14" t="s">
        <v>3666</v>
      </c>
      <c r="H34" s="196">
        <v>12</v>
      </c>
      <c r="I34" s="196">
        <v>23</v>
      </c>
      <c r="J34" s="15"/>
      <c r="K34"/>
    </row>
    <row r="35" spans="1:11" ht="24">
      <c r="A35" s="113" t="s">
        <v>1842</v>
      </c>
      <c r="B35" s="122" t="s">
        <v>5936</v>
      </c>
      <c r="C35" s="114" t="s">
        <v>5936</v>
      </c>
      <c r="D35" s="13">
        <v>800</v>
      </c>
      <c r="E35" s="258" t="s">
        <v>6496</v>
      </c>
      <c r="F35" s="14" t="s">
        <v>1292</v>
      </c>
      <c r="G35" s="14" t="s">
        <v>3666</v>
      </c>
      <c r="H35" s="196">
        <v>24</v>
      </c>
      <c r="I35" s="196">
        <v>35</v>
      </c>
      <c r="J35" s="15"/>
      <c r="K35"/>
    </row>
    <row r="36" spans="1:11" ht="24">
      <c r="A36" s="113" t="s">
        <v>1842</v>
      </c>
      <c r="B36" s="122" t="s">
        <v>5936</v>
      </c>
      <c r="C36" s="114" t="s">
        <v>5936</v>
      </c>
      <c r="D36" s="13">
        <v>704</v>
      </c>
      <c r="E36" s="258" t="s">
        <v>6496</v>
      </c>
      <c r="F36" s="14" t="s">
        <v>1292</v>
      </c>
      <c r="G36" s="14" t="s">
        <v>3666</v>
      </c>
      <c r="H36" s="196">
        <v>36</v>
      </c>
      <c r="I36" s="196">
        <v>47</v>
      </c>
      <c r="J36" s="15"/>
      <c r="K36"/>
    </row>
    <row r="37" spans="1:11" ht="24">
      <c r="A37" s="113" t="s">
        <v>1842</v>
      </c>
      <c r="B37" s="122" t="s">
        <v>5936</v>
      </c>
      <c r="C37" s="114" t="s">
        <v>5936</v>
      </c>
      <c r="D37" s="13">
        <v>656</v>
      </c>
      <c r="E37" s="258" t="s">
        <v>6496</v>
      </c>
      <c r="F37" s="14" t="s">
        <v>1292</v>
      </c>
      <c r="G37" s="14" t="s">
        <v>3666</v>
      </c>
      <c r="H37" s="196">
        <v>48</v>
      </c>
      <c r="I37" s="196">
        <v>59</v>
      </c>
      <c r="J37" s="15"/>
      <c r="K37"/>
    </row>
    <row r="38" spans="1:11" ht="24">
      <c r="A38" s="113" t="s">
        <v>1842</v>
      </c>
      <c r="B38" s="122" t="s">
        <v>5936</v>
      </c>
      <c r="C38" s="114" t="s">
        <v>5936</v>
      </c>
      <c r="D38" s="13">
        <v>640</v>
      </c>
      <c r="E38" s="258" t="s">
        <v>6496</v>
      </c>
      <c r="F38" s="14" t="s">
        <v>1292</v>
      </c>
      <c r="G38" s="14" t="s">
        <v>3666</v>
      </c>
      <c r="H38" s="196">
        <v>60</v>
      </c>
      <c r="I38" s="196">
        <v>60</v>
      </c>
      <c r="J38" s="15"/>
      <c r="K38"/>
    </row>
    <row r="39" spans="1:11" ht="13.5">
      <c r="A39" s="134"/>
      <c r="B39" s="134"/>
      <c r="C39" s="134"/>
      <c r="D39" s="134"/>
      <c r="E39" s="134"/>
      <c r="F39" s="134"/>
      <c r="G39" s="134"/>
      <c r="H39" s="134"/>
      <c r="I39" s="134"/>
      <c r="J39" s="15"/>
      <c r="K39"/>
    </row>
    <row r="40" spans="1:11" ht="24">
      <c r="A40" s="113" t="s">
        <v>1843</v>
      </c>
      <c r="B40" s="122" t="s">
        <v>5937</v>
      </c>
      <c r="C40" s="114" t="s">
        <v>5937</v>
      </c>
      <c r="D40" s="13">
        <v>5759</v>
      </c>
      <c r="E40" s="258" t="s">
        <v>6496</v>
      </c>
      <c r="F40" s="14" t="s">
        <v>1292</v>
      </c>
      <c r="G40" s="14" t="s">
        <v>3666</v>
      </c>
      <c r="H40" s="196">
        <v>1</v>
      </c>
      <c r="I40" s="196">
        <v>2</v>
      </c>
      <c r="J40" s="15"/>
      <c r="K40"/>
    </row>
    <row r="41" spans="1:11" ht="24">
      <c r="A41" s="113" t="s">
        <v>1843</v>
      </c>
      <c r="B41" s="122" t="s">
        <v>5937</v>
      </c>
      <c r="C41" s="114" t="s">
        <v>5937</v>
      </c>
      <c r="D41" s="13">
        <v>4479</v>
      </c>
      <c r="E41" s="258" t="s">
        <v>6496</v>
      </c>
      <c r="F41" s="14" t="s">
        <v>1292</v>
      </c>
      <c r="G41" s="14" t="s">
        <v>3666</v>
      </c>
      <c r="H41" s="196">
        <v>3</v>
      </c>
      <c r="I41" s="196">
        <v>5</v>
      </c>
      <c r="J41" s="15"/>
      <c r="K41"/>
    </row>
    <row r="42" spans="1:11" ht="24">
      <c r="A42" s="113" t="s">
        <v>1843</v>
      </c>
      <c r="B42" s="122" t="s">
        <v>5937</v>
      </c>
      <c r="C42" s="114" t="s">
        <v>5937</v>
      </c>
      <c r="D42" s="13">
        <v>2944</v>
      </c>
      <c r="E42" s="258" t="s">
        <v>6496</v>
      </c>
      <c r="F42" s="14" t="s">
        <v>1292</v>
      </c>
      <c r="G42" s="14" t="s">
        <v>3666</v>
      </c>
      <c r="H42" s="196">
        <v>6</v>
      </c>
      <c r="I42" s="196">
        <v>11</v>
      </c>
      <c r="J42" s="15"/>
      <c r="K42"/>
    </row>
    <row r="43" spans="1:11" ht="24">
      <c r="A43" s="113" t="s">
        <v>1843</v>
      </c>
      <c r="B43" s="122" t="s">
        <v>5937</v>
      </c>
      <c r="C43" s="114" t="s">
        <v>5937</v>
      </c>
      <c r="D43" s="13">
        <v>1920</v>
      </c>
      <c r="E43" s="258" t="s">
        <v>6496</v>
      </c>
      <c r="F43" s="14" t="s">
        <v>1292</v>
      </c>
      <c r="G43" s="14" t="s">
        <v>3666</v>
      </c>
      <c r="H43" s="196">
        <v>12</v>
      </c>
      <c r="I43" s="196">
        <v>23</v>
      </c>
      <c r="J43" s="15"/>
      <c r="K43"/>
    </row>
    <row r="44" spans="1:11" ht="24">
      <c r="A44" s="113" t="s">
        <v>1843</v>
      </c>
      <c r="B44" s="122" t="s">
        <v>5937</v>
      </c>
      <c r="C44" s="114" t="s">
        <v>5937</v>
      </c>
      <c r="D44" s="13">
        <v>1600</v>
      </c>
      <c r="E44" s="258" t="s">
        <v>6496</v>
      </c>
      <c r="F44" s="14" t="s">
        <v>1292</v>
      </c>
      <c r="G44" s="14" t="s">
        <v>3666</v>
      </c>
      <c r="H44" s="196">
        <v>24</v>
      </c>
      <c r="I44" s="196">
        <v>35</v>
      </c>
      <c r="J44" s="15"/>
      <c r="K44"/>
    </row>
    <row r="45" spans="1:11" ht="24">
      <c r="A45" s="113" t="s">
        <v>1843</v>
      </c>
      <c r="B45" s="122" t="s">
        <v>5937</v>
      </c>
      <c r="C45" s="114" t="s">
        <v>5937</v>
      </c>
      <c r="D45" s="13">
        <v>1408</v>
      </c>
      <c r="E45" s="258" t="s">
        <v>6496</v>
      </c>
      <c r="F45" s="14" t="s">
        <v>1292</v>
      </c>
      <c r="G45" s="14" t="s">
        <v>3666</v>
      </c>
      <c r="H45" s="196">
        <v>36</v>
      </c>
      <c r="I45" s="196">
        <v>47</v>
      </c>
      <c r="J45" s="15"/>
      <c r="K45"/>
    </row>
    <row r="46" spans="1:11" ht="24">
      <c r="A46" s="113" t="s">
        <v>1843</v>
      </c>
      <c r="B46" s="122" t="s">
        <v>5937</v>
      </c>
      <c r="C46" s="114" t="s">
        <v>5937</v>
      </c>
      <c r="D46" s="13">
        <v>1312</v>
      </c>
      <c r="E46" s="258" t="s">
        <v>6496</v>
      </c>
      <c r="F46" s="14" t="s">
        <v>1292</v>
      </c>
      <c r="G46" s="14" t="s">
        <v>3666</v>
      </c>
      <c r="H46" s="196">
        <v>48</v>
      </c>
      <c r="I46" s="196">
        <v>59</v>
      </c>
      <c r="J46" s="15"/>
      <c r="K46"/>
    </row>
    <row r="47" spans="1:11" ht="24">
      <c r="A47" s="113" t="s">
        <v>1843</v>
      </c>
      <c r="B47" s="122" t="s">
        <v>5937</v>
      </c>
      <c r="C47" s="114" t="s">
        <v>5937</v>
      </c>
      <c r="D47" s="13">
        <v>1280</v>
      </c>
      <c r="E47" s="258" t="s">
        <v>6496</v>
      </c>
      <c r="F47" s="14" t="s">
        <v>1292</v>
      </c>
      <c r="G47" s="14" t="s">
        <v>3666</v>
      </c>
      <c r="H47" s="196">
        <v>60</v>
      </c>
      <c r="I47" s="196">
        <v>60</v>
      </c>
      <c r="J47" s="15"/>
      <c r="K47"/>
    </row>
    <row r="48" spans="1:11" ht="13.5">
      <c r="A48" s="134"/>
      <c r="B48" s="134"/>
      <c r="C48" s="134"/>
      <c r="D48" s="134"/>
      <c r="E48" s="134"/>
      <c r="F48" s="134"/>
      <c r="G48" s="134"/>
      <c r="H48" s="134"/>
      <c r="I48" s="134"/>
      <c r="J48" s="15"/>
      <c r="K48"/>
    </row>
    <row r="49" spans="1:11" ht="24">
      <c r="A49" s="113" t="s">
        <v>1844</v>
      </c>
      <c r="B49" s="122" t="s">
        <v>5938</v>
      </c>
      <c r="C49" s="114" t="s">
        <v>5938</v>
      </c>
      <c r="D49" s="13">
        <v>11555</v>
      </c>
      <c r="E49" s="258" t="s">
        <v>6496</v>
      </c>
      <c r="F49" s="14" t="s">
        <v>1292</v>
      </c>
      <c r="G49" s="14" t="s">
        <v>3666</v>
      </c>
      <c r="H49" s="196">
        <v>1</v>
      </c>
      <c r="I49" s="196">
        <v>2</v>
      </c>
      <c r="J49" s="15"/>
      <c r="K49"/>
    </row>
    <row r="50" spans="1:11" ht="24">
      <c r="A50" s="113" t="s">
        <v>1844</v>
      </c>
      <c r="B50" s="122" t="s">
        <v>5938</v>
      </c>
      <c r="C50" s="114" t="s">
        <v>5938</v>
      </c>
      <c r="D50" s="13">
        <v>8987</v>
      </c>
      <c r="E50" s="258" t="s">
        <v>6496</v>
      </c>
      <c r="F50" s="14" t="s">
        <v>1292</v>
      </c>
      <c r="G50" s="14" t="s">
        <v>3666</v>
      </c>
      <c r="H50" s="196">
        <v>3</v>
      </c>
      <c r="I50" s="196">
        <v>5</v>
      </c>
      <c r="J50" s="15"/>
      <c r="K50"/>
    </row>
    <row r="51" spans="1:11" ht="24">
      <c r="A51" s="113" t="s">
        <v>1844</v>
      </c>
      <c r="B51" s="122" t="s">
        <v>5938</v>
      </c>
      <c r="C51" s="114" t="s">
        <v>5938</v>
      </c>
      <c r="D51" s="13">
        <v>5906</v>
      </c>
      <c r="E51" s="258" t="s">
        <v>6496</v>
      </c>
      <c r="F51" s="14" t="s">
        <v>1292</v>
      </c>
      <c r="G51" s="14" t="s">
        <v>3666</v>
      </c>
      <c r="H51" s="196">
        <v>6</v>
      </c>
      <c r="I51" s="196">
        <v>11</v>
      </c>
      <c r="J51" s="15"/>
      <c r="K51"/>
    </row>
    <row r="52" spans="1:11" ht="24">
      <c r="A52" s="113" t="s">
        <v>1844</v>
      </c>
      <c r="B52" s="122" t="s">
        <v>5938</v>
      </c>
      <c r="C52" s="114" t="s">
        <v>5938</v>
      </c>
      <c r="D52" s="13">
        <v>3852</v>
      </c>
      <c r="E52" s="258" t="s">
        <v>6496</v>
      </c>
      <c r="F52" s="14" t="s">
        <v>1292</v>
      </c>
      <c r="G52" s="14" t="s">
        <v>3666</v>
      </c>
      <c r="H52" s="196">
        <v>12</v>
      </c>
      <c r="I52" s="196">
        <v>23</v>
      </c>
      <c r="J52" s="15"/>
      <c r="K52"/>
    </row>
    <row r="53" spans="1:11" ht="24">
      <c r="A53" s="113" t="s">
        <v>1844</v>
      </c>
      <c r="B53" s="122" t="s">
        <v>5938</v>
      </c>
      <c r="C53" s="114" t="s">
        <v>5938</v>
      </c>
      <c r="D53" s="13">
        <v>3210</v>
      </c>
      <c r="E53" s="258" t="s">
        <v>6496</v>
      </c>
      <c r="F53" s="14" t="s">
        <v>1292</v>
      </c>
      <c r="G53" s="14" t="s">
        <v>3666</v>
      </c>
      <c r="H53" s="196">
        <v>24</v>
      </c>
      <c r="I53" s="196">
        <v>35</v>
      </c>
      <c r="J53" s="15"/>
      <c r="K53"/>
    </row>
    <row r="54" spans="1:11" ht="24">
      <c r="A54" s="113" t="s">
        <v>1844</v>
      </c>
      <c r="B54" s="122" t="s">
        <v>5938</v>
      </c>
      <c r="C54" s="114" t="s">
        <v>5938</v>
      </c>
      <c r="D54" s="13">
        <v>2825</v>
      </c>
      <c r="E54" s="258" t="s">
        <v>6496</v>
      </c>
      <c r="F54" s="14" t="s">
        <v>1292</v>
      </c>
      <c r="G54" s="14" t="s">
        <v>3666</v>
      </c>
      <c r="H54" s="196">
        <v>36</v>
      </c>
      <c r="I54" s="196">
        <v>47</v>
      </c>
      <c r="J54" s="15"/>
      <c r="K54"/>
    </row>
    <row r="55" spans="1:11" ht="24">
      <c r="A55" s="113" t="s">
        <v>1844</v>
      </c>
      <c r="B55" s="122" t="s">
        <v>5938</v>
      </c>
      <c r="C55" s="114" t="s">
        <v>5938</v>
      </c>
      <c r="D55" s="13">
        <v>2632</v>
      </c>
      <c r="E55" s="258" t="s">
        <v>6496</v>
      </c>
      <c r="F55" s="14" t="s">
        <v>1292</v>
      </c>
      <c r="G55" s="14" t="s">
        <v>3666</v>
      </c>
      <c r="H55" s="196">
        <v>48</v>
      </c>
      <c r="I55" s="196">
        <v>59</v>
      </c>
      <c r="J55" s="15"/>
      <c r="K55"/>
    </row>
    <row r="56" spans="1:11" ht="24">
      <c r="A56" s="113" t="s">
        <v>1844</v>
      </c>
      <c r="B56" s="122" t="s">
        <v>5938</v>
      </c>
      <c r="C56" s="114" t="s">
        <v>5938</v>
      </c>
      <c r="D56" s="13">
        <v>2568</v>
      </c>
      <c r="E56" s="258" t="s">
        <v>6496</v>
      </c>
      <c r="F56" s="14" t="s">
        <v>1292</v>
      </c>
      <c r="G56" s="14" t="s">
        <v>3666</v>
      </c>
      <c r="H56" s="196">
        <v>60</v>
      </c>
      <c r="I56" s="196">
        <v>60</v>
      </c>
      <c r="J56" s="15"/>
      <c r="K56"/>
    </row>
    <row r="57" spans="1:11" ht="13.5">
      <c r="A57" s="134"/>
      <c r="B57" s="134"/>
      <c r="C57" s="134"/>
      <c r="D57" s="134"/>
      <c r="E57" s="134"/>
      <c r="F57" s="134"/>
      <c r="G57" s="134"/>
      <c r="H57" s="134"/>
      <c r="I57" s="134"/>
      <c r="J57" s="15"/>
      <c r="K57"/>
    </row>
    <row r="58" spans="1:11" ht="24">
      <c r="A58" s="113" t="s">
        <v>1845</v>
      </c>
      <c r="B58" s="122" t="s">
        <v>5939</v>
      </c>
      <c r="C58" s="114" t="s">
        <v>5939</v>
      </c>
      <c r="D58" s="13">
        <v>15407</v>
      </c>
      <c r="E58" s="258" t="s">
        <v>6496</v>
      </c>
      <c r="F58" s="14" t="s">
        <v>1292</v>
      </c>
      <c r="G58" s="14" t="s">
        <v>3666</v>
      </c>
      <c r="H58" s="196">
        <v>1</v>
      </c>
      <c r="I58" s="196">
        <v>2</v>
      </c>
      <c r="J58" s="15"/>
      <c r="K58"/>
    </row>
    <row r="59" spans="1:11" ht="24">
      <c r="A59" s="113" t="s">
        <v>1845</v>
      </c>
      <c r="B59" s="122" t="s">
        <v>5939</v>
      </c>
      <c r="C59" s="114" t="s">
        <v>5939</v>
      </c>
      <c r="D59" s="13">
        <v>11983</v>
      </c>
      <c r="E59" s="258" t="s">
        <v>6496</v>
      </c>
      <c r="F59" s="14" t="s">
        <v>1292</v>
      </c>
      <c r="G59" s="14" t="s">
        <v>3666</v>
      </c>
      <c r="H59" s="196">
        <v>3</v>
      </c>
      <c r="I59" s="196">
        <v>5</v>
      </c>
      <c r="J59" s="15"/>
      <c r="K59"/>
    </row>
    <row r="60" spans="1:11" ht="24">
      <c r="A60" s="113" t="s">
        <v>1845</v>
      </c>
      <c r="B60" s="122" t="s">
        <v>5939</v>
      </c>
      <c r="C60" s="114" t="s">
        <v>5939</v>
      </c>
      <c r="D60" s="13">
        <v>7875</v>
      </c>
      <c r="E60" s="258" t="s">
        <v>6496</v>
      </c>
      <c r="F60" s="14" t="s">
        <v>1292</v>
      </c>
      <c r="G60" s="14" t="s">
        <v>3666</v>
      </c>
      <c r="H60" s="196">
        <v>6</v>
      </c>
      <c r="I60" s="196">
        <v>11</v>
      </c>
      <c r="J60" s="15"/>
      <c r="K60"/>
    </row>
    <row r="61" spans="1:11" ht="24">
      <c r="A61" s="113" t="s">
        <v>1845</v>
      </c>
      <c r="B61" s="122" t="s">
        <v>5939</v>
      </c>
      <c r="C61" s="114" t="s">
        <v>5939</v>
      </c>
      <c r="D61" s="13">
        <v>5136</v>
      </c>
      <c r="E61" s="258" t="s">
        <v>6496</v>
      </c>
      <c r="F61" s="14" t="s">
        <v>1292</v>
      </c>
      <c r="G61" s="14" t="s">
        <v>3666</v>
      </c>
      <c r="H61" s="196">
        <v>12</v>
      </c>
      <c r="I61" s="196">
        <v>23</v>
      </c>
      <c r="J61" s="15"/>
      <c r="K61"/>
    </row>
    <row r="62" spans="1:11" ht="24">
      <c r="A62" s="113" t="s">
        <v>1845</v>
      </c>
      <c r="B62" s="122" t="s">
        <v>5939</v>
      </c>
      <c r="C62" s="114" t="s">
        <v>5939</v>
      </c>
      <c r="D62" s="13">
        <v>4280</v>
      </c>
      <c r="E62" s="258" t="s">
        <v>6496</v>
      </c>
      <c r="F62" s="14" t="s">
        <v>1292</v>
      </c>
      <c r="G62" s="14" t="s">
        <v>3666</v>
      </c>
      <c r="H62" s="196">
        <v>24</v>
      </c>
      <c r="I62" s="196">
        <v>35</v>
      </c>
      <c r="J62" s="15"/>
      <c r="K62"/>
    </row>
    <row r="63" spans="1:11" ht="24">
      <c r="A63" s="113" t="s">
        <v>1845</v>
      </c>
      <c r="B63" s="122" t="s">
        <v>5939</v>
      </c>
      <c r="C63" s="114" t="s">
        <v>5939</v>
      </c>
      <c r="D63" s="13">
        <v>3766</v>
      </c>
      <c r="E63" s="258" t="s">
        <v>6496</v>
      </c>
      <c r="F63" s="14" t="s">
        <v>1292</v>
      </c>
      <c r="G63" s="14" t="s">
        <v>3666</v>
      </c>
      <c r="H63" s="196">
        <v>36</v>
      </c>
      <c r="I63" s="196">
        <v>47</v>
      </c>
      <c r="J63" s="15"/>
      <c r="K63"/>
    </row>
    <row r="64" spans="1:11" ht="24">
      <c r="A64" s="113" t="s">
        <v>1845</v>
      </c>
      <c r="B64" s="122" t="s">
        <v>5939</v>
      </c>
      <c r="C64" s="114" t="s">
        <v>5939</v>
      </c>
      <c r="D64" s="13">
        <v>3509</v>
      </c>
      <c r="E64" s="258" t="s">
        <v>6496</v>
      </c>
      <c r="F64" s="14" t="s">
        <v>1292</v>
      </c>
      <c r="G64" s="14" t="s">
        <v>3666</v>
      </c>
      <c r="H64" s="196">
        <v>48</v>
      </c>
      <c r="I64" s="196">
        <v>59</v>
      </c>
      <c r="J64" s="15"/>
      <c r="K64"/>
    </row>
    <row r="65" spans="1:11" ht="24">
      <c r="A65" s="113" t="s">
        <v>1845</v>
      </c>
      <c r="B65" s="122" t="s">
        <v>5939</v>
      </c>
      <c r="C65" s="114" t="s">
        <v>5939</v>
      </c>
      <c r="D65" s="13">
        <v>3424</v>
      </c>
      <c r="E65" s="258" t="s">
        <v>6496</v>
      </c>
      <c r="F65" s="14" t="s">
        <v>1292</v>
      </c>
      <c r="G65" s="14" t="s">
        <v>3666</v>
      </c>
      <c r="H65" s="196">
        <v>60</v>
      </c>
      <c r="I65" s="196">
        <v>60</v>
      </c>
      <c r="J65" s="15"/>
      <c r="K65"/>
    </row>
    <row r="66" spans="1:11" s="849" customFormat="1" ht="13.5">
      <c r="A66" s="910"/>
      <c r="B66" s="910"/>
      <c r="C66" s="910"/>
      <c r="D66" s="910"/>
      <c r="E66" s="910"/>
      <c r="F66" s="910"/>
      <c r="G66" s="910"/>
      <c r="H66" s="910"/>
      <c r="I66" s="910"/>
      <c r="J66" s="854"/>
      <c r="K66" s="848"/>
    </row>
    <row r="67" spans="1:11" s="24" customFormat="1" ht="24">
      <c r="A67" s="120" t="s">
        <v>2339</v>
      </c>
      <c r="B67" s="114" t="s">
        <v>3585</v>
      </c>
      <c r="C67" s="114" t="s">
        <v>3586</v>
      </c>
      <c r="D67" s="139">
        <v>1.3</v>
      </c>
      <c r="E67" s="258" t="s">
        <v>6496</v>
      </c>
      <c r="F67" s="140" t="s">
        <v>1292</v>
      </c>
      <c r="G67" s="140" t="s">
        <v>3666</v>
      </c>
      <c r="H67" s="171">
        <v>12</v>
      </c>
      <c r="I67" s="171">
        <v>12</v>
      </c>
      <c r="J67" s="15"/>
      <c r="K67"/>
    </row>
    <row r="68" spans="1:11" s="24" customFormat="1" ht="24">
      <c r="A68" s="120" t="s">
        <v>2339</v>
      </c>
      <c r="B68" s="114" t="s">
        <v>3585</v>
      </c>
      <c r="C68" s="114" t="s">
        <v>3586</v>
      </c>
      <c r="D68" s="139">
        <v>1.19</v>
      </c>
      <c r="E68" s="258" t="s">
        <v>6496</v>
      </c>
      <c r="F68" s="140" t="s">
        <v>1292</v>
      </c>
      <c r="G68" s="140" t="s">
        <v>3666</v>
      </c>
      <c r="H68" s="171">
        <v>24</v>
      </c>
      <c r="I68" s="171">
        <v>24</v>
      </c>
      <c r="J68" s="15"/>
      <c r="K68"/>
    </row>
    <row r="69" spans="1:11" s="24" customFormat="1" ht="24">
      <c r="A69" s="120" t="s">
        <v>2339</v>
      </c>
      <c r="B69" s="114" t="s">
        <v>3585</v>
      </c>
      <c r="C69" s="114" t="s">
        <v>3586</v>
      </c>
      <c r="D69" s="139">
        <v>1.1000000000000001</v>
      </c>
      <c r="E69" s="258" t="s">
        <v>6496</v>
      </c>
      <c r="F69" s="140" t="s">
        <v>1292</v>
      </c>
      <c r="G69" s="140" t="s">
        <v>3666</v>
      </c>
      <c r="H69" s="171">
        <v>36</v>
      </c>
      <c r="I69" s="171">
        <v>36</v>
      </c>
      <c r="J69" s="15"/>
      <c r="K69"/>
    </row>
    <row r="70" spans="1:11" s="24" customFormat="1" ht="13.5">
      <c r="A70" s="134"/>
      <c r="B70" s="134"/>
      <c r="C70" s="134"/>
      <c r="D70" s="134"/>
      <c r="E70" s="134"/>
      <c r="F70" s="134"/>
      <c r="G70" s="134"/>
      <c r="H70" s="134"/>
      <c r="I70" s="134"/>
      <c r="J70" s="15"/>
      <c r="K70"/>
    </row>
    <row r="71" spans="1:11" s="24" customFormat="1" ht="24">
      <c r="A71" s="120" t="s">
        <v>2340</v>
      </c>
      <c r="B71" s="114" t="s">
        <v>3587</v>
      </c>
      <c r="C71" s="114" t="s">
        <v>3588</v>
      </c>
      <c r="D71" s="139">
        <v>0.90999999999999992</v>
      </c>
      <c r="E71" s="258" t="s">
        <v>6496</v>
      </c>
      <c r="F71" s="140" t="s">
        <v>1292</v>
      </c>
      <c r="G71" s="140" t="s">
        <v>3666</v>
      </c>
      <c r="H71" s="171">
        <v>12</v>
      </c>
      <c r="I71" s="171">
        <v>12</v>
      </c>
      <c r="J71" s="15"/>
      <c r="K71"/>
    </row>
    <row r="72" spans="1:11" s="24" customFormat="1" ht="24">
      <c r="A72" s="120" t="s">
        <v>2340</v>
      </c>
      <c r="B72" s="114" t="s">
        <v>3587</v>
      </c>
      <c r="C72" s="114" t="s">
        <v>3588</v>
      </c>
      <c r="D72" s="139">
        <v>0.83299999999999996</v>
      </c>
      <c r="E72" s="258" t="s">
        <v>6496</v>
      </c>
      <c r="F72" s="140" t="s">
        <v>1292</v>
      </c>
      <c r="G72" s="140" t="s">
        <v>3666</v>
      </c>
      <c r="H72" s="171">
        <v>24</v>
      </c>
      <c r="I72" s="171">
        <v>24</v>
      </c>
      <c r="J72" s="15"/>
      <c r="K72"/>
    </row>
    <row r="73" spans="1:11" s="24" customFormat="1" ht="24">
      <c r="A73" s="120" t="s">
        <v>2340</v>
      </c>
      <c r="B73" s="114" t="s">
        <v>3587</v>
      </c>
      <c r="C73" s="114" t="s">
        <v>3588</v>
      </c>
      <c r="D73" s="139">
        <v>0.77</v>
      </c>
      <c r="E73" s="258" t="s">
        <v>6496</v>
      </c>
      <c r="F73" s="140" t="s">
        <v>1292</v>
      </c>
      <c r="G73" s="140" t="s">
        <v>3666</v>
      </c>
      <c r="H73" s="171">
        <v>36</v>
      </c>
      <c r="I73" s="171">
        <v>36</v>
      </c>
      <c r="J73" s="15"/>
      <c r="K73"/>
    </row>
    <row r="74" spans="1:11" s="24" customFormat="1" ht="13.5">
      <c r="A74" s="134"/>
      <c r="B74" s="134"/>
      <c r="C74" s="134"/>
      <c r="D74" s="134"/>
      <c r="E74" s="134"/>
      <c r="F74" s="134"/>
      <c r="G74" s="134"/>
      <c r="H74" s="134"/>
      <c r="I74" s="134"/>
      <c r="J74" s="15"/>
      <c r="K74"/>
    </row>
    <row r="75" spans="1:11" s="24" customFormat="1" ht="24">
      <c r="A75" s="120" t="s">
        <v>3605</v>
      </c>
      <c r="B75" s="114" t="s">
        <v>3606</v>
      </c>
      <c r="C75" s="114" t="s">
        <v>3607</v>
      </c>
      <c r="D75" s="139">
        <v>0.95</v>
      </c>
      <c r="E75" s="258" t="s">
        <v>6496</v>
      </c>
      <c r="F75" s="140" t="s">
        <v>1292</v>
      </c>
      <c r="G75" s="140" t="s">
        <v>3666</v>
      </c>
      <c r="H75" s="171">
        <v>12</v>
      </c>
      <c r="I75" s="171">
        <v>12</v>
      </c>
      <c r="J75" s="15"/>
      <c r="K75"/>
    </row>
    <row r="76" spans="1:11" s="24" customFormat="1" ht="24">
      <c r="A76" s="120" t="s">
        <v>3605</v>
      </c>
      <c r="B76" s="114" t="s">
        <v>3606</v>
      </c>
      <c r="C76" s="114" t="s">
        <v>3607</v>
      </c>
      <c r="D76" s="139">
        <v>0.88</v>
      </c>
      <c r="E76" s="258" t="s">
        <v>6496</v>
      </c>
      <c r="F76" s="140" t="s">
        <v>1292</v>
      </c>
      <c r="G76" s="140" t="s">
        <v>3666</v>
      </c>
      <c r="H76" s="171">
        <v>24</v>
      </c>
      <c r="I76" s="171">
        <v>24</v>
      </c>
      <c r="J76" s="15"/>
      <c r="K76"/>
    </row>
    <row r="77" spans="1:11" s="24" customFormat="1" ht="24">
      <c r="A77" s="120" t="s">
        <v>3605</v>
      </c>
      <c r="B77" s="114" t="s">
        <v>3606</v>
      </c>
      <c r="C77" s="114" t="s">
        <v>3607</v>
      </c>
      <c r="D77" s="139">
        <v>0.81</v>
      </c>
      <c r="E77" s="258" t="s">
        <v>6496</v>
      </c>
      <c r="F77" s="140" t="s">
        <v>1292</v>
      </c>
      <c r="G77" s="140" t="s">
        <v>3666</v>
      </c>
      <c r="H77" s="171">
        <v>36</v>
      </c>
      <c r="I77" s="171">
        <v>36</v>
      </c>
      <c r="J77" s="15"/>
      <c r="K77"/>
    </row>
    <row r="78" spans="1:11" s="24" customFormat="1" ht="13.5">
      <c r="A78" s="134"/>
      <c r="B78" s="134"/>
      <c r="C78" s="134"/>
      <c r="D78" s="134"/>
      <c r="E78" s="134"/>
      <c r="F78" s="134"/>
      <c r="G78" s="134"/>
      <c r="H78" s="134"/>
      <c r="I78" s="134"/>
      <c r="J78" s="15"/>
      <c r="K78"/>
    </row>
    <row r="79" spans="1:11" s="24" customFormat="1" ht="24">
      <c r="A79" s="120" t="s">
        <v>3608</v>
      </c>
      <c r="B79" s="114" t="s">
        <v>3609</v>
      </c>
      <c r="C79" s="114" t="s">
        <v>3610</v>
      </c>
      <c r="D79" s="139">
        <v>0.74</v>
      </c>
      <c r="E79" s="258" t="s">
        <v>6496</v>
      </c>
      <c r="F79" s="140" t="s">
        <v>1292</v>
      </c>
      <c r="G79" s="140" t="s">
        <v>3666</v>
      </c>
      <c r="H79" s="171">
        <v>12</v>
      </c>
      <c r="I79" s="171">
        <v>12</v>
      </c>
      <c r="J79" s="15"/>
      <c r="K79"/>
    </row>
    <row r="80" spans="1:11" s="24" customFormat="1" ht="24">
      <c r="A80" s="120" t="s">
        <v>3608</v>
      </c>
      <c r="B80" s="114" t="s">
        <v>3609</v>
      </c>
      <c r="C80" s="114" t="s">
        <v>3610</v>
      </c>
      <c r="D80" s="139">
        <v>0.68</v>
      </c>
      <c r="E80" s="258" t="s">
        <v>6496</v>
      </c>
      <c r="F80" s="140" t="s">
        <v>1292</v>
      </c>
      <c r="G80" s="140" t="s">
        <v>3666</v>
      </c>
      <c r="H80" s="171">
        <v>24</v>
      </c>
      <c r="I80" s="171">
        <v>24</v>
      </c>
      <c r="J80" s="15"/>
      <c r="K80"/>
    </row>
    <row r="81" spans="1:11" s="24" customFormat="1" ht="24">
      <c r="A81" s="120" t="s">
        <v>3608</v>
      </c>
      <c r="B81" s="114" t="s">
        <v>3609</v>
      </c>
      <c r="C81" s="114" t="s">
        <v>3610</v>
      </c>
      <c r="D81" s="139">
        <v>0.62</v>
      </c>
      <c r="E81" s="258" t="s">
        <v>6496</v>
      </c>
      <c r="F81" s="140" t="s">
        <v>1292</v>
      </c>
      <c r="G81" s="140" t="s">
        <v>3666</v>
      </c>
      <c r="H81" s="171">
        <v>36</v>
      </c>
      <c r="I81" s="171">
        <v>36</v>
      </c>
      <c r="J81" s="15"/>
      <c r="K81"/>
    </row>
    <row r="82" spans="1:11" s="24" customFormat="1" ht="13.5">
      <c r="A82" s="134"/>
      <c r="B82" s="134"/>
      <c r="C82" s="134"/>
      <c r="D82" s="134"/>
      <c r="E82" s="134"/>
      <c r="F82" s="134"/>
      <c r="G82" s="134"/>
      <c r="H82" s="134"/>
      <c r="I82" s="134"/>
      <c r="J82" s="15"/>
      <c r="K82"/>
    </row>
    <row r="83" spans="1:11" s="24" customFormat="1" ht="24">
      <c r="A83" s="120" t="s">
        <v>3611</v>
      </c>
      <c r="B83" s="114" t="s">
        <v>3612</v>
      </c>
      <c r="C83" s="114" t="s">
        <v>3613</v>
      </c>
      <c r="D83" s="139">
        <v>0.48</v>
      </c>
      <c r="E83" s="258" t="s">
        <v>6496</v>
      </c>
      <c r="F83" s="140" t="s">
        <v>1292</v>
      </c>
      <c r="G83" s="140" t="s">
        <v>3666</v>
      </c>
      <c r="H83" s="171">
        <v>12</v>
      </c>
      <c r="I83" s="171">
        <v>12</v>
      </c>
      <c r="J83" s="15"/>
      <c r="K83"/>
    </row>
    <row r="84" spans="1:11" s="24" customFormat="1" ht="24">
      <c r="A84" s="120" t="s">
        <v>3611</v>
      </c>
      <c r="B84" s="114" t="s">
        <v>3612</v>
      </c>
      <c r="C84" s="114" t="s">
        <v>3613</v>
      </c>
      <c r="D84" s="139">
        <v>0.44</v>
      </c>
      <c r="E84" s="258" t="s">
        <v>6496</v>
      </c>
      <c r="F84" s="140" t="s">
        <v>1292</v>
      </c>
      <c r="G84" s="140" t="s">
        <v>3666</v>
      </c>
      <c r="H84" s="171">
        <v>24</v>
      </c>
      <c r="I84" s="171">
        <v>24</v>
      </c>
      <c r="J84" s="15"/>
      <c r="K84"/>
    </row>
    <row r="85" spans="1:11" s="24" customFormat="1" ht="24">
      <c r="A85" s="120" t="s">
        <v>3611</v>
      </c>
      <c r="B85" s="114" t="s">
        <v>3612</v>
      </c>
      <c r="C85" s="114" t="s">
        <v>3613</v>
      </c>
      <c r="D85" s="139">
        <v>0.4</v>
      </c>
      <c r="E85" s="258" t="s">
        <v>6496</v>
      </c>
      <c r="F85" s="140" t="s">
        <v>1292</v>
      </c>
      <c r="G85" s="140" t="s">
        <v>3666</v>
      </c>
      <c r="H85" s="171">
        <v>36</v>
      </c>
      <c r="I85" s="171">
        <v>36</v>
      </c>
      <c r="J85" s="15"/>
      <c r="K85"/>
    </row>
    <row r="86" spans="1:11" s="24" customFormat="1" ht="13.5">
      <c r="A86" s="134"/>
      <c r="B86" s="134"/>
      <c r="C86" s="134"/>
      <c r="D86" s="134"/>
      <c r="E86" s="134"/>
      <c r="F86" s="134"/>
      <c r="G86" s="134"/>
      <c r="H86" s="134"/>
      <c r="I86" s="134"/>
      <c r="J86" s="15"/>
      <c r="K86"/>
    </row>
    <row r="87" spans="1:11" s="24" customFormat="1" ht="24">
      <c r="A87" s="120" t="s">
        <v>3614</v>
      </c>
      <c r="B87" s="114" t="s">
        <v>3615</v>
      </c>
      <c r="C87" s="114" t="s">
        <v>3616</v>
      </c>
      <c r="D87" s="139">
        <v>0.26</v>
      </c>
      <c r="E87" s="258" t="s">
        <v>6496</v>
      </c>
      <c r="F87" s="140" t="s">
        <v>1292</v>
      </c>
      <c r="G87" s="140" t="s">
        <v>3666</v>
      </c>
      <c r="H87" s="171">
        <v>12</v>
      </c>
      <c r="I87" s="171">
        <v>12</v>
      </c>
      <c r="J87" s="15"/>
      <c r="K87"/>
    </row>
    <row r="88" spans="1:11" s="24" customFormat="1" ht="24">
      <c r="A88" s="120" t="s">
        <v>3614</v>
      </c>
      <c r="B88" s="114" t="s">
        <v>3615</v>
      </c>
      <c r="C88" s="114" t="s">
        <v>3616</v>
      </c>
      <c r="D88" s="139">
        <v>0.24</v>
      </c>
      <c r="E88" s="258" t="s">
        <v>6496</v>
      </c>
      <c r="F88" s="140" t="s">
        <v>1292</v>
      </c>
      <c r="G88" s="140" t="s">
        <v>3666</v>
      </c>
      <c r="H88" s="171">
        <v>24</v>
      </c>
      <c r="I88" s="171">
        <v>24</v>
      </c>
      <c r="J88" s="15"/>
      <c r="K88"/>
    </row>
    <row r="89" spans="1:11" s="24" customFormat="1" ht="24">
      <c r="A89" s="120" t="s">
        <v>3614</v>
      </c>
      <c r="B89" s="114" t="s">
        <v>3615</v>
      </c>
      <c r="C89" s="114" t="s">
        <v>3616</v>
      </c>
      <c r="D89" s="139">
        <v>0.22</v>
      </c>
      <c r="E89" s="258" t="s">
        <v>6496</v>
      </c>
      <c r="F89" s="140" t="s">
        <v>1292</v>
      </c>
      <c r="G89" s="140" t="s">
        <v>3666</v>
      </c>
      <c r="H89" s="171">
        <v>36</v>
      </c>
      <c r="I89" s="171">
        <v>36</v>
      </c>
      <c r="J89" s="15"/>
      <c r="K89"/>
    </row>
    <row r="90" spans="1:11" s="24" customFormat="1" ht="13.5">
      <c r="A90" s="134"/>
      <c r="B90" s="134"/>
      <c r="C90" s="134"/>
      <c r="D90" s="134"/>
      <c r="E90" s="134"/>
      <c r="F90" s="134"/>
      <c r="G90" s="134"/>
      <c r="H90" s="134"/>
      <c r="I90" s="134"/>
      <c r="J90" s="15"/>
      <c r="K90"/>
    </row>
    <row r="91" spans="1:11" s="24" customFormat="1" ht="24">
      <c r="A91" s="120" t="s">
        <v>3617</v>
      </c>
      <c r="B91" s="114" t="s">
        <v>3618</v>
      </c>
      <c r="C91" s="114" t="s">
        <v>3619</v>
      </c>
      <c r="D91" s="139">
        <v>0.66499999999999992</v>
      </c>
      <c r="E91" s="258" t="s">
        <v>6496</v>
      </c>
      <c r="F91" s="140" t="s">
        <v>1292</v>
      </c>
      <c r="G91" s="140" t="s">
        <v>3666</v>
      </c>
      <c r="H91" s="171">
        <v>12</v>
      </c>
      <c r="I91" s="171">
        <v>12</v>
      </c>
      <c r="J91" s="15"/>
      <c r="K91"/>
    </row>
    <row r="92" spans="1:11" s="24" customFormat="1" ht="24">
      <c r="A92" s="120" t="s">
        <v>3617</v>
      </c>
      <c r="B92" s="114" t="s">
        <v>3618</v>
      </c>
      <c r="C92" s="114" t="s">
        <v>3619</v>
      </c>
      <c r="D92" s="139">
        <v>0.61599999999999999</v>
      </c>
      <c r="E92" s="258" t="s">
        <v>6496</v>
      </c>
      <c r="F92" s="140" t="s">
        <v>1292</v>
      </c>
      <c r="G92" s="140" t="s">
        <v>3666</v>
      </c>
      <c r="H92" s="171">
        <v>24</v>
      </c>
      <c r="I92" s="171">
        <v>24</v>
      </c>
      <c r="J92" s="15"/>
      <c r="K92"/>
    </row>
    <row r="93" spans="1:11" s="24" customFormat="1" ht="24">
      <c r="A93" s="120" t="s">
        <v>3617</v>
      </c>
      <c r="B93" s="114" t="s">
        <v>3618</v>
      </c>
      <c r="C93" s="114" t="s">
        <v>3619</v>
      </c>
      <c r="D93" s="139">
        <v>0.56699999999999995</v>
      </c>
      <c r="E93" s="258" t="s">
        <v>6496</v>
      </c>
      <c r="F93" s="140" t="s">
        <v>1292</v>
      </c>
      <c r="G93" s="140" t="s">
        <v>3666</v>
      </c>
      <c r="H93" s="171">
        <v>36</v>
      </c>
      <c r="I93" s="171">
        <v>36</v>
      </c>
      <c r="J93" s="15"/>
      <c r="K93"/>
    </row>
    <row r="94" spans="1:11" s="24" customFormat="1" ht="13.5">
      <c r="A94" s="134"/>
      <c r="B94" s="134"/>
      <c r="C94" s="134"/>
      <c r="D94" s="134"/>
      <c r="E94" s="134"/>
      <c r="F94" s="134"/>
      <c r="G94" s="134"/>
      <c r="H94" s="134"/>
      <c r="I94" s="134"/>
      <c r="J94" s="15"/>
      <c r="K94"/>
    </row>
    <row r="95" spans="1:11" s="24" customFormat="1" ht="24">
      <c r="A95" s="120" t="s">
        <v>3620</v>
      </c>
      <c r="B95" s="114" t="s">
        <v>3621</v>
      </c>
      <c r="C95" s="114" t="s">
        <v>3622</v>
      </c>
      <c r="D95" s="139">
        <v>0.51800000000000002</v>
      </c>
      <c r="E95" s="258" t="s">
        <v>6496</v>
      </c>
      <c r="F95" s="140" t="s">
        <v>1292</v>
      </c>
      <c r="G95" s="140" t="s">
        <v>3666</v>
      </c>
      <c r="H95" s="171">
        <v>12</v>
      </c>
      <c r="I95" s="171">
        <v>12</v>
      </c>
      <c r="J95" s="15"/>
      <c r="K95"/>
    </row>
    <row r="96" spans="1:11" s="24" customFormat="1" ht="24">
      <c r="A96" s="120" t="s">
        <v>3620</v>
      </c>
      <c r="B96" s="114" t="s">
        <v>3621</v>
      </c>
      <c r="C96" s="114" t="s">
        <v>3622</v>
      </c>
      <c r="D96" s="139">
        <v>0.47599999999999998</v>
      </c>
      <c r="E96" s="258" t="s">
        <v>6496</v>
      </c>
      <c r="F96" s="140" t="s">
        <v>1292</v>
      </c>
      <c r="G96" s="140" t="s">
        <v>3666</v>
      </c>
      <c r="H96" s="171">
        <v>24</v>
      </c>
      <c r="I96" s="171">
        <v>24</v>
      </c>
      <c r="J96" s="15"/>
      <c r="K96"/>
    </row>
    <row r="97" spans="1:11" s="24" customFormat="1" ht="24">
      <c r="A97" s="120" t="s">
        <v>3620</v>
      </c>
      <c r="B97" s="114" t="s">
        <v>3621</v>
      </c>
      <c r="C97" s="114" t="s">
        <v>3622</v>
      </c>
      <c r="D97" s="139">
        <v>0.434</v>
      </c>
      <c r="E97" s="258" t="s">
        <v>6496</v>
      </c>
      <c r="F97" s="140" t="s">
        <v>1292</v>
      </c>
      <c r="G97" s="140" t="s">
        <v>3666</v>
      </c>
      <c r="H97" s="171">
        <v>36</v>
      </c>
      <c r="I97" s="171">
        <v>36</v>
      </c>
      <c r="J97" s="15"/>
      <c r="K97"/>
    </row>
    <row r="98" spans="1:11" s="24" customFormat="1" ht="13.5">
      <c r="A98" s="134"/>
      <c r="B98" s="134"/>
      <c r="C98" s="134"/>
      <c r="D98" s="134"/>
      <c r="E98" s="134"/>
      <c r="F98" s="134"/>
      <c r="G98" s="134"/>
      <c r="H98" s="134"/>
      <c r="I98" s="134"/>
      <c r="J98" s="15"/>
      <c r="K98"/>
    </row>
    <row r="99" spans="1:11" s="24" customFormat="1" ht="24">
      <c r="A99" s="120" t="s">
        <v>3623</v>
      </c>
      <c r="B99" s="114" t="s">
        <v>3624</v>
      </c>
      <c r="C99" s="114" t="s">
        <v>3625</v>
      </c>
      <c r="D99" s="139">
        <v>0.33599999999999997</v>
      </c>
      <c r="E99" s="258" t="s">
        <v>6496</v>
      </c>
      <c r="F99" s="140" t="s">
        <v>1292</v>
      </c>
      <c r="G99" s="140" t="s">
        <v>3666</v>
      </c>
      <c r="H99" s="171">
        <v>12</v>
      </c>
      <c r="I99" s="171">
        <v>12</v>
      </c>
      <c r="J99" s="15"/>
      <c r="K99"/>
    </row>
    <row r="100" spans="1:11" s="24" customFormat="1" ht="24">
      <c r="A100" s="120" t="s">
        <v>3623</v>
      </c>
      <c r="B100" s="114" t="s">
        <v>3624</v>
      </c>
      <c r="C100" s="114" t="s">
        <v>3625</v>
      </c>
      <c r="D100" s="139">
        <v>0.308</v>
      </c>
      <c r="E100" s="258" t="s">
        <v>6496</v>
      </c>
      <c r="F100" s="140" t="s">
        <v>1292</v>
      </c>
      <c r="G100" s="140" t="s">
        <v>3666</v>
      </c>
      <c r="H100" s="171">
        <v>24</v>
      </c>
      <c r="I100" s="171">
        <v>24</v>
      </c>
      <c r="J100" s="15"/>
      <c r="K100"/>
    </row>
    <row r="101" spans="1:11" s="24" customFormat="1" ht="24">
      <c r="A101" s="120" t="s">
        <v>3623</v>
      </c>
      <c r="B101" s="114" t="s">
        <v>3624</v>
      </c>
      <c r="C101" s="114" t="s">
        <v>3625</v>
      </c>
      <c r="D101" s="139">
        <v>0.27999999999999997</v>
      </c>
      <c r="E101" s="258" t="s">
        <v>6496</v>
      </c>
      <c r="F101" s="140" t="s">
        <v>1292</v>
      </c>
      <c r="G101" s="140" t="s">
        <v>3666</v>
      </c>
      <c r="H101" s="171">
        <v>36</v>
      </c>
      <c r="I101" s="171">
        <v>36</v>
      </c>
      <c r="J101" s="15"/>
      <c r="K101"/>
    </row>
    <row r="102" spans="1:11" s="24" customFormat="1" ht="13.5">
      <c r="A102" s="134"/>
      <c r="B102" s="134"/>
      <c r="C102" s="134"/>
      <c r="D102" s="134"/>
      <c r="E102" s="134"/>
      <c r="F102" s="134"/>
      <c r="G102" s="134"/>
      <c r="H102" s="134"/>
      <c r="I102" s="134"/>
      <c r="J102" s="15"/>
      <c r="K102"/>
    </row>
    <row r="103" spans="1:11" s="24" customFormat="1" ht="24">
      <c r="A103" s="120" t="s">
        <v>3626</v>
      </c>
      <c r="B103" s="114" t="s">
        <v>3627</v>
      </c>
      <c r="C103" s="114" t="s">
        <v>3628</v>
      </c>
      <c r="D103" s="139">
        <v>0.182</v>
      </c>
      <c r="E103" s="258" t="s">
        <v>6496</v>
      </c>
      <c r="F103" s="140" t="s">
        <v>1292</v>
      </c>
      <c r="G103" s="140" t="s">
        <v>3666</v>
      </c>
      <c r="H103" s="171">
        <v>12</v>
      </c>
      <c r="I103" s="171">
        <v>12</v>
      </c>
      <c r="J103" s="15"/>
      <c r="K103"/>
    </row>
    <row r="104" spans="1:11" s="24" customFormat="1" ht="24">
      <c r="A104" s="120" t="s">
        <v>3626</v>
      </c>
      <c r="B104" s="114" t="s">
        <v>3627</v>
      </c>
      <c r="C104" s="114" t="s">
        <v>3628</v>
      </c>
      <c r="D104" s="139">
        <v>0.16799999999999998</v>
      </c>
      <c r="E104" s="258" t="s">
        <v>6496</v>
      </c>
      <c r="F104" s="140" t="s">
        <v>1292</v>
      </c>
      <c r="G104" s="140" t="s">
        <v>3666</v>
      </c>
      <c r="H104" s="171">
        <v>24</v>
      </c>
      <c r="I104" s="171">
        <v>24</v>
      </c>
      <c r="J104" s="15"/>
      <c r="K104"/>
    </row>
    <row r="105" spans="1:11" s="24" customFormat="1" ht="24">
      <c r="A105" s="120" t="s">
        <v>3626</v>
      </c>
      <c r="B105" s="114" t="s">
        <v>3627</v>
      </c>
      <c r="C105" s="114" t="s">
        <v>3628</v>
      </c>
      <c r="D105" s="139">
        <v>0.154</v>
      </c>
      <c r="E105" s="258" t="s">
        <v>6496</v>
      </c>
      <c r="F105" s="140" t="s">
        <v>1292</v>
      </c>
      <c r="G105" s="140" t="s">
        <v>3666</v>
      </c>
      <c r="H105" s="171">
        <v>36</v>
      </c>
      <c r="I105" s="171">
        <v>36</v>
      </c>
      <c r="J105" s="15"/>
      <c r="K105"/>
    </row>
    <row r="106" spans="1:11" ht="13.5">
      <c r="A106" s="134"/>
      <c r="B106" s="134"/>
      <c r="C106" s="134"/>
      <c r="D106" s="134"/>
      <c r="E106" s="134"/>
      <c r="F106" s="134"/>
      <c r="G106" s="134"/>
      <c r="H106" s="134"/>
      <c r="I106" s="134"/>
      <c r="J106" s="15"/>
      <c r="K106"/>
    </row>
    <row r="107" spans="1:11" ht="24">
      <c r="A107" s="113" t="s">
        <v>1846</v>
      </c>
      <c r="B107" s="122" t="s">
        <v>2584</v>
      </c>
      <c r="C107" s="114" t="s">
        <v>2584</v>
      </c>
      <c r="D107" s="13">
        <v>3851</v>
      </c>
      <c r="E107" s="258" t="s">
        <v>6496</v>
      </c>
      <c r="F107" s="14" t="s">
        <v>1292</v>
      </c>
      <c r="G107" s="14" t="s">
        <v>3665</v>
      </c>
      <c r="H107" s="196">
        <v>1</v>
      </c>
      <c r="I107" s="196">
        <v>2</v>
      </c>
      <c r="J107" s="15"/>
      <c r="K107"/>
    </row>
    <row r="108" spans="1:11" ht="24">
      <c r="A108" s="113" t="s">
        <v>1846</v>
      </c>
      <c r="B108" s="122" t="s">
        <v>2584</v>
      </c>
      <c r="C108" s="114" t="s">
        <v>2584</v>
      </c>
      <c r="D108" s="13">
        <v>2995</v>
      </c>
      <c r="E108" s="258" t="s">
        <v>6496</v>
      </c>
      <c r="F108" s="14" t="s">
        <v>1292</v>
      </c>
      <c r="G108" s="14" t="s">
        <v>3665</v>
      </c>
      <c r="H108" s="196">
        <v>3</v>
      </c>
      <c r="I108" s="196">
        <v>5</v>
      </c>
      <c r="J108" s="15"/>
      <c r="K108"/>
    </row>
    <row r="109" spans="1:11" ht="24">
      <c r="A109" s="113" t="s">
        <v>1846</v>
      </c>
      <c r="B109" s="122" t="s">
        <v>2584</v>
      </c>
      <c r="C109" s="114" t="s">
        <v>2584</v>
      </c>
      <c r="D109" s="13">
        <v>1968</v>
      </c>
      <c r="E109" s="258" t="s">
        <v>6496</v>
      </c>
      <c r="F109" s="14" t="s">
        <v>1292</v>
      </c>
      <c r="G109" s="14" t="s">
        <v>3665</v>
      </c>
      <c r="H109" s="196">
        <v>6</v>
      </c>
      <c r="I109" s="196">
        <v>11</v>
      </c>
      <c r="J109" s="15"/>
      <c r="K109"/>
    </row>
    <row r="110" spans="1:11" ht="24">
      <c r="A110" s="113" t="s">
        <v>1846</v>
      </c>
      <c r="B110" s="122" t="s">
        <v>2584</v>
      </c>
      <c r="C110" s="114" t="s">
        <v>2584</v>
      </c>
      <c r="D110" s="13">
        <v>1284</v>
      </c>
      <c r="E110" s="258" t="s">
        <v>6496</v>
      </c>
      <c r="F110" s="14" t="s">
        <v>1292</v>
      </c>
      <c r="G110" s="14" t="s">
        <v>3665</v>
      </c>
      <c r="H110" s="196">
        <v>12</v>
      </c>
      <c r="I110" s="196">
        <v>23</v>
      </c>
      <c r="J110" s="15"/>
      <c r="K110"/>
    </row>
    <row r="111" spans="1:11" ht="24">
      <c r="A111" s="113" t="s">
        <v>1846</v>
      </c>
      <c r="B111" s="122" t="s">
        <v>2584</v>
      </c>
      <c r="C111" s="114" t="s">
        <v>2584</v>
      </c>
      <c r="D111" s="13">
        <v>1070</v>
      </c>
      <c r="E111" s="258" t="s">
        <v>6496</v>
      </c>
      <c r="F111" s="14" t="s">
        <v>1292</v>
      </c>
      <c r="G111" s="14" t="s">
        <v>3665</v>
      </c>
      <c r="H111" s="196">
        <v>24</v>
      </c>
      <c r="I111" s="196">
        <v>35</v>
      </c>
      <c r="J111" s="15"/>
      <c r="K111"/>
    </row>
    <row r="112" spans="1:11" ht="24">
      <c r="A112" s="113" t="s">
        <v>1846</v>
      </c>
      <c r="B112" s="122" t="s">
        <v>2584</v>
      </c>
      <c r="C112" s="114" t="s">
        <v>2584</v>
      </c>
      <c r="D112" s="13">
        <v>941</v>
      </c>
      <c r="E112" s="258" t="s">
        <v>6496</v>
      </c>
      <c r="F112" s="14" t="s">
        <v>1292</v>
      </c>
      <c r="G112" s="14" t="s">
        <v>3665</v>
      </c>
      <c r="H112" s="196">
        <v>36</v>
      </c>
      <c r="I112" s="196">
        <v>47</v>
      </c>
      <c r="J112" s="15"/>
      <c r="K112"/>
    </row>
    <row r="113" spans="1:11" ht="24">
      <c r="A113" s="113" t="s">
        <v>1846</v>
      </c>
      <c r="B113" s="122" t="s">
        <v>2584</v>
      </c>
      <c r="C113" s="114" t="s">
        <v>2584</v>
      </c>
      <c r="D113" s="13">
        <v>877</v>
      </c>
      <c r="E113" s="258" t="s">
        <v>6496</v>
      </c>
      <c r="F113" s="14" t="s">
        <v>1292</v>
      </c>
      <c r="G113" s="14" t="s">
        <v>3665</v>
      </c>
      <c r="H113" s="196">
        <v>48</v>
      </c>
      <c r="I113" s="196">
        <v>59</v>
      </c>
      <c r="J113" s="15"/>
      <c r="K113"/>
    </row>
    <row r="114" spans="1:11" ht="24">
      <c r="A114" s="113" t="s">
        <v>1846</v>
      </c>
      <c r="B114" s="122" t="s">
        <v>2584</v>
      </c>
      <c r="C114" s="114" t="s">
        <v>2584</v>
      </c>
      <c r="D114" s="13">
        <v>856</v>
      </c>
      <c r="E114" s="258" t="s">
        <v>6496</v>
      </c>
      <c r="F114" s="14" t="s">
        <v>1292</v>
      </c>
      <c r="G114" s="14" t="s">
        <v>3665</v>
      </c>
      <c r="H114" s="196">
        <v>60</v>
      </c>
      <c r="I114" s="196">
        <v>60</v>
      </c>
      <c r="J114" s="15"/>
      <c r="K114"/>
    </row>
    <row r="115" spans="1:11" ht="13.5">
      <c r="A115" s="134"/>
      <c r="B115" s="134"/>
      <c r="C115" s="134"/>
      <c r="D115" s="134"/>
      <c r="E115" s="134"/>
      <c r="F115" s="134"/>
      <c r="G115" s="134"/>
      <c r="H115" s="134"/>
      <c r="I115" s="134"/>
      <c r="J115" s="15"/>
      <c r="K115"/>
    </row>
    <row r="116" spans="1:11" ht="24">
      <c r="A116" s="113" t="s">
        <v>1847</v>
      </c>
      <c r="B116" s="122" t="s">
        <v>2585</v>
      </c>
      <c r="C116" s="114" t="s">
        <v>2585</v>
      </c>
      <c r="D116" s="13">
        <v>5777</v>
      </c>
      <c r="E116" s="258" t="s">
        <v>6496</v>
      </c>
      <c r="F116" s="14" t="s">
        <v>1292</v>
      </c>
      <c r="G116" s="14" t="s">
        <v>3665</v>
      </c>
      <c r="H116" s="196">
        <v>1</v>
      </c>
      <c r="I116" s="196">
        <v>2</v>
      </c>
      <c r="J116" s="15"/>
      <c r="K116"/>
    </row>
    <row r="117" spans="1:11" ht="24">
      <c r="A117" s="113" t="s">
        <v>1847</v>
      </c>
      <c r="B117" s="122" t="s">
        <v>2585</v>
      </c>
      <c r="C117" s="114" t="s">
        <v>2585</v>
      </c>
      <c r="D117" s="13">
        <v>4493</v>
      </c>
      <c r="E117" s="258" t="s">
        <v>6496</v>
      </c>
      <c r="F117" s="14" t="s">
        <v>1292</v>
      </c>
      <c r="G117" s="14" t="s">
        <v>3665</v>
      </c>
      <c r="H117" s="196">
        <v>3</v>
      </c>
      <c r="I117" s="196">
        <v>5</v>
      </c>
      <c r="J117" s="15"/>
      <c r="K117"/>
    </row>
    <row r="118" spans="1:11" ht="24">
      <c r="A118" s="113" t="s">
        <v>1847</v>
      </c>
      <c r="B118" s="122" t="s">
        <v>2585</v>
      </c>
      <c r="C118" s="114" t="s">
        <v>2585</v>
      </c>
      <c r="D118" s="13">
        <v>2953</v>
      </c>
      <c r="E118" s="258" t="s">
        <v>6496</v>
      </c>
      <c r="F118" s="14" t="s">
        <v>1292</v>
      </c>
      <c r="G118" s="14" t="s">
        <v>3665</v>
      </c>
      <c r="H118" s="196">
        <v>6</v>
      </c>
      <c r="I118" s="196">
        <v>11</v>
      </c>
      <c r="J118" s="15"/>
      <c r="K118"/>
    </row>
    <row r="119" spans="1:11" ht="24">
      <c r="A119" s="113" t="s">
        <v>1847</v>
      </c>
      <c r="B119" s="122" t="s">
        <v>2585</v>
      </c>
      <c r="C119" s="114" t="s">
        <v>2585</v>
      </c>
      <c r="D119" s="13">
        <v>1926</v>
      </c>
      <c r="E119" s="258" t="s">
        <v>6496</v>
      </c>
      <c r="F119" s="14" t="s">
        <v>1292</v>
      </c>
      <c r="G119" s="14" t="s">
        <v>3665</v>
      </c>
      <c r="H119" s="196">
        <v>12</v>
      </c>
      <c r="I119" s="196">
        <v>23</v>
      </c>
      <c r="J119" s="15"/>
      <c r="K119"/>
    </row>
    <row r="120" spans="1:11" ht="24">
      <c r="A120" s="113" t="s">
        <v>1847</v>
      </c>
      <c r="B120" s="122" t="s">
        <v>2585</v>
      </c>
      <c r="C120" s="114" t="s">
        <v>2585</v>
      </c>
      <c r="D120" s="13">
        <v>1605</v>
      </c>
      <c r="E120" s="258" t="s">
        <v>6496</v>
      </c>
      <c r="F120" s="14" t="s">
        <v>1292</v>
      </c>
      <c r="G120" s="14" t="s">
        <v>3665</v>
      </c>
      <c r="H120" s="196">
        <v>24</v>
      </c>
      <c r="I120" s="196">
        <v>35</v>
      </c>
      <c r="J120" s="15"/>
      <c r="K120"/>
    </row>
    <row r="121" spans="1:11" ht="24">
      <c r="A121" s="113" t="s">
        <v>1847</v>
      </c>
      <c r="B121" s="122" t="s">
        <v>2585</v>
      </c>
      <c r="C121" s="114" t="s">
        <v>2585</v>
      </c>
      <c r="D121" s="13">
        <v>1412</v>
      </c>
      <c r="E121" s="258" t="s">
        <v>6496</v>
      </c>
      <c r="F121" s="14" t="s">
        <v>1292</v>
      </c>
      <c r="G121" s="14" t="s">
        <v>3665</v>
      </c>
      <c r="H121" s="196">
        <v>36</v>
      </c>
      <c r="I121" s="196">
        <v>47</v>
      </c>
      <c r="J121" s="15"/>
      <c r="K121"/>
    </row>
    <row r="122" spans="1:11" ht="24">
      <c r="A122" s="113" t="s">
        <v>1847</v>
      </c>
      <c r="B122" s="122" t="s">
        <v>2585</v>
      </c>
      <c r="C122" s="114" t="s">
        <v>2585</v>
      </c>
      <c r="D122" s="13">
        <v>1316</v>
      </c>
      <c r="E122" s="258" t="s">
        <v>6496</v>
      </c>
      <c r="F122" s="14" t="s">
        <v>1292</v>
      </c>
      <c r="G122" s="14" t="s">
        <v>3665</v>
      </c>
      <c r="H122" s="196">
        <v>48</v>
      </c>
      <c r="I122" s="196">
        <v>59</v>
      </c>
      <c r="J122" s="15"/>
      <c r="K122"/>
    </row>
    <row r="123" spans="1:11" ht="24">
      <c r="A123" s="113" t="s">
        <v>1847</v>
      </c>
      <c r="B123" s="122" t="s">
        <v>2585</v>
      </c>
      <c r="C123" s="114" t="s">
        <v>2585</v>
      </c>
      <c r="D123" s="13">
        <v>1284</v>
      </c>
      <c r="E123" s="258" t="s">
        <v>6496</v>
      </c>
      <c r="F123" s="14" t="s">
        <v>1292</v>
      </c>
      <c r="G123" s="14" t="s">
        <v>3665</v>
      </c>
      <c r="H123" s="196">
        <v>60</v>
      </c>
      <c r="I123" s="196">
        <v>60</v>
      </c>
      <c r="J123" s="15"/>
      <c r="K123"/>
    </row>
    <row r="124" spans="1:11" ht="13.5">
      <c r="A124" s="134"/>
      <c r="B124" s="134"/>
      <c r="C124" s="134"/>
      <c r="D124" s="134"/>
      <c r="E124" s="134"/>
      <c r="F124" s="134"/>
      <c r="G124" s="134"/>
      <c r="H124" s="134"/>
      <c r="I124" s="134"/>
      <c r="J124" s="15"/>
      <c r="K124"/>
    </row>
    <row r="125" spans="1:11" ht="24">
      <c r="A125" s="113" t="s">
        <v>1848</v>
      </c>
      <c r="B125" s="122" t="s">
        <v>2586</v>
      </c>
      <c r="C125" s="114" t="s">
        <v>2586</v>
      </c>
      <c r="D125" s="13">
        <v>9629</v>
      </c>
      <c r="E125" s="258" t="s">
        <v>6496</v>
      </c>
      <c r="F125" s="14" t="s">
        <v>1292</v>
      </c>
      <c r="G125" s="14" t="s">
        <v>3665</v>
      </c>
      <c r="H125" s="196">
        <v>1</v>
      </c>
      <c r="I125" s="196">
        <v>2</v>
      </c>
      <c r="J125" s="15"/>
      <c r="K125"/>
    </row>
    <row r="126" spans="1:11" ht="24">
      <c r="A126" s="113" t="s">
        <v>1848</v>
      </c>
      <c r="B126" s="122" t="s">
        <v>2586</v>
      </c>
      <c r="C126" s="114" t="s">
        <v>2586</v>
      </c>
      <c r="D126" s="13">
        <v>7489</v>
      </c>
      <c r="E126" s="258" t="s">
        <v>6496</v>
      </c>
      <c r="F126" s="14" t="s">
        <v>1292</v>
      </c>
      <c r="G126" s="14" t="s">
        <v>3665</v>
      </c>
      <c r="H126" s="196">
        <v>3</v>
      </c>
      <c r="I126" s="196">
        <v>5</v>
      </c>
      <c r="J126" s="15"/>
      <c r="K126"/>
    </row>
    <row r="127" spans="1:11" ht="24">
      <c r="A127" s="113" t="s">
        <v>1848</v>
      </c>
      <c r="B127" s="122" t="s">
        <v>2586</v>
      </c>
      <c r="C127" s="114" t="s">
        <v>2586</v>
      </c>
      <c r="D127" s="13">
        <v>4922</v>
      </c>
      <c r="E127" s="258" t="s">
        <v>6496</v>
      </c>
      <c r="F127" s="14" t="s">
        <v>1292</v>
      </c>
      <c r="G127" s="14" t="s">
        <v>3665</v>
      </c>
      <c r="H127" s="196">
        <v>6</v>
      </c>
      <c r="I127" s="196">
        <v>11</v>
      </c>
      <c r="J127" s="15"/>
      <c r="K127"/>
    </row>
    <row r="128" spans="1:11" ht="24">
      <c r="A128" s="113" t="s">
        <v>1848</v>
      </c>
      <c r="B128" s="122" t="s">
        <v>2586</v>
      </c>
      <c r="C128" s="114" t="s">
        <v>2586</v>
      </c>
      <c r="D128" s="13">
        <v>3210</v>
      </c>
      <c r="E128" s="258" t="s">
        <v>6496</v>
      </c>
      <c r="F128" s="14" t="s">
        <v>1292</v>
      </c>
      <c r="G128" s="14" t="s">
        <v>3665</v>
      </c>
      <c r="H128" s="196">
        <v>12</v>
      </c>
      <c r="I128" s="196">
        <v>23</v>
      </c>
      <c r="J128" s="15"/>
      <c r="K128"/>
    </row>
    <row r="129" spans="1:11" ht="24">
      <c r="A129" s="113" t="s">
        <v>1848</v>
      </c>
      <c r="B129" s="122" t="s">
        <v>2586</v>
      </c>
      <c r="C129" s="114" t="s">
        <v>2586</v>
      </c>
      <c r="D129" s="13">
        <v>2675</v>
      </c>
      <c r="E129" s="258" t="s">
        <v>6496</v>
      </c>
      <c r="F129" s="14" t="s">
        <v>1292</v>
      </c>
      <c r="G129" s="14" t="s">
        <v>3665</v>
      </c>
      <c r="H129" s="196">
        <v>24</v>
      </c>
      <c r="I129" s="196">
        <v>35</v>
      </c>
      <c r="J129" s="15"/>
      <c r="K129"/>
    </row>
    <row r="130" spans="1:11" ht="24">
      <c r="A130" s="113" t="s">
        <v>1848</v>
      </c>
      <c r="B130" s="122" t="s">
        <v>2586</v>
      </c>
      <c r="C130" s="114" t="s">
        <v>2586</v>
      </c>
      <c r="D130" s="13">
        <v>2354</v>
      </c>
      <c r="E130" s="258" t="s">
        <v>6496</v>
      </c>
      <c r="F130" s="14" t="s">
        <v>1292</v>
      </c>
      <c r="G130" s="14" t="s">
        <v>3665</v>
      </c>
      <c r="H130" s="196">
        <v>36</v>
      </c>
      <c r="I130" s="196">
        <v>47</v>
      </c>
      <c r="J130" s="15"/>
      <c r="K130"/>
    </row>
    <row r="131" spans="1:11" ht="24">
      <c r="A131" s="113" t="s">
        <v>1848</v>
      </c>
      <c r="B131" s="122" t="s">
        <v>2586</v>
      </c>
      <c r="C131" s="114" t="s">
        <v>2586</v>
      </c>
      <c r="D131" s="13">
        <v>2193</v>
      </c>
      <c r="E131" s="258" t="s">
        <v>6496</v>
      </c>
      <c r="F131" s="14" t="s">
        <v>1292</v>
      </c>
      <c r="G131" s="14" t="s">
        <v>3665</v>
      </c>
      <c r="H131" s="196">
        <v>48</v>
      </c>
      <c r="I131" s="196">
        <v>59</v>
      </c>
      <c r="J131" s="15"/>
      <c r="K131"/>
    </row>
    <row r="132" spans="1:11" ht="24">
      <c r="A132" s="113" t="s">
        <v>1848</v>
      </c>
      <c r="B132" s="122" t="s">
        <v>2586</v>
      </c>
      <c r="C132" s="114" t="s">
        <v>2586</v>
      </c>
      <c r="D132" s="13">
        <v>2140</v>
      </c>
      <c r="E132" s="258" t="s">
        <v>6496</v>
      </c>
      <c r="F132" s="14" t="s">
        <v>1292</v>
      </c>
      <c r="G132" s="14" t="s">
        <v>3665</v>
      </c>
      <c r="H132" s="196">
        <v>60</v>
      </c>
      <c r="I132" s="196">
        <v>60</v>
      </c>
      <c r="J132" s="15"/>
      <c r="K132"/>
    </row>
    <row r="133" spans="1:11" ht="13.5">
      <c r="A133" s="134"/>
      <c r="B133" s="134"/>
      <c r="C133" s="134"/>
      <c r="D133" s="134"/>
      <c r="E133" s="134"/>
      <c r="F133" s="134"/>
      <c r="G133" s="134"/>
      <c r="H133" s="134"/>
      <c r="I133" s="134"/>
      <c r="J133" s="15"/>
      <c r="K133"/>
    </row>
    <row r="134" spans="1:11" ht="24">
      <c r="A134" s="113" t="s">
        <v>1849</v>
      </c>
      <c r="B134" s="122" t="s">
        <v>2587</v>
      </c>
      <c r="C134" s="114" t="s">
        <v>2587</v>
      </c>
      <c r="D134" s="13">
        <v>38519</v>
      </c>
      <c r="E134" s="258" t="s">
        <v>6496</v>
      </c>
      <c r="F134" s="14" t="s">
        <v>1292</v>
      </c>
      <c r="G134" s="14" t="s">
        <v>3665</v>
      </c>
      <c r="H134" s="196">
        <v>1</v>
      </c>
      <c r="I134" s="196">
        <v>2</v>
      </c>
      <c r="J134" s="15"/>
      <c r="K134"/>
    </row>
    <row r="135" spans="1:11" ht="24">
      <c r="A135" s="113" t="s">
        <v>1849</v>
      </c>
      <c r="B135" s="122" t="s">
        <v>2587</v>
      </c>
      <c r="C135" s="114" t="s">
        <v>2587</v>
      </c>
      <c r="D135" s="13">
        <v>29959</v>
      </c>
      <c r="E135" s="258" t="s">
        <v>6496</v>
      </c>
      <c r="F135" s="14" t="s">
        <v>1292</v>
      </c>
      <c r="G135" s="14" t="s">
        <v>3665</v>
      </c>
      <c r="H135" s="196">
        <v>3</v>
      </c>
      <c r="I135" s="196">
        <v>5</v>
      </c>
      <c r="J135" s="15"/>
      <c r="K135"/>
    </row>
    <row r="136" spans="1:11" ht="24">
      <c r="A136" s="113" t="s">
        <v>1849</v>
      </c>
      <c r="B136" s="122" t="s">
        <v>2587</v>
      </c>
      <c r="C136" s="114" t="s">
        <v>2587</v>
      </c>
      <c r="D136" s="13">
        <v>19688</v>
      </c>
      <c r="E136" s="258" t="s">
        <v>6496</v>
      </c>
      <c r="F136" s="14" t="s">
        <v>1292</v>
      </c>
      <c r="G136" s="14" t="s">
        <v>3665</v>
      </c>
      <c r="H136" s="196">
        <v>6</v>
      </c>
      <c r="I136" s="196">
        <v>11</v>
      </c>
      <c r="J136" s="15"/>
      <c r="K136"/>
    </row>
    <row r="137" spans="1:11" ht="24">
      <c r="A137" s="113" t="s">
        <v>1849</v>
      </c>
      <c r="B137" s="122" t="s">
        <v>2587</v>
      </c>
      <c r="C137" s="114" t="s">
        <v>2587</v>
      </c>
      <c r="D137" s="13">
        <v>12840</v>
      </c>
      <c r="E137" s="258" t="s">
        <v>6496</v>
      </c>
      <c r="F137" s="14" t="s">
        <v>1292</v>
      </c>
      <c r="G137" s="14" t="s">
        <v>3665</v>
      </c>
      <c r="H137" s="196">
        <v>12</v>
      </c>
      <c r="I137" s="196">
        <v>23</v>
      </c>
      <c r="J137" s="15"/>
      <c r="K137"/>
    </row>
    <row r="138" spans="1:11" ht="24">
      <c r="A138" s="113" t="s">
        <v>1849</v>
      </c>
      <c r="B138" s="122" t="s">
        <v>2587</v>
      </c>
      <c r="C138" s="114" t="s">
        <v>2587</v>
      </c>
      <c r="D138" s="13">
        <v>10700</v>
      </c>
      <c r="E138" s="258" t="s">
        <v>6496</v>
      </c>
      <c r="F138" s="14" t="s">
        <v>1292</v>
      </c>
      <c r="G138" s="14" t="s">
        <v>3665</v>
      </c>
      <c r="H138" s="196">
        <v>24</v>
      </c>
      <c r="I138" s="196">
        <v>35</v>
      </c>
      <c r="J138" s="15"/>
      <c r="K138"/>
    </row>
    <row r="139" spans="1:11" ht="24">
      <c r="A139" s="113" t="s">
        <v>1849</v>
      </c>
      <c r="B139" s="122" t="s">
        <v>2587</v>
      </c>
      <c r="C139" s="114" t="s">
        <v>2587</v>
      </c>
      <c r="D139" s="13">
        <v>9416</v>
      </c>
      <c r="E139" s="258" t="s">
        <v>6496</v>
      </c>
      <c r="F139" s="14" t="s">
        <v>1292</v>
      </c>
      <c r="G139" s="14" t="s">
        <v>3665</v>
      </c>
      <c r="H139" s="196">
        <v>36</v>
      </c>
      <c r="I139" s="196">
        <v>47</v>
      </c>
      <c r="J139" s="15"/>
      <c r="K139"/>
    </row>
    <row r="140" spans="1:11" ht="24">
      <c r="A140" s="113" t="s">
        <v>1849</v>
      </c>
      <c r="B140" s="122" t="s">
        <v>2587</v>
      </c>
      <c r="C140" s="114" t="s">
        <v>2587</v>
      </c>
      <c r="D140" s="13">
        <v>8774</v>
      </c>
      <c r="E140" s="258" t="s">
        <v>6496</v>
      </c>
      <c r="F140" s="14" t="s">
        <v>1292</v>
      </c>
      <c r="G140" s="14" t="s">
        <v>3665</v>
      </c>
      <c r="H140" s="196">
        <v>48</v>
      </c>
      <c r="I140" s="196">
        <v>59</v>
      </c>
      <c r="J140" s="15"/>
      <c r="K140"/>
    </row>
    <row r="141" spans="1:11" ht="24">
      <c r="A141" s="113" t="s">
        <v>1849</v>
      </c>
      <c r="B141" s="122" t="s">
        <v>2587</v>
      </c>
      <c r="C141" s="114" t="s">
        <v>2587</v>
      </c>
      <c r="D141" s="13">
        <v>8560</v>
      </c>
      <c r="E141" s="258" t="s">
        <v>6496</v>
      </c>
      <c r="F141" s="14" t="s">
        <v>1292</v>
      </c>
      <c r="G141" s="14" t="s">
        <v>3665</v>
      </c>
      <c r="H141" s="196">
        <v>60</v>
      </c>
      <c r="I141" s="196">
        <v>60</v>
      </c>
      <c r="J141" s="15"/>
      <c r="K141"/>
    </row>
    <row r="142" spans="1:11" ht="13.5">
      <c r="A142" s="134"/>
      <c r="B142" s="134"/>
      <c r="C142" s="134"/>
      <c r="D142" s="134"/>
      <c r="E142" s="134"/>
      <c r="F142" s="134"/>
      <c r="G142" s="134"/>
      <c r="H142" s="134"/>
      <c r="I142" s="134"/>
      <c r="J142" s="15"/>
      <c r="K142"/>
    </row>
    <row r="143" spans="1:11" ht="24">
      <c r="A143" s="113" t="s">
        <v>1850</v>
      </c>
      <c r="B143" s="122" t="s">
        <v>2588</v>
      </c>
      <c r="C143" s="114" t="s">
        <v>2588</v>
      </c>
      <c r="D143" s="13">
        <v>134819</v>
      </c>
      <c r="E143" s="258" t="s">
        <v>6496</v>
      </c>
      <c r="F143" s="14" t="s">
        <v>1292</v>
      </c>
      <c r="G143" s="14" t="s">
        <v>3665</v>
      </c>
      <c r="H143" s="196">
        <v>1</v>
      </c>
      <c r="I143" s="196">
        <v>2</v>
      </c>
      <c r="J143" s="15"/>
      <c r="K143"/>
    </row>
    <row r="144" spans="1:11" ht="24">
      <c r="A144" s="113" t="s">
        <v>1850</v>
      </c>
      <c r="B144" s="122" t="s">
        <v>2588</v>
      </c>
      <c r="C144" s="114" t="s">
        <v>2588</v>
      </c>
      <c r="D144" s="13">
        <v>104859</v>
      </c>
      <c r="E144" s="258" t="s">
        <v>6496</v>
      </c>
      <c r="F144" s="14" t="s">
        <v>1292</v>
      </c>
      <c r="G144" s="14" t="s">
        <v>3665</v>
      </c>
      <c r="H144" s="196">
        <v>3</v>
      </c>
      <c r="I144" s="196">
        <v>5</v>
      </c>
      <c r="J144" s="15"/>
      <c r="K144"/>
    </row>
    <row r="145" spans="1:11" ht="24">
      <c r="A145" s="113" t="s">
        <v>1850</v>
      </c>
      <c r="B145" s="122" t="s">
        <v>2588</v>
      </c>
      <c r="C145" s="114" t="s">
        <v>2588</v>
      </c>
      <c r="D145" s="13">
        <v>68908</v>
      </c>
      <c r="E145" s="258" t="s">
        <v>6496</v>
      </c>
      <c r="F145" s="14" t="s">
        <v>1292</v>
      </c>
      <c r="G145" s="14" t="s">
        <v>3665</v>
      </c>
      <c r="H145" s="196">
        <v>6</v>
      </c>
      <c r="I145" s="196">
        <v>11</v>
      </c>
      <c r="J145" s="15"/>
      <c r="K145"/>
    </row>
    <row r="146" spans="1:11" ht="24">
      <c r="A146" s="113" t="s">
        <v>1850</v>
      </c>
      <c r="B146" s="122" t="s">
        <v>2588</v>
      </c>
      <c r="C146" s="114" t="s">
        <v>2588</v>
      </c>
      <c r="D146" s="13">
        <v>44940</v>
      </c>
      <c r="E146" s="258" t="s">
        <v>6496</v>
      </c>
      <c r="F146" s="14" t="s">
        <v>1292</v>
      </c>
      <c r="G146" s="14" t="s">
        <v>3665</v>
      </c>
      <c r="H146" s="196">
        <v>12</v>
      </c>
      <c r="I146" s="196">
        <v>23</v>
      </c>
      <c r="J146" s="15"/>
      <c r="K146"/>
    </row>
    <row r="147" spans="1:11" ht="24">
      <c r="A147" s="113" t="s">
        <v>1850</v>
      </c>
      <c r="B147" s="122" t="s">
        <v>2588</v>
      </c>
      <c r="C147" s="114" t="s">
        <v>2588</v>
      </c>
      <c r="D147" s="13">
        <v>37450</v>
      </c>
      <c r="E147" s="258" t="s">
        <v>6496</v>
      </c>
      <c r="F147" s="14" t="s">
        <v>1292</v>
      </c>
      <c r="G147" s="14" t="s">
        <v>3665</v>
      </c>
      <c r="H147" s="196">
        <v>24</v>
      </c>
      <c r="I147" s="196">
        <v>35</v>
      </c>
      <c r="J147" s="15"/>
      <c r="K147"/>
    </row>
    <row r="148" spans="1:11" ht="24">
      <c r="A148" s="113" t="s">
        <v>1850</v>
      </c>
      <c r="B148" s="122" t="s">
        <v>2588</v>
      </c>
      <c r="C148" s="114" t="s">
        <v>2588</v>
      </c>
      <c r="D148" s="13">
        <v>32956</v>
      </c>
      <c r="E148" s="258" t="s">
        <v>6496</v>
      </c>
      <c r="F148" s="14" t="s">
        <v>1292</v>
      </c>
      <c r="G148" s="14" t="s">
        <v>3665</v>
      </c>
      <c r="H148" s="196">
        <v>36</v>
      </c>
      <c r="I148" s="196">
        <v>47</v>
      </c>
      <c r="J148" s="15"/>
      <c r="K148"/>
    </row>
    <row r="149" spans="1:11" ht="24">
      <c r="A149" s="113" t="s">
        <v>1850</v>
      </c>
      <c r="B149" s="122" t="s">
        <v>2588</v>
      </c>
      <c r="C149" s="114" t="s">
        <v>2588</v>
      </c>
      <c r="D149" s="13">
        <v>30709</v>
      </c>
      <c r="E149" s="258" t="s">
        <v>6496</v>
      </c>
      <c r="F149" s="14" t="s">
        <v>1292</v>
      </c>
      <c r="G149" s="14" t="s">
        <v>3665</v>
      </c>
      <c r="H149" s="196">
        <v>48</v>
      </c>
      <c r="I149" s="196">
        <v>59</v>
      </c>
      <c r="J149" s="15"/>
      <c r="K149"/>
    </row>
    <row r="150" spans="1:11" ht="24">
      <c r="A150" s="113" t="s">
        <v>1850</v>
      </c>
      <c r="B150" s="122" t="s">
        <v>2588</v>
      </c>
      <c r="C150" s="114" t="s">
        <v>2588</v>
      </c>
      <c r="D150" s="13">
        <v>29960</v>
      </c>
      <c r="E150" s="258" t="s">
        <v>6496</v>
      </c>
      <c r="F150" s="14" t="s">
        <v>1292</v>
      </c>
      <c r="G150" s="14" t="s">
        <v>3665</v>
      </c>
      <c r="H150" s="196">
        <v>60</v>
      </c>
      <c r="I150" s="196">
        <v>60</v>
      </c>
      <c r="J150" s="15"/>
      <c r="K150"/>
    </row>
    <row r="151" spans="1:11" ht="13.5">
      <c r="A151" s="134"/>
      <c r="B151" s="134"/>
      <c r="C151" s="134"/>
      <c r="D151" s="134"/>
      <c r="E151" s="134"/>
      <c r="F151" s="134"/>
      <c r="G151" s="134"/>
      <c r="H151" s="134"/>
      <c r="I151" s="134"/>
      <c r="J151" s="15"/>
      <c r="K151"/>
    </row>
    <row r="152" spans="1:11" ht="24">
      <c r="A152" s="113" t="s">
        <v>1851</v>
      </c>
      <c r="B152" s="122" t="s">
        <v>2589</v>
      </c>
      <c r="C152" s="114" t="s">
        <v>2589</v>
      </c>
      <c r="D152" s="13">
        <v>269999</v>
      </c>
      <c r="E152" s="258" t="s">
        <v>6496</v>
      </c>
      <c r="F152" s="14" t="s">
        <v>1292</v>
      </c>
      <c r="G152" s="14" t="s">
        <v>3665</v>
      </c>
      <c r="H152" s="196">
        <v>1</v>
      </c>
      <c r="I152" s="196">
        <v>2</v>
      </c>
      <c r="J152" s="15"/>
      <c r="K152"/>
    </row>
    <row r="153" spans="1:11" ht="24">
      <c r="A153" s="113" t="s">
        <v>1851</v>
      </c>
      <c r="B153" s="122" t="s">
        <v>2589</v>
      </c>
      <c r="C153" s="114" t="s">
        <v>2589</v>
      </c>
      <c r="D153" s="13">
        <v>209999</v>
      </c>
      <c r="E153" s="258" t="s">
        <v>6496</v>
      </c>
      <c r="F153" s="14" t="s">
        <v>1292</v>
      </c>
      <c r="G153" s="14" t="s">
        <v>3665</v>
      </c>
      <c r="H153" s="196">
        <v>3</v>
      </c>
      <c r="I153" s="196">
        <v>5</v>
      </c>
      <c r="J153" s="15"/>
      <c r="K153"/>
    </row>
    <row r="154" spans="1:11" ht="24">
      <c r="A154" s="113" t="s">
        <v>1851</v>
      </c>
      <c r="B154" s="122" t="s">
        <v>2589</v>
      </c>
      <c r="C154" s="114" t="s">
        <v>2589</v>
      </c>
      <c r="D154" s="13">
        <v>138000</v>
      </c>
      <c r="E154" s="258" t="s">
        <v>6496</v>
      </c>
      <c r="F154" s="14" t="s">
        <v>1292</v>
      </c>
      <c r="G154" s="14" t="s">
        <v>3665</v>
      </c>
      <c r="H154" s="196">
        <v>6</v>
      </c>
      <c r="I154" s="196">
        <v>11</v>
      </c>
      <c r="J154" s="15"/>
      <c r="K154"/>
    </row>
    <row r="155" spans="1:11" ht="24">
      <c r="A155" s="113" t="s">
        <v>1851</v>
      </c>
      <c r="B155" s="122" t="s">
        <v>2589</v>
      </c>
      <c r="C155" s="114" t="s">
        <v>2589</v>
      </c>
      <c r="D155" s="13">
        <v>90000</v>
      </c>
      <c r="E155" s="258" t="s">
        <v>6496</v>
      </c>
      <c r="F155" s="14" t="s">
        <v>1292</v>
      </c>
      <c r="G155" s="14" t="s">
        <v>3665</v>
      </c>
      <c r="H155" s="196">
        <v>12</v>
      </c>
      <c r="I155" s="196">
        <v>23</v>
      </c>
      <c r="J155" s="15"/>
      <c r="K155"/>
    </row>
    <row r="156" spans="1:11" ht="24">
      <c r="A156" s="113" t="s">
        <v>1851</v>
      </c>
      <c r="B156" s="122" t="s">
        <v>2589</v>
      </c>
      <c r="C156" s="114" t="s">
        <v>2589</v>
      </c>
      <c r="D156" s="13">
        <v>75000</v>
      </c>
      <c r="E156" s="258" t="s">
        <v>6496</v>
      </c>
      <c r="F156" s="14" t="s">
        <v>1292</v>
      </c>
      <c r="G156" s="14" t="s">
        <v>3665</v>
      </c>
      <c r="H156" s="196">
        <v>24</v>
      </c>
      <c r="I156" s="196">
        <v>35</v>
      </c>
      <c r="J156" s="15"/>
      <c r="K156"/>
    </row>
    <row r="157" spans="1:11" ht="24">
      <c r="A157" s="113" t="s">
        <v>1851</v>
      </c>
      <c r="B157" s="122" t="s">
        <v>2589</v>
      </c>
      <c r="C157" s="114" t="s">
        <v>2589</v>
      </c>
      <c r="D157" s="13">
        <v>66000</v>
      </c>
      <c r="E157" s="258" t="s">
        <v>6496</v>
      </c>
      <c r="F157" s="14" t="s">
        <v>1292</v>
      </c>
      <c r="G157" s="14" t="s">
        <v>3665</v>
      </c>
      <c r="H157" s="196">
        <v>36</v>
      </c>
      <c r="I157" s="196">
        <v>47</v>
      </c>
      <c r="J157" s="15"/>
      <c r="K157"/>
    </row>
    <row r="158" spans="1:11" ht="24">
      <c r="A158" s="113" t="s">
        <v>1851</v>
      </c>
      <c r="B158" s="122" t="s">
        <v>2589</v>
      </c>
      <c r="C158" s="114" t="s">
        <v>2589</v>
      </c>
      <c r="D158" s="13">
        <v>61500</v>
      </c>
      <c r="E158" s="258" t="s">
        <v>6496</v>
      </c>
      <c r="F158" s="14" t="s">
        <v>1292</v>
      </c>
      <c r="G158" s="14" t="s">
        <v>3665</v>
      </c>
      <c r="H158" s="196">
        <v>48</v>
      </c>
      <c r="I158" s="196">
        <v>59</v>
      </c>
      <c r="J158" s="15"/>
      <c r="K158"/>
    </row>
    <row r="159" spans="1:11" ht="24">
      <c r="A159" s="113" t="s">
        <v>1851</v>
      </c>
      <c r="B159" s="122" t="s">
        <v>2589</v>
      </c>
      <c r="C159" s="114" t="s">
        <v>2589</v>
      </c>
      <c r="D159" s="13">
        <v>60000</v>
      </c>
      <c r="E159" s="258" t="s">
        <v>6496</v>
      </c>
      <c r="F159" s="14" t="s">
        <v>1292</v>
      </c>
      <c r="G159" s="14" t="s">
        <v>3665</v>
      </c>
      <c r="H159" s="196">
        <v>60</v>
      </c>
      <c r="I159" s="196">
        <v>60</v>
      </c>
      <c r="J159" s="15"/>
      <c r="K159"/>
    </row>
    <row r="160" spans="1:11" ht="13.5">
      <c r="A160" s="134"/>
      <c r="B160" s="134"/>
      <c r="C160" s="134"/>
      <c r="D160" s="134"/>
      <c r="E160" s="134"/>
      <c r="F160" s="134"/>
      <c r="G160" s="134"/>
      <c r="H160" s="134"/>
      <c r="I160" s="134"/>
      <c r="J160" s="15"/>
      <c r="K160"/>
    </row>
    <row r="161" spans="1:11" ht="13.5">
      <c r="A161" s="113" t="s">
        <v>1852</v>
      </c>
      <c r="B161" s="122" t="s">
        <v>1853</v>
      </c>
      <c r="C161" s="114" t="s">
        <v>1853</v>
      </c>
      <c r="D161" s="13">
        <v>225</v>
      </c>
      <c r="E161" s="258" t="s">
        <v>6496</v>
      </c>
      <c r="F161" s="14" t="s">
        <v>1292</v>
      </c>
      <c r="G161" s="14" t="s">
        <v>3666</v>
      </c>
      <c r="H161" s="196">
        <v>1</v>
      </c>
      <c r="I161" s="196">
        <v>2</v>
      </c>
      <c r="J161" s="15"/>
      <c r="K161"/>
    </row>
    <row r="162" spans="1:11" ht="13.5">
      <c r="A162" s="113" t="s">
        <v>1852</v>
      </c>
      <c r="B162" s="122" t="s">
        <v>1853</v>
      </c>
      <c r="C162" s="114" t="s">
        <v>1853</v>
      </c>
      <c r="D162" s="13">
        <v>175</v>
      </c>
      <c r="E162" s="258" t="s">
        <v>6496</v>
      </c>
      <c r="F162" s="14" t="s">
        <v>1292</v>
      </c>
      <c r="G162" s="14" t="s">
        <v>3666</v>
      </c>
      <c r="H162" s="196">
        <v>3</v>
      </c>
      <c r="I162" s="196">
        <v>5</v>
      </c>
      <c r="J162" s="15"/>
      <c r="K162"/>
    </row>
    <row r="163" spans="1:11" ht="13.5">
      <c r="A163" s="113" t="s">
        <v>1852</v>
      </c>
      <c r="B163" s="122" t="s">
        <v>1853</v>
      </c>
      <c r="C163" s="114" t="s">
        <v>1853</v>
      </c>
      <c r="D163" s="13">
        <v>115</v>
      </c>
      <c r="E163" s="258" t="s">
        <v>6496</v>
      </c>
      <c r="F163" s="14" t="s">
        <v>1292</v>
      </c>
      <c r="G163" s="14" t="s">
        <v>3666</v>
      </c>
      <c r="H163" s="196">
        <v>6</v>
      </c>
      <c r="I163" s="196">
        <v>11</v>
      </c>
      <c r="J163" s="15"/>
      <c r="K163"/>
    </row>
    <row r="164" spans="1:11" ht="13.5">
      <c r="A164" s="113" t="s">
        <v>1852</v>
      </c>
      <c r="B164" s="122" t="s">
        <v>1853</v>
      </c>
      <c r="C164" s="114" t="s">
        <v>1853</v>
      </c>
      <c r="D164" s="13">
        <v>75</v>
      </c>
      <c r="E164" s="258" t="s">
        <v>6496</v>
      </c>
      <c r="F164" s="14" t="s">
        <v>1292</v>
      </c>
      <c r="G164" s="14" t="s">
        <v>3666</v>
      </c>
      <c r="H164" s="196">
        <v>12</v>
      </c>
      <c r="I164" s="196">
        <v>23</v>
      </c>
      <c r="J164" s="15"/>
      <c r="K164"/>
    </row>
    <row r="165" spans="1:11" ht="13.5">
      <c r="A165" s="113" t="s">
        <v>1852</v>
      </c>
      <c r="B165" s="122" t="s">
        <v>1853</v>
      </c>
      <c r="C165" s="114" t="s">
        <v>1853</v>
      </c>
      <c r="D165" s="13">
        <v>63</v>
      </c>
      <c r="E165" s="258" t="s">
        <v>6496</v>
      </c>
      <c r="F165" s="14" t="s">
        <v>1292</v>
      </c>
      <c r="G165" s="14" t="s">
        <v>3666</v>
      </c>
      <c r="H165" s="196">
        <v>24</v>
      </c>
      <c r="I165" s="196">
        <v>35</v>
      </c>
      <c r="J165" s="15"/>
      <c r="K165"/>
    </row>
    <row r="166" spans="1:11" ht="13.5">
      <c r="A166" s="113" t="s">
        <v>1852</v>
      </c>
      <c r="B166" s="122" t="s">
        <v>1853</v>
      </c>
      <c r="C166" s="114" t="s">
        <v>1853</v>
      </c>
      <c r="D166" s="13">
        <v>55</v>
      </c>
      <c r="E166" s="258" t="s">
        <v>6496</v>
      </c>
      <c r="F166" s="14" t="s">
        <v>1292</v>
      </c>
      <c r="G166" s="14" t="s">
        <v>3666</v>
      </c>
      <c r="H166" s="196">
        <v>36</v>
      </c>
      <c r="I166" s="196">
        <v>47</v>
      </c>
      <c r="J166" s="15"/>
      <c r="K166"/>
    </row>
    <row r="167" spans="1:11" ht="13.5">
      <c r="A167" s="113" t="s">
        <v>1852</v>
      </c>
      <c r="B167" s="122" t="s">
        <v>1853</v>
      </c>
      <c r="C167" s="114" t="s">
        <v>1853</v>
      </c>
      <c r="D167" s="13">
        <v>51</v>
      </c>
      <c r="E167" s="258" t="s">
        <v>6496</v>
      </c>
      <c r="F167" s="14" t="s">
        <v>1292</v>
      </c>
      <c r="G167" s="14" t="s">
        <v>3666</v>
      </c>
      <c r="H167" s="196">
        <v>48</v>
      </c>
      <c r="I167" s="196">
        <v>59</v>
      </c>
      <c r="J167" s="15"/>
      <c r="K167"/>
    </row>
    <row r="168" spans="1:11" ht="13.5">
      <c r="A168" s="113" t="s">
        <v>1852</v>
      </c>
      <c r="B168" s="122" t="s">
        <v>1853</v>
      </c>
      <c r="C168" s="114" t="s">
        <v>1853</v>
      </c>
      <c r="D168" s="13">
        <v>50</v>
      </c>
      <c r="E168" s="258" t="s">
        <v>6496</v>
      </c>
      <c r="F168" s="14" t="s">
        <v>1292</v>
      </c>
      <c r="G168" s="14" t="s">
        <v>3666</v>
      </c>
      <c r="H168" s="196">
        <v>60</v>
      </c>
      <c r="I168" s="196">
        <v>60</v>
      </c>
      <c r="J168" s="15"/>
      <c r="K168"/>
    </row>
    <row r="169" spans="1:11" ht="13.5">
      <c r="A169" s="134"/>
      <c r="B169" s="134"/>
      <c r="C169" s="134"/>
      <c r="D169" s="134"/>
      <c r="E169" s="134"/>
      <c r="F169" s="134"/>
      <c r="G169" s="134"/>
      <c r="H169" s="134"/>
      <c r="I169" s="134"/>
      <c r="J169" s="15"/>
      <c r="K169"/>
    </row>
    <row r="170" spans="1:11" ht="24">
      <c r="A170" s="113" t="s">
        <v>1856</v>
      </c>
      <c r="B170" s="122" t="s">
        <v>5940</v>
      </c>
      <c r="C170" s="114" t="s">
        <v>1857</v>
      </c>
      <c r="D170" s="13">
        <v>3082</v>
      </c>
      <c r="E170" s="258" t="s">
        <v>6496</v>
      </c>
      <c r="F170" s="14" t="s">
        <v>1292</v>
      </c>
      <c r="G170" s="14" t="s">
        <v>3666</v>
      </c>
      <c r="H170" s="196">
        <v>1</v>
      </c>
      <c r="I170" s="196">
        <v>2</v>
      </c>
      <c r="J170" s="15"/>
      <c r="K170"/>
    </row>
    <row r="171" spans="1:11" ht="24">
      <c r="A171" s="113" t="s">
        <v>1856</v>
      </c>
      <c r="B171" s="122" t="s">
        <v>5940</v>
      </c>
      <c r="C171" s="114" t="s">
        <v>1857</v>
      </c>
      <c r="D171" s="13">
        <v>2397</v>
      </c>
      <c r="E171" s="258" t="s">
        <v>6496</v>
      </c>
      <c r="F171" s="14" t="s">
        <v>1292</v>
      </c>
      <c r="G171" s="14" t="s">
        <v>3666</v>
      </c>
      <c r="H171" s="196">
        <v>3</v>
      </c>
      <c r="I171" s="196">
        <v>5</v>
      </c>
      <c r="J171" s="15"/>
      <c r="K171"/>
    </row>
    <row r="172" spans="1:11" ht="24">
      <c r="A172" s="113" t="s">
        <v>1856</v>
      </c>
      <c r="B172" s="122" t="s">
        <v>5940</v>
      </c>
      <c r="C172" s="114" t="s">
        <v>1857</v>
      </c>
      <c r="D172" s="13">
        <v>1575</v>
      </c>
      <c r="E172" s="258" t="s">
        <v>6496</v>
      </c>
      <c r="F172" s="14" t="s">
        <v>1292</v>
      </c>
      <c r="G172" s="14" t="s">
        <v>3666</v>
      </c>
      <c r="H172" s="196">
        <v>6</v>
      </c>
      <c r="I172" s="196">
        <v>11</v>
      </c>
      <c r="J172" s="15"/>
      <c r="K172"/>
    </row>
    <row r="173" spans="1:11" ht="24">
      <c r="A173" s="113" t="s">
        <v>1856</v>
      </c>
      <c r="B173" s="122" t="s">
        <v>5940</v>
      </c>
      <c r="C173" s="114" t="s">
        <v>1857</v>
      </c>
      <c r="D173" s="13">
        <v>1027</v>
      </c>
      <c r="E173" s="258" t="s">
        <v>6496</v>
      </c>
      <c r="F173" s="14" t="s">
        <v>1292</v>
      </c>
      <c r="G173" s="14" t="s">
        <v>3666</v>
      </c>
      <c r="H173" s="196">
        <v>12</v>
      </c>
      <c r="I173" s="196">
        <v>23</v>
      </c>
      <c r="J173" s="15"/>
      <c r="K173"/>
    </row>
    <row r="174" spans="1:11" ht="24">
      <c r="A174" s="113" t="s">
        <v>1856</v>
      </c>
      <c r="B174" s="122" t="s">
        <v>5940</v>
      </c>
      <c r="C174" s="114" t="s">
        <v>1857</v>
      </c>
      <c r="D174" s="13">
        <v>856</v>
      </c>
      <c r="E174" s="258" t="s">
        <v>6496</v>
      </c>
      <c r="F174" s="14" t="s">
        <v>1292</v>
      </c>
      <c r="G174" s="14" t="s">
        <v>3666</v>
      </c>
      <c r="H174" s="196">
        <v>24</v>
      </c>
      <c r="I174" s="196">
        <v>35</v>
      </c>
      <c r="J174" s="15"/>
      <c r="K174"/>
    </row>
    <row r="175" spans="1:11" ht="24">
      <c r="A175" s="113" t="s">
        <v>1856</v>
      </c>
      <c r="B175" s="122" t="s">
        <v>5940</v>
      </c>
      <c r="C175" s="114" t="s">
        <v>1857</v>
      </c>
      <c r="D175" s="13">
        <v>753</v>
      </c>
      <c r="E175" s="258" t="s">
        <v>6496</v>
      </c>
      <c r="F175" s="14" t="s">
        <v>1292</v>
      </c>
      <c r="G175" s="14" t="s">
        <v>3666</v>
      </c>
      <c r="H175" s="196">
        <v>36</v>
      </c>
      <c r="I175" s="196">
        <v>47</v>
      </c>
      <c r="J175" s="15"/>
      <c r="K175"/>
    </row>
    <row r="176" spans="1:11" ht="24">
      <c r="A176" s="113" t="s">
        <v>1856</v>
      </c>
      <c r="B176" s="122" t="s">
        <v>5940</v>
      </c>
      <c r="C176" s="114" t="s">
        <v>1857</v>
      </c>
      <c r="D176" s="13">
        <v>702</v>
      </c>
      <c r="E176" s="258" t="s">
        <v>6496</v>
      </c>
      <c r="F176" s="14" t="s">
        <v>1292</v>
      </c>
      <c r="G176" s="14" t="s">
        <v>3666</v>
      </c>
      <c r="H176" s="196">
        <v>48</v>
      </c>
      <c r="I176" s="196">
        <v>59</v>
      </c>
      <c r="J176" s="15"/>
      <c r="K176"/>
    </row>
    <row r="177" spans="1:11" ht="24">
      <c r="A177" s="113" t="s">
        <v>1856</v>
      </c>
      <c r="B177" s="122" t="s">
        <v>5940</v>
      </c>
      <c r="C177" s="114" t="s">
        <v>1857</v>
      </c>
      <c r="D177" s="13">
        <v>685</v>
      </c>
      <c r="E177" s="258" t="s">
        <v>6496</v>
      </c>
      <c r="F177" s="14" t="s">
        <v>1292</v>
      </c>
      <c r="G177" s="14" t="s">
        <v>3666</v>
      </c>
      <c r="H177" s="196">
        <v>60</v>
      </c>
      <c r="I177" s="196">
        <v>60</v>
      </c>
      <c r="J177" s="15"/>
      <c r="K177"/>
    </row>
    <row r="178" spans="1:11" ht="13.5">
      <c r="A178" s="134"/>
      <c r="B178" s="134"/>
      <c r="C178" s="134"/>
      <c r="D178" s="134"/>
      <c r="E178" s="134"/>
      <c r="F178" s="134"/>
      <c r="G178" s="134"/>
      <c r="H178" s="134"/>
      <c r="I178" s="134"/>
      <c r="J178" s="15"/>
      <c r="K178"/>
    </row>
    <row r="179" spans="1:11" ht="13.5">
      <c r="A179" s="113" t="s">
        <v>1858</v>
      </c>
      <c r="B179" s="122" t="s">
        <v>5941</v>
      </c>
      <c r="C179" s="114" t="s">
        <v>1854</v>
      </c>
      <c r="D179" s="13">
        <v>7319</v>
      </c>
      <c r="E179" s="258" t="s">
        <v>6496</v>
      </c>
      <c r="F179" s="14" t="s">
        <v>1292</v>
      </c>
      <c r="G179" s="14" t="s">
        <v>3666</v>
      </c>
      <c r="H179" s="196">
        <v>1</v>
      </c>
      <c r="I179" s="196">
        <v>2</v>
      </c>
      <c r="J179" s="15"/>
      <c r="K179"/>
    </row>
    <row r="180" spans="1:11" ht="13.5">
      <c r="A180" s="113" t="s">
        <v>1858</v>
      </c>
      <c r="B180" s="122" t="s">
        <v>5941</v>
      </c>
      <c r="C180" s="114" t="s">
        <v>1854</v>
      </c>
      <c r="D180" s="13">
        <v>5692</v>
      </c>
      <c r="E180" s="258" t="s">
        <v>6496</v>
      </c>
      <c r="F180" s="14" t="s">
        <v>1292</v>
      </c>
      <c r="G180" s="14" t="s">
        <v>3666</v>
      </c>
      <c r="H180" s="196">
        <v>3</v>
      </c>
      <c r="I180" s="196">
        <v>5</v>
      </c>
      <c r="J180" s="15"/>
      <c r="K180"/>
    </row>
    <row r="181" spans="1:11" ht="13.5">
      <c r="A181" s="113" t="s">
        <v>1858</v>
      </c>
      <c r="B181" s="122" t="s">
        <v>5941</v>
      </c>
      <c r="C181" s="114" t="s">
        <v>1854</v>
      </c>
      <c r="D181" s="13">
        <v>3741</v>
      </c>
      <c r="E181" s="258" t="s">
        <v>6496</v>
      </c>
      <c r="F181" s="14" t="s">
        <v>1292</v>
      </c>
      <c r="G181" s="14" t="s">
        <v>3666</v>
      </c>
      <c r="H181" s="196">
        <v>6</v>
      </c>
      <c r="I181" s="196">
        <v>11</v>
      </c>
      <c r="J181" s="15"/>
      <c r="K181"/>
    </row>
    <row r="182" spans="1:11" ht="13.5">
      <c r="A182" s="113" t="s">
        <v>1858</v>
      </c>
      <c r="B182" s="122" t="s">
        <v>5941</v>
      </c>
      <c r="C182" s="114" t="s">
        <v>1854</v>
      </c>
      <c r="D182" s="13">
        <v>2440</v>
      </c>
      <c r="E182" s="258" t="s">
        <v>6496</v>
      </c>
      <c r="F182" s="14" t="s">
        <v>1292</v>
      </c>
      <c r="G182" s="14" t="s">
        <v>3666</v>
      </c>
      <c r="H182" s="196">
        <v>12</v>
      </c>
      <c r="I182" s="196">
        <v>23</v>
      </c>
      <c r="J182" s="15"/>
      <c r="K182"/>
    </row>
    <row r="183" spans="1:11" ht="13.5">
      <c r="A183" s="113" t="s">
        <v>1858</v>
      </c>
      <c r="B183" s="122" t="s">
        <v>5941</v>
      </c>
      <c r="C183" s="114" t="s">
        <v>1854</v>
      </c>
      <c r="D183" s="13">
        <v>2033</v>
      </c>
      <c r="E183" s="258" t="s">
        <v>6496</v>
      </c>
      <c r="F183" s="14" t="s">
        <v>1292</v>
      </c>
      <c r="G183" s="14" t="s">
        <v>3666</v>
      </c>
      <c r="H183" s="196">
        <v>24</v>
      </c>
      <c r="I183" s="196">
        <v>35</v>
      </c>
      <c r="J183" s="15"/>
      <c r="K183"/>
    </row>
    <row r="184" spans="1:11" ht="13.5">
      <c r="A184" s="113" t="s">
        <v>1858</v>
      </c>
      <c r="B184" s="122" t="s">
        <v>5941</v>
      </c>
      <c r="C184" s="114" t="s">
        <v>1854</v>
      </c>
      <c r="D184" s="13">
        <v>1789</v>
      </c>
      <c r="E184" s="258" t="s">
        <v>6496</v>
      </c>
      <c r="F184" s="14" t="s">
        <v>1292</v>
      </c>
      <c r="G184" s="14" t="s">
        <v>3666</v>
      </c>
      <c r="H184" s="196">
        <v>36</v>
      </c>
      <c r="I184" s="196">
        <v>47</v>
      </c>
      <c r="J184" s="15"/>
      <c r="K184"/>
    </row>
    <row r="185" spans="1:11" ht="13.5">
      <c r="A185" s="113" t="s">
        <v>1858</v>
      </c>
      <c r="B185" s="122" t="s">
        <v>5941</v>
      </c>
      <c r="C185" s="114" t="s">
        <v>1854</v>
      </c>
      <c r="D185" s="13">
        <v>1667</v>
      </c>
      <c r="E185" s="258" t="s">
        <v>6496</v>
      </c>
      <c r="F185" s="14" t="s">
        <v>1292</v>
      </c>
      <c r="G185" s="14" t="s">
        <v>3666</v>
      </c>
      <c r="H185" s="196">
        <v>48</v>
      </c>
      <c r="I185" s="196">
        <v>59</v>
      </c>
      <c r="J185" s="15"/>
      <c r="K185"/>
    </row>
    <row r="186" spans="1:11" ht="13.5">
      <c r="A186" s="113" t="s">
        <v>1858</v>
      </c>
      <c r="B186" s="122" t="s">
        <v>5941</v>
      </c>
      <c r="C186" s="114" t="s">
        <v>1854</v>
      </c>
      <c r="D186" s="13">
        <v>1626</v>
      </c>
      <c r="E186" s="258" t="s">
        <v>6496</v>
      </c>
      <c r="F186" s="14" t="s">
        <v>1292</v>
      </c>
      <c r="G186" s="14" t="s">
        <v>3666</v>
      </c>
      <c r="H186" s="196">
        <v>60</v>
      </c>
      <c r="I186" s="196">
        <v>60</v>
      </c>
      <c r="J186" s="15"/>
      <c r="K186"/>
    </row>
    <row r="187" spans="1:11" ht="13.5">
      <c r="A187" s="134"/>
      <c r="B187" s="134"/>
      <c r="C187" s="134"/>
      <c r="D187" s="134"/>
      <c r="E187" s="134"/>
      <c r="F187" s="134"/>
      <c r="G187" s="134"/>
      <c r="H187" s="134"/>
      <c r="I187" s="134"/>
      <c r="J187" s="15"/>
      <c r="K187"/>
    </row>
    <row r="188" spans="1:11" ht="13.5">
      <c r="A188" s="113" t="s">
        <v>1859</v>
      </c>
      <c r="B188" s="122" t="s">
        <v>5942</v>
      </c>
      <c r="C188" s="114" t="s">
        <v>1860</v>
      </c>
      <c r="D188" s="13">
        <v>4430</v>
      </c>
      <c r="E188" s="258" t="s">
        <v>6496</v>
      </c>
      <c r="F188" s="14" t="s">
        <v>1292</v>
      </c>
      <c r="G188" s="14" t="s">
        <v>3666</v>
      </c>
      <c r="H188" s="196">
        <v>1</v>
      </c>
      <c r="I188" s="196">
        <v>2</v>
      </c>
      <c r="J188" s="15"/>
      <c r="K188"/>
    </row>
    <row r="189" spans="1:11" ht="13.5">
      <c r="A189" s="113" t="s">
        <v>1859</v>
      </c>
      <c r="B189" s="122" t="s">
        <v>5942</v>
      </c>
      <c r="C189" s="114" t="s">
        <v>1860</v>
      </c>
      <c r="D189" s="13">
        <v>3445</v>
      </c>
      <c r="E189" s="258" t="s">
        <v>6496</v>
      </c>
      <c r="F189" s="14" t="s">
        <v>1292</v>
      </c>
      <c r="G189" s="14" t="s">
        <v>3666</v>
      </c>
      <c r="H189" s="196">
        <v>3</v>
      </c>
      <c r="I189" s="196">
        <v>5</v>
      </c>
      <c r="J189" s="15"/>
      <c r="K189"/>
    </row>
    <row r="190" spans="1:11" ht="13.5">
      <c r="A190" s="113" t="s">
        <v>1859</v>
      </c>
      <c r="B190" s="122" t="s">
        <v>5942</v>
      </c>
      <c r="C190" s="114" t="s">
        <v>1860</v>
      </c>
      <c r="D190" s="13">
        <v>2264</v>
      </c>
      <c r="E190" s="258" t="s">
        <v>6496</v>
      </c>
      <c r="F190" s="14" t="s">
        <v>1292</v>
      </c>
      <c r="G190" s="14" t="s">
        <v>3666</v>
      </c>
      <c r="H190" s="196">
        <v>6</v>
      </c>
      <c r="I190" s="196">
        <v>11</v>
      </c>
      <c r="J190" s="15"/>
      <c r="K190"/>
    </row>
    <row r="191" spans="1:11" ht="13.5">
      <c r="A191" s="113" t="s">
        <v>1859</v>
      </c>
      <c r="B191" s="122" t="s">
        <v>5942</v>
      </c>
      <c r="C191" s="114" t="s">
        <v>1860</v>
      </c>
      <c r="D191" s="13">
        <v>1477</v>
      </c>
      <c r="E191" s="258" t="s">
        <v>6496</v>
      </c>
      <c r="F191" s="14" t="s">
        <v>1292</v>
      </c>
      <c r="G191" s="14" t="s">
        <v>3666</v>
      </c>
      <c r="H191" s="196">
        <v>12</v>
      </c>
      <c r="I191" s="196">
        <v>23</v>
      </c>
      <c r="J191" s="15"/>
      <c r="K191"/>
    </row>
    <row r="192" spans="1:11" ht="13.5">
      <c r="A192" s="113" t="s">
        <v>1859</v>
      </c>
      <c r="B192" s="122" t="s">
        <v>5942</v>
      </c>
      <c r="C192" s="114" t="s">
        <v>1860</v>
      </c>
      <c r="D192" s="13">
        <v>1231</v>
      </c>
      <c r="E192" s="258" t="s">
        <v>6496</v>
      </c>
      <c r="F192" s="14" t="s">
        <v>1292</v>
      </c>
      <c r="G192" s="14" t="s">
        <v>3666</v>
      </c>
      <c r="H192" s="196">
        <v>24</v>
      </c>
      <c r="I192" s="196">
        <v>35</v>
      </c>
      <c r="J192" s="15"/>
      <c r="K192"/>
    </row>
    <row r="193" spans="1:11" ht="13.5">
      <c r="A193" s="113" t="s">
        <v>1859</v>
      </c>
      <c r="B193" s="122" t="s">
        <v>5942</v>
      </c>
      <c r="C193" s="114" t="s">
        <v>1860</v>
      </c>
      <c r="D193" s="13">
        <v>1083</v>
      </c>
      <c r="E193" s="258" t="s">
        <v>6496</v>
      </c>
      <c r="F193" s="14" t="s">
        <v>1292</v>
      </c>
      <c r="G193" s="14" t="s">
        <v>3666</v>
      </c>
      <c r="H193" s="196">
        <v>36</v>
      </c>
      <c r="I193" s="196">
        <v>47</v>
      </c>
      <c r="J193" s="15"/>
      <c r="K193"/>
    </row>
    <row r="194" spans="1:11" ht="13.5">
      <c r="A194" s="113" t="s">
        <v>1859</v>
      </c>
      <c r="B194" s="122" t="s">
        <v>5942</v>
      </c>
      <c r="C194" s="114" t="s">
        <v>1860</v>
      </c>
      <c r="D194" s="13">
        <v>1009</v>
      </c>
      <c r="E194" s="258" t="s">
        <v>6496</v>
      </c>
      <c r="F194" s="14" t="s">
        <v>1292</v>
      </c>
      <c r="G194" s="14" t="s">
        <v>3666</v>
      </c>
      <c r="H194" s="196">
        <v>48</v>
      </c>
      <c r="I194" s="196">
        <v>59</v>
      </c>
      <c r="J194" s="15"/>
      <c r="K194"/>
    </row>
    <row r="195" spans="1:11" ht="13.5">
      <c r="A195" s="113" t="s">
        <v>1859</v>
      </c>
      <c r="B195" s="122" t="s">
        <v>5942</v>
      </c>
      <c r="C195" s="114" t="s">
        <v>1860</v>
      </c>
      <c r="D195" s="13">
        <v>984</v>
      </c>
      <c r="E195" s="258" t="s">
        <v>6496</v>
      </c>
      <c r="F195" s="14" t="s">
        <v>1292</v>
      </c>
      <c r="G195" s="14" t="s">
        <v>3666</v>
      </c>
      <c r="H195" s="196">
        <v>60</v>
      </c>
      <c r="I195" s="196">
        <v>60</v>
      </c>
      <c r="J195" s="15"/>
      <c r="K195"/>
    </row>
    <row r="196" spans="1:11" ht="13.5">
      <c r="A196" s="134"/>
      <c r="B196" s="134"/>
      <c r="C196" s="134"/>
      <c r="D196" s="134"/>
      <c r="E196" s="134"/>
      <c r="F196" s="134"/>
      <c r="G196" s="134"/>
      <c r="H196" s="134"/>
      <c r="I196" s="134"/>
      <c r="J196" s="15"/>
      <c r="K196"/>
    </row>
    <row r="197" spans="1:11" ht="13.5">
      <c r="A197" s="113" t="s">
        <v>1861</v>
      </c>
      <c r="B197" s="122" t="s">
        <v>5943</v>
      </c>
      <c r="C197" s="114" t="s">
        <v>1854</v>
      </c>
      <c r="D197" s="13">
        <v>2696</v>
      </c>
      <c r="E197" s="258" t="s">
        <v>6496</v>
      </c>
      <c r="F197" s="14" t="s">
        <v>1292</v>
      </c>
      <c r="G197" s="14" t="s">
        <v>3666</v>
      </c>
      <c r="H197" s="196">
        <v>1</v>
      </c>
      <c r="I197" s="196">
        <v>2</v>
      </c>
      <c r="J197" s="15"/>
      <c r="K197"/>
    </row>
    <row r="198" spans="1:11" ht="13.5">
      <c r="A198" s="113" t="s">
        <v>1861</v>
      </c>
      <c r="B198" s="122" t="s">
        <v>5943</v>
      </c>
      <c r="C198" s="114" t="s">
        <v>1854</v>
      </c>
      <c r="D198" s="13">
        <v>2097</v>
      </c>
      <c r="E198" s="258" t="s">
        <v>6496</v>
      </c>
      <c r="F198" s="14" t="s">
        <v>1292</v>
      </c>
      <c r="G198" s="14" t="s">
        <v>3666</v>
      </c>
      <c r="H198" s="196">
        <v>3</v>
      </c>
      <c r="I198" s="196">
        <v>5</v>
      </c>
      <c r="J198" s="15"/>
      <c r="K198"/>
    </row>
    <row r="199" spans="1:11" ht="13.5">
      <c r="A199" s="113" t="s">
        <v>1861</v>
      </c>
      <c r="B199" s="122" t="s">
        <v>5943</v>
      </c>
      <c r="C199" s="114" t="s">
        <v>1854</v>
      </c>
      <c r="D199" s="13">
        <v>1378</v>
      </c>
      <c r="E199" s="258" t="s">
        <v>6496</v>
      </c>
      <c r="F199" s="14" t="s">
        <v>1292</v>
      </c>
      <c r="G199" s="14" t="s">
        <v>3666</v>
      </c>
      <c r="H199" s="196">
        <v>6</v>
      </c>
      <c r="I199" s="196">
        <v>11</v>
      </c>
      <c r="J199" s="15"/>
      <c r="K199"/>
    </row>
    <row r="200" spans="1:11" ht="13.5">
      <c r="A200" s="113" t="s">
        <v>1861</v>
      </c>
      <c r="B200" s="122" t="s">
        <v>5943</v>
      </c>
      <c r="C200" s="114" t="s">
        <v>1854</v>
      </c>
      <c r="D200" s="13">
        <v>899</v>
      </c>
      <c r="E200" s="258" t="s">
        <v>6496</v>
      </c>
      <c r="F200" s="14" t="s">
        <v>1292</v>
      </c>
      <c r="G200" s="14" t="s">
        <v>3666</v>
      </c>
      <c r="H200" s="196">
        <v>12</v>
      </c>
      <c r="I200" s="196">
        <v>23</v>
      </c>
      <c r="J200" s="15"/>
      <c r="K200"/>
    </row>
    <row r="201" spans="1:11" ht="13.5">
      <c r="A201" s="113" t="s">
        <v>1861</v>
      </c>
      <c r="B201" s="122" t="s">
        <v>5943</v>
      </c>
      <c r="C201" s="114" t="s">
        <v>1854</v>
      </c>
      <c r="D201" s="13">
        <v>749</v>
      </c>
      <c r="E201" s="258" t="s">
        <v>6496</v>
      </c>
      <c r="F201" s="14" t="s">
        <v>1292</v>
      </c>
      <c r="G201" s="14" t="s">
        <v>3666</v>
      </c>
      <c r="H201" s="196">
        <v>24</v>
      </c>
      <c r="I201" s="196">
        <v>35</v>
      </c>
      <c r="J201" s="15"/>
      <c r="K201"/>
    </row>
    <row r="202" spans="1:11" ht="13.5">
      <c r="A202" s="113" t="s">
        <v>1861</v>
      </c>
      <c r="B202" s="122" t="s">
        <v>5943</v>
      </c>
      <c r="C202" s="114" t="s">
        <v>1854</v>
      </c>
      <c r="D202" s="13">
        <v>659</v>
      </c>
      <c r="E202" s="258" t="s">
        <v>6496</v>
      </c>
      <c r="F202" s="14" t="s">
        <v>1292</v>
      </c>
      <c r="G202" s="14" t="s">
        <v>3666</v>
      </c>
      <c r="H202" s="196">
        <v>36</v>
      </c>
      <c r="I202" s="196">
        <v>47</v>
      </c>
      <c r="J202" s="15"/>
      <c r="K202"/>
    </row>
    <row r="203" spans="1:11" ht="13.5">
      <c r="A203" s="113" t="s">
        <v>1861</v>
      </c>
      <c r="B203" s="122" t="s">
        <v>5943</v>
      </c>
      <c r="C203" s="114" t="s">
        <v>1854</v>
      </c>
      <c r="D203" s="13">
        <v>614</v>
      </c>
      <c r="E203" s="258" t="s">
        <v>6496</v>
      </c>
      <c r="F203" s="14" t="s">
        <v>1292</v>
      </c>
      <c r="G203" s="14" t="s">
        <v>3666</v>
      </c>
      <c r="H203" s="196">
        <v>48</v>
      </c>
      <c r="I203" s="196">
        <v>59</v>
      </c>
      <c r="J203" s="15"/>
      <c r="K203"/>
    </row>
    <row r="204" spans="1:11" ht="13.5">
      <c r="A204" s="113" t="s">
        <v>1861</v>
      </c>
      <c r="B204" s="122" t="s">
        <v>5943</v>
      </c>
      <c r="C204" s="114" t="s">
        <v>1854</v>
      </c>
      <c r="D204" s="13">
        <v>599</v>
      </c>
      <c r="E204" s="258" t="s">
        <v>6496</v>
      </c>
      <c r="F204" s="14" t="s">
        <v>1292</v>
      </c>
      <c r="G204" s="14" t="s">
        <v>3666</v>
      </c>
      <c r="H204" s="196">
        <v>60</v>
      </c>
      <c r="I204" s="196">
        <v>60</v>
      </c>
      <c r="J204" s="15"/>
      <c r="K204"/>
    </row>
    <row r="205" spans="1:11" ht="13.5">
      <c r="A205" s="134"/>
      <c r="B205" s="134"/>
      <c r="C205" s="134"/>
      <c r="D205" s="134"/>
      <c r="E205" s="134"/>
      <c r="F205" s="134"/>
      <c r="G205" s="134"/>
      <c r="H205" s="134"/>
      <c r="I205" s="134"/>
      <c r="J205" s="15"/>
      <c r="K205"/>
    </row>
    <row r="206" spans="1:11" ht="13.5">
      <c r="A206" s="113" t="s">
        <v>1862</v>
      </c>
      <c r="B206" s="122" t="s">
        <v>5944</v>
      </c>
      <c r="C206" s="114" t="s">
        <v>1854</v>
      </c>
      <c r="D206" s="13">
        <v>5008</v>
      </c>
      <c r="E206" s="258" t="s">
        <v>6496</v>
      </c>
      <c r="F206" s="14" t="s">
        <v>1292</v>
      </c>
      <c r="G206" s="14" t="s">
        <v>3666</v>
      </c>
      <c r="H206" s="196">
        <v>1</v>
      </c>
      <c r="I206" s="196">
        <v>2</v>
      </c>
      <c r="J206" s="15"/>
      <c r="K206"/>
    </row>
    <row r="207" spans="1:11" ht="13.5">
      <c r="A207" s="113" t="s">
        <v>1862</v>
      </c>
      <c r="B207" s="122" t="s">
        <v>5944</v>
      </c>
      <c r="C207" s="114" t="s">
        <v>1854</v>
      </c>
      <c r="D207" s="13">
        <v>3895</v>
      </c>
      <c r="E207" s="258" t="s">
        <v>6496</v>
      </c>
      <c r="F207" s="14" t="s">
        <v>1292</v>
      </c>
      <c r="G207" s="14" t="s">
        <v>3666</v>
      </c>
      <c r="H207" s="196">
        <v>3</v>
      </c>
      <c r="I207" s="196">
        <v>5</v>
      </c>
      <c r="J207" s="15"/>
      <c r="K207"/>
    </row>
    <row r="208" spans="1:11" ht="13.5">
      <c r="A208" s="113" t="s">
        <v>1862</v>
      </c>
      <c r="B208" s="122" t="s">
        <v>5944</v>
      </c>
      <c r="C208" s="114" t="s">
        <v>1854</v>
      </c>
      <c r="D208" s="13">
        <v>2559</v>
      </c>
      <c r="E208" s="258" t="s">
        <v>6496</v>
      </c>
      <c r="F208" s="14" t="s">
        <v>1292</v>
      </c>
      <c r="G208" s="14" t="s">
        <v>3666</v>
      </c>
      <c r="H208" s="196">
        <v>6</v>
      </c>
      <c r="I208" s="196">
        <v>11</v>
      </c>
      <c r="J208" s="15"/>
      <c r="K208"/>
    </row>
    <row r="209" spans="1:11" ht="13.5">
      <c r="A209" s="113" t="s">
        <v>1862</v>
      </c>
      <c r="B209" s="122" t="s">
        <v>5944</v>
      </c>
      <c r="C209" s="114" t="s">
        <v>1854</v>
      </c>
      <c r="D209" s="13">
        <v>1669</v>
      </c>
      <c r="E209" s="258" t="s">
        <v>6496</v>
      </c>
      <c r="F209" s="14" t="s">
        <v>1292</v>
      </c>
      <c r="G209" s="14" t="s">
        <v>3666</v>
      </c>
      <c r="H209" s="196">
        <v>12</v>
      </c>
      <c r="I209" s="196">
        <v>23</v>
      </c>
      <c r="J209" s="15"/>
      <c r="K209"/>
    </row>
    <row r="210" spans="1:11" ht="13.5">
      <c r="A210" s="113" t="s">
        <v>1862</v>
      </c>
      <c r="B210" s="122" t="s">
        <v>5944</v>
      </c>
      <c r="C210" s="114" t="s">
        <v>1854</v>
      </c>
      <c r="D210" s="13">
        <v>1391</v>
      </c>
      <c r="E210" s="258" t="s">
        <v>6496</v>
      </c>
      <c r="F210" s="14" t="s">
        <v>1292</v>
      </c>
      <c r="G210" s="14" t="s">
        <v>3666</v>
      </c>
      <c r="H210" s="196">
        <v>24</v>
      </c>
      <c r="I210" s="196">
        <v>35</v>
      </c>
      <c r="J210" s="15"/>
      <c r="K210"/>
    </row>
    <row r="211" spans="1:11" ht="13.5">
      <c r="A211" s="113" t="s">
        <v>1862</v>
      </c>
      <c r="B211" s="122" t="s">
        <v>5944</v>
      </c>
      <c r="C211" s="114" t="s">
        <v>1854</v>
      </c>
      <c r="D211" s="13">
        <v>1224</v>
      </c>
      <c r="E211" s="258" t="s">
        <v>6496</v>
      </c>
      <c r="F211" s="14" t="s">
        <v>1292</v>
      </c>
      <c r="G211" s="14" t="s">
        <v>3666</v>
      </c>
      <c r="H211" s="196">
        <v>36</v>
      </c>
      <c r="I211" s="196">
        <v>47</v>
      </c>
      <c r="J211" s="15"/>
      <c r="K211"/>
    </row>
    <row r="212" spans="1:11" ht="13.5">
      <c r="A212" s="113" t="s">
        <v>1862</v>
      </c>
      <c r="B212" s="122" t="s">
        <v>5944</v>
      </c>
      <c r="C212" s="114" t="s">
        <v>1854</v>
      </c>
      <c r="D212" s="13">
        <v>1141</v>
      </c>
      <c r="E212" s="258" t="s">
        <v>6496</v>
      </c>
      <c r="F212" s="14" t="s">
        <v>1292</v>
      </c>
      <c r="G212" s="14" t="s">
        <v>3666</v>
      </c>
      <c r="H212" s="196">
        <v>48</v>
      </c>
      <c r="I212" s="196">
        <v>59</v>
      </c>
      <c r="J212" s="15"/>
      <c r="K212"/>
    </row>
    <row r="213" spans="1:11" ht="13.5">
      <c r="A213" s="113" t="s">
        <v>1862</v>
      </c>
      <c r="B213" s="122" t="s">
        <v>5944</v>
      </c>
      <c r="C213" s="114" t="s">
        <v>1854</v>
      </c>
      <c r="D213" s="13">
        <v>1113</v>
      </c>
      <c r="E213" s="258" t="s">
        <v>6496</v>
      </c>
      <c r="F213" s="14" t="s">
        <v>1292</v>
      </c>
      <c r="G213" s="14" t="s">
        <v>3666</v>
      </c>
      <c r="H213" s="196">
        <v>60</v>
      </c>
      <c r="I213" s="196">
        <v>60</v>
      </c>
      <c r="J213" s="15"/>
      <c r="K213"/>
    </row>
    <row r="214" spans="1:11" ht="13.5">
      <c r="A214" s="134"/>
      <c r="B214" s="134"/>
      <c r="C214" s="134"/>
      <c r="D214" s="134"/>
      <c r="E214" s="134"/>
      <c r="F214" s="134"/>
      <c r="G214" s="134"/>
      <c r="H214" s="134"/>
      <c r="I214" s="134"/>
      <c r="J214" s="15"/>
      <c r="K214"/>
    </row>
    <row r="215" spans="1:11" ht="13.5">
      <c r="A215" s="113" t="s">
        <v>1863</v>
      </c>
      <c r="B215" s="122" t="s">
        <v>5945</v>
      </c>
      <c r="C215" s="114" t="s">
        <v>1855</v>
      </c>
      <c r="D215" s="13">
        <v>3274</v>
      </c>
      <c r="E215" s="258" t="s">
        <v>6496</v>
      </c>
      <c r="F215" s="14" t="s">
        <v>1292</v>
      </c>
      <c r="G215" s="14" t="s">
        <v>3666</v>
      </c>
      <c r="H215" s="196">
        <v>1</v>
      </c>
      <c r="I215" s="196">
        <v>2</v>
      </c>
      <c r="J215" s="15"/>
      <c r="K215"/>
    </row>
    <row r="216" spans="1:11" ht="13.5">
      <c r="A216" s="113" t="s">
        <v>1863</v>
      </c>
      <c r="B216" s="122" t="s">
        <v>5945</v>
      </c>
      <c r="C216" s="114" t="s">
        <v>1855</v>
      </c>
      <c r="D216" s="13">
        <v>2547</v>
      </c>
      <c r="E216" s="258" t="s">
        <v>6496</v>
      </c>
      <c r="F216" s="14" t="s">
        <v>1292</v>
      </c>
      <c r="G216" s="14" t="s">
        <v>3666</v>
      </c>
      <c r="H216" s="196">
        <v>3</v>
      </c>
      <c r="I216" s="196">
        <v>5</v>
      </c>
      <c r="J216" s="15"/>
      <c r="K216"/>
    </row>
    <row r="217" spans="1:11" ht="13.5">
      <c r="A217" s="113" t="s">
        <v>1863</v>
      </c>
      <c r="B217" s="122" t="s">
        <v>5945</v>
      </c>
      <c r="C217" s="114" t="s">
        <v>1855</v>
      </c>
      <c r="D217" s="13">
        <v>1673</v>
      </c>
      <c r="E217" s="258" t="s">
        <v>6496</v>
      </c>
      <c r="F217" s="14" t="s">
        <v>1292</v>
      </c>
      <c r="G217" s="14" t="s">
        <v>3666</v>
      </c>
      <c r="H217" s="196">
        <v>6</v>
      </c>
      <c r="I217" s="196">
        <v>11</v>
      </c>
      <c r="J217" s="15"/>
      <c r="K217"/>
    </row>
    <row r="218" spans="1:11" ht="13.5">
      <c r="A218" s="113" t="s">
        <v>1863</v>
      </c>
      <c r="B218" s="122" t="s">
        <v>5945</v>
      </c>
      <c r="C218" s="114" t="s">
        <v>1855</v>
      </c>
      <c r="D218" s="13">
        <v>1091</v>
      </c>
      <c r="E218" s="258" t="s">
        <v>6496</v>
      </c>
      <c r="F218" s="14" t="s">
        <v>1292</v>
      </c>
      <c r="G218" s="14" t="s">
        <v>3666</v>
      </c>
      <c r="H218" s="196">
        <v>12</v>
      </c>
      <c r="I218" s="196">
        <v>23</v>
      </c>
      <c r="J218" s="15"/>
      <c r="K218"/>
    </row>
    <row r="219" spans="1:11" ht="13.5">
      <c r="A219" s="113" t="s">
        <v>1863</v>
      </c>
      <c r="B219" s="122" t="s">
        <v>5945</v>
      </c>
      <c r="C219" s="114" t="s">
        <v>1855</v>
      </c>
      <c r="D219" s="13">
        <v>910</v>
      </c>
      <c r="E219" s="258" t="s">
        <v>6496</v>
      </c>
      <c r="F219" s="14" t="s">
        <v>1292</v>
      </c>
      <c r="G219" s="14" t="s">
        <v>3666</v>
      </c>
      <c r="H219" s="196">
        <v>24</v>
      </c>
      <c r="I219" s="196">
        <v>35</v>
      </c>
      <c r="J219" s="15"/>
      <c r="K219"/>
    </row>
    <row r="220" spans="1:11" ht="13.5">
      <c r="A220" s="113" t="s">
        <v>1863</v>
      </c>
      <c r="B220" s="122" t="s">
        <v>5945</v>
      </c>
      <c r="C220" s="114" t="s">
        <v>1855</v>
      </c>
      <c r="D220" s="13">
        <v>800</v>
      </c>
      <c r="E220" s="258" t="s">
        <v>6496</v>
      </c>
      <c r="F220" s="14" t="s">
        <v>1292</v>
      </c>
      <c r="G220" s="14" t="s">
        <v>3666</v>
      </c>
      <c r="H220" s="196">
        <v>36</v>
      </c>
      <c r="I220" s="196">
        <v>47</v>
      </c>
      <c r="J220" s="15"/>
      <c r="K220"/>
    </row>
    <row r="221" spans="1:11" ht="13.5">
      <c r="A221" s="113" t="s">
        <v>1863</v>
      </c>
      <c r="B221" s="122" t="s">
        <v>5945</v>
      </c>
      <c r="C221" s="114" t="s">
        <v>1855</v>
      </c>
      <c r="D221" s="13">
        <v>746</v>
      </c>
      <c r="E221" s="258" t="s">
        <v>6496</v>
      </c>
      <c r="F221" s="14" t="s">
        <v>1292</v>
      </c>
      <c r="G221" s="14" t="s">
        <v>3666</v>
      </c>
      <c r="H221" s="196">
        <v>48</v>
      </c>
      <c r="I221" s="196">
        <v>59</v>
      </c>
      <c r="J221" s="15"/>
      <c r="K221"/>
    </row>
    <row r="222" spans="1:11" ht="13.5">
      <c r="A222" s="113" t="s">
        <v>1863</v>
      </c>
      <c r="B222" s="122" t="s">
        <v>5945</v>
      </c>
      <c r="C222" s="114" t="s">
        <v>1855</v>
      </c>
      <c r="D222" s="13">
        <v>728</v>
      </c>
      <c r="E222" s="258" t="s">
        <v>6496</v>
      </c>
      <c r="F222" s="14" t="s">
        <v>1292</v>
      </c>
      <c r="G222" s="14" t="s">
        <v>3666</v>
      </c>
      <c r="H222" s="196">
        <v>60</v>
      </c>
      <c r="I222" s="196">
        <v>60</v>
      </c>
      <c r="J222" s="15"/>
      <c r="K222"/>
    </row>
    <row r="223" spans="1:11" ht="13.5">
      <c r="A223" s="134"/>
      <c r="B223" s="134"/>
      <c r="C223" s="134"/>
      <c r="D223" s="134"/>
      <c r="E223" s="134"/>
      <c r="F223" s="134"/>
      <c r="G223" s="134"/>
      <c r="H223" s="134"/>
      <c r="I223" s="134"/>
      <c r="J223" s="15"/>
      <c r="K223"/>
    </row>
    <row r="224" spans="1:11" ht="13.5">
      <c r="A224" s="113" t="s">
        <v>1864</v>
      </c>
      <c r="B224" s="122" t="s">
        <v>5946</v>
      </c>
      <c r="C224" s="114" t="s">
        <v>1854</v>
      </c>
      <c r="D224" s="13">
        <v>7704</v>
      </c>
      <c r="E224" s="258" t="s">
        <v>6496</v>
      </c>
      <c r="F224" s="14" t="s">
        <v>1292</v>
      </c>
      <c r="G224" s="14" t="s">
        <v>3666</v>
      </c>
      <c r="H224" s="196">
        <v>1</v>
      </c>
      <c r="I224" s="196">
        <v>2</v>
      </c>
      <c r="J224" s="15"/>
      <c r="K224"/>
    </row>
    <row r="225" spans="1:11" ht="13.5">
      <c r="A225" s="113" t="s">
        <v>1864</v>
      </c>
      <c r="B225" s="122" t="s">
        <v>5946</v>
      </c>
      <c r="C225" s="114" t="s">
        <v>1854</v>
      </c>
      <c r="D225" s="13">
        <v>5992</v>
      </c>
      <c r="E225" s="258" t="s">
        <v>6496</v>
      </c>
      <c r="F225" s="14" t="s">
        <v>1292</v>
      </c>
      <c r="G225" s="14" t="s">
        <v>3666</v>
      </c>
      <c r="H225" s="196">
        <v>3</v>
      </c>
      <c r="I225" s="196">
        <v>5</v>
      </c>
      <c r="J225" s="15"/>
      <c r="K225"/>
    </row>
    <row r="226" spans="1:11" ht="13.5">
      <c r="A226" s="113" t="s">
        <v>1864</v>
      </c>
      <c r="B226" s="122" t="s">
        <v>5946</v>
      </c>
      <c r="C226" s="114" t="s">
        <v>1854</v>
      </c>
      <c r="D226" s="13">
        <v>3938</v>
      </c>
      <c r="E226" s="258" t="s">
        <v>6496</v>
      </c>
      <c r="F226" s="14" t="s">
        <v>1292</v>
      </c>
      <c r="G226" s="14" t="s">
        <v>3666</v>
      </c>
      <c r="H226" s="196">
        <v>6</v>
      </c>
      <c r="I226" s="196">
        <v>11</v>
      </c>
      <c r="J226" s="15"/>
      <c r="K226"/>
    </row>
    <row r="227" spans="1:11" ht="13.5">
      <c r="A227" s="113" t="s">
        <v>1864</v>
      </c>
      <c r="B227" s="122" t="s">
        <v>5946</v>
      </c>
      <c r="C227" s="114" t="s">
        <v>1854</v>
      </c>
      <c r="D227" s="13">
        <v>2568</v>
      </c>
      <c r="E227" s="258" t="s">
        <v>6496</v>
      </c>
      <c r="F227" s="14" t="s">
        <v>1292</v>
      </c>
      <c r="G227" s="14" t="s">
        <v>3666</v>
      </c>
      <c r="H227" s="196">
        <v>12</v>
      </c>
      <c r="I227" s="196">
        <v>23</v>
      </c>
      <c r="J227" s="15"/>
      <c r="K227"/>
    </row>
    <row r="228" spans="1:11" ht="13.5">
      <c r="A228" s="113" t="s">
        <v>1864</v>
      </c>
      <c r="B228" s="122" t="s">
        <v>5946</v>
      </c>
      <c r="C228" s="114" t="s">
        <v>1854</v>
      </c>
      <c r="D228" s="13">
        <v>2140</v>
      </c>
      <c r="E228" s="258" t="s">
        <v>6496</v>
      </c>
      <c r="F228" s="14" t="s">
        <v>1292</v>
      </c>
      <c r="G228" s="14" t="s">
        <v>3666</v>
      </c>
      <c r="H228" s="196">
        <v>24</v>
      </c>
      <c r="I228" s="196">
        <v>35</v>
      </c>
      <c r="J228" s="15"/>
      <c r="K228"/>
    </row>
    <row r="229" spans="1:11" ht="13.5">
      <c r="A229" s="113" t="s">
        <v>1864</v>
      </c>
      <c r="B229" s="122" t="s">
        <v>5946</v>
      </c>
      <c r="C229" s="114" t="s">
        <v>1854</v>
      </c>
      <c r="D229" s="13">
        <v>1883</v>
      </c>
      <c r="E229" s="258" t="s">
        <v>6496</v>
      </c>
      <c r="F229" s="14" t="s">
        <v>1292</v>
      </c>
      <c r="G229" s="14" t="s">
        <v>3666</v>
      </c>
      <c r="H229" s="196">
        <v>36</v>
      </c>
      <c r="I229" s="196">
        <v>47</v>
      </c>
      <c r="J229" s="15"/>
      <c r="K229"/>
    </row>
    <row r="230" spans="1:11" ht="13.5">
      <c r="A230" s="113" t="s">
        <v>1864</v>
      </c>
      <c r="B230" s="122" t="s">
        <v>5946</v>
      </c>
      <c r="C230" s="114" t="s">
        <v>1854</v>
      </c>
      <c r="D230" s="13">
        <v>1755</v>
      </c>
      <c r="E230" s="258" t="s">
        <v>6496</v>
      </c>
      <c r="F230" s="14" t="s">
        <v>1292</v>
      </c>
      <c r="G230" s="14" t="s">
        <v>3666</v>
      </c>
      <c r="H230" s="196">
        <v>48</v>
      </c>
      <c r="I230" s="196">
        <v>59</v>
      </c>
      <c r="J230" s="15"/>
      <c r="K230"/>
    </row>
    <row r="231" spans="1:11" ht="13.5">
      <c r="A231" s="113" t="s">
        <v>1864</v>
      </c>
      <c r="B231" s="122" t="s">
        <v>5946</v>
      </c>
      <c r="C231" s="114" t="s">
        <v>1854</v>
      </c>
      <c r="D231" s="13">
        <v>1712</v>
      </c>
      <c r="E231" s="258" t="s">
        <v>6496</v>
      </c>
      <c r="F231" s="14" t="s">
        <v>1292</v>
      </c>
      <c r="G231" s="14" t="s">
        <v>3666</v>
      </c>
      <c r="H231" s="196">
        <v>60</v>
      </c>
      <c r="I231" s="196">
        <v>60</v>
      </c>
      <c r="J231" s="15"/>
      <c r="K231"/>
    </row>
    <row r="232" spans="1:11" ht="13.5">
      <c r="A232" s="134"/>
      <c r="B232" s="134"/>
      <c r="C232" s="134"/>
      <c r="D232" s="134"/>
      <c r="E232" s="134"/>
      <c r="F232" s="134"/>
      <c r="G232" s="134"/>
      <c r="H232" s="134"/>
      <c r="I232" s="134"/>
      <c r="J232" s="15"/>
      <c r="K232"/>
    </row>
    <row r="233" spans="1:11" ht="13.5">
      <c r="A233" s="113" t="s">
        <v>1865</v>
      </c>
      <c r="B233" s="122" t="s">
        <v>2590</v>
      </c>
      <c r="C233" s="114" t="s">
        <v>2590</v>
      </c>
      <c r="D233" s="13">
        <v>8282</v>
      </c>
      <c r="E233" s="258" t="s">
        <v>6496</v>
      </c>
      <c r="F233" s="14" t="s">
        <v>1292</v>
      </c>
      <c r="G233" s="14" t="s">
        <v>3666</v>
      </c>
      <c r="H233" s="196">
        <v>1</v>
      </c>
      <c r="I233" s="196">
        <v>2</v>
      </c>
      <c r="J233" s="15"/>
      <c r="K233"/>
    </row>
    <row r="234" spans="1:11" ht="13.5">
      <c r="A234" s="113" t="s">
        <v>1865</v>
      </c>
      <c r="B234" s="122" t="s">
        <v>2590</v>
      </c>
      <c r="C234" s="114" t="s">
        <v>2590</v>
      </c>
      <c r="D234" s="13">
        <v>6441</v>
      </c>
      <c r="E234" s="258" t="s">
        <v>6496</v>
      </c>
      <c r="F234" s="14" t="s">
        <v>1292</v>
      </c>
      <c r="G234" s="14" t="s">
        <v>3666</v>
      </c>
      <c r="H234" s="196">
        <v>3</v>
      </c>
      <c r="I234" s="196">
        <v>5</v>
      </c>
      <c r="J234" s="15"/>
      <c r="K234"/>
    </row>
    <row r="235" spans="1:11" ht="13.5">
      <c r="A235" s="113" t="s">
        <v>1865</v>
      </c>
      <c r="B235" s="122" t="s">
        <v>2590</v>
      </c>
      <c r="C235" s="114" t="s">
        <v>2590</v>
      </c>
      <c r="D235" s="13">
        <v>4233</v>
      </c>
      <c r="E235" s="258" t="s">
        <v>6496</v>
      </c>
      <c r="F235" s="14" t="s">
        <v>1292</v>
      </c>
      <c r="G235" s="14" t="s">
        <v>3666</v>
      </c>
      <c r="H235" s="196">
        <v>6</v>
      </c>
      <c r="I235" s="196">
        <v>11</v>
      </c>
      <c r="J235" s="15"/>
      <c r="K235"/>
    </row>
    <row r="236" spans="1:11" ht="13.5">
      <c r="A236" s="113" t="s">
        <v>1865</v>
      </c>
      <c r="B236" s="122" t="s">
        <v>2590</v>
      </c>
      <c r="C236" s="114" t="s">
        <v>2590</v>
      </c>
      <c r="D236" s="13">
        <v>2761</v>
      </c>
      <c r="E236" s="258" t="s">
        <v>6496</v>
      </c>
      <c r="F236" s="14" t="s">
        <v>1292</v>
      </c>
      <c r="G236" s="14" t="s">
        <v>3666</v>
      </c>
      <c r="H236" s="196">
        <v>12</v>
      </c>
      <c r="I236" s="196">
        <v>23</v>
      </c>
      <c r="J236" s="15"/>
      <c r="K236"/>
    </row>
    <row r="237" spans="1:11" ht="13.5">
      <c r="A237" s="113" t="s">
        <v>1865</v>
      </c>
      <c r="B237" s="122" t="s">
        <v>2590</v>
      </c>
      <c r="C237" s="114" t="s">
        <v>2590</v>
      </c>
      <c r="D237" s="13">
        <v>2301</v>
      </c>
      <c r="E237" s="258" t="s">
        <v>6496</v>
      </c>
      <c r="F237" s="14" t="s">
        <v>1292</v>
      </c>
      <c r="G237" s="14" t="s">
        <v>3666</v>
      </c>
      <c r="H237" s="196">
        <v>24</v>
      </c>
      <c r="I237" s="196">
        <v>35</v>
      </c>
      <c r="J237" s="15"/>
      <c r="K237"/>
    </row>
    <row r="238" spans="1:11" ht="13.5">
      <c r="A238" s="113" t="s">
        <v>1865</v>
      </c>
      <c r="B238" s="122" t="s">
        <v>2590</v>
      </c>
      <c r="C238" s="114" t="s">
        <v>2590</v>
      </c>
      <c r="D238" s="13">
        <v>2024</v>
      </c>
      <c r="E238" s="258" t="s">
        <v>6496</v>
      </c>
      <c r="F238" s="14" t="s">
        <v>1292</v>
      </c>
      <c r="G238" s="14" t="s">
        <v>3666</v>
      </c>
      <c r="H238" s="196">
        <v>36</v>
      </c>
      <c r="I238" s="196">
        <v>47</v>
      </c>
      <c r="J238" s="15"/>
      <c r="K238"/>
    </row>
    <row r="239" spans="1:11" ht="13.5">
      <c r="A239" s="113" t="s">
        <v>1865</v>
      </c>
      <c r="B239" s="122" t="s">
        <v>2590</v>
      </c>
      <c r="C239" s="114" t="s">
        <v>2590</v>
      </c>
      <c r="D239" s="13">
        <v>1886</v>
      </c>
      <c r="E239" s="258" t="s">
        <v>6496</v>
      </c>
      <c r="F239" s="14" t="s">
        <v>1292</v>
      </c>
      <c r="G239" s="14" t="s">
        <v>3666</v>
      </c>
      <c r="H239" s="196">
        <v>48</v>
      </c>
      <c r="I239" s="196">
        <v>59</v>
      </c>
      <c r="J239" s="15"/>
      <c r="K239"/>
    </row>
    <row r="240" spans="1:11" ht="13.5">
      <c r="A240" s="113" t="s">
        <v>1865</v>
      </c>
      <c r="B240" s="122" t="s">
        <v>2590</v>
      </c>
      <c r="C240" s="114" t="s">
        <v>2590</v>
      </c>
      <c r="D240" s="13">
        <v>1840</v>
      </c>
      <c r="E240" s="258" t="s">
        <v>6496</v>
      </c>
      <c r="F240" s="14" t="s">
        <v>1292</v>
      </c>
      <c r="G240" s="14" t="s">
        <v>3666</v>
      </c>
      <c r="H240" s="196">
        <v>60</v>
      </c>
      <c r="I240" s="196">
        <v>60</v>
      </c>
      <c r="J240" s="15"/>
      <c r="K240"/>
    </row>
    <row r="241" spans="1:11" ht="13.5">
      <c r="A241" s="134"/>
      <c r="B241" s="134"/>
      <c r="C241" s="134"/>
      <c r="D241" s="134"/>
      <c r="E241" s="134"/>
      <c r="F241" s="134"/>
      <c r="G241" s="134"/>
      <c r="H241" s="134"/>
      <c r="I241" s="134"/>
      <c r="J241" s="15"/>
      <c r="K241"/>
    </row>
    <row r="242" spans="1:11" ht="13.5">
      <c r="A242" s="113" t="s">
        <v>1866</v>
      </c>
      <c r="B242" s="122" t="s">
        <v>1867</v>
      </c>
      <c r="C242" s="114" t="s">
        <v>1867</v>
      </c>
      <c r="D242" s="13">
        <v>13289</v>
      </c>
      <c r="E242" s="258" t="s">
        <v>6496</v>
      </c>
      <c r="F242" s="14" t="s">
        <v>1292</v>
      </c>
      <c r="G242" s="14" t="s">
        <v>3666</v>
      </c>
      <c r="H242" s="196">
        <v>1</v>
      </c>
      <c r="I242" s="196">
        <v>2</v>
      </c>
      <c r="J242" s="15"/>
      <c r="K242"/>
    </row>
    <row r="243" spans="1:11" ht="13.5">
      <c r="A243" s="113" t="s">
        <v>1866</v>
      </c>
      <c r="B243" s="122" t="s">
        <v>1867</v>
      </c>
      <c r="C243" s="114" t="s">
        <v>1867</v>
      </c>
      <c r="D243" s="13">
        <v>10336</v>
      </c>
      <c r="E243" s="258" t="s">
        <v>6496</v>
      </c>
      <c r="F243" s="14" t="s">
        <v>1292</v>
      </c>
      <c r="G243" s="14" t="s">
        <v>3666</v>
      </c>
      <c r="H243" s="196">
        <v>3</v>
      </c>
      <c r="I243" s="196">
        <v>5</v>
      </c>
      <c r="J243" s="15"/>
      <c r="K243"/>
    </row>
    <row r="244" spans="1:11" ht="13.5">
      <c r="A244" s="113" t="s">
        <v>1866</v>
      </c>
      <c r="B244" s="122" t="s">
        <v>1867</v>
      </c>
      <c r="C244" s="114" t="s">
        <v>1867</v>
      </c>
      <c r="D244" s="13">
        <v>6792</v>
      </c>
      <c r="E244" s="258" t="s">
        <v>6496</v>
      </c>
      <c r="F244" s="14" t="s">
        <v>1292</v>
      </c>
      <c r="G244" s="14" t="s">
        <v>3666</v>
      </c>
      <c r="H244" s="196">
        <v>6</v>
      </c>
      <c r="I244" s="196">
        <v>11</v>
      </c>
      <c r="J244" s="15"/>
      <c r="K244"/>
    </row>
    <row r="245" spans="1:11" ht="13.5">
      <c r="A245" s="113" t="s">
        <v>1866</v>
      </c>
      <c r="B245" s="122" t="s">
        <v>1867</v>
      </c>
      <c r="C245" s="114" t="s">
        <v>1867</v>
      </c>
      <c r="D245" s="13">
        <v>4430</v>
      </c>
      <c r="E245" s="258" t="s">
        <v>6496</v>
      </c>
      <c r="F245" s="14" t="s">
        <v>1292</v>
      </c>
      <c r="G245" s="14" t="s">
        <v>3666</v>
      </c>
      <c r="H245" s="196">
        <v>12</v>
      </c>
      <c r="I245" s="196">
        <v>23</v>
      </c>
      <c r="J245" s="15"/>
      <c r="K245"/>
    </row>
    <row r="246" spans="1:11" ht="13.5">
      <c r="A246" s="113" t="s">
        <v>1866</v>
      </c>
      <c r="B246" s="122" t="s">
        <v>1867</v>
      </c>
      <c r="C246" s="114" t="s">
        <v>1867</v>
      </c>
      <c r="D246" s="13">
        <v>3692</v>
      </c>
      <c r="E246" s="258" t="s">
        <v>6496</v>
      </c>
      <c r="F246" s="14" t="s">
        <v>1292</v>
      </c>
      <c r="G246" s="14" t="s">
        <v>3666</v>
      </c>
      <c r="H246" s="196">
        <v>24</v>
      </c>
      <c r="I246" s="196">
        <v>35</v>
      </c>
      <c r="J246" s="15"/>
      <c r="K246"/>
    </row>
    <row r="247" spans="1:11" ht="13.5">
      <c r="A247" s="113" t="s">
        <v>1866</v>
      </c>
      <c r="B247" s="122" t="s">
        <v>1867</v>
      </c>
      <c r="C247" s="114" t="s">
        <v>1867</v>
      </c>
      <c r="D247" s="13">
        <v>3249</v>
      </c>
      <c r="E247" s="258" t="s">
        <v>6496</v>
      </c>
      <c r="F247" s="14" t="s">
        <v>1292</v>
      </c>
      <c r="G247" s="14" t="s">
        <v>3666</v>
      </c>
      <c r="H247" s="196">
        <v>36</v>
      </c>
      <c r="I247" s="196">
        <v>47</v>
      </c>
      <c r="J247" s="15"/>
      <c r="K247"/>
    </row>
    <row r="248" spans="1:11" ht="13.5">
      <c r="A248" s="113" t="s">
        <v>1866</v>
      </c>
      <c r="B248" s="122" t="s">
        <v>1867</v>
      </c>
      <c r="C248" s="114" t="s">
        <v>1867</v>
      </c>
      <c r="D248" s="13">
        <v>3027</v>
      </c>
      <c r="E248" s="258" t="s">
        <v>6496</v>
      </c>
      <c r="F248" s="14" t="s">
        <v>1292</v>
      </c>
      <c r="G248" s="14" t="s">
        <v>3666</v>
      </c>
      <c r="H248" s="196">
        <v>48</v>
      </c>
      <c r="I248" s="196">
        <v>59</v>
      </c>
      <c r="J248" s="15"/>
      <c r="K248"/>
    </row>
    <row r="249" spans="1:11" ht="13.5">
      <c r="A249" s="113" t="s">
        <v>1866</v>
      </c>
      <c r="B249" s="122" t="s">
        <v>1867</v>
      </c>
      <c r="C249" s="114" t="s">
        <v>1867</v>
      </c>
      <c r="D249" s="13">
        <v>2953</v>
      </c>
      <c r="E249" s="258" t="s">
        <v>6496</v>
      </c>
      <c r="F249" s="14" t="s">
        <v>1292</v>
      </c>
      <c r="G249" s="14" t="s">
        <v>3666</v>
      </c>
      <c r="H249" s="196">
        <v>60</v>
      </c>
      <c r="I249" s="196">
        <v>60</v>
      </c>
      <c r="J249" s="15"/>
      <c r="K249"/>
    </row>
    <row r="250" spans="1:11" ht="13.5">
      <c r="A250" s="134"/>
      <c r="B250" s="134"/>
      <c r="C250" s="134"/>
      <c r="D250" s="134"/>
      <c r="E250" s="134"/>
      <c r="F250" s="134"/>
      <c r="G250" s="134"/>
      <c r="H250" s="134"/>
      <c r="I250" s="134"/>
      <c r="J250" s="15"/>
      <c r="K250"/>
    </row>
    <row r="251" spans="1:11" ht="13.5">
      <c r="A251" s="113" t="s">
        <v>1868</v>
      </c>
      <c r="B251" s="122" t="s">
        <v>1869</v>
      </c>
      <c r="C251" s="114" t="s">
        <v>1869</v>
      </c>
      <c r="D251" s="13">
        <v>21571</v>
      </c>
      <c r="E251" s="258" t="s">
        <v>6496</v>
      </c>
      <c r="F251" s="14" t="s">
        <v>1292</v>
      </c>
      <c r="G251" s="14" t="s">
        <v>3666</v>
      </c>
      <c r="H251" s="196">
        <v>1</v>
      </c>
      <c r="I251" s="196">
        <v>2</v>
      </c>
      <c r="J251" s="15"/>
      <c r="K251"/>
    </row>
    <row r="252" spans="1:11" ht="13.5">
      <c r="A252" s="113" t="s">
        <v>1868</v>
      </c>
      <c r="B252" s="122" t="s">
        <v>1869</v>
      </c>
      <c r="C252" s="114" t="s">
        <v>1869</v>
      </c>
      <c r="D252" s="13">
        <v>16778</v>
      </c>
      <c r="E252" s="258" t="s">
        <v>6496</v>
      </c>
      <c r="F252" s="14" t="s">
        <v>1292</v>
      </c>
      <c r="G252" s="14" t="s">
        <v>3666</v>
      </c>
      <c r="H252" s="196">
        <v>3</v>
      </c>
      <c r="I252" s="196">
        <v>5</v>
      </c>
      <c r="J252" s="15"/>
      <c r="K252"/>
    </row>
    <row r="253" spans="1:11" ht="13.5">
      <c r="A253" s="113" t="s">
        <v>1868</v>
      </c>
      <c r="B253" s="122" t="s">
        <v>1869</v>
      </c>
      <c r="C253" s="114" t="s">
        <v>1869</v>
      </c>
      <c r="D253" s="13">
        <v>11025</v>
      </c>
      <c r="E253" s="258" t="s">
        <v>6496</v>
      </c>
      <c r="F253" s="14" t="s">
        <v>1292</v>
      </c>
      <c r="G253" s="14" t="s">
        <v>3666</v>
      </c>
      <c r="H253" s="196">
        <v>6</v>
      </c>
      <c r="I253" s="196">
        <v>11</v>
      </c>
      <c r="J253" s="15"/>
      <c r="K253"/>
    </row>
    <row r="254" spans="1:11" ht="13.5">
      <c r="A254" s="113" t="s">
        <v>1868</v>
      </c>
      <c r="B254" s="122" t="s">
        <v>1869</v>
      </c>
      <c r="C254" s="114" t="s">
        <v>1869</v>
      </c>
      <c r="D254" s="13">
        <v>7190</v>
      </c>
      <c r="E254" s="258" t="s">
        <v>6496</v>
      </c>
      <c r="F254" s="14" t="s">
        <v>1292</v>
      </c>
      <c r="G254" s="14" t="s">
        <v>3666</v>
      </c>
      <c r="H254" s="196">
        <v>12</v>
      </c>
      <c r="I254" s="196">
        <v>23</v>
      </c>
      <c r="J254" s="15"/>
      <c r="K254"/>
    </row>
    <row r="255" spans="1:11" ht="13.5">
      <c r="A255" s="113" t="s">
        <v>1868</v>
      </c>
      <c r="B255" s="122" t="s">
        <v>1869</v>
      </c>
      <c r="C255" s="114" t="s">
        <v>1869</v>
      </c>
      <c r="D255" s="13">
        <v>5992</v>
      </c>
      <c r="E255" s="258" t="s">
        <v>6496</v>
      </c>
      <c r="F255" s="14" t="s">
        <v>1292</v>
      </c>
      <c r="G255" s="14" t="s">
        <v>3666</v>
      </c>
      <c r="H255" s="196">
        <v>24</v>
      </c>
      <c r="I255" s="196">
        <v>35</v>
      </c>
      <c r="J255" s="15"/>
      <c r="K255"/>
    </row>
    <row r="256" spans="1:11" ht="13.5">
      <c r="A256" s="113" t="s">
        <v>1868</v>
      </c>
      <c r="B256" s="122" t="s">
        <v>1869</v>
      </c>
      <c r="C256" s="114" t="s">
        <v>1869</v>
      </c>
      <c r="D256" s="13">
        <v>5273</v>
      </c>
      <c r="E256" s="258" t="s">
        <v>6496</v>
      </c>
      <c r="F256" s="14" t="s">
        <v>1292</v>
      </c>
      <c r="G256" s="14" t="s">
        <v>3666</v>
      </c>
      <c r="H256" s="196">
        <v>36</v>
      </c>
      <c r="I256" s="196">
        <v>47</v>
      </c>
      <c r="J256" s="15"/>
      <c r="K256"/>
    </row>
    <row r="257" spans="1:11" ht="13.5">
      <c r="A257" s="113" t="s">
        <v>1868</v>
      </c>
      <c r="B257" s="122" t="s">
        <v>1869</v>
      </c>
      <c r="C257" s="114" t="s">
        <v>1869</v>
      </c>
      <c r="D257" s="13">
        <v>4913</v>
      </c>
      <c r="E257" s="258" t="s">
        <v>6496</v>
      </c>
      <c r="F257" s="14" t="s">
        <v>1292</v>
      </c>
      <c r="G257" s="14" t="s">
        <v>3666</v>
      </c>
      <c r="H257" s="196">
        <v>48</v>
      </c>
      <c r="I257" s="196">
        <v>59</v>
      </c>
      <c r="J257" s="15"/>
      <c r="K257"/>
    </row>
    <row r="258" spans="1:11" ht="13.5">
      <c r="A258" s="113" t="s">
        <v>1868</v>
      </c>
      <c r="B258" s="122" t="s">
        <v>1869</v>
      </c>
      <c r="C258" s="114" t="s">
        <v>1869</v>
      </c>
      <c r="D258" s="13">
        <v>4794</v>
      </c>
      <c r="E258" s="258" t="s">
        <v>6496</v>
      </c>
      <c r="F258" s="14" t="s">
        <v>1292</v>
      </c>
      <c r="G258" s="14" t="s">
        <v>3666</v>
      </c>
      <c r="H258" s="196">
        <v>60</v>
      </c>
      <c r="I258" s="196">
        <v>60</v>
      </c>
      <c r="J258" s="15"/>
      <c r="K258"/>
    </row>
    <row r="259" spans="1:11" ht="13.5">
      <c r="A259" s="134"/>
      <c r="B259" s="134"/>
      <c r="C259" s="134"/>
      <c r="D259" s="134"/>
      <c r="E259" s="134"/>
      <c r="F259" s="134"/>
      <c r="G259" s="134"/>
      <c r="H259" s="134"/>
      <c r="I259" s="134"/>
      <c r="J259" s="15"/>
      <c r="K259"/>
    </row>
    <row r="260" spans="1:11" ht="13.5">
      <c r="A260" s="113" t="s">
        <v>1870</v>
      </c>
      <c r="B260" s="122" t="s">
        <v>5947</v>
      </c>
      <c r="C260" s="114" t="s">
        <v>1860</v>
      </c>
      <c r="D260" s="13">
        <v>1156</v>
      </c>
      <c r="E260" s="258" t="s">
        <v>6496</v>
      </c>
      <c r="F260" s="14" t="s">
        <v>1292</v>
      </c>
      <c r="G260" s="14" t="s">
        <v>3666</v>
      </c>
      <c r="H260" s="196">
        <v>1</v>
      </c>
      <c r="I260" s="196">
        <v>2</v>
      </c>
      <c r="J260" s="15"/>
      <c r="K260"/>
    </row>
    <row r="261" spans="1:11" ht="13.5">
      <c r="A261" s="113" t="s">
        <v>1870</v>
      </c>
      <c r="B261" s="122" t="s">
        <v>5947</v>
      </c>
      <c r="C261" s="114" t="s">
        <v>1860</v>
      </c>
      <c r="D261" s="13">
        <v>899</v>
      </c>
      <c r="E261" s="258" t="s">
        <v>6496</v>
      </c>
      <c r="F261" s="14" t="s">
        <v>1292</v>
      </c>
      <c r="G261" s="14" t="s">
        <v>3666</v>
      </c>
      <c r="H261" s="196">
        <v>3</v>
      </c>
      <c r="I261" s="196">
        <v>5</v>
      </c>
      <c r="J261" s="15"/>
      <c r="K261"/>
    </row>
    <row r="262" spans="1:11" ht="13.5">
      <c r="A262" s="113" t="s">
        <v>1870</v>
      </c>
      <c r="B262" s="122" t="s">
        <v>5947</v>
      </c>
      <c r="C262" s="114" t="s">
        <v>1860</v>
      </c>
      <c r="D262" s="13">
        <v>591</v>
      </c>
      <c r="E262" s="258" t="s">
        <v>6496</v>
      </c>
      <c r="F262" s="14" t="s">
        <v>1292</v>
      </c>
      <c r="G262" s="14" t="s">
        <v>3666</v>
      </c>
      <c r="H262" s="196">
        <v>6</v>
      </c>
      <c r="I262" s="196">
        <v>11</v>
      </c>
      <c r="J262" s="15"/>
      <c r="K262"/>
    </row>
    <row r="263" spans="1:11" ht="13.5">
      <c r="A263" s="113" t="s">
        <v>1870</v>
      </c>
      <c r="B263" s="122" t="s">
        <v>5947</v>
      </c>
      <c r="C263" s="114" t="s">
        <v>1860</v>
      </c>
      <c r="D263" s="13">
        <v>385</v>
      </c>
      <c r="E263" s="258" t="s">
        <v>6496</v>
      </c>
      <c r="F263" s="14" t="s">
        <v>1292</v>
      </c>
      <c r="G263" s="14" t="s">
        <v>3666</v>
      </c>
      <c r="H263" s="196">
        <v>12</v>
      </c>
      <c r="I263" s="196">
        <v>23</v>
      </c>
      <c r="J263" s="15"/>
      <c r="K263"/>
    </row>
    <row r="264" spans="1:11" ht="13.5">
      <c r="A264" s="113" t="s">
        <v>1870</v>
      </c>
      <c r="B264" s="122" t="s">
        <v>5947</v>
      </c>
      <c r="C264" s="114" t="s">
        <v>1860</v>
      </c>
      <c r="D264" s="13">
        <v>321</v>
      </c>
      <c r="E264" s="258" t="s">
        <v>6496</v>
      </c>
      <c r="F264" s="14" t="s">
        <v>1292</v>
      </c>
      <c r="G264" s="14" t="s">
        <v>3666</v>
      </c>
      <c r="H264" s="196">
        <v>24</v>
      </c>
      <c r="I264" s="196">
        <v>35</v>
      </c>
      <c r="J264" s="15"/>
      <c r="K264"/>
    </row>
    <row r="265" spans="1:11" ht="13.5">
      <c r="A265" s="113" t="s">
        <v>1870</v>
      </c>
      <c r="B265" s="122" t="s">
        <v>5947</v>
      </c>
      <c r="C265" s="114" t="s">
        <v>1860</v>
      </c>
      <c r="D265" s="13">
        <v>282</v>
      </c>
      <c r="E265" s="258" t="s">
        <v>6496</v>
      </c>
      <c r="F265" s="14" t="s">
        <v>1292</v>
      </c>
      <c r="G265" s="14" t="s">
        <v>3666</v>
      </c>
      <c r="H265" s="196">
        <v>36</v>
      </c>
      <c r="I265" s="196">
        <v>47</v>
      </c>
      <c r="J265" s="15"/>
      <c r="K265"/>
    </row>
    <row r="266" spans="1:11" ht="13.5">
      <c r="A266" s="113" t="s">
        <v>1870</v>
      </c>
      <c r="B266" s="122" t="s">
        <v>5947</v>
      </c>
      <c r="C266" s="114" t="s">
        <v>1860</v>
      </c>
      <c r="D266" s="13">
        <v>263</v>
      </c>
      <c r="E266" s="258" t="s">
        <v>6496</v>
      </c>
      <c r="F266" s="14" t="s">
        <v>1292</v>
      </c>
      <c r="G266" s="14" t="s">
        <v>3666</v>
      </c>
      <c r="H266" s="196">
        <v>48</v>
      </c>
      <c r="I266" s="196">
        <v>59</v>
      </c>
      <c r="J266" s="15"/>
      <c r="K266"/>
    </row>
    <row r="267" spans="1:11" ht="13.5">
      <c r="A267" s="113" t="s">
        <v>1870</v>
      </c>
      <c r="B267" s="122" t="s">
        <v>5947</v>
      </c>
      <c r="C267" s="114" t="s">
        <v>1860</v>
      </c>
      <c r="D267" s="13">
        <v>257</v>
      </c>
      <c r="E267" s="258" t="s">
        <v>6496</v>
      </c>
      <c r="F267" s="14" t="s">
        <v>1292</v>
      </c>
      <c r="G267" s="14" t="s">
        <v>3666</v>
      </c>
      <c r="H267" s="196">
        <v>60</v>
      </c>
      <c r="I267" s="196">
        <v>60</v>
      </c>
      <c r="J267" s="15"/>
      <c r="K267"/>
    </row>
    <row r="268" spans="1:11" ht="13.5">
      <c r="A268" s="134"/>
      <c r="B268" s="134"/>
      <c r="C268" s="134"/>
      <c r="D268" s="134"/>
      <c r="E268" s="134"/>
      <c r="F268" s="134"/>
      <c r="G268" s="134"/>
      <c r="H268" s="134"/>
      <c r="I268" s="134"/>
      <c r="J268" s="15"/>
      <c r="K268"/>
    </row>
    <row r="269" spans="1:11" ht="13.5">
      <c r="A269" s="113" t="s">
        <v>1871</v>
      </c>
      <c r="B269" s="122" t="s">
        <v>5948</v>
      </c>
      <c r="C269" s="114" t="s">
        <v>1855</v>
      </c>
      <c r="D269" s="13">
        <v>5778</v>
      </c>
      <c r="E269" s="258" t="s">
        <v>6496</v>
      </c>
      <c r="F269" s="14" t="s">
        <v>1292</v>
      </c>
      <c r="G269" s="14" t="s">
        <v>3666</v>
      </c>
      <c r="H269" s="196">
        <v>1</v>
      </c>
      <c r="I269" s="196">
        <v>2</v>
      </c>
      <c r="J269" s="15"/>
      <c r="K269"/>
    </row>
    <row r="270" spans="1:11" ht="13.5">
      <c r="A270" s="113" t="s">
        <v>1871</v>
      </c>
      <c r="B270" s="122" t="s">
        <v>5948</v>
      </c>
      <c r="C270" s="114" t="s">
        <v>1855</v>
      </c>
      <c r="D270" s="13">
        <v>4494</v>
      </c>
      <c r="E270" s="258" t="s">
        <v>6496</v>
      </c>
      <c r="F270" s="14" t="s">
        <v>1292</v>
      </c>
      <c r="G270" s="14" t="s">
        <v>3666</v>
      </c>
      <c r="H270" s="196">
        <v>3</v>
      </c>
      <c r="I270" s="196">
        <v>5</v>
      </c>
      <c r="J270" s="15"/>
      <c r="K270"/>
    </row>
    <row r="271" spans="1:11" ht="13.5">
      <c r="A271" s="113" t="s">
        <v>1871</v>
      </c>
      <c r="B271" s="122" t="s">
        <v>5948</v>
      </c>
      <c r="C271" s="114" t="s">
        <v>1855</v>
      </c>
      <c r="D271" s="13">
        <v>2953</v>
      </c>
      <c r="E271" s="258" t="s">
        <v>6496</v>
      </c>
      <c r="F271" s="14" t="s">
        <v>1292</v>
      </c>
      <c r="G271" s="14" t="s">
        <v>3666</v>
      </c>
      <c r="H271" s="196">
        <v>6</v>
      </c>
      <c r="I271" s="196">
        <v>11</v>
      </c>
      <c r="J271" s="15"/>
      <c r="K271"/>
    </row>
    <row r="272" spans="1:11" ht="13.5">
      <c r="A272" s="113" t="s">
        <v>1871</v>
      </c>
      <c r="B272" s="122" t="s">
        <v>5948</v>
      </c>
      <c r="C272" s="114" t="s">
        <v>1855</v>
      </c>
      <c r="D272" s="13">
        <v>1926</v>
      </c>
      <c r="E272" s="258" t="s">
        <v>6496</v>
      </c>
      <c r="F272" s="14" t="s">
        <v>1292</v>
      </c>
      <c r="G272" s="14" t="s">
        <v>3666</v>
      </c>
      <c r="H272" s="196">
        <v>12</v>
      </c>
      <c r="I272" s="196">
        <v>23</v>
      </c>
      <c r="J272" s="15"/>
      <c r="K272"/>
    </row>
    <row r="273" spans="1:11" ht="13.5">
      <c r="A273" s="113" t="s">
        <v>1871</v>
      </c>
      <c r="B273" s="122" t="s">
        <v>5948</v>
      </c>
      <c r="C273" s="114" t="s">
        <v>1855</v>
      </c>
      <c r="D273" s="13">
        <v>1605</v>
      </c>
      <c r="E273" s="258" t="s">
        <v>6496</v>
      </c>
      <c r="F273" s="14" t="s">
        <v>1292</v>
      </c>
      <c r="G273" s="14" t="s">
        <v>3666</v>
      </c>
      <c r="H273" s="196">
        <v>24</v>
      </c>
      <c r="I273" s="196">
        <v>35</v>
      </c>
      <c r="J273" s="15"/>
      <c r="K273"/>
    </row>
    <row r="274" spans="1:11" ht="13.5">
      <c r="A274" s="113" t="s">
        <v>1871</v>
      </c>
      <c r="B274" s="122" t="s">
        <v>5948</v>
      </c>
      <c r="C274" s="114" t="s">
        <v>1855</v>
      </c>
      <c r="D274" s="13">
        <v>1412</v>
      </c>
      <c r="E274" s="258" t="s">
        <v>6496</v>
      </c>
      <c r="F274" s="14" t="s">
        <v>1292</v>
      </c>
      <c r="G274" s="14" t="s">
        <v>3666</v>
      </c>
      <c r="H274" s="196">
        <v>36</v>
      </c>
      <c r="I274" s="196">
        <v>47</v>
      </c>
      <c r="J274" s="15"/>
      <c r="K274"/>
    </row>
    <row r="275" spans="1:11" ht="13.5">
      <c r="A275" s="113" t="s">
        <v>1871</v>
      </c>
      <c r="B275" s="122" t="s">
        <v>5948</v>
      </c>
      <c r="C275" s="114" t="s">
        <v>1855</v>
      </c>
      <c r="D275" s="13">
        <v>1316</v>
      </c>
      <c r="E275" s="258" t="s">
        <v>6496</v>
      </c>
      <c r="F275" s="14" t="s">
        <v>1292</v>
      </c>
      <c r="G275" s="14" t="s">
        <v>3666</v>
      </c>
      <c r="H275" s="196">
        <v>48</v>
      </c>
      <c r="I275" s="196">
        <v>59</v>
      </c>
      <c r="J275" s="15"/>
      <c r="K275"/>
    </row>
    <row r="276" spans="1:11" ht="13.5">
      <c r="A276" s="113" t="s">
        <v>1871</v>
      </c>
      <c r="B276" s="122" t="s">
        <v>5948</v>
      </c>
      <c r="C276" s="114" t="s">
        <v>1855</v>
      </c>
      <c r="D276" s="13">
        <v>1284</v>
      </c>
      <c r="E276" s="258" t="s">
        <v>6496</v>
      </c>
      <c r="F276" s="14" t="s">
        <v>1292</v>
      </c>
      <c r="G276" s="14" t="s">
        <v>3666</v>
      </c>
      <c r="H276" s="196">
        <v>60</v>
      </c>
      <c r="I276" s="196">
        <v>60</v>
      </c>
      <c r="J276" s="15"/>
      <c r="K276"/>
    </row>
    <row r="277" spans="1:11" ht="13.5">
      <c r="A277" s="134"/>
      <c r="B277" s="134"/>
      <c r="C277" s="134"/>
      <c r="D277" s="134"/>
      <c r="E277" s="134"/>
      <c r="F277" s="134"/>
      <c r="G277" s="134"/>
      <c r="H277" s="134"/>
      <c r="I277" s="134"/>
      <c r="J277" s="15"/>
      <c r="K277"/>
    </row>
    <row r="278" spans="1:11" ht="13.5">
      <c r="A278" s="113" t="s">
        <v>1872</v>
      </c>
      <c r="B278" s="122" t="s">
        <v>5949</v>
      </c>
      <c r="C278" s="114" t="s">
        <v>1860</v>
      </c>
      <c r="D278" s="13">
        <v>1926</v>
      </c>
      <c r="E278" s="258" t="s">
        <v>6496</v>
      </c>
      <c r="F278" s="14" t="s">
        <v>1292</v>
      </c>
      <c r="G278" s="14" t="s">
        <v>3666</v>
      </c>
      <c r="H278" s="196">
        <v>1</v>
      </c>
      <c r="I278" s="196">
        <v>2</v>
      </c>
      <c r="J278" s="15"/>
      <c r="K278"/>
    </row>
    <row r="279" spans="1:11" ht="13.5">
      <c r="A279" s="113" t="s">
        <v>1872</v>
      </c>
      <c r="B279" s="122" t="s">
        <v>5949</v>
      </c>
      <c r="C279" s="114" t="s">
        <v>1860</v>
      </c>
      <c r="D279" s="13">
        <v>1498</v>
      </c>
      <c r="E279" s="258" t="s">
        <v>6496</v>
      </c>
      <c r="F279" s="14" t="s">
        <v>1292</v>
      </c>
      <c r="G279" s="14" t="s">
        <v>3666</v>
      </c>
      <c r="H279" s="196">
        <v>3</v>
      </c>
      <c r="I279" s="196">
        <v>5</v>
      </c>
      <c r="J279" s="15"/>
      <c r="K279"/>
    </row>
    <row r="280" spans="1:11" ht="13.5">
      <c r="A280" s="113" t="s">
        <v>1872</v>
      </c>
      <c r="B280" s="122" t="s">
        <v>5949</v>
      </c>
      <c r="C280" s="114" t="s">
        <v>1860</v>
      </c>
      <c r="D280" s="13">
        <v>984</v>
      </c>
      <c r="E280" s="258" t="s">
        <v>6496</v>
      </c>
      <c r="F280" s="14" t="s">
        <v>1292</v>
      </c>
      <c r="G280" s="14" t="s">
        <v>3666</v>
      </c>
      <c r="H280" s="196">
        <v>6</v>
      </c>
      <c r="I280" s="196">
        <v>11</v>
      </c>
      <c r="J280" s="15"/>
      <c r="K280"/>
    </row>
    <row r="281" spans="1:11" ht="13.5">
      <c r="A281" s="113" t="s">
        <v>1872</v>
      </c>
      <c r="B281" s="122" t="s">
        <v>5949</v>
      </c>
      <c r="C281" s="114" t="s">
        <v>1860</v>
      </c>
      <c r="D281" s="13">
        <v>642</v>
      </c>
      <c r="E281" s="258" t="s">
        <v>6496</v>
      </c>
      <c r="F281" s="14" t="s">
        <v>1292</v>
      </c>
      <c r="G281" s="14" t="s">
        <v>3666</v>
      </c>
      <c r="H281" s="196">
        <v>12</v>
      </c>
      <c r="I281" s="196">
        <v>23</v>
      </c>
      <c r="J281" s="15"/>
      <c r="K281"/>
    </row>
    <row r="282" spans="1:11" ht="13.5">
      <c r="A282" s="113" t="s">
        <v>1872</v>
      </c>
      <c r="B282" s="122" t="s">
        <v>5949</v>
      </c>
      <c r="C282" s="114" t="s">
        <v>1860</v>
      </c>
      <c r="D282" s="13">
        <v>535</v>
      </c>
      <c r="E282" s="258" t="s">
        <v>6496</v>
      </c>
      <c r="F282" s="14" t="s">
        <v>1292</v>
      </c>
      <c r="G282" s="14" t="s">
        <v>3666</v>
      </c>
      <c r="H282" s="196">
        <v>24</v>
      </c>
      <c r="I282" s="196">
        <v>35</v>
      </c>
      <c r="J282" s="15"/>
      <c r="K282"/>
    </row>
    <row r="283" spans="1:11" ht="13.5">
      <c r="A283" s="113" t="s">
        <v>1872</v>
      </c>
      <c r="B283" s="122" t="s">
        <v>5949</v>
      </c>
      <c r="C283" s="114" t="s">
        <v>1860</v>
      </c>
      <c r="D283" s="13">
        <v>471</v>
      </c>
      <c r="E283" s="258" t="s">
        <v>6496</v>
      </c>
      <c r="F283" s="14" t="s">
        <v>1292</v>
      </c>
      <c r="G283" s="14" t="s">
        <v>3666</v>
      </c>
      <c r="H283" s="196">
        <v>36</v>
      </c>
      <c r="I283" s="196">
        <v>47</v>
      </c>
      <c r="J283" s="15"/>
      <c r="K283"/>
    </row>
    <row r="284" spans="1:11" ht="13.5">
      <c r="A284" s="113" t="s">
        <v>1872</v>
      </c>
      <c r="B284" s="122" t="s">
        <v>5949</v>
      </c>
      <c r="C284" s="114" t="s">
        <v>1860</v>
      </c>
      <c r="D284" s="13">
        <v>439</v>
      </c>
      <c r="E284" s="258" t="s">
        <v>6496</v>
      </c>
      <c r="F284" s="14" t="s">
        <v>1292</v>
      </c>
      <c r="G284" s="14" t="s">
        <v>3666</v>
      </c>
      <c r="H284" s="196">
        <v>48</v>
      </c>
      <c r="I284" s="196">
        <v>59</v>
      </c>
      <c r="J284" s="15"/>
      <c r="K284"/>
    </row>
    <row r="285" spans="1:11" ht="13.5">
      <c r="A285" s="113" t="s">
        <v>1872</v>
      </c>
      <c r="B285" s="122" t="s">
        <v>5949</v>
      </c>
      <c r="C285" s="114" t="s">
        <v>1860</v>
      </c>
      <c r="D285" s="13">
        <v>428</v>
      </c>
      <c r="E285" s="258" t="s">
        <v>6496</v>
      </c>
      <c r="F285" s="14" t="s">
        <v>1292</v>
      </c>
      <c r="G285" s="14" t="s">
        <v>3666</v>
      </c>
      <c r="H285" s="196">
        <v>60</v>
      </c>
      <c r="I285" s="196">
        <v>60</v>
      </c>
      <c r="J285" s="15"/>
      <c r="K285"/>
    </row>
    <row r="286" spans="1:11" ht="13.5">
      <c r="A286" s="134"/>
      <c r="B286" s="134"/>
      <c r="C286" s="134"/>
      <c r="D286" s="134"/>
      <c r="E286" s="134"/>
      <c r="F286" s="134"/>
      <c r="G286" s="134"/>
      <c r="H286" s="134"/>
      <c r="I286" s="134"/>
      <c r="J286" s="15"/>
      <c r="K286"/>
    </row>
    <row r="287" spans="1:11" ht="13.5">
      <c r="A287" s="113" t="s">
        <v>1873</v>
      </c>
      <c r="B287" s="122" t="s">
        <v>5950</v>
      </c>
      <c r="C287" s="114" t="s">
        <v>1854</v>
      </c>
      <c r="D287" s="13">
        <v>4815</v>
      </c>
      <c r="E287" s="258" t="s">
        <v>6496</v>
      </c>
      <c r="F287" s="14" t="s">
        <v>1292</v>
      </c>
      <c r="G287" s="14" t="s">
        <v>3666</v>
      </c>
      <c r="H287" s="196">
        <v>1</v>
      </c>
      <c r="I287" s="196">
        <v>2</v>
      </c>
      <c r="J287" s="15"/>
      <c r="K287"/>
    </row>
    <row r="288" spans="1:11" ht="13.5">
      <c r="A288" s="113" t="s">
        <v>1873</v>
      </c>
      <c r="B288" s="122" t="s">
        <v>5950</v>
      </c>
      <c r="C288" s="114" t="s">
        <v>1854</v>
      </c>
      <c r="D288" s="13">
        <v>3745</v>
      </c>
      <c r="E288" s="258" t="s">
        <v>6496</v>
      </c>
      <c r="F288" s="14" t="s">
        <v>1292</v>
      </c>
      <c r="G288" s="14" t="s">
        <v>3666</v>
      </c>
      <c r="H288" s="196">
        <v>3</v>
      </c>
      <c r="I288" s="196">
        <v>5</v>
      </c>
      <c r="J288" s="15"/>
      <c r="K288"/>
    </row>
    <row r="289" spans="1:11" ht="13.5">
      <c r="A289" s="113" t="s">
        <v>1873</v>
      </c>
      <c r="B289" s="122" t="s">
        <v>5950</v>
      </c>
      <c r="C289" s="114" t="s">
        <v>1854</v>
      </c>
      <c r="D289" s="13">
        <v>2461</v>
      </c>
      <c r="E289" s="258" t="s">
        <v>6496</v>
      </c>
      <c r="F289" s="14" t="s">
        <v>1292</v>
      </c>
      <c r="G289" s="14" t="s">
        <v>3666</v>
      </c>
      <c r="H289" s="196">
        <v>6</v>
      </c>
      <c r="I289" s="196">
        <v>11</v>
      </c>
      <c r="J289" s="15"/>
      <c r="K289"/>
    </row>
    <row r="290" spans="1:11" ht="13.5">
      <c r="A290" s="113" t="s">
        <v>1873</v>
      </c>
      <c r="B290" s="122" t="s">
        <v>5950</v>
      </c>
      <c r="C290" s="114" t="s">
        <v>1854</v>
      </c>
      <c r="D290" s="13">
        <v>1605</v>
      </c>
      <c r="E290" s="258" t="s">
        <v>6496</v>
      </c>
      <c r="F290" s="14" t="s">
        <v>1292</v>
      </c>
      <c r="G290" s="14" t="s">
        <v>3666</v>
      </c>
      <c r="H290" s="196">
        <v>12</v>
      </c>
      <c r="I290" s="196">
        <v>23</v>
      </c>
      <c r="J290" s="15"/>
      <c r="K290"/>
    </row>
    <row r="291" spans="1:11" ht="13.5">
      <c r="A291" s="113" t="s">
        <v>1873</v>
      </c>
      <c r="B291" s="122" t="s">
        <v>5950</v>
      </c>
      <c r="C291" s="114" t="s">
        <v>1854</v>
      </c>
      <c r="D291" s="13">
        <v>1338</v>
      </c>
      <c r="E291" s="258" t="s">
        <v>6496</v>
      </c>
      <c r="F291" s="14" t="s">
        <v>1292</v>
      </c>
      <c r="G291" s="14" t="s">
        <v>3666</v>
      </c>
      <c r="H291" s="196">
        <v>24</v>
      </c>
      <c r="I291" s="196">
        <v>35</v>
      </c>
      <c r="J291" s="15"/>
      <c r="K291"/>
    </row>
    <row r="292" spans="1:11" ht="13.5">
      <c r="A292" s="113" t="s">
        <v>1873</v>
      </c>
      <c r="B292" s="122" t="s">
        <v>5950</v>
      </c>
      <c r="C292" s="114" t="s">
        <v>1854</v>
      </c>
      <c r="D292" s="13">
        <v>1177</v>
      </c>
      <c r="E292" s="258" t="s">
        <v>6496</v>
      </c>
      <c r="F292" s="14" t="s">
        <v>1292</v>
      </c>
      <c r="G292" s="14" t="s">
        <v>3666</v>
      </c>
      <c r="H292" s="196">
        <v>36</v>
      </c>
      <c r="I292" s="196">
        <v>47</v>
      </c>
      <c r="J292" s="15"/>
      <c r="K292"/>
    </row>
    <row r="293" spans="1:11" ht="13.5">
      <c r="A293" s="113" t="s">
        <v>1873</v>
      </c>
      <c r="B293" s="122" t="s">
        <v>5950</v>
      </c>
      <c r="C293" s="114" t="s">
        <v>1854</v>
      </c>
      <c r="D293" s="13">
        <v>1097</v>
      </c>
      <c r="E293" s="258" t="s">
        <v>6496</v>
      </c>
      <c r="F293" s="14" t="s">
        <v>1292</v>
      </c>
      <c r="G293" s="14" t="s">
        <v>3666</v>
      </c>
      <c r="H293" s="196">
        <v>48</v>
      </c>
      <c r="I293" s="196">
        <v>59</v>
      </c>
      <c r="J293" s="15"/>
      <c r="K293"/>
    </row>
    <row r="294" spans="1:11" ht="13.5">
      <c r="A294" s="113" t="s">
        <v>1873</v>
      </c>
      <c r="B294" s="122" t="s">
        <v>5950</v>
      </c>
      <c r="C294" s="114" t="s">
        <v>1854</v>
      </c>
      <c r="D294" s="13">
        <v>1070</v>
      </c>
      <c r="E294" s="258" t="s">
        <v>6496</v>
      </c>
      <c r="F294" s="14" t="s">
        <v>1292</v>
      </c>
      <c r="G294" s="14" t="s">
        <v>3666</v>
      </c>
      <c r="H294" s="196">
        <v>60</v>
      </c>
      <c r="I294" s="196">
        <v>60</v>
      </c>
      <c r="J294" s="15"/>
      <c r="K294"/>
    </row>
    <row r="295" spans="1:11" ht="13.5">
      <c r="A295" s="134"/>
      <c r="B295" s="134"/>
      <c r="C295" s="134"/>
      <c r="D295" s="134"/>
      <c r="E295" s="134"/>
      <c r="F295" s="134"/>
      <c r="G295" s="134"/>
      <c r="H295" s="134"/>
      <c r="I295" s="134"/>
      <c r="J295" s="15"/>
      <c r="K295"/>
    </row>
    <row r="296" spans="1:11" ht="13.5">
      <c r="A296" s="113" t="s">
        <v>1874</v>
      </c>
      <c r="B296" s="122" t="s">
        <v>5951</v>
      </c>
      <c r="C296" s="114" t="s">
        <v>1854</v>
      </c>
      <c r="D296" s="13">
        <v>3467</v>
      </c>
      <c r="E296" s="258" t="s">
        <v>6496</v>
      </c>
      <c r="F296" s="14" t="s">
        <v>1292</v>
      </c>
      <c r="G296" s="14" t="s">
        <v>3666</v>
      </c>
      <c r="H296" s="196">
        <v>1</v>
      </c>
      <c r="I296" s="196">
        <v>2</v>
      </c>
      <c r="J296" s="15"/>
      <c r="K296"/>
    </row>
    <row r="297" spans="1:11" ht="13.5">
      <c r="A297" s="113" t="s">
        <v>1874</v>
      </c>
      <c r="B297" s="122" t="s">
        <v>5951</v>
      </c>
      <c r="C297" s="114" t="s">
        <v>1854</v>
      </c>
      <c r="D297" s="13">
        <v>2696</v>
      </c>
      <c r="E297" s="258" t="s">
        <v>6496</v>
      </c>
      <c r="F297" s="14" t="s">
        <v>1292</v>
      </c>
      <c r="G297" s="14" t="s">
        <v>3666</v>
      </c>
      <c r="H297" s="196">
        <v>3</v>
      </c>
      <c r="I297" s="196">
        <v>5</v>
      </c>
      <c r="J297" s="15"/>
      <c r="K297"/>
    </row>
    <row r="298" spans="1:11" ht="13.5">
      <c r="A298" s="113" t="s">
        <v>1874</v>
      </c>
      <c r="B298" s="122" t="s">
        <v>5951</v>
      </c>
      <c r="C298" s="114" t="s">
        <v>1854</v>
      </c>
      <c r="D298" s="13">
        <v>1772</v>
      </c>
      <c r="E298" s="258" t="s">
        <v>6496</v>
      </c>
      <c r="F298" s="14" t="s">
        <v>1292</v>
      </c>
      <c r="G298" s="14" t="s">
        <v>3666</v>
      </c>
      <c r="H298" s="196">
        <v>6</v>
      </c>
      <c r="I298" s="196">
        <v>11</v>
      </c>
      <c r="J298" s="15"/>
      <c r="K298"/>
    </row>
    <row r="299" spans="1:11" ht="13.5">
      <c r="A299" s="113" t="s">
        <v>1874</v>
      </c>
      <c r="B299" s="122" t="s">
        <v>5951</v>
      </c>
      <c r="C299" s="114" t="s">
        <v>1854</v>
      </c>
      <c r="D299" s="13">
        <v>1156</v>
      </c>
      <c r="E299" s="258" t="s">
        <v>6496</v>
      </c>
      <c r="F299" s="14" t="s">
        <v>1292</v>
      </c>
      <c r="G299" s="14" t="s">
        <v>3666</v>
      </c>
      <c r="H299" s="196">
        <v>12</v>
      </c>
      <c r="I299" s="196">
        <v>23</v>
      </c>
      <c r="J299" s="15"/>
      <c r="K299"/>
    </row>
    <row r="300" spans="1:11" ht="13.5">
      <c r="A300" s="113" t="s">
        <v>1874</v>
      </c>
      <c r="B300" s="122" t="s">
        <v>5951</v>
      </c>
      <c r="C300" s="114" t="s">
        <v>1854</v>
      </c>
      <c r="D300" s="13">
        <v>963</v>
      </c>
      <c r="E300" s="258" t="s">
        <v>6496</v>
      </c>
      <c r="F300" s="14" t="s">
        <v>1292</v>
      </c>
      <c r="G300" s="14" t="s">
        <v>3666</v>
      </c>
      <c r="H300" s="196">
        <v>24</v>
      </c>
      <c r="I300" s="196">
        <v>35</v>
      </c>
      <c r="J300" s="15"/>
      <c r="K300"/>
    </row>
    <row r="301" spans="1:11" ht="13.5">
      <c r="A301" s="113" t="s">
        <v>1874</v>
      </c>
      <c r="B301" s="122" t="s">
        <v>5951</v>
      </c>
      <c r="C301" s="114" t="s">
        <v>1854</v>
      </c>
      <c r="D301" s="13">
        <v>847</v>
      </c>
      <c r="E301" s="258" t="s">
        <v>6496</v>
      </c>
      <c r="F301" s="14" t="s">
        <v>1292</v>
      </c>
      <c r="G301" s="14" t="s">
        <v>3666</v>
      </c>
      <c r="H301" s="196">
        <v>36</v>
      </c>
      <c r="I301" s="196">
        <v>47</v>
      </c>
      <c r="J301" s="15"/>
      <c r="K301"/>
    </row>
    <row r="302" spans="1:11" ht="13.5">
      <c r="A302" s="113" t="s">
        <v>1874</v>
      </c>
      <c r="B302" s="122" t="s">
        <v>5951</v>
      </c>
      <c r="C302" s="114" t="s">
        <v>1854</v>
      </c>
      <c r="D302" s="13">
        <v>790</v>
      </c>
      <c r="E302" s="258" t="s">
        <v>6496</v>
      </c>
      <c r="F302" s="14" t="s">
        <v>1292</v>
      </c>
      <c r="G302" s="14" t="s">
        <v>3666</v>
      </c>
      <c r="H302" s="196">
        <v>48</v>
      </c>
      <c r="I302" s="196">
        <v>59</v>
      </c>
      <c r="J302" s="15"/>
      <c r="K302"/>
    </row>
    <row r="303" spans="1:11" ht="13.5">
      <c r="A303" s="113" t="s">
        <v>1874</v>
      </c>
      <c r="B303" s="122" t="s">
        <v>5951</v>
      </c>
      <c r="C303" s="114" t="s">
        <v>1854</v>
      </c>
      <c r="D303" s="13">
        <v>770</v>
      </c>
      <c r="E303" s="258" t="s">
        <v>6496</v>
      </c>
      <c r="F303" s="14" t="s">
        <v>1292</v>
      </c>
      <c r="G303" s="14" t="s">
        <v>3666</v>
      </c>
      <c r="H303" s="196">
        <v>60</v>
      </c>
      <c r="I303" s="196">
        <v>60</v>
      </c>
      <c r="J303" s="15"/>
      <c r="K303"/>
    </row>
    <row r="304" spans="1:11" ht="13.5">
      <c r="A304" s="134"/>
      <c r="B304" s="134"/>
      <c r="C304" s="134"/>
      <c r="D304" s="134"/>
      <c r="E304" s="134"/>
      <c r="F304" s="134"/>
      <c r="G304" s="134"/>
      <c r="H304" s="134"/>
      <c r="I304" s="134"/>
      <c r="J304" s="15"/>
      <c r="K304"/>
    </row>
    <row r="305" spans="1:11" ht="13.5">
      <c r="A305" s="113" t="s">
        <v>1875</v>
      </c>
      <c r="B305" s="122" t="s">
        <v>5952</v>
      </c>
      <c r="C305" s="114" t="s">
        <v>1854</v>
      </c>
      <c r="D305" s="13">
        <v>578</v>
      </c>
      <c r="E305" s="258" t="s">
        <v>6496</v>
      </c>
      <c r="F305" s="14" t="s">
        <v>1292</v>
      </c>
      <c r="G305" s="14" t="s">
        <v>3666</v>
      </c>
      <c r="H305" s="196">
        <v>1</v>
      </c>
      <c r="I305" s="196">
        <v>2</v>
      </c>
      <c r="J305" s="15"/>
      <c r="K305"/>
    </row>
    <row r="306" spans="1:11" ht="13.5">
      <c r="A306" s="113" t="s">
        <v>1875</v>
      </c>
      <c r="B306" s="122" t="s">
        <v>5952</v>
      </c>
      <c r="C306" s="114" t="s">
        <v>1854</v>
      </c>
      <c r="D306" s="13">
        <v>449</v>
      </c>
      <c r="E306" s="258" t="s">
        <v>6496</v>
      </c>
      <c r="F306" s="14" t="s">
        <v>1292</v>
      </c>
      <c r="G306" s="14" t="s">
        <v>3666</v>
      </c>
      <c r="H306" s="196">
        <v>3</v>
      </c>
      <c r="I306" s="196">
        <v>5</v>
      </c>
      <c r="J306" s="15"/>
      <c r="K306"/>
    </row>
    <row r="307" spans="1:11" ht="13.5">
      <c r="A307" s="113" t="s">
        <v>1875</v>
      </c>
      <c r="B307" s="122" t="s">
        <v>5952</v>
      </c>
      <c r="C307" s="114" t="s">
        <v>1854</v>
      </c>
      <c r="D307" s="13">
        <v>295</v>
      </c>
      <c r="E307" s="258" t="s">
        <v>6496</v>
      </c>
      <c r="F307" s="14" t="s">
        <v>1292</v>
      </c>
      <c r="G307" s="14" t="s">
        <v>3666</v>
      </c>
      <c r="H307" s="196">
        <v>6</v>
      </c>
      <c r="I307" s="196">
        <v>11</v>
      </c>
      <c r="J307" s="15"/>
      <c r="K307"/>
    </row>
    <row r="308" spans="1:11" ht="13.5">
      <c r="A308" s="113" t="s">
        <v>1875</v>
      </c>
      <c r="B308" s="122" t="s">
        <v>5952</v>
      </c>
      <c r="C308" s="114" t="s">
        <v>1854</v>
      </c>
      <c r="D308" s="13">
        <v>193</v>
      </c>
      <c r="E308" s="258" t="s">
        <v>6496</v>
      </c>
      <c r="F308" s="14" t="s">
        <v>1292</v>
      </c>
      <c r="G308" s="14" t="s">
        <v>3666</v>
      </c>
      <c r="H308" s="196">
        <v>12</v>
      </c>
      <c r="I308" s="196">
        <v>23</v>
      </c>
      <c r="J308" s="15"/>
      <c r="K308"/>
    </row>
    <row r="309" spans="1:11" ht="13.5">
      <c r="A309" s="113" t="s">
        <v>1875</v>
      </c>
      <c r="B309" s="122" t="s">
        <v>5952</v>
      </c>
      <c r="C309" s="114" t="s">
        <v>1854</v>
      </c>
      <c r="D309" s="13">
        <v>161</v>
      </c>
      <c r="E309" s="258" t="s">
        <v>6496</v>
      </c>
      <c r="F309" s="14" t="s">
        <v>1292</v>
      </c>
      <c r="G309" s="14" t="s">
        <v>3666</v>
      </c>
      <c r="H309" s="196">
        <v>24</v>
      </c>
      <c r="I309" s="196">
        <v>35</v>
      </c>
      <c r="J309" s="15"/>
      <c r="K309"/>
    </row>
    <row r="310" spans="1:11" ht="13.5">
      <c r="A310" s="113" t="s">
        <v>1875</v>
      </c>
      <c r="B310" s="122" t="s">
        <v>5952</v>
      </c>
      <c r="C310" s="114" t="s">
        <v>1854</v>
      </c>
      <c r="D310" s="13">
        <v>141</v>
      </c>
      <c r="E310" s="258" t="s">
        <v>6496</v>
      </c>
      <c r="F310" s="14" t="s">
        <v>1292</v>
      </c>
      <c r="G310" s="14" t="s">
        <v>3666</v>
      </c>
      <c r="H310" s="196">
        <v>36</v>
      </c>
      <c r="I310" s="196">
        <v>47</v>
      </c>
      <c r="J310" s="15"/>
      <c r="K310"/>
    </row>
    <row r="311" spans="1:11" ht="13.5">
      <c r="A311" s="113" t="s">
        <v>1875</v>
      </c>
      <c r="B311" s="122" t="s">
        <v>5952</v>
      </c>
      <c r="C311" s="114" t="s">
        <v>1854</v>
      </c>
      <c r="D311" s="13">
        <v>132</v>
      </c>
      <c r="E311" s="258" t="s">
        <v>6496</v>
      </c>
      <c r="F311" s="14" t="s">
        <v>1292</v>
      </c>
      <c r="G311" s="14" t="s">
        <v>3666</v>
      </c>
      <c r="H311" s="196">
        <v>48</v>
      </c>
      <c r="I311" s="196">
        <v>59</v>
      </c>
      <c r="J311" s="15"/>
      <c r="K311"/>
    </row>
    <row r="312" spans="1:11" ht="13.5">
      <c r="A312" s="113" t="s">
        <v>1875</v>
      </c>
      <c r="B312" s="122" t="s">
        <v>5952</v>
      </c>
      <c r="C312" s="114" t="s">
        <v>1854</v>
      </c>
      <c r="D312" s="13">
        <v>128</v>
      </c>
      <c r="E312" s="258" t="s">
        <v>6496</v>
      </c>
      <c r="F312" s="14" t="s">
        <v>1292</v>
      </c>
      <c r="G312" s="14" t="s">
        <v>3666</v>
      </c>
      <c r="H312" s="196">
        <v>60</v>
      </c>
      <c r="I312" s="196">
        <v>60</v>
      </c>
      <c r="J312" s="15"/>
      <c r="K312"/>
    </row>
    <row r="313" spans="1:11" ht="13.5">
      <c r="A313" s="134"/>
      <c r="B313" s="134"/>
      <c r="C313" s="134"/>
      <c r="D313" s="134"/>
      <c r="E313" s="134"/>
      <c r="F313" s="134"/>
      <c r="G313" s="134"/>
      <c r="H313" s="134"/>
      <c r="I313" s="134"/>
      <c r="J313" s="15"/>
      <c r="K313"/>
    </row>
    <row r="314" spans="1:11" ht="13.5">
      <c r="A314" s="113" t="s">
        <v>1876</v>
      </c>
      <c r="B314" s="122" t="s">
        <v>5953</v>
      </c>
      <c r="C314" s="114" t="s">
        <v>1854</v>
      </c>
      <c r="D314" s="13">
        <v>5585</v>
      </c>
      <c r="E314" s="258" t="s">
        <v>6496</v>
      </c>
      <c r="F314" s="14" t="s">
        <v>1292</v>
      </c>
      <c r="G314" s="14" t="s">
        <v>3666</v>
      </c>
      <c r="H314" s="196">
        <v>1</v>
      </c>
      <c r="I314" s="196">
        <v>2</v>
      </c>
      <c r="J314" s="15"/>
      <c r="K314"/>
    </row>
    <row r="315" spans="1:11" ht="13.5">
      <c r="A315" s="113" t="s">
        <v>1876</v>
      </c>
      <c r="B315" s="122" t="s">
        <v>5953</v>
      </c>
      <c r="C315" s="114" t="s">
        <v>1854</v>
      </c>
      <c r="D315" s="13">
        <v>4344</v>
      </c>
      <c r="E315" s="258" t="s">
        <v>6496</v>
      </c>
      <c r="F315" s="14" t="s">
        <v>1292</v>
      </c>
      <c r="G315" s="14" t="s">
        <v>3666</v>
      </c>
      <c r="H315" s="196">
        <v>3</v>
      </c>
      <c r="I315" s="196">
        <v>5</v>
      </c>
      <c r="J315" s="15"/>
      <c r="K315"/>
    </row>
    <row r="316" spans="1:11" ht="13.5">
      <c r="A316" s="113" t="s">
        <v>1876</v>
      </c>
      <c r="B316" s="122" t="s">
        <v>5953</v>
      </c>
      <c r="C316" s="114" t="s">
        <v>1854</v>
      </c>
      <c r="D316" s="13">
        <v>2855</v>
      </c>
      <c r="E316" s="258" t="s">
        <v>6496</v>
      </c>
      <c r="F316" s="14" t="s">
        <v>1292</v>
      </c>
      <c r="G316" s="14" t="s">
        <v>3666</v>
      </c>
      <c r="H316" s="196">
        <v>6</v>
      </c>
      <c r="I316" s="196">
        <v>11</v>
      </c>
      <c r="J316" s="15"/>
      <c r="K316"/>
    </row>
    <row r="317" spans="1:11" ht="13.5">
      <c r="A317" s="113" t="s">
        <v>1876</v>
      </c>
      <c r="B317" s="122" t="s">
        <v>5953</v>
      </c>
      <c r="C317" s="114" t="s">
        <v>1854</v>
      </c>
      <c r="D317" s="13">
        <v>1862</v>
      </c>
      <c r="E317" s="258" t="s">
        <v>6496</v>
      </c>
      <c r="F317" s="14" t="s">
        <v>1292</v>
      </c>
      <c r="G317" s="14" t="s">
        <v>3666</v>
      </c>
      <c r="H317" s="196">
        <v>12</v>
      </c>
      <c r="I317" s="196">
        <v>23</v>
      </c>
      <c r="J317" s="15"/>
      <c r="K317"/>
    </row>
    <row r="318" spans="1:11" ht="13.5">
      <c r="A318" s="113" t="s">
        <v>1876</v>
      </c>
      <c r="B318" s="122" t="s">
        <v>5953</v>
      </c>
      <c r="C318" s="114" t="s">
        <v>1854</v>
      </c>
      <c r="D318" s="13">
        <v>1552</v>
      </c>
      <c r="E318" s="258" t="s">
        <v>6496</v>
      </c>
      <c r="F318" s="14" t="s">
        <v>1292</v>
      </c>
      <c r="G318" s="14" t="s">
        <v>3666</v>
      </c>
      <c r="H318" s="196">
        <v>24</v>
      </c>
      <c r="I318" s="196">
        <v>35</v>
      </c>
      <c r="J318" s="15"/>
      <c r="K318"/>
    </row>
    <row r="319" spans="1:11" ht="13.5">
      <c r="A319" s="113" t="s">
        <v>1876</v>
      </c>
      <c r="B319" s="122" t="s">
        <v>5953</v>
      </c>
      <c r="C319" s="114" t="s">
        <v>1854</v>
      </c>
      <c r="D319" s="13">
        <v>1365</v>
      </c>
      <c r="E319" s="258" t="s">
        <v>6496</v>
      </c>
      <c r="F319" s="14" t="s">
        <v>1292</v>
      </c>
      <c r="G319" s="14" t="s">
        <v>3666</v>
      </c>
      <c r="H319" s="196">
        <v>36</v>
      </c>
      <c r="I319" s="196">
        <v>47</v>
      </c>
      <c r="J319" s="15"/>
      <c r="K319"/>
    </row>
    <row r="320" spans="1:11" ht="13.5">
      <c r="A320" s="113" t="s">
        <v>1876</v>
      </c>
      <c r="B320" s="122" t="s">
        <v>5953</v>
      </c>
      <c r="C320" s="114" t="s">
        <v>1854</v>
      </c>
      <c r="D320" s="13">
        <v>1272</v>
      </c>
      <c r="E320" s="258" t="s">
        <v>6496</v>
      </c>
      <c r="F320" s="14" t="s">
        <v>1292</v>
      </c>
      <c r="G320" s="14" t="s">
        <v>3666</v>
      </c>
      <c r="H320" s="196">
        <v>48</v>
      </c>
      <c r="I320" s="196">
        <v>59</v>
      </c>
      <c r="J320" s="15"/>
      <c r="K320"/>
    </row>
    <row r="321" spans="1:12" ht="13.5">
      <c r="A321" s="113" t="s">
        <v>1876</v>
      </c>
      <c r="B321" s="122" t="s">
        <v>5953</v>
      </c>
      <c r="C321" s="114" t="s">
        <v>1854</v>
      </c>
      <c r="D321" s="13">
        <v>1241</v>
      </c>
      <c r="E321" s="258" t="s">
        <v>6496</v>
      </c>
      <c r="F321" s="14" t="s">
        <v>1292</v>
      </c>
      <c r="G321" s="14" t="s">
        <v>3666</v>
      </c>
      <c r="H321" s="196">
        <v>60</v>
      </c>
      <c r="I321" s="196">
        <v>60</v>
      </c>
      <c r="J321" s="15"/>
      <c r="K321"/>
    </row>
    <row r="322" spans="1:12" ht="13.5">
      <c r="A322" s="134"/>
      <c r="B322" s="134"/>
      <c r="C322" s="134"/>
      <c r="D322" s="134"/>
      <c r="E322" s="134"/>
      <c r="F322" s="134"/>
      <c r="G322" s="134"/>
      <c r="H322" s="134"/>
      <c r="I322" s="134"/>
      <c r="J322" s="15"/>
      <c r="K322"/>
    </row>
    <row r="323" spans="1:12" ht="13.5">
      <c r="A323" s="113" t="s">
        <v>1962</v>
      </c>
      <c r="B323" s="410" t="s">
        <v>11047</v>
      </c>
      <c r="C323" s="410" t="s">
        <v>11047</v>
      </c>
      <c r="D323" s="13">
        <v>5008</v>
      </c>
      <c r="E323" s="258" t="s">
        <v>6496</v>
      </c>
      <c r="F323" s="14" t="s">
        <v>1292</v>
      </c>
      <c r="G323" s="14" t="s">
        <v>3666</v>
      </c>
      <c r="H323" s="196">
        <v>1</v>
      </c>
      <c r="I323" s="196">
        <v>2</v>
      </c>
      <c r="J323" s="15"/>
      <c r="K323"/>
    </row>
    <row r="324" spans="1:12" ht="13.5">
      <c r="A324" s="113" t="s">
        <v>1962</v>
      </c>
      <c r="B324" s="410" t="s">
        <v>11047</v>
      </c>
      <c r="C324" s="410" t="s">
        <v>11047</v>
      </c>
      <c r="D324" s="13">
        <v>3895</v>
      </c>
      <c r="E324" s="258" t="s">
        <v>6496</v>
      </c>
      <c r="F324" s="14" t="s">
        <v>1292</v>
      </c>
      <c r="G324" s="14" t="s">
        <v>3666</v>
      </c>
      <c r="H324" s="196">
        <v>3</v>
      </c>
      <c r="I324" s="196">
        <v>5</v>
      </c>
      <c r="J324" s="15"/>
      <c r="K324"/>
      <c r="L324" s="849"/>
    </row>
    <row r="325" spans="1:12" ht="13.5">
      <c r="A325" s="113" t="s">
        <v>1962</v>
      </c>
      <c r="B325" s="410" t="s">
        <v>11047</v>
      </c>
      <c r="C325" s="410" t="s">
        <v>11047</v>
      </c>
      <c r="D325" s="13">
        <v>2559</v>
      </c>
      <c r="E325" s="258" t="s">
        <v>6496</v>
      </c>
      <c r="F325" s="14" t="s">
        <v>1292</v>
      </c>
      <c r="G325" s="14" t="s">
        <v>3666</v>
      </c>
      <c r="H325" s="196">
        <v>6</v>
      </c>
      <c r="I325" s="196">
        <v>11</v>
      </c>
      <c r="J325" s="15"/>
      <c r="K325"/>
      <c r="L325" s="849"/>
    </row>
    <row r="326" spans="1:12" ht="13.5">
      <c r="A326" s="113" t="s">
        <v>1962</v>
      </c>
      <c r="B326" s="410" t="s">
        <v>11047</v>
      </c>
      <c r="C326" s="410" t="s">
        <v>11047</v>
      </c>
      <c r="D326" s="13">
        <v>1669</v>
      </c>
      <c r="E326" s="258" t="s">
        <v>6496</v>
      </c>
      <c r="F326" s="14" t="s">
        <v>1292</v>
      </c>
      <c r="G326" s="14" t="s">
        <v>3666</v>
      </c>
      <c r="H326" s="196">
        <v>12</v>
      </c>
      <c r="I326" s="196">
        <v>23</v>
      </c>
      <c r="J326" s="15"/>
      <c r="K326"/>
      <c r="L326" s="849"/>
    </row>
    <row r="327" spans="1:12" ht="13.5">
      <c r="A327" s="113" t="s">
        <v>1962</v>
      </c>
      <c r="B327" s="410" t="s">
        <v>11047</v>
      </c>
      <c r="C327" s="410" t="s">
        <v>11047</v>
      </c>
      <c r="D327" s="13">
        <v>1391</v>
      </c>
      <c r="E327" s="258" t="s">
        <v>6496</v>
      </c>
      <c r="F327" s="14" t="s">
        <v>1292</v>
      </c>
      <c r="G327" s="14" t="s">
        <v>3666</v>
      </c>
      <c r="H327" s="196">
        <v>24</v>
      </c>
      <c r="I327" s="196">
        <v>35</v>
      </c>
      <c r="J327" s="15"/>
      <c r="K327"/>
      <c r="L327" s="849"/>
    </row>
    <row r="328" spans="1:12" ht="13.5">
      <c r="A328" s="113" t="s">
        <v>1962</v>
      </c>
      <c r="B328" s="410" t="s">
        <v>11047</v>
      </c>
      <c r="C328" s="410" t="s">
        <v>11047</v>
      </c>
      <c r="D328" s="13">
        <v>1224</v>
      </c>
      <c r="E328" s="258" t="s">
        <v>6496</v>
      </c>
      <c r="F328" s="14" t="s">
        <v>1292</v>
      </c>
      <c r="G328" s="14" t="s">
        <v>3666</v>
      </c>
      <c r="H328" s="196">
        <v>36</v>
      </c>
      <c r="I328" s="196">
        <v>47</v>
      </c>
      <c r="J328" s="15"/>
      <c r="K328"/>
      <c r="L328" s="849"/>
    </row>
    <row r="329" spans="1:12" ht="13.5">
      <c r="A329" s="113" t="s">
        <v>1962</v>
      </c>
      <c r="B329" s="410" t="s">
        <v>11047</v>
      </c>
      <c r="C329" s="410" t="s">
        <v>11047</v>
      </c>
      <c r="D329" s="13">
        <v>1141</v>
      </c>
      <c r="E329" s="258" t="s">
        <v>6496</v>
      </c>
      <c r="F329" s="14" t="s">
        <v>1292</v>
      </c>
      <c r="G329" s="14" t="s">
        <v>3666</v>
      </c>
      <c r="H329" s="196">
        <v>48</v>
      </c>
      <c r="I329" s="196">
        <v>59</v>
      </c>
      <c r="J329" s="15"/>
      <c r="K329"/>
      <c r="L329" s="849"/>
    </row>
    <row r="330" spans="1:12" ht="13.5">
      <c r="A330" s="113" t="s">
        <v>1962</v>
      </c>
      <c r="B330" s="410" t="s">
        <v>11047</v>
      </c>
      <c r="C330" s="410" t="s">
        <v>11047</v>
      </c>
      <c r="D330" s="13">
        <v>1113</v>
      </c>
      <c r="E330" s="258" t="s">
        <v>6496</v>
      </c>
      <c r="F330" s="14" t="s">
        <v>1292</v>
      </c>
      <c r="G330" s="14" t="s">
        <v>3666</v>
      </c>
      <c r="H330" s="196">
        <v>60</v>
      </c>
      <c r="I330" s="196">
        <v>60</v>
      </c>
      <c r="J330" s="15"/>
      <c r="K330"/>
      <c r="L330" s="849"/>
    </row>
    <row r="331" spans="1:12" ht="13.5">
      <c r="A331" s="134"/>
      <c r="B331" s="134"/>
      <c r="C331" s="134"/>
      <c r="D331" s="134"/>
      <c r="E331" s="134"/>
      <c r="F331" s="134"/>
      <c r="G331" s="134"/>
      <c r="H331" s="134"/>
      <c r="I331" s="134"/>
      <c r="J331" s="15"/>
      <c r="K331"/>
    </row>
    <row r="332" spans="1:12" ht="13.5">
      <c r="A332" s="113" t="s">
        <v>1877</v>
      </c>
      <c r="B332" s="122" t="s">
        <v>5954</v>
      </c>
      <c r="C332" s="114" t="s">
        <v>1854</v>
      </c>
      <c r="D332" s="13">
        <v>2889</v>
      </c>
      <c r="E332" s="258" t="s">
        <v>6496</v>
      </c>
      <c r="F332" s="14" t="s">
        <v>1292</v>
      </c>
      <c r="G332" s="14" t="s">
        <v>3666</v>
      </c>
      <c r="H332" s="196">
        <v>1</v>
      </c>
      <c r="I332" s="196">
        <v>2</v>
      </c>
      <c r="J332" s="15"/>
      <c r="K332"/>
    </row>
    <row r="333" spans="1:12" ht="13.5">
      <c r="A333" s="113" t="s">
        <v>1877</v>
      </c>
      <c r="B333" s="122" t="s">
        <v>5954</v>
      </c>
      <c r="C333" s="114" t="s">
        <v>1854</v>
      </c>
      <c r="D333" s="13">
        <v>2247</v>
      </c>
      <c r="E333" s="258" t="s">
        <v>6496</v>
      </c>
      <c r="F333" s="14" t="s">
        <v>1292</v>
      </c>
      <c r="G333" s="14" t="s">
        <v>3666</v>
      </c>
      <c r="H333" s="196">
        <v>3</v>
      </c>
      <c r="I333" s="196">
        <v>5</v>
      </c>
      <c r="J333" s="15"/>
      <c r="K333"/>
    </row>
    <row r="334" spans="1:12" ht="13.5">
      <c r="A334" s="113" t="s">
        <v>1877</v>
      </c>
      <c r="B334" s="122" t="s">
        <v>5954</v>
      </c>
      <c r="C334" s="114" t="s">
        <v>1854</v>
      </c>
      <c r="D334" s="13">
        <v>1477</v>
      </c>
      <c r="E334" s="258" t="s">
        <v>6496</v>
      </c>
      <c r="F334" s="14" t="s">
        <v>1292</v>
      </c>
      <c r="G334" s="14" t="s">
        <v>3666</v>
      </c>
      <c r="H334" s="196">
        <v>6</v>
      </c>
      <c r="I334" s="196">
        <v>11</v>
      </c>
      <c r="J334" s="15"/>
      <c r="K334"/>
    </row>
    <row r="335" spans="1:12" ht="13.5">
      <c r="A335" s="113" t="s">
        <v>1877</v>
      </c>
      <c r="B335" s="122" t="s">
        <v>5954</v>
      </c>
      <c r="C335" s="114" t="s">
        <v>1854</v>
      </c>
      <c r="D335" s="13">
        <v>963</v>
      </c>
      <c r="E335" s="258" t="s">
        <v>6496</v>
      </c>
      <c r="F335" s="14" t="s">
        <v>1292</v>
      </c>
      <c r="G335" s="14" t="s">
        <v>3666</v>
      </c>
      <c r="H335" s="196">
        <v>12</v>
      </c>
      <c r="I335" s="196">
        <v>23</v>
      </c>
      <c r="J335" s="15"/>
      <c r="K335"/>
    </row>
    <row r="336" spans="1:12" ht="13.5">
      <c r="A336" s="113" t="s">
        <v>1877</v>
      </c>
      <c r="B336" s="122" t="s">
        <v>5954</v>
      </c>
      <c r="C336" s="114" t="s">
        <v>1854</v>
      </c>
      <c r="D336" s="13">
        <v>803</v>
      </c>
      <c r="E336" s="258" t="s">
        <v>6496</v>
      </c>
      <c r="F336" s="14" t="s">
        <v>1292</v>
      </c>
      <c r="G336" s="14" t="s">
        <v>3666</v>
      </c>
      <c r="H336" s="196">
        <v>24</v>
      </c>
      <c r="I336" s="196">
        <v>35</v>
      </c>
      <c r="J336" s="15"/>
      <c r="K336"/>
    </row>
    <row r="337" spans="1:11" ht="13.5">
      <c r="A337" s="113" t="s">
        <v>1877</v>
      </c>
      <c r="B337" s="122" t="s">
        <v>5954</v>
      </c>
      <c r="C337" s="114" t="s">
        <v>1854</v>
      </c>
      <c r="D337" s="13">
        <v>706</v>
      </c>
      <c r="E337" s="258" t="s">
        <v>6496</v>
      </c>
      <c r="F337" s="14" t="s">
        <v>1292</v>
      </c>
      <c r="G337" s="14" t="s">
        <v>3666</v>
      </c>
      <c r="H337" s="196">
        <v>36</v>
      </c>
      <c r="I337" s="196">
        <v>47</v>
      </c>
      <c r="J337" s="15"/>
      <c r="K337"/>
    </row>
    <row r="338" spans="1:11" ht="13.5">
      <c r="A338" s="113" t="s">
        <v>1877</v>
      </c>
      <c r="B338" s="122" t="s">
        <v>5954</v>
      </c>
      <c r="C338" s="114" t="s">
        <v>1854</v>
      </c>
      <c r="D338" s="13">
        <v>658</v>
      </c>
      <c r="E338" s="258" t="s">
        <v>6496</v>
      </c>
      <c r="F338" s="14" t="s">
        <v>1292</v>
      </c>
      <c r="G338" s="14" t="s">
        <v>3666</v>
      </c>
      <c r="H338" s="196">
        <v>48</v>
      </c>
      <c r="I338" s="196">
        <v>59</v>
      </c>
      <c r="J338" s="15"/>
      <c r="K338"/>
    </row>
    <row r="339" spans="1:11" ht="13.5">
      <c r="A339" s="113" t="s">
        <v>1877</v>
      </c>
      <c r="B339" s="122" t="s">
        <v>5954</v>
      </c>
      <c r="C339" s="114" t="s">
        <v>1854</v>
      </c>
      <c r="D339" s="13">
        <v>642</v>
      </c>
      <c r="E339" s="258" t="s">
        <v>6496</v>
      </c>
      <c r="F339" s="14" t="s">
        <v>1292</v>
      </c>
      <c r="G339" s="14" t="s">
        <v>3666</v>
      </c>
      <c r="H339" s="196">
        <v>60</v>
      </c>
      <c r="I339" s="196">
        <v>60</v>
      </c>
      <c r="J339" s="15"/>
      <c r="K339"/>
    </row>
    <row r="340" spans="1:11" ht="13.5">
      <c r="A340" s="134"/>
      <c r="B340" s="134"/>
      <c r="C340" s="134"/>
      <c r="D340" s="134"/>
      <c r="E340" s="134"/>
      <c r="F340" s="134"/>
      <c r="G340" s="134"/>
      <c r="H340" s="134"/>
      <c r="I340" s="134"/>
      <c r="J340" s="15"/>
      <c r="K340"/>
    </row>
    <row r="341" spans="1:11" ht="13.5">
      <c r="A341" s="113" t="s">
        <v>1878</v>
      </c>
      <c r="B341" s="122" t="s">
        <v>5955</v>
      </c>
      <c r="C341" s="114" t="s">
        <v>1854</v>
      </c>
      <c r="D341" s="13">
        <v>2311</v>
      </c>
      <c r="E341" s="258" t="s">
        <v>6496</v>
      </c>
      <c r="F341" s="14" t="s">
        <v>1292</v>
      </c>
      <c r="G341" s="14" t="s">
        <v>3666</v>
      </c>
      <c r="H341" s="196">
        <v>1</v>
      </c>
      <c r="I341" s="196">
        <v>2</v>
      </c>
      <c r="J341" s="15"/>
      <c r="K341"/>
    </row>
    <row r="342" spans="1:11" ht="13.5">
      <c r="A342" s="113" t="s">
        <v>1878</v>
      </c>
      <c r="B342" s="122" t="s">
        <v>5955</v>
      </c>
      <c r="C342" s="114" t="s">
        <v>1854</v>
      </c>
      <c r="D342" s="13">
        <v>1798</v>
      </c>
      <c r="E342" s="258" t="s">
        <v>6496</v>
      </c>
      <c r="F342" s="14" t="s">
        <v>1292</v>
      </c>
      <c r="G342" s="14" t="s">
        <v>3666</v>
      </c>
      <c r="H342" s="196">
        <v>3</v>
      </c>
      <c r="I342" s="196">
        <v>5</v>
      </c>
      <c r="J342" s="15"/>
      <c r="K342"/>
    </row>
    <row r="343" spans="1:11" ht="13.5">
      <c r="A343" s="113" t="s">
        <v>1878</v>
      </c>
      <c r="B343" s="122" t="s">
        <v>5955</v>
      </c>
      <c r="C343" s="114" t="s">
        <v>1854</v>
      </c>
      <c r="D343" s="13">
        <v>1181</v>
      </c>
      <c r="E343" s="258" t="s">
        <v>6496</v>
      </c>
      <c r="F343" s="14" t="s">
        <v>1292</v>
      </c>
      <c r="G343" s="14" t="s">
        <v>3666</v>
      </c>
      <c r="H343" s="196">
        <v>6</v>
      </c>
      <c r="I343" s="196">
        <v>11</v>
      </c>
      <c r="J343" s="15"/>
      <c r="K343"/>
    </row>
    <row r="344" spans="1:11" ht="13.5">
      <c r="A344" s="113" t="s">
        <v>1878</v>
      </c>
      <c r="B344" s="122" t="s">
        <v>5955</v>
      </c>
      <c r="C344" s="114" t="s">
        <v>1854</v>
      </c>
      <c r="D344" s="13">
        <v>770</v>
      </c>
      <c r="E344" s="258" t="s">
        <v>6496</v>
      </c>
      <c r="F344" s="14" t="s">
        <v>1292</v>
      </c>
      <c r="G344" s="14" t="s">
        <v>3666</v>
      </c>
      <c r="H344" s="196">
        <v>12</v>
      </c>
      <c r="I344" s="196">
        <v>23</v>
      </c>
      <c r="J344" s="15"/>
      <c r="K344"/>
    </row>
    <row r="345" spans="1:11" ht="13.5">
      <c r="A345" s="113" t="s">
        <v>1878</v>
      </c>
      <c r="B345" s="122" t="s">
        <v>5955</v>
      </c>
      <c r="C345" s="114" t="s">
        <v>1854</v>
      </c>
      <c r="D345" s="13">
        <v>642</v>
      </c>
      <c r="E345" s="258" t="s">
        <v>6496</v>
      </c>
      <c r="F345" s="14" t="s">
        <v>1292</v>
      </c>
      <c r="G345" s="14" t="s">
        <v>3666</v>
      </c>
      <c r="H345" s="196">
        <v>24</v>
      </c>
      <c r="I345" s="196">
        <v>35</v>
      </c>
      <c r="J345" s="15"/>
      <c r="K345"/>
    </row>
    <row r="346" spans="1:11" ht="13.5">
      <c r="A346" s="113" t="s">
        <v>1878</v>
      </c>
      <c r="B346" s="122" t="s">
        <v>5955</v>
      </c>
      <c r="C346" s="114" t="s">
        <v>1854</v>
      </c>
      <c r="D346" s="13">
        <v>565</v>
      </c>
      <c r="E346" s="258" t="s">
        <v>6496</v>
      </c>
      <c r="F346" s="14" t="s">
        <v>1292</v>
      </c>
      <c r="G346" s="14" t="s">
        <v>3666</v>
      </c>
      <c r="H346" s="196">
        <v>36</v>
      </c>
      <c r="I346" s="196">
        <v>47</v>
      </c>
      <c r="J346" s="15"/>
      <c r="K346"/>
    </row>
    <row r="347" spans="1:11" ht="13.5">
      <c r="A347" s="113" t="s">
        <v>1878</v>
      </c>
      <c r="B347" s="122" t="s">
        <v>5955</v>
      </c>
      <c r="C347" s="114" t="s">
        <v>1854</v>
      </c>
      <c r="D347" s="13">
        <v>526</v>
      </c>
      <c r="E347" s="258" t="s">
        <v>6496</v>
      </c>
      <c r="F347" s="14" t="s">
        <v>1292</v>
      </c>
      <c r="G347" s="14" t="s">
        <v>3666</v>
      </c>
      <c r="H347" s="196">
        <v>48</v>
      </c>
      <c r="I347" s="196">
        <v>59</v>
      </c>
      <c r="J347" s="15"/>
      <c r="K347"/>
    </row>
    <row r="348" spans="1:11" ht="13.5">
      <c r="A348" s="113" t="s">
        <v>1878</v>
      </c>
      <c r="B348" s="122" t="s">
        <v>5955</v>
      </c>
      <c r="C348" s="114" t="s">
        <v>1854</v>
      </c>
      <c r="D348" s="13">
        <v>514</v>
      </c>
      <c r="E348" s="258" t="s">
        <v>6496</v>
      </c>
      <c r="F348" s="14" t="s">
        <v>1292</v>
      </c>
      <c r="G348" s="14" t="s">
        <v>3666</v>
      </c>
      <c r="H348" s="196">
        <v>60</v>
      </c>
      <c r="I348" s="196">
        <v>60</v>
      </c>
      <c r="J348" s="15"/>
      <c r="K348"/>
    </row>
    <row r="349" spans="1:11" ht="13.5">
      <c r="A349" s="134"/>
      <c r="B349" s="134"/>
      <c r="C349" s="134"/>
      <c r="D349" s="134"/>
      <c r="E349" s="134"/>
      <c r="F349" s="134"/>
      <c r="G349" s="134"/>
      <c r="H349" s="134"/>
      <c r="I349" s="134"/>
      <c r="J349" s="15"/>
      <c r="K349"/>
    </row>
    <row r="350" spans="1:11" ht="13.5">
      <c r="A350" s="113" t="s">
        <v>1879</v>
      </c>
      <c r="B350" s="122" t="s">
        <v>5956</v>
      </c>
      <c r="C350" s="114" t="s">
        <v>1854</v>
      </c>
      <c r="D350" s="13">
        <v>2696</v>
      </c>
      <c r="E350" s="258" t="s">
        <v>6496</v>
      </c>
      <c r="F350" s="14" t="s">
        <v>1292</v>
      </c>
      <c r="G350" s="14" t="s">
        <v>3666</v>
      </c>
      <c r="H350" s="196">
        <v>1</v>
      </c>
      <c r="I350" s="196">
        <v>2</v>
      </c>
      <c r="J350" s="15"/>
      <c r="K350"/>
    </row>
    <row r="351" spans="1:11" ht="13.5">
      <c r="A351" s="113" t="s">
        <v>1879</v>
      </c>
      <c r="B351" s="122" t="s">
        <v>5956</v>
      </c>
      <c r="C351" s="114" t="s">
        <v>1854</v>
      </c>
      <c r="D351" s="13">
        <v>2097</v>
      </c>
      <c r="E351" s="258" t="s">
        <v>6496</v>
      </c>
      <c r="F351" s="14" t="s">
        <v>1292</v>
      </c>
      <c r="G351" s="14" t="s">
        <v>3666</v>
      </c>
      <c r="H351" s="196">
        <v>3</v>
      </c>
      <c r="I351" s="196">
        <v>5</v>
      </c>
      <c r="J351" s="15"/>
      <c r="K351"/>
    </row>
    <row r="352" spans="1:11" ht="13.5">
      <c r="A352" s="113" t="s">
        <v>1879</v>
      </c>
      <c r="B352" s="122" t="s">
        <v>5956</v>
      </c>
      <c r="C352" s="114" t="s">
        <v>1854</v>
      </c>
      <c r="D352" s="13">
        <v>1378</v>
      </c>
      <c r="E352" s="258" t="s">
        <v>6496</v>
      </c>
      <c r="F352" s="14" t="s">
        <v>1292</v>
      </c>
      <c r="G352" s="14" t="s">
        <v>3666</v>
      </c>
      <c r="H352" s="196">
        <v>6</v>
      </c>
      <c r="I352" s="196">
        <v>11</v>
      </c>
      <c r="J352" s="15"/>
      <c r="K352"/>
    </row>
    <row r="353" spans="1:11" ht="13.5">
      <c r="A353" s="113" t="s">
        <v>1879</v>
      </c>
      <c r="B353" s="122" t="s">
        <v>5956</v>
      </c>
      <c r="C353" s="114" t="s">
        <v>1854</v>
      </c>
      <c r="D353" s="13">
        <v>899</v>
      </c>
      <c r="E353" s="258" t="s">
        <v>6496</v>
      </c>
      <c r="F353" s="14" t="s">
        <v>1292</v>
      </c>
      <c r="G353" s="14" t="s">
        <v>3666</v>
      </c>
      <c r="H353" s="196">
        <v>12</v>
      </c>
      <c r="I353" s="196">
        <v>23</v>
      </c>
      <c r="J353" s="15"/>
      <c r="K353"/>
    </row>
    <row r="354" spans="1:11" ht="13.5">
      <c r="A354" s="113" t="s">
        <v>1879</v>
      </c>
      <c r="B354" s="122" t="s">
        <v>5956</v>
      </c>
      <c r="C354" s="114" t="s">
        <v>1854</v>
      </c>
      <c r="D354" s="13">
        <v>749</v>
      </c>
      <c r="E354" s="258" t="s">
        <v>6496</v>
      </c>
      <c r="F354" s="14" t="s">
        <v>1292</v>
      </c>
      <c r="G354" s="14" t="s">
        <v>3666</v>
      </c>
      <c r="H354" s="196">
        <v>24</v>
      </c>
      <c r="I354" s="196">
        <v>35</v>
      </c>
      <c r="J354" s="15"/>
      <c r="K354"/>
    </row>
    <row r="355" spans="1:11" ht="13.5">
      <c r="A355" s="113" t="s">
        <v>1879</v>
      </c>
      <c r="B355" s="122" t="s">
        <v>5956</v>
      </c>
      <c r="C355" s="114" t="s">
        <v>1854</v>
      </c>
      <c r="D355" s="13">
        <v>659</v>
      </c>
      <c r="E355" s="258" t="s">
        <v>6496</v>
      </c>
      <c r="F355" s="14" t="s">
        <v>1292</v>
      </c>
      <c r="G355" s="14" t="s">
        <v>3666</v>
      </c>
      <c r="H355" s="196">
        <v>36</v>
      </c>
      <c r="I355" s="196">
        <v>47</v>
      </c>
      <c r="J355" s="15"/>
      <c r="K355"/>
    </row>
    <row r="356" spans="1:11" ht="13.5">
      <c r="A356" s="113" t="s">
        <v>1879</v>
      </c>
      <c r="B356" s="122" t="s">
        <v>5956</v>
      </c>
      <c r="C356" s="114" t="s">
        <v>1854</v>
      </c>
      <c r="D356" s="13">
        <v>614</v>
      </c>
      <c r="E356" s="258" t="s">
        <v>6496</v>
      </c>
      <c r="F356" s="14" t="s">
        <v>1292</v>
      </c>
      <c r="G356" s="14" t="s">
        <v>3666</v>
      </c>
      <c r="H356" s="196">
        <v>48</v>
      </c>
      <c r="I356" s="196">
        <v>59</v>
      </c>
      <c r="J356" s="15"/>
      <c r="K356"/>
    </row>
    <row r="357" spans="1:11" ht="13.5">
      <c r="A357" s="113" t="s">
        <v>1879</v>
      </c>
      <c r="B357" s="122" t="s">
        <v>5956</v>
      </c>
      <c r="C357" s="114" t="s">
        <v>1854</v>
      </c>
      <c r="D357" s="13">
        <v>599</v>
      </c>
      <c r="E357" s="258" t="s">
        <v>6496</v>
      </c>
      <c r="F357" s="14" t="s">
        <v>1292</v>
      </c>
      <c r="G357" s="14" t="s">
        <v>3666</v>
      </c>
      <c r="H357" s="196">
        <v>60</v>
      </c>
      <c r="I357" s="196">
        <v>60</v>
      </c>
      <c r="J357" s="15"/>
      <c r="K357"/>
    </row>
    <row r="358" spans="1:11" ht="13.5">
      <c r="A358" s="134"/>
      <c r="B358" s="134"/>
      <c r="C358" s="134"/>
      <c r="D358" s="134"/>
      <c r="E358" s="134"/>
      <c r="F358" s="134"/>
      <c r="G358" s="134"/>
      <c r="H358" s="134"/>
      <c r="I358" s="134"/>
      <c r="J358" s="15"/>
      <c r="K358"/>
    </row>
    <row r="359" spans="1:11" ht="13.5">
      <c r="A359" s="113" t="s">
        <v>1880</v>
      </c>
      <c r="B359" s="122" t="s">
        <v>5957</v>
      </c>
      <c r="C359" s="114" t="s">
        <v>1854</v>
      </c>
      <c r="D359" s="13">
        <v>2889</v>
      </c>
      <c r="E359" s="258" t="s">
        <v>6496</v>
      </c>
      <c r="F359" s="14" t="s">
        <v>1292</v>
      </c>
      <c r="G359" s="14" t="s">
        <v>3666</v>
      </c>
      <c r="H359" s="196">
        <v>1</v>
      </c>
      <c r="I359" s="196">
        <v>2</v>
      </c>
      <c r="J359" s="15"/>
      <c r="K359"/>
    </row>
    <row r="360" spans="1:11" ht="13.5">
      <c r="A360" s="113" t="s">
        <v>1880</v>
      </c>
      <c r="B360" s="122" t="s">
        <v>5957</v>
      </c>
      <c r="C360" s="114" t="s">
        <v>1854</v>
      </c>
      <c r="D360" s="13">
        <v>2247</v>
      </c>
      <c r="E360" s="258" t="s">
        <v>6496</v>
      </c>
      <c r="F360" s="14" t="s">
        <v>1292</v>
      </c>
      <c r="G360" s="14" t="s">
        <v>3666</v>
      </c>
      <c r="H360" s="196">
        <v>3</v>
      </c>
      <c r="I360" s="196">
        <v>5</v>
      </c>
      <c r="J360" s="15"/>
      <c r="K360"/>
    </row>
    <row r="361" spans="1:11" ht="13.5">
      <c r="A361" s="113" t="s">
        <v>1880</v>
      </c>
      <c r="B361" s="122" t="s">
        <v>5957</v>
      </c>
      <c r="C361" s="114" t="s">
        <v>1854</v>
      </c>
      <c r="D361" s="13">
        <v>1477</v>
      </c>
      <c r="E361" s="258" t="s">
        <v>6496</v>
      </c>
      <c r="F361" s="14" t="s">
        <v>1292</v>
      </c>
      <c r="G361" s="14" t="s">
        <v>3666</v>
      </c>
      <c r="H361" s="196">
        <v>6</v>
      </c>
      <c r="I361" s="196">
        <v>11</v>
      </c>
      <c r="J361" s="15"/>
      <c r="K361"/>
    </row>
    <row r="362" spans="1:11" ht="13.5">
      <c r="A362" s="113" t="s">
        <v>1880</v>
      </c>
      <c r="B362" s="122" t="s">
        <v>5957</v>
      </c>
      <c r="C362" s="114" t="s">
        <v>1854</v>
      </c>
      <c r="D362" s="13">
        <v>963</v>
      </c>
      <c r="E362" s="258" t="s">
        <v>6496</v>
      </c>
      <c r="F362" s="14" t="s">
        <v>1292</v>
      </c>
      <c r="G362" s="14" t="s">
        <v>3666</v>
      </c>
      <c r="H362" s="196">
        <v>12</v>
      </c>
      <c r="I362" s="196">
        <v>23</v>
      </c>
      <c r="J362" s="15"/>
      <c r="K362"/>
    </row>
    <row r="363" spans="1:11" ht="13.5">
      <c r="A363" s="113" t="s">
        <v>1880</v>
      </c>
      <c r="B363" s="122" t="s">
        <v>5957</v>
      </c>
      <c r="C363" s="114" t="s">
        <v>1854</v>
      </c>
      <c r="D363" s="13">
        <v>803</v>
      </c>
      <c r="E363" s="258" t="s">
        <v>6496</v>
      </c>
      <c r="F363" s="14" t="s">
        <v>1292</v>
      </c>
      <c r="G363" s="14" t="s">
        <v>3666</v>
      </c>
      <c r="H363" s="196">
        <v>24</v>
      </c>
      <c r="I363" s="196">
        <v>35</v>
      </c>
      <c r="J363" s="15"/>
      <c r="K363"/>
    </row>
    <row r="364" spans="1:11" ht="13.5">
      <c r="A364" s="113" t="s">
        <v>1880</v>
      </c>
      <c r="B364" s="122" t="s">
        <v>5957</v>
      </c>
      <c r="C364" s="114" t="s">
        <v>1854</v>
      </c>
      <c r="D364" s="13">
        <v>706</v>
      </c>
      <c r="E364" s="258" t="s">
        <v>6496</v>
      </c>
      <c r="F364" s="14" t="s">
        <v>1292</v>
      </c>
      <c r="G364" s="14" t="s">
        <v>3666</v>
      </c>
      <c r="H364" s="196">
        <v>36</v>
      </c>
      <c r="I364" s="196">
        <v>47</v>
      </c>
      <c r="J364" s="15"/>
      <c r="K364"/>
    </row>
    <row r="365" spans="1:11" ht="13.5">
      <c r="A365" s="113" t="s">
        <v>1880</v>
      </c>
      <c r="B365" s="122" t="s">
        <v>5957</v>
      </c>
      <c r="C365" s="114" t="s">
        <v>1854</v>
      </c>
      <c r="D365" s="13">
        <v>658</v>
      </c>
      <c r="E365" s="258" t="s">
        <v>6496</v>
      </c>
      <c r="F365" s="14" t="s">
        <v>1292</v>
      </c>
      <c r="G365" s="14" t="s">
        <v>3666</v>
      </c>
      <c r="H365" s="196">
        <v>48</v>
      </c>
      <c r="I365" s="196">
        <v>59</v>
      </c>
      <c r="J365" s="15"/>
      <c r="K365"/>
    </row>
    <row r="366" spans="1:11" ht="13.5">
      <c r="A366" s="113" t="s">
        <v>1880</v>
      </c>
      <c r="B366" s="122" t="s">
        <v>5957</v>
      </c>
      <c r="C366" s="114" t="s">
        <v>1854</v>
      </c>
      <c r="D366" s="13">
        <v>642</v>
      </c>
      <c r="E366" s="258" t="s">
        <v>6496</v>
      </c>
      <c r="F366" s="14" t="s">
        <v>1292</v>
      </c>
      <c r="G366" s="14" t="s">
        <v>3666</v>
      </c>
      <c r="H366" s="196">
        <v>60</v>
      </c>
      <c r="I366" s="196">
        <v>60</v>
      </c>
      <c r="J366" s="15"/>
      <c r="K366"/>
    </row>
    <row r="367" spans="1:11" ht="13.5">
      <c r="A367" s="134"/>
      <c r="B367" s="134"/>
      <c r="C367" s="134"/>
      <c r="D367" s="134"/>
      <c r="E367" s="134"/>
      <c r="F367" s="134"/>
      <c r="G367" s="134"/>
      <c r="H367" s="134"/>
      <c r="I367" s="134"/>
      <c r="J367" s="15"/>
      <c r="K367"/>
    </row>
    <row r="368" spans="1:11" ht="13.5">
      <c r="A368" s="113" t="s">
        <v>1881</v>
      </c>
      <c r="B368" s="122" t="s">
        <v>5958</v>
      </c>
      <c r="C368" s="114" t="s">
        <v>1882</v>
      </c>
      <c r="D368" s="13">
        <v>11556</v>
      </c>
      <c r="E368" s="258" t="s">
        <v>6496</v>
      </c>
      <c r="F368" s="14" t="s">
        <v>1292</v>
      </c>
      <c r="G368" s="14" t="s">
        <v>3666</v>
      </c>
      <c r="H368" s="196">
        <v>1</v>
      </c>
      <c r="I368" s="196">
        <v>2</v>
      </c>
      <c r="J368" s="15"/>
      <c r="K368"/>
    </row>
    <row r="369" spans="1:11" ht="13.5">
      <c r="A369" s="113" t="s">
        <v>1881</v>
      </c>
      <c r="B369" s="122" t="s">
        <v>5958</v>
      </c>
      <c r="C369" s="114" t="s">
        <v>1882</v>
      </c>
      <c r="D369" s="13">
        <v>8988</v>
      </c>
      <c r="E369" s="258" t="s">
        <v>6496</v>
      </c>
      <c r="F369" s="14" t="s">
        <v>1292</v>
      </c>
      <c r="G369" s="14" t="s">
        <v>3666</v>
      </c>
      <c r="H369" s="196">
        <v>3</v>
      </c>
      <c r="I369" s="196">
        <v>5</v>
      </c>
      <c r="J369" s="15"/>
      <c r="K369"/>
    </row>
    <row r="370" spans="1:11" ht="13.5">
      <c r="A370" s="113" t="s">
        <v>1881</v>
      </c>
      <c r="B370" s="122" t="s">
        <v>5958</v>
      </c>
      <c r="C370" s="114" t="s">
        <v>1882</v>
      </c>
      <c r="D370" s="13">
        <v>5906</v>
      </c>
      <c r="E370" s="258" t="s">
        <v>6496</v>
      </c>
      <c r="F370" s="14" t="s">
        <v>1292</v>
      </c>
      <c r="G370" s="14" t="s">
        <v>3666</v>
      </c>
      <c r="H370" s="196">
        <v>6</v>
      </c>
      <c r="I370" s="196">
        <v>11</v>
      </c>
      <c r="J370" s="15"/>
      <c r="K370"/>
    </row>
    <row r="371" spans="1:11" ht="13.5">
      <c r="A371" s="113" t="s">
        <v>1881</v>
      </c>
      <c r="B371" s="122" t="s">
        <v>5958</v>
      </c>
      <c r="C371" s="114" t="s">
        <v>1882</v>
      </c>
      <c r="D371" s="13">
        <v>3852</v>
      </c>
      <c r="E371" s="258" t="s">
        <v>6496</v>
      </c>
      <c r="F371" s="14" t="s">
        <v>1292</v>
      </c>
      <c r="G371" s="14" t="s">
        <v>3666</v>
      </c>
      <c r="H371" s="196">
        <v>12</v>
      </c>
      <c r="I371" s="196">
        <v>23</v>
      </c>
      <c r="J371" s="15"/>
      <c r="K371"/>
    </row>
    <row r="372" spans="1:11" ht="13.5">
      <c r="A372" s="113" t="s">
        <v>1881</v>
      </c>
      <c r="B372" s="122" t="s">
        <v>5958</v>
      </c>
      <c r="C372" s="114" t="s">
        <v>1882</v>
      </c>
      <c r="D372" s="13">
        <v>3210</v>
      </c>
      <c r="E372" s="258" t="s">
        <v>6496</v>
      </c>
      <c r="F372" s="14" t="s">
        <v>1292</v>
      </c>
      <c r="G372" s="14" t="s">
        <v>3666</v>
      </c>
      <c r="H372" s="196">
        <v>24</v>
      </c>
      <c r="I372" s="196">
        <v>35</v>
      </c>
      <c r="J372" s="15"/>
      <c r="K372"/>
    </row>
    <row r="373" spans="1:11" ht="13.5">
      <c r="A373" s="113" t="s">
        <v>1881</v>
      </c>
      <c r="B373" s="122" t="s">
        <v>5958</v>
      </c>
      <c r="C373" s="114" t="s">
        <v>1882</v>
      </c>
      <c r="D373" s="13">
        <v>2825</v>
      </c>
      <c r="E373" s="258" t="s">
        <v>6496</v>
      </c>
      <c r="F373" s="14" t="s">
        <v>1292</v>
      </c>
      <c r="G373" s="14" t="s">
        <v>3666</v>
      </c>
      <c r="H373" s="196">
        <v>36</v>
      </c>
      <c r="I373" s="196">
        <v>47</v>
      </c>
      <c r="J373" s="15"/>
      <c r="K373"/>
    </row>
    <row r="374" spans="1:11" ht="13.5">
      <c r="A374" s="113" t="s">
        <v>1881</v>
      </c>
      <c r="B374" s="122" t="s">
        <v>5958</v>
      </c>
      <c r="C374" s="114" t="s">
        <v>1882</v>
      </c>
      <c r="D374" s="13">
        <v>2632</v>
      </c>
      <c r="E374" s="258" t="s">
        <v>6496</v>
      </c>
      <c r="F374" s="14" t="s">
        <v>1292</v>
      </c>
      <c r="G374" s="14" t="s">
        <v>3666</v>
      </c>
      <c r="H374" s="196">
        <v>48</v>
      </c>
      <c r="I374" s="196">
        <v>59</v>
      </c>
      <c r="J374" s="15"/>
      <c r="K374"/>
    </row>
    <row r="375" spans="1:11" ht="13.5">
      <c r="A375" s="113" t="s">
        <v>1881</v>
      </c>
      <c r="B375" s="122" t="s">
        <v>5958</v>
      </c>
      <c r="C375" s="114" t="s">
        <v>1882</v>
      </c>
      <c r="D375" s="13">
        <v>2568</v>
      </c>
      <c r="E375" s="258" t="s">
        <v>6496</v>
      </c>
      <c r="F375" s="14" t="s">
        <v>1292</v>
      </c>
      <c r="G375" s="14" t="s">
        <v>3666</v>
      </c>
      <c r="H375" s="196">
        <v>60</v>
      </c>
      <c r="I375" s="196">
        <v>60</v>
      </c>
      <c r="J375" s="15"/>
      <c r="K375"/>
    </row>
    <row r="376" spans="1:11" ht="13.5">
      <c r="A376" s="134"/>
      <c r="B376" s="134"/>
      <c r="C376" s="134"/>
      <c r="D376" s="134"/>
      <c r="E376" s="134"/>
      <c r="F376" s="134"/>
      <c r="G376" s="134"/>
      <c r="H376" s="134"/>
      <c r="I376" s="134"/>
      <c r="J376" s="15"/>
      <c r="K376"/>
    </row>
    <row r="377" spans="1:11" ht="13.5">
      <c r="A377" s="113" t="s">
        <v>1883</v>
      </c>
      <c r="B377" s="122" t="s">
        <v>5959</v>
      </c>
      <c r="C377" s="114" t="s">
        <v>1882</v>
      </c>
      <c r="D377" s="13">
        <v>2311</v>
      </c>
      <c r="E377" s="258" t="s">
        <v>6496</v>
      </c>
      <c r="F377" s="14" t="s">
        <v>1292</v>
      </c>
      <c r="G377" s="14" t="s">
        <v>3666</v>
      </c>
      <c r="H377" s="196">
        <v>1</v>
      </c>
      <c r="I377" s="196">
        <v>2</v>
      </c>
      <c r="J377" s="15"/>
      <c r="K377"/>
    </row>
    <row r="378" spans="1:11" ht="13.5">
      <c r="A378" s="113" t="s">
        <v>1883</v>
      </c>
      <c r="B378" s="122" t="s">
        <v>5959</v>
      </c>
      <c r="C378" s="114" t="s">
        <v>1882</v>
      </c>
      <c r="D378" s="13">
        <v>1798</v>
      </c>
      <c r="E378" s="258" t="s">
        <v>6496</v>
      </c>
      <c r="F378" s="14" t="s">
        <v>1292</v>
      </c>
      <c r="G378" s="14" t="s">
        <v>3666</v>
      </c>
      <c r="H378" s="196">
        <v>3</v>
      </c>
      <c r="I378" s="196">
        <v>5</v>
      </c>
      <c r="J378" s="15"/>
      <c r="K378"/>
    </row>
    <row r="379" spans="1:11" ht="13.5">
      <c r="A379" s="113" t="s">
        <v>1883</v>
      </c>
      <c r="B379" s="122" t="s">
        <v>5959</v>
      </c>
      <c r="C379" s="114" t="s">
        <v>1882</v>
      </c>
      <c r="D379" s="13">
        <v>1181</v>
      </c>
      <c r="E379" s="258" t="s">
        <v>6496</v>
      </c>
      <c r="F379" s="14" t="s">
        <v>1292</v>
      </c>
      <c r="G379" s="14" t="s">
        <v>3666</v>
      </c>
      <c r="H379" s="196">
        <v>6</v>
      </c>
      <c r="I379" s="196">
        <v>11</v>
      </c>
      <c r="J379" s="15"/>
      <c r="K379"/>
    </row>
    <row r="380" spans="1:11" ht="13.5">
      <c r="A380" s="113" t="s">
        <v>1883</v>
      </c>
      <c r="B380" s="122" t="s">
        <v>5959</v>
      </c>
      <c r="C380" s="114" t="s">
        <v>1882</v>
      </c>
      <c r="D380" s="13">
        <v>770</v>
      </c>
      <c r="E380" s="258" t="s">
        <v>6496</v>
      </c>
      <c r="F380" s="14" t="s">
        <v>1292</v>
      </c>
      <c r="G380" s="14" t="s">
        <v>3666</v>
      </c>
      <c r="H380" s="196">
        <v>12</v>
      </c>
      <c r="I380" s="196">
        <v>23</v>
      </c>
      <c r="J380" s="15"/>
      <c r="K380"/>
    </row>
    <row r="381" spans="1:11" ht="13.5">
      <c r="A381" s="113" t="s">
        <v>1883</v>
      </c>
      <c r="B381" s="122" t="s">
        <v>5959</v>
      </c>
      <c r="C381" s="114" t="s">
        <v>1882</v>
      </c>
      <c r="D381" s="13">
        <v>642</v>
      </c>
      <c r="E381" s="258" t="s">
        <v>6496</v>
      </c>
      <c r="F381" s="14" t="s">
        <v>1292</v>
      </c>
      <c r="G381" s="14" t="s">
        <v>3666</v>
      </c>
      <c r="H381" s="196">
        <v>24</v>
      </c>
      <c r="I381" s="196">
        <v>35</v>
      </c>
      <c r="J381" s="15"/>
      <c r="K381"/>
    </row>
    <row r="382" spans="1:11" ht="13.5">
      <c r="A382" s="113" t="s">
        <v>1883</v>
      </c>
      <c r="B382" s="122" t="s">
        <v>5959</v>
      </c>
      <c r="C382" s="114" t="s">
        <v>1882</v>
      </c>
      <c r="D382" s="13">
        <v>565</v>
      </c>
      <c r="E382" s="258" t="s">
        <v>6496</v>
      </c>
      <c r="F382" s="14" t="s">
        <v>1292</v>
      </c>
      <c r="G382" s="14" t="s">
        <v>3666</v>
      </c>
      <c r="H382" s="196">
        <v>36</v>
      </c>
      <c r="I382" s="196">
        <v>47</v>
      </c>
      <c r="J382" s="15"/>
      <c r="K382"/>
    </row>
    <row r="383" spans="1:11" ht="13.5">
      <c r="A383" s="113" t="s">
        <v>1883</v>
      </c>
      <c r="B383" s="122" t="s">
        <v>5959</v>
      </c>
      <c r="C383" s="114" t="s">
        <v>1882</v>
      </c>
      <c r="D383" s="13">
        <v>526</v>
      </c>
      <c r="E383" s="258" t="s">
        <v>6496</v>
      </c>
      <c r="F383" s="14" t="s">
        <v>1292</v>
      </c>
      <c r="G383" s="14" t="s">
        <v>3666</v>
      </c>
      <c r="H383" s="196">
        <v>48</v>
      </c>
      <c r="I383" s="196">
        <v>59</v>
      </c>
      <c r="J383" s="15"/>
      <c r="K383"/>
    </row>
    <row r="384" spans="1:11" ht="13.5">
      <c r="A384" s="113" t="s">
        <v>1883</v>
      </c>
      <c r="B384" s="122" t="s">
        <v>5959</v>
      </c>
      <c r="C384" s="114" t="s">
        <v>1882</v>
      </c>
      <c r="D384" s="13">
        <v>514</v>
      </c>
      <c r="E384" s="258" t="s">
        <v>6496</v>
      </c>
      <c r="F384" s="14" t="s">
        <v>1292</v>
      </c>
      <c r="G384" s="14" t="s">
        <v>3666</v>
      </c>
      <c r="H384" s="196">
        <v>60</v>
      </c>
      <c r="I384" s="196">
        <v>60</v>
      </c>
      <c r="J384" s="15"/>
      <c r="K384"/>
    </row>
    <row r="385" spans="1:11" ht="13.5">
      <c r="K385"/>
    </row>
    <row r="386" spans="1:11" ht="13.5">
      <c r="A386" s="382" t="s">
        <v>160</v>
      </c>
      <c r="B386" s="382"/>
      <c r="C386" s="387" t="s">
        <v>8399</v>
      </c>
      <c r="K386"/>
    </row>
    <row r="387" spans="1:11" ht="13.5">
      <c r="A387" s="385" t="s">
        <v>5</v>
      </c>
      <c r="B387" s="382" t="s">
        <v>161</v>
      </c>
      <c r="C387" s="854" t="s">
        <v>8400</v>
      </c>
      <c r="K387"/>
    </row>
    <row r="388" spans="1:11" ht="13.5">
      <c r="A388" s="385" t="s">
        <v>7</v>
      </c>
      <c r="B388" s="383" t="s">
        <v>162</v>
      </c>
      <c r="C388" s="854" t="s">
        <v>8401</v>
      </c>
      <c r="K388"/>
    </row>
    <row r="389" spans="1:11">
      <c r="A389" s="385" t="s">
        <v>163</v>
      </c>
      <c r="B389" s="382" t="s">
        <v>164</v>
      </c>
      <c r="C389" s="388" t="s">
        <v>8402</v>
      </c>
    </row>
    <row r="390" spans="1:11">
      <c r="A390" s="385" t="s">
        <v>165</v>
      </c>
      <c r="B390" s="382" t="s">
        <v>166</v>
      </c>
      <c r="C390" s="388" t="s">
        <v>8403</v>
      </c>
    </row>
    <row r="391" spans="1:11">
      <c r="A391" s="385" t="s">
        <v>167</v>
      </c>
      <c r="B391" s="382" t="s">
        <v>168</v>
      </c>
      <c r="C391" s="388" t="s">
        <v>8404</v>
      </c>
    </row>
    <row r="392" spans="1:11">
      <c r="A392" s="385" t="s">
        <v>169</v>
      </c>
      <c r="B392" s="382" t="s">
        <v>170</v>
      </c>
      <c r="C392" s="854" t="s">
        <v>8405</v>
      </c>
    </row>
    <row r="393" spans="1:11">
      <c r="A393" s="26" t="s">
        <v>1292</v>
      </c>
      <c r="B393" s="27" t="s">
        <v>1295</v>
      </c>
      <c r="C393" s="849" t="s">
        <v>8406</v>
      </c>
    </row>
    <row r="394" spans="1:11">
      <c r="A394" s="26" t="s">
        <v>1293</v>
      </c>
      <c r="B394" s="27" t="s">
        <v>1296</v>
      </c>
      <c r="C394" s="854" t="s">
        <v>8407</v>
      </c>
    </row>
    <row r="395" spans="1:11">
      <c r="A395" s="26" t="s">
        <v>1425</v>
      </c>
      <c r="B395" s="27" t="s">
        <v>1424</v>
      </c>
      <c r="C395" s="384"/>
    </row>
    <row r="396" spans="1:11">
      <c r="A396" s="26" t="s">
        <v>1294</v>
      </c>
      <c r="B396" s="27" t="s">
        <v>1297</v>
      </c>
      <c r="C396" s="849"/>
    </row>
    <row r="397" spans="1:11">
      <c r="A397" s="26" t="s">
        <v>171</v>
      </c>
      <c r="B397" s="27" t="s">
        <v>172</v>
      </c>
      <c r="C397" s="384"/>
    </row>
    <row r="398" spans="1:11">
      <c r="A398" s="26" t="s">
        <v>5415</v>
      </c>
      <c r="B398" s="27" t="s">
        <v>5416</v>
      </c>
      <c r="C398" s="864"/>
    </row>
    <row r="399" spans="1:11">
      <c r="A399" s="26" t="s">
        <v>7167</v>
      </c>
      <c r="B399" s="27" t="s">
        <v>7168</v>
      </c>
      <c r="C399" s="176"/>
    </row>
    <row r="400" spans="1:11">
      <c r="A400" s="26" t="s">
        <v>7712</v>
      </c>
      <c r="B400" s="849" t="s">
        <v>9836</v>
      </c>
      <c r="C400" s="344"/>
    </row>
  </sheetData>
  <sheetProtection algorithmName="SHA-512" hashValue="S4Tnp+rBRkjHoFeO+ZsxROQaExG9KOG2SQ4lC2FySbknvJmQA9jdm6QsxAUZbSjVgvCAyRO33D4CSzB+ZyvN9A==" saltValue="XQrH1mhZrccunbHkC7eG7A=="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33"/>
  <sheetViews>
    <sheetView zoomScaleNormal="100" workbookViewId="0"/>
  </sheetViews>
  <sheetFormatPr defaultColWidth="9.125" defaultRowHeight="12"/>
  <cols>
    <col min="1" max="1" width="23.25" style="3" customWidth="1"/>
    <col min="2" max="2" width="39.625" style="3" customWidth="1"/>
    <col min="3" max="3" width="40.5" style="24" customWidth="1"/>
    <col min="4" max="4" width="10.375" style="3" customWidth="1"/>
    <col min="5" max="5" width="5.375" style="3" customWidth="1"/>
    <col min="6" max="6" width="6.625" style="3" customWidth="1"/>
    <col min="7" max="7" width="9.375" style="3" customWidth="1"/>
    <col min="8" max="8" width="13.625" style="3" customWidth="1"/>
    <col min="9" max="9" width="8.625" style="3" customWidth="1"/>
    <col min="10" max="16384" width="9.125" style="3"/>
  </cols>
  <sheetData>
    <row r="1" spans="1:12" ht="18.75" thickBot="1">
      <c r="A1" s="1" t="s">
        <v>5721</v>
      </c>
      <c r="B1" s="133"/>
      <c r="C1" s="198"/>
      <c r="D1" s="198"/>
      <c r="E1" s="255"/>
      <c r="F1" s="198"/>
      <c r="G1" s="198"/>
    </row>
    <row r="2" spans="1:12" ht="24.75" thickBot="1">
      <c r="A2" s="6" t="s">
        <v>0</v>
      </c>
      <c r="B2" s="7" t="s">
        <v>1</v>
      </c>
      <c r="C2" s="8" t="s">
        <v>2</v>
      </c>
      <c r="D2" s="169" t="s">
        <v>3498</v>
      </c>
      <c r="E2" s="256" t="s">
        <v>6494</v>
      </c>
      <c r="F2" s="9" t="s">
        <v>4</v>
      </c>
      <c r="G2" s="584" t="s">
        <v>8398</v>
      </c>
      <c r="H2" s="46" t="s">
        <v>5727</v>
      </c>
    </row>
    <row r="3" spans="1:12" ht="12.75" thickBot="1">
      <c r="A3" s="141" t="s">
        <v>5721</v>
      </c>
      <c r="B3" s="142"/>
      <c r="C3" s="142"/>
      <c r="D3" s="65"/>
      <c r="E3" s="65"/>
      <c r="F3" s="65"/>
      <c r="G3" s="65"/>
      <c r="H3" s="65"/>
    </row>
    <row r="4" spans="1:12">
      <c r="A4" s="113" t="s">
        <v>5722</v>
      </c>
      <c r="B4" s="122" t="s">
        <v>5721</v>
      </c>
      <c r="C4" s="114" t="s">
        <v>5721</v>
      </c>
      <c r="D4" s="13">
        <v>49995</v>
      </c>
      <c r="E4" s="14" t="s">
        <v>6495</v>
      </c>
      <c r="F4" s="14" t="s">
        <v>1293</v>
      </c>
      <c r="G4" s="40" t="s">
        <v>6013</v>
      </c>
      <c r="H4" s="14" t="s">
        <v>5726</v>
      </c>
    </row>
    <row r="5" spans="1:12">
      <c r="A5" s="113" t="s">
        <v>5723</v>
      </c>
      <c r="B5" s="122" t="s">
        <v>5724</v>
      </c>
      <c r="C5" s="114" t="s">
        <v>5724</v>
      </c>
      <c r="D5" s="13">
        <v>0</v>
      </c>
      <c r="E5" s="14" t="s">
        <v>6495</v>
      </c>
      <c r="F5" s="14" t="s">
        <v>1293</v>
      </c>
      <c r="G5" s="40" t="s">
        <v>6013</v>
      </c>
      <c r="H5" s="14" t="s">
        <v>5726</v>
      </c>
    </row>
    <row r="6" spans="1:12" ht="15.75">
      <c r="A6" s="199"/>
      <c r="B6" s="597"/>
      <c r="C6" s="201"/>
      <c r="D6" s="127"/>
      <c r="E6" s="127"/>
      <c r="F6" s="20"/>
      <c r="G6" s="20"/>
    </row>
    <row r="7" spans="1:12" ht="15.75" thickBot="1">
      <c r="A7" s="202" t="s">
        <v>351</v>
      </c>
      <c r="B7" s="158"/>
      <c r="C7" s="158"/>
      <c r="D7" s="158"/>
      <c r="E7" s="158"/>
      <c r="F7" s="59"/>
      <c r="G7" s="59"/>
      <c r="H7" s="60"/>
      <c r="I7" s="78"/>
    </row>
    <row r="8" spans="1:12" ht="24.75" thickBot="1">
      <c r="A8" s="6" t="s">
        <v>0</v>
      </c>
      <c r="B8" s="111" t="s">
        <v>1</v>
      </c>
      <c r="C8" s="112" t="s">
        <v>2</v>
      </c>
      <c r="D8" s="169" t="s">
        <v>3498</v>
      </c>
      <c r="E8" s="256" t="s">
        <v>6494</v>
      </c>
      <c r="F8" s="9" t="s">
        <v>4</v>
      </c>
      <c r="G8" s="584" t="s">
        <v>8398</v>
      </c>
      <c r="H8" s="8" t="s">
        <v>352</v>
      </c>
      <c r="I8" s="8" t="s">
        <v>353</v>
      </c>
    </row>
    <row r="9" spans="1:12" ht="12.75" thickBot="1">
      <c r="A9" s="379" t="s">
        <v>7256</v>
      </c>
      <c r="B9" s="178"/>
      <c r="C9" s="178"/>
      <c r="D9" s="143"/>
      <c r="E9" s="143"/>
      <c r="F9" s="143"/>
      <c r="G9" s="143"/>
      <c r="H9" s="389"/>
      <c r="I9" s="393"/>
    </row>
    <row r="10" spans="1:12" s="382" customFormat="1" ht="24">
      <c r="A10" s="408" t="s">
        <v>5725</v>
      </c>
      <c r="B10" s="418" t="s">
        <v>10886</v>
      </c>
      <c r="C10" s="418" t="s">
        <v>10887</v>
      </c>
      <c r="D10" s="411">
        <v>2958</v>
      </c>
      <c r="E10" s="411" t="s">
        <v>6496</v>
      </c>
      <c r="F10" s="412" t="s">
        <v>1292</v>
      </c>
      <c r="G10" s="412" t="s">
        <v>6013</v>
      </c>
      <c r="H10" s="415">
        <v>12</v>
      </c>
      <c r="I10" s="415">
        <v>12</v>
      </c>
    </row>
    <row r="11" spans="1:12" ht="24">
      <c r="A11" s="408" t="s">
        <v>5725</v>
      </c>
      <c r="B11" s="418" t="s">
        <v>10886</v>
      </c>
      <c r="C11" s="418" t="s">
        <v>10887</v>
      </c>
      <c r="D11" s="411">
        <v>2528</v>
      </c>
      <c r="E11" s="411" t="s">
        <v>6496</v>
      </c>
      <c r="F11" s="412" t="s">
        <v>1292</v>
      </c>
      <c r="G11" s="412" t="s">
        <v>6013</v>
      </c>
      <c r="H11" s="415">
        <v>36</v>
      </c>
      <c r="I11" s="415">
        <v>36</v>
      </c>
    </row>
    <row r="12" spans="1:12" ht="24.75" thickBot="1">
      <c r="A12" s="408" t="s">
        <v>5725</v>
      </c>
      <c r="B12" s="418" t="s">
        <v>10886</v>
      </c>
      <c r="C12" s="418" t="s">
        <v>10887</v>
      </c>
      <c r="D12" s="411">
        <v>2023</v>
      </c>
      <c r="E12" s="411" t="s">
        <v>6496</v>
      </c>
      <c r="F12" s="412" t="s">
        <v>1292</v>
      </c>
      <c r="G12" s="412" t="s">
        <v>6013</v>
      </c>
      <c r="H12" s="415">
        <v>60</v>
      </c>
      <c r="I12" s="415">
        <v>60</v>
      </c>
    </row>
    <row r="13" spans="1:12" s="382" customFormat="1" ht="12.75" thickBot="1">
      <c r="A13" s="379" t="s">
        <v>7257</v>
      </c>
      <c r="B13" s="381"/>
      <c r="C13" s="381"/>
      <c r="D13" s="389"/>
      <c r="E13" s="389"/>
      <c r="F13" s="389"/>
      <c r="G13" s="389"/>
      <c r="H13" s="389"/>
      <c r="I13" s="393"/>
    </row>
    <row r="14" spans="1:12" s="382" customFormat="1" ht="24">
      <c r="A14" s="416" t="s">
        <v>7255</v>
      </c>
      <c r="B14" s="418" t="s">
        <v>10885</v>
      </c>
      <c r="C14" s="418" t="s">
        <v>11002</v>
      </c>
      <c r="D14" s="419">
        <v>2958.2163073948755</v>
      </c>
      <c r="E14" s="411" t="s">
        <v>6496</v>
      </c>
      <c r="F14" s="412" t="s">
        <v>7167</v>
      </c>
      <c r="G14" s="412" t="s">
        <v>6013</v>
      </c>
      <c r="H14" s="415">
        <v>12</v>
      </c>
      <c r="I14" s="415">
        <v>12</v>
      </c>
    </row>
    <row r="15" spans="1:12" s="382" customFormat="1" ht="24">
      <c r="A15" s="416" t="s">
        <v>7255</v>
      </c>
      <c r="B15" s="418" t="s">
        <v>10885</v>
      </c>
      <c r="C15" s="418" t="s">
        <v>11002</v>
      </c>
      <c r="D15" s="419">
        <v>2528.3900063204064</v>
      </c>
      <c r="E15" s="411" t="s">
        <v>6496</v>
      </c>
      <c r="F15" s="412" t="s">
        <v>7167</v>
      </c>
      <c r="G15" s="412" t="s">
        <v>6013</v>
      </c>
      <c r="H15" s="415">
        <v>36</v>
      </c>
      <c r="I15" s="415">
        <v>36</v>
      </c>
      <c r="L15" s="849"/>
    </row>
    <row r="16" spans="1:12" s="382" customFormat="1" ht="24">
      <c r="A16" s="416" t="s">
        <v>7255</v>
      </c>
      <c r="B16" s="418" t="s">
        <v>10885</v>
      </c>
      <c r="C16" s="418" t="s">
        <v>11002</v>
      </c>
      <c r="D16" s="419">
        <v>2022.7120050563253</v>
      </c>
      <c r="E16" s="411" t="s">
        <v>6496</v>
      </c>
      <c r="F16" s="412" t="s">
        <v>7167</v>
      </c>
      <c r="G16" s="412" t="s">
        <v>6013</v>
      </c>
      <c r="H16" s="415">
        <v>60</v>
      </c>
      <c r="I16" s="415">
        <v>60</v>
      </c>
      <c r="L16" s="849"/>
    </row>
    <row r="17" spans="1:3" s="382" customFormat="1">
      <c r="C17" s="384"/>
    </row>
    <row r="18" spans="1:3" s="382" customFormat="1">
      <c r="C18" s="384"/>
    </row>
    <row r="19" spans="1:3">
      <c r="A19" s="382" t="s">
        <v>160</v>
      </c>
      <c r="B19" s="382"/>
      <c r="C19" s="387" t="s">
        <v>8399</v>
      </c>
    </row>
    <row r="20" spans="1:3">
      <c r="A20" s="385" t="s">
        <v>5</v>
      </c>
      <c r="B20" s="382" t="s">
        <v>161</v>
      </c>
      <c r="C20" s="854" t="s">
        <v>8400</v>
      </c>
    </row>
    <row r="21" spans="1:3">
      <c r="A21" s="385" t="s">
        <v>7</v>
      </c>
      <c r="B21" s="383" t="s">
        <v>162</v>
      </c>
      <c r="C21" s="854" t="s">
        <v>8401</v>
      </c>
    </row>
    <row r="22" spans="1:3">
      <c r="A22" s="385" t="s">
        <v>163</v>
      </c>
      <c r="B22" s="382" t="s">
        <v>164</v>
      </c>
      <c r="C22" s="388" t="s">
        <v>8402</v>
      </c>
    </row>
    <row r="23" spans="1:3">
      <c r="A23" s="385" t="s">
        <v>165</v>
      </c>
      <c r="B23" s="382" t="s">
        <v>166</v>
      </c>
      <c r="C23" s="388" t="s">
        <v>8403</v>
      </c>
    </row>
    <row r="24" spans="1:3">
      <c r="A24" s="385" t="s">
        <v>167</v>
      </c>
      <c r="B24" s="382" t="s">
        <v>168</v>
      </c>
      <c r="C24" s="388" t="s">
        <v>8404</v>
      </c>
    </row>
    <row r="25" spans="1:3">
      <c r="A25" s="385" t="s">
        <v>169</v>
      </c>
      <c r="B25" s="382" t="s">
        <v>170</v>
      </c>
      <c r="C25" s="854" t="s">
        <v>8405</v>
      </c>
    </row>
    <row r="26" spans="1:3">
      <c r="A26" s="26" t="s">
        <v>1292</v>
      </c>
      <c r="B26" s="27" t="s">
        <v>1295</v>
      </c>
      <c r="C26" s="849" t="s">
        <v>8406</v>
      </c>
    </row>
    <row r="27" spans="1:3">
      <c r="A27" s="26" t="s">
        <v>1293</v>
      </c>
      <c r="B27" s="27" t="s">
        <v>1296</v>
      </c>
      <c r="C27" s="854" t="s">
        <v>8407</v>
      </c>
    </row>
    <row r="28" spans="1:3">
      <c r="A28" s="26" t="s">
        <v>1425</v>
      </c>
      <c r="B28" s="27" t="s">
        <v>1424</v>
      </c>
      <c r="C28" s="384"/>
    </row>
    <row r="29" spans="1:3">
      <c r="A29" s="26" t="s">
        <v>1294</v>
      </c>
      <c r="B29" s="27" t="s">
        <v>1297</v>
      </c>
      <c r="C29" s="849"/>
    </row>
    <row r="30" spans="1:3">
      <c r="A30" s="26" t="s">
        <v>171</v>
      </c>
      <c r="B30" s="27" t="s">
        <v>172</v>
      </c>
      <c r="C30" s="384"/>
    </row>
    <row r="31" spans="1:3">
      <c r="A31" s="26" t="s">
        <v>5415</v>
      </c>
      <c r="B31" s="27" t="s">
        <v>5416</v>
      </c>
      <c r="C31" s="864"/>
    </row>
    <row r="32" spans="1:3">
      <c r="A32" s="26" t="s">
        <v>7167</v>
      </c>
      <c r="B32" s="27" t="s">
        <v>7168</v>
      </c>
      <c r="C32" s="176"/>
    </row>
    <row r="33" spans="1:3">
      <c r="A33" s="26" t="s">
        <v>7712</v>
      </c>
      <c r="B33" s="849" t="s">
        <v>9836</v>
      </c>
      <c r="C33" s="344"/>
    </row>
  </sheetData>
  <sheetProtection algorithmName="SHA-512" hashValue="fotBM26Qq28Ju16ikf/slgpF82uStt1iYuCv/P2b5L4Gba2IHI56CdELbQTvpA01tZhahga8ozXkdu8soXmUsQ==" saltValue="gtAUwnpojIZh5kwe/6/RkQ=="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35"/>
  <sheetViews>
    <sheetView zoomScale="90" zoomScaleNormal="90" workbookViewId="0"/>
  </sheetViews>
  <sheetFormatPr defaultColWidth="9.125" defaultRowHeight="12"/>
  <cols>
    <col min="1" max="1" width="29.5" style="3" customWidth="1"/>
    <col min="2" max="2" width="50.625" style="3" customWidth="1"/>
    <col min="3" max="3" width="52.625" style="24" customWidth="1"/>
    <col min="4" max="4" width="10.375" style="3" customWidth="1"/>
    <col min="5" max="5" width="5.375" style="3" customWidth="1"/>
    <col min="6" max="6" width="7.625" style="3" customWidth="1"/>
    <col min="7" max="8" width="9.375" style="3" customWidth="1"/>
    <col min="9" max="9" width="9.625" style="3" customWidth="1"/>
    <col min="10" max="10" width="16.375" style="3" customWidth="1"/>
    <col min="11" max="11" width="28.625" style="3" customWidth="1"/>
    <col min="12" max="16384" width="9.125" style="3"/>
  </cols>
  <sheetData>
    <row r="1" spans="1:14" ht="18">
      <c r="A1" s="1" t="s">
        <v>4243</v>
      </c>
      <c r="B1" s="133"/>
      <c r="C1" s="197"/>
    </row>
    <row r="2" spans="1:14" ht="18">
      <c r="A2" s="4" t="s">
        <v>1307</v>
      </c>
      <c r="B2" s="133"/>
      <c r="C2" s="197"/>
    </row>
    <row r="3" spans="1:14" s="382" customFormat="1" ht="18.75" thickBot="1">
      <c r="A3" s="4"/>
      <c r="B3" s="133"/>
      <c r="C3" s="843"/>
    </row>
    <row r="4" spans="1:14" s="849" customFormat="1" ht="24.75" thickBot="1">
      <c r="A4" s="335" t="s">
        <v>0</v>
      </c>
      <c r="B4" s="432" t="s">
        <v>1</v>
      </c>
      <c r="C4" s="336" t="s">
        <v>2</v>
      </c>
      <c r="D4" s="565" t="s">
        <v>3498</v>
      </c>
      <c r="E4" s="869" t="s">
        <v>6494</v>
      </c>
      <c r="F4" s="853" t="s">
        <v>4</v>
      </c>
      <c r="G4" s="870" t="s">
        <v>8398</v>
      </c>
      <c r="H4" s="183" t="s">
        <v>352</v>
      </c>
      <c r="I4" s="183" t="s">
        <v>353</v>
      </c>
    </row>
    <row r="5" spans="1:14" s="849" customFormat="1" ht="12.75" thickBot="1">
      <c r="A5" s="394" t="s">
        <v>9698</v>
      </c>
      <c r="B5" s="858"/>
      <c r="C5" s="858"/>
      <c r="D5" s="860"/>
      <c r="E5" s="860"/>
      <c r="F5" s="860"/>
      <c r="G5" s="395"/>
    </row>
    <row r="6" spans="1:14" s="849" customFormat="1">
      <c r="A6" s="120" t="s">
        <v>9681</v>
      </c>
      <c r="B6" s="114" t="s">
        <v>9682</v>
      </c>
      <c r="C6" s="114" t="s">
        <v>9682</v>
      </c>
      <c r="D6" s="131">
        <v>13000</v>
      </c>
      <c r="E6" s="443" t="s">
        <v>6495</v>
      </c>
      <c r="F6" s="804" t="s">
        <v>169</v>
      </c>
      <c r="G6" s="68" t="s">
        <v>3666</v>
      </c>
      <c r="L6" s="857"/>
      <c r="M6" s="857"/>
      <c r="N6" s="857"/>
    </row>
    <row r="7" spans="1:14" s="849" customFormat="1">
      <c r="A7" s="120" t="s">
        <v>9685</v>
      </c>
      <c r="B7" s="114" t="s">
        <v>9686</v>
      </c>
      <c r="C7" s="114" t="s">
        <v>9686</v>
      </c>
      <c r="D7" s="131">
        <v>13000</v>
      </c>
      <c r="E7" s="443" t="s">
        <v>6495</v>
      </c>
      <c r="F7" s="804" t="s">
        <v>169</v>
      </c>
      <c r="G7" s="68" t="s">
        <v>3666</v>
      </c>
      <c r="L7" s="857"/>
      <c r="M7" s="857"/>
      <c r="N7" s="857"/>
    </row>
    <row r="8" spans="1:14" s="849" customFormat="1">
      <c r="A8" s="120" t="s">
        <v>9683</v>
      </c>
      <c r="B8" s="114" t="s">
        <v>9684</v>
      </c>
      <c r="C8" s="114" t="s">
        <v>9684</v>
      </c>
      <c r="D8" s="131">
        <v>13000</v>
      </c>
      <c r="E8" s="443" t="s">
        <v>6495</v>
      </c>
      <c r="F8" s="804" t="s">
        <v>169</v>
      </c>
      <c r="G8" s="68" t="s">
        <v>3666</v>
      </c>
      <c r="L8" s="857"/>
      <c r="M8" s="857"/>
      <c r="N8" s="857"/>
    </row>
    <row r="9" spans="1:14" s="849" customFormat="1">
      <c r="A9" s="120" t="s">
        <v>9687</v>
      </c>
      <c r="B9" s="114" t="s">
        <v>9688</v>
      </c>
      <c r="C9" s="114" t="s">
        <v>9688</v>
      </c>
      <c r="D9" s="131">
        <v>13000</v>
      </c>
      <c r="E9" s="443" t="s">
        <v>6495</v>
      </c>
      <c r="F9" s="804" t="s">
        <v>169</v>
      </c>
      <c r="G9" s="68" t="s">
        <v>3666</v>
      </c>
      <c r="L9" s="857"/>
      <c r="M9" s="857"/>
      <c r="N9" s="857"/>
    </row>
    <row r="10" spans="1:14" s="849" customFormat="1">
      <c r="A10" s="813" t="s">
        <v>9689</v>
      </c>
      <c r="B10" s="814"/>
      <c r="C10" s="221"/>
      <c r="D10" s="814"/>
      <c r="E10" s="814"/>
      <c r="F10" s="814"/>
      <c r="G10" s="814"/>
      <c r="H10" s="814"/>
      <c r="I10" s="786"/>
      <c r="L10" s="857"/>
      <c r="M10" s="857"/>
      <c r="N10" s="857"/>
    </row>
    <row r="11" spans="1:14" s="849" customFormat="1">
      <c r="A11" s="114" t="s">
        <v>9690</v>
      </c>
      <c r="B11" s="114" t="s">
        <v>9691</v>
      </c>
      <c r="C11" s="114" t="s">
        <v>9691</v>
      </c>
      <c r="D11" s="131">
        <v>32000</v>
      </c>
      <c r="E11" s="443" t="s">
        <v>6495</v>
      </c>
      <c r="F11" s="443" t="s">
        <v>5</v>
      </c>
      <c r="G11" s="68" t="s">
        <v>3666</v>
      </c>
      <c r="H11" s="57">
        <v>1</v>
      </c>
      <c r="I11" s="57">
        <v>5</v>
      </c>
      <c r="L11" s="857"/>
      <c r="M11" s="857"/>
      <c r="N11" s="857"/>
    </row>
    <row r="12" spans="1:14" s="849" customFormat="1">
      <c r="A12" s="114" t="s">
        <v>9690</v>
      </c>
      <c r="B12" s="114" t="s">
        <v>9691</v>
      </c>
      <c r="C12" s="114" t="s">
        <v>9691</v>
      </c>
      <c r="D12" s="131">
        <v>25600</v>
      </c>
      <c r="E12" s="443" t="s">
        <v>6495</v>
      </c>
      <c r="F12" s="443" t="s">
        <v>5</v>
      </c>
      <c r="G12" s="68" t="s">
        <v>3666</v>
      </c>
      <c r="H12" s="57">
        <v>6</v>
      </c>
      <c r="I12" s="57">
        <v>19</v>
      </c>
      <c r="L12" s="857"/>
      <c r="M12" s="857"/>
      <c r="N12" s="857"/>
    </row>
    <row r="13" spans="1:14" s="849" customFormat="1">
      <c r="A13" s="114" t="s">
        <v>9690</v>
      </c>
      <c r="B13" s="114" t="s">
        <v>9691</v>
      </c>
      <c r="C13" s="114" t="s">
        <v>9691</v>
      </c>
      <c r="D13" s="131">
        <v>19200</v>
      </c>
      <c r="E13" s="443" t="s">
        <v>6495</v>
      </c>
      <c r="F13" s="443" t="s">
        <v>5</v>
      </c>
      <c r="G13" s="68" t="s">
        <v>3666</v>
      </c>
      <c r="H13" s="57">
        <v>20</v>
      </c>
      <c r="I13" s="57">
        <v>39</v>
      </c>
      <c r="L13" s="857"/>
      <c r="M13" s="857"/>
      <c r="N13" s="857"/>
    </row>
    <row r="14" spans="1:14" s="849" customFormat="1">
      <c r="A14" s="114" t="s">
        <v>9690</v>
      </c>
      <c r="B14" s="114" t="s">
        <v>9691</v>
      </c>
      <c r="C14" s="114" t="s">
        <v>9691</v>
      </c>
      <c r="D14" s="131">
        <v>17600</v>
      </c>
      <c r="E14" s="443" t="s">
        <v>6495</v>
      </c>
      <c r="F14" s="443" t="s">
        <v>5</v>
      </c>
      <c r="G14" s="68" t="s">
        <v>3666</v>
      </c>
      <c r="H14" s="57">
        <v>40</v>
      </c>
      <c r="I14" s="57">
        <v>99</v>
      </c>
      <c r="L14" s="857"/>
      <c r="M14" s="857"/>
      <c r="N14" s="857"/>
    </row>
    <row r="15" spans="1:14" s="849" customFormat="1">
      <c r="A15" s="114" t="s">
        <v>9690</v>
      </c>
      <c r="B15" s="114" t="s">
        <v>9691</v>
      </c>
      <c r="C15" s="114" t="s">
        <v>9691</v>
      </c>
      <c r="D15" s="131">
        <v>16000</v>
      </c>
      <c r="E15" s="443" t="s">
        <v>6495</v>
      </c>
      <c r="F15" s="443" t="s">
        <v>5</v>
      </c>
      <c r="G15" s="68" t="s">
        <v>3666</v>
      </c>
      <c r="H15" s="57">
        <v>100</v>
      </c>
      <c r="I15" s="455">
        <v>300</v>
      </c>
      <c r="L15" s="857"/>
      <c r="M15" s="857"/>
      <c r="N15" s="857"/>
    </row>
    <row r="16" spans="1:14" s="849" customFormat="1">
      <c r="A16" s="114" t="s">
        <v>9694</v>
      </c>
      <c r="B16" s="114" t="s">
        <v>9695</v>
      </c>
      <c r="C16" s="114" t="s">
        <v>9695</v>
      </c>
      <c r="D16" s="131">
        <v>0</v>
      </c>
      <c r="E16" s="443" t="s">
        <v>6495</v>
      </c>
      <c r="F16" s="443" t="s">
        <v>5</v>
      </c>
      <c r="G16" s="68" t="s">
        <v>3666</v>
      </c>
      <c r="H16" s="57">
        <v>1</v>
      </c>
      <c r="I16" s="57">
        <v>5</v>
      </c>
      <c r="L16" s="857"/>
      <c r="M16" s="857"/>
      <c r="N16" s="857"/>
    </row>
    <row r="17" spans="1:14" s="849" customFormat="1">
      <c r="A17" s="114" t="s">
        <v>9694</v>
      </c>
      <c r="B17" s="114" t="s">
        <v>9695</v>
      </c>
      <c r="C17" s="114" t="s">
        <v>9695</v>
      </c>
      <c r="D17" s="131">
        <v>0</v>
      </c>
      <c r="E17" s="443" t="s">
        <v>6495</v>
      </c>
      <c r="F17" s="443" t="s">
        <v>5</v>
      </c>
      <c r="G17" s="68" t="s">
        <v>3666</v>
      </c>
      <c r="H17" s="57">
        <v>6</v>
      </c>
      <c r="I17" s="57">
        <v>19</v>
      </c>
      <c r="L17" s="857"/>
      <c r="M17" s="857"/>
      <c r="N17" s="857"/>
    </row>
    <row r="18" spans="1:14" s="849" customFormat="1">
      <c r="A18" s="114" t="s">
        <v>9694</v>
      </c>
      <c r="B18" s="114" t="s">
        <v>9695</v>
      </c>
      <c r="C18" s="114" t="s">
        <v>9695</v>
      </c>
      <c r="D18" s="131">
        <v>0</v>
      </c>
      <c r="E18" s="443" t="s">
        <v>6495</v>
      </c>
      <c r="F18" s="443" t="s">
        <v>5</v>
      </c>
      <c r="G18" s="68" t="s">
        <v>3666</v>
      </c>
      <c r="H18" s="57">
        <v>20</v>
      </c>
      <c r="I18" s="57">
        <v>39</v>
      </c>
      <c r="L18" s="857"/>
      <c r="M18" s="857"/>
      <c r="N18" s="857"/>
    </row>
    <row r="19" spans="1:14" s="849" customFormat="1">
      <c r="A19" s="114" t="s">
        <v>9694</v>
      </c>
      <c r="B19" s="114" t="s">
        <v>9695</v>
      </c>
      <c r="C19" s="114" t="s">
        <v>9695</v>
      </c>
      <c r="D19" s="131">
        <v>0</v>
      </c>
      <c r="E19" s="443" t="s">
        <v>6495</v>
      </c>
      <c r="F19" s="443" t="s">
        <v>5</v>
      </c>
      <c r="G19" s="68" t="s">
        <v>3666</v>
      </c>
      <c r="H19" s="57">
        <v>40</v>
      </c>
      <c r="I19" s="57">
        <v>99</v>
      </c>
      <c r="L19" s="857"/>
      <c r="M19" s="857"/>
      <c r="N19" s="857"/>
    </row>
    <row r="20" spans="1:14" s="849" customFormat="1">
      <c r="A20" s="114" t="s">
        <v>9694</v>
      </c>
      <c r="B20" s="114" t="s">
        <v>9695</v>
      </c>
      <c r="C20" s="114" t="s">
        <v>9695</v>
      </c>
      <c r="D20" s="131">
        <v>0</v>
      </c>
      <c r="E20" s="443" t="s">
        <v>6495</v>
      </c>
      <c r="F20" s="443" t="s">
        <v>5</v>
      </c>
      <c r="G20" s="68" t="s">
        <v>3666</v>
      </c>
      <c r="H20" s="57">
        <v>100</v>
      </c>
      <c r="I20" s="455">
        <v>300</v>
      </c>
      <c r="L20" s="857"/>
      <c r="M20" s="857"/>
      <c r="N20" s="857"/>
    </row>
    <row r="21" spans="1:14" s="849" customFormat="1">
      <c r="A21" s="813" t="s">
        <v>9771</v>
      </c>
      <c r="B21" s="814"/>
      <c r="C21" s="221"/>
      <c r="D21" s="814"/>
      <c r="E21" s="814"/>
      <c r="F21" s="814"/>
      <c r="G21" s="814"/>
      <c r="H21" s="814"/>
      <c r="I21" s="786"/>
      <c r="L21" s="857"/>
      <c r="M21" s="857"/>
      <c r="N21" s="857"/>
    </row>
    <row r="22" spans="1:14" s="849" customFormat="1">
      <c r="A22" s="114" t="s">
        <v>9692</v>
      </c>
      <c r="B22" s="114" t="s">
        <v>9693</v>
      </c>
      <c r="C22" s="114" t="s">
        <v>9693</v>
      </c>
      <c r="D22" s="131">
        <v>3500</v>
      </c>
      <c r="E22" s="443" t="s">
        <v>6495</v>
      </c>
      <c r="F22" s="443" t="s">
        <v>5</v>
      </c>
      <c r="G22" s="68" t="s">
        <v>3666</v>
      </c>
      <c r="H22" s="57">
        <v>1</v>
      </c>
      <c r="I22" s="57">
        <v>5</v>
      </c>
      <c r="L22" s="857"/>
      <c r="M22" s="857"/>
      <c r="N22" s="857"/>
    </row>
    <row r="23" spans="1:14" s="849" customFormat="1">
      <c r="A23" s="114" t="s">
        <v>9692</v>
      </c>
      <c r="B23" s="114" t="s">
        <v>9693</v>
      </c>
      <c r="C23" s="114" t="s">
        <v>9693</v>
      </c>
      <c r="D23" s="131">
        <v>2800</v>
      </c>
      <c r="E23" s="443" t="s">
        <v>6495</v>
      </c>
      <c r="F23" s="443" t="s">
        <v>5</v>
      </c>
      <c r="G23" s="68" t="s">
        <v>3666</v>
      </c>
      <c r="H23" s="57">
        <v>6</v>
      </c>
      <c r="I23" s="57">
        <v>19</v>
      </c>
      <c r="L23" s="857"/>
      <c r="M23" s="857"/>
      <c r="N23" s="857"/>
    </row>
    <row r="24" spans="1:14" s="849" customFormat="1">
      <c r="A24" s="114" t="s">
        <v>9692</v>
      </c>
      <c r="B24" s="114" t="s">
        <v>9693</v>
      </c>
      <c r="C24" s="114" t="s">
        <v>9693</v>
      </c>
      <c r="D24" s="131">
        <v>2100</v>
      </c>
      <c r="E24" s="443" t="s">
        <v>6495</v>
      </c>
      <c r="F24" s="443" t="s">
        <v>5</v>
      </c>
      <c r="G24" s="68" t="s">
        <v>3666</v>
      </c>
      <c r="H24" s="57">
        <v>20</v>
      </c>
      <c r="I24" s="57">
        <v>39</v>
      </c>
      <c r="L24" s="857"/>
      <c r="M24" s="857"/>
      <c r="N24" s="857"/>
    </row>
    <row r="25" spans="1:14" s="849" customFormat="1">
      <c r="A25" s="114" t="s">
        <v>9692</v>
      </c>
      <c r="B25" s="114" t="s">
        <v>9693</v>
      </c>
      <c r="C25" s="114" t="s">
        <v>9693</v>
      </c>
      <c r="D25" s="131">
        <v>1925</v>
      </c>
      <c r="E25" s="443" t="s">
        <v>6495</v>
      </c>
      <c r="F25" s="443" t="s">
        <v>5</v>
      </c>
      <c r="G25" s="68" t="s">
        <v>3666</v>
      </c>
      <c r="H25" s="57">
        <v>40</v>
      </c>
      <c r="I25" s="57">
        <v>99</v>
      </c>
      <c r="L25" s="857"/>
      <c r="M25" s="857"/>
      <c r="N25" s="857"/>
    </row>
    <row r="26" spans="1:14" s="849" customFormat="1">
      <c r="A26" s="114" t="s">
        <v>9692</v>
      </c>
      <c r="B26" s="114" t="s">
        <v>9693</v>
      </c>
      <c r="C26" s="114" t="s">
        <v>9693</v>
      </c>
      <c r="D26" s="131">
        <v>1750</v>
      </c>
      <c r="E26" s="443" t="s">
        <v>6495</v>
      </c>
      <c r="F26" s="443" t="s">
        <v>5</v>
      </c>
      <c r="G26" s="68" t="s">
        <v>3666</v>
      </c>
      <c r="H26" s="57">
        <v>100</v>
      </c>
      <c r="I26" s="455">
        <v>300</v>
      </c>
      <c r="L26" s="857"/>
      <c r="M26" s="857"/>
      <c r="N26" s="857"/>
    </row>
    <row r="27" spans="1:14" s="849" customFormat="1">
      <c r="A27" s="114" t="s">
        <v>9696</v>
      </c>
      <c r="B27" s="114" t="s">
        <v>9697</v>
      </c>
      <c r="C27" s="114" t="s">
        <v>9697</v>
      </c>
      <c r="D27" s="131">
        <v>0</v>
      </c>
      <c r="E27" s="443" t="s">
        <v>6495</v>
      </c>
      <c r="F27" s="443" t="s">
        <v>5</v>
      </c>
      <c r="G27" s="68" t="s">
        <v>3666</v>
      </c>
      <c r="H27" s="57">
        <v>1</v>
      </c>
      <c r="I27" s="57">
        <v>5</v>
      </c>
      <c r="L27" s="857"/>
      <c r="M27" s="857"/>
      <c r="N27" s="857"/>
    </row>
    <row r="28" spans="1:14" s="849" customFormat="1">
      <c r="A28" s="114" t="s">
        <v>9696</v>
      </c>
      <c r="B28" s="114" t="s">
        <v>9697</v>
      </c>
      <c r="C28" s="114" t="s">
        <v>9697</v>
      </c>
      <c r="D28" s="131">
        <v>0</v>
      </c>
      <c r="E28" s="443" t="s">
        <v>6495</v>
      </c>
      <c r="F28" s="443" t="s">
        <v>5</v>
      </c>
      <c r="G28" s="68" t="s">
        <v>3666</v>
      </c>
      <c r="H28" s="57">
        <v>6</v>
      </c>
      <c r="I28" s="57">
        <v>19</v>
      </c>
      <c r="L28" s="857"/>
      <c r="M28" s="857"/>
      <c r="N28" s="857"/>
    </row>
    <row r="29" spans="1:14" s="849" customFormat="1">
      <c r="A29" s="114" t="s">
        <v>9696</v>
      </c>
      <c r="B29" s="114" t="s">
        <v>9697</v>
      </c>
      <c r="C29" s="114" t="s">
        <v>9697</v>
      </c>
      <c r="D29" s="131">
        <v>0</v>
      </c>
      <c r="E29" s="443" t="s">
        <v>6495</v>
      </c>
      <c r="F29" s="443" t="s">
        <v>5</v>
      </c>
      <c r="G29" s="68" t="s">
        <v>3666</v>
      </c>
      <c r="H29" s="57">
        <v>20</v>
      </c>
      <c r="I29" s="57">
        <v>39</v>
      </c>
      <c r="L29" s="857"/>
      <c r="M29" s="857"/>
      <c r="N29" s="857"/>
    </row>
    <row r="30" spans="1:14" s="849" customFormat="1">
      <c r="A30" s="114" t="s">
        <v>9696</v>
      </c>
      <c r="B30" s="114" t="s">
        <v>9697</v>
      </c>
      <c r="C30" s="114" t="s">
        <v>9697</v>
      </c>
      <c r="D30" s="131">
        <v>0</v>
      </c>
      <c r="E30" s="443" t="s">
        <v>6495</v>
      </c>
      <c r="F30" s="443" t="s">
        <v>5</v>
      </c>
      <c r="G30" s="68" t="s">
        <v>3666</v>
      </c>
      <c r="H30" s="57">
        <v>40</v>
      </c>
      <c r="I30" s="57">
        <v>99</v>
      </c>
      <c r="L30" s="857"/>
      <c r="M30" s="857"/>
      <c r="N30" s="857"/>
    </row>
    <row r="31" spans="1:14" s="849" customFormat="1">
      <c r="A31" s="114" t="s">
        <v>9696</v>
      </c>
      <c r="B31" s="114" t="s">
        <v>9697</v>
      </c>
      <c r="C31" s="114" t="s">
        <v>9697</v>
      </c>
      <c r="D31" s="131">
        <v>0</v>
      </c>
      <c r="E31" s="443" t="s">
        <v>6495</v>
      </c>
      <c r="F31" s="443" t="s">
        <v>5</v>
      </c>
      <c r="G31" s="68" t="s">
        <v>3666</v>
      </c>
      <c r="H31" s="57">
        <v>100</v>
      </c>
      <c r="I31" s="455">
        <v>300</v>
      </c>
      <c r="L31" s="857"/>
      <c r="M31" s="857"/>
      <c r="N31" s="857"/>
    </row>
    <row r="32" spans="1:14" s="849" customFormat="1" ht="12.75" thickBot="1">
      <c r="A32" s="865"/>
      <c r="B32" s="865"/>
      <c r="C32" s="865"/>
      <c r="D32" s="845"/>
      <c r="E32" s="867"/>
      <c r="F32" s="867"/>
      <c r="G32" s="867"/>
      <c r="H32" s="847"/>
      <c r="I32" s="847"/>
      <c r="L32" s="857"/>
      <c r="M32" s="857"/>
      <c r="N32" s="857"/>
    </row>
    <row r="33" spans="1:14" s="849" customFormat="1" ht="36.75" thickBot="1">
      <c r="A33" s="335" t="s">
        <v>0</v>
      </c>
      <c r="B33" s="432" t="s">
        <v>1</v>
      </c>
      <c r="C33" s="336" t="s">
        <v>2</v>
      </c>
      <c r="D33" s="565" t="s">
        <v>3498</v>
      </c>
      <c r="E33" s="968" t="s">
        <v>6494</v>
      </c>
      <c r="F33" s="853" t="s">
        <v>4</v>
      </c>
      <c r="G33" s="987" t="s">
        <v>8398</v>
      </c>
      <c r="H33" s="183" t="s">
        <v>352</v>
      </c>
      <c r="I33" s="183" t="s">
        <v>353</v>
      </c>
      <c r="J33" s="320" t="s">
        <v>6685</v>
      </c>
      <c r="K33" s="320" t="s">
        <v>6686</v>
      </c>
      <c r="L33" s="857"/>
      <c r="M33" s="857"/>
      <c r="N33" s="857"/>
    </row>
    <row r="34" spans="1:14" s="849" customFormat="1" ht="15" customHeight="1" thickBot="1">
      <c r="A34" s="1277" t="s">
        <v>10116</v>
      </c>
      <c r="B34" s="1278"/>
      <c r="C34" s="1278"/>
      <c r="D34" s="1278"/>
      <c r="E34" s="1278"/>
      <c r="F34" s="1278"/>
      <c r="G34" s="1278"/>
      <c r="H34" s="1278"/>
      <c r="I34" s="1278"/>
      <c r="J34" s="1278"/>
      <c r="K34" s="1279"/>
      <c r="L34" s="857"/>
      <c r="M34" s="857"/>
      <c r="N34" s="857"/>
    </row>
    <row r="35" spans="1:14" s="849" customFormat="1">
      <c r="A35" s="216" t="s">
        <v>10108</v>
      </c>
      <c r="B35" s="216" t="s">
        <v>10109</v>
      </c>
      <c r="C35" s="216" t="s">
        <v>10109</v>
      </c>
      <c r="D35" s="838">
        <v>4800</v>
      </c>
      <c r="E35" s="74" t="s">
        <v>6495</v>
      </c>
      <c r="F35" s="74" t="s">
        <v>5</v>
      </c>
      <c r="G35" s="970" t="s">
        <v>3666</v>
      </c>
      <c r="H35" s="54">
        <v>1</v>
      </c>
      <c r="I35" s="54">
        <v>5</v>
      </c>
      <c r="J35" s="74" t="s">
        <v>10960</v>
      </c>
      <c r="K35" s="74" t="s">
        <v>10961</v>
      </c>
      <c r="L35" s="857"/>
      <c r="M35" s="857"/>
      <c r="N35" s="857"/>
    </row>
    <row r="36" spans="1:14" s="849" customFormat="1">
      <c r="A36" s="216" t="s">
        <v>10108</v>
      </c>
      <c r="B36" s="216" t="s">
        <v>10109</v>
      </c>
      <c r="C36" s="216" t="s">
        <v>10109</v>
      </c>
      <c r="D36" s="838">
        <v>3840</v>
      </c>
      <c r="E36" s="74" t="s">
        <v>6495</v>
      </c>
      <c r="F36" s="74" t="s">
        <v>5</v>
      </c>
      <c r="G36" s="970" t="s">
        <v>3666</v>
      </c>
      <c r="H36" s="54">
        <v>6</v>
      </c>
      <c r="I36" s="54">
        <v>10</v>
      </c>
      <c r="J36" s="74" t="s">
        <v>10960</v>
      </c>
      <c r="K36" s="74" t="s">
        <v>10961</v>
      </c>
      <c r="L36" s="857"/>
      <c r="M36" s="857"/>
      <c r="N36" s="857"/>
    </row>
    <row r="37" spans="1:14" s="849" customFormat="1">
      <c r="A37" s="216" t="s">
        <v>10120</v>
      </c>
      <c r="B37" s="216" t="s">
        <v>10121</v>
      </c>
      <c r="C37" s="216" t="s">
        <v>10121</v>
      </c>
      <c r="D37" s="838">
        <v>0</v>
      </c>
      <c r="E37" s="74" t="s">
        <v>6495</v>
      </c>
      <c r="F37" s="74" t="s">
        <v>5</v>
      </c>
      <c r="G37" s="970" t="s">
        <v>3666</v>
      </c>
      <c r="H37" s="54">
        <v>1</v>
      </c>
      <c r="I37" s="54">
        <v>5</v>
      </c>
      <c r="J37" s="74" t="s">
        <v>10960</v>
      </c>
      <c r="K37" s="74" t="s">
        <v>10961</v>
      </c>
      <c r="L37" s="857"/>
      <c r="M37" s="857"/>
      <c r="N37" s="857"/>
    </row>
    <row r="38" spans="1:14" s="849" customFormat="1" ht="12.75" thickBot="1">
      <c r="A38" s="216" t="s">
        <v>10120</v>
      </c>
      <c r="B38" s="216" t="s">
        <v>10121</v>
      </c>
      <c r="C38" s="216" t="s">
        <v>10121</v>
      </c>
      <c r="D38" s="838">
        <v>0</v>
      </c>
      <c r="E38" s="74" t="s">
        <v>6495</v>
      </c>
      <c r="F38" s="74" t="s">
        <v>5</v>
      </c>
      <c r="G38" s="970" t="s">
        <v>3666</v>
      </c>
      <c r="H38" s="54">
        <v>6</v>
      </c>
      <c r="I38" s="54">
        <v>10</v>
      </c>
      <c r="J38" s="74" t="s">
        <v>10960</v>
      </c>
      <c r="K38" s="74" t="s">
        <v>10961</v>
      </c>
      <c r="L38" s="857"/>
      <c r="M38" s="857"/>
      <c r="N38" s="857"/>
    </row>
    <row r="39" spans="1:14" s="849" customFormat="1" ht="12.75" thickBot="1">
      <c r="A39" s="1277" t="s">
        <v>10117</v>
      </c>
      <c r="B39" s="1278"/>
      <c r="C39" s="1278"/>
      <c r="D39" s="1278"/>
      <c r="E39" s="1278"/>
      <c r="F39" s="1278"/>
      <c r="G39" s="1278"/>
      <c r="H39" s="1278"/>
      <c r="I39" s="1278"/>
      <c r="J39" s="1278"/>
      <c r="K39" s="1279"/>
      <c r="L39" s="857"/>
      <c r="M39" s="857"/>
      <c r="N39" s="857"/>
    </row>
    <row r="40" spans="1:14" s="849" customFormat="1">
      <c r="A40" s="216" t="s">
        <v>10110</v>
      </c>
      <c r="B40" s="216" t="s">
        <v>10111</v>
      </c>
      <c r="C40" s="216" t="s">
        <v>10111</v>
      </c>
      <c r="D40" s="838">
        <v>32000</v>
      </c>
      <c r="E40" s="74" t="s">
        <v>6495</v>
      </c>
      <c r="F40" s="74" t="s">
        <v>5</v>
      </c>
      <c r="G40" s="970" t="s">
        <v>3666</v>
      </c>
      <c r="H40" s="54">
        <v>1</v>
      </c>
      <c r="I40" s="54">
        <v>5</v>
      </c>
      <c r="J40" s="74" t="s">
        <v>10960</v>
      </c>
      <c r="K40" s="74" t="s">
        <v>10961</v>
      </c>
      <c r="L40" s="857"/>
      <c r="M40" s="857"/>
      <c r="N40" s="857"/>
    </row>
    <row r="41" spans="1:14" s="849" customFormat="1">
      <c r="A41" s="216" t="s">
        <v>10110</v>
      </c>
      <c r="B41" s="216" t="s">
        <v>10111</v>
      </c>
      <c r="C41" s="216" t="s">
        <v>10111</v>
      </c>
      <c r="D41" s="838">
        <v>25600</v>
      </c>
      <c r="E41" s="74" t="s">
        <v>6495</v>
      </c>
      <c r="F41" s="74" t="s">
        <v>5</v>
      </c>
      <c r="G41" s="970" t="s">
        <v>3666</v>
      </c>
      <c r="H41" s="54">
        <v>6</v>
      </c>
      <c r="I41" s="54">
        <v>19</v>
      </c>
      <c r="J41" s="74" t="s">
        <v>10960</v>
      </c>
      <c r="K41" s="74" t="s">
        <v>10961</v>
      </c>
      <c r="L41" s="857"/>
      <c r="M41" s="857"/>
      <c r="N41" s="857"/>
    </row>
    <row r="42" spans="1:14" s="849" customFormat="1">
      <c r="A42" s="216" t="s">
        <v>10110</v>
      </c>
      <c r="B42" s="216" t="s">
        <v>10111</v>
      </c>
      <c r="C42" s="216" t="s">
        <v>10111</v>
      </c>
      <c r="D42" s="838">
        <v>19200</v>
      </c>
      <c r="E42" s="74" t="s">
        <v>6495</v>
      </c>
      <c r="F42" s="74" t="s">
        <v>5</v>
      </c>
      <c r="G42" s="970" t="s">
        <v>3666</v>
      </c>
      <c r="H42" s="54">
        <v>20</v>
      </c>
      <c r="I42" s="54">
        <v>49</v>
      </c>
      <c r="J42" s="74" t="s">
        <v>10960</v>
      </c>
      <c r="K42" s="74" t="s">
        <v>10961</v>
      </c>
      <c r="L42" s="857"/>
      <c r="M42" s="857"/>
      <c r="N42" s="857"/>
    </row>
    <row r="43" spans="1:14" s="849" customFormat="1">
      <c r="A43" s="216" t="s">
        <v>10110</v>
      </c>
      <c r="B43" s="216" t="s">
        <v>10111</v>
      </c>
      <c r="C43" s="216" t="s">
        <v>10111</v>
      </c>
      <c r="D43" s="838">
        <v>17600</v>
      </c>
      <c r="E43" s="74" t="s">
        <v>6495</v>
      </c>
      <c r="F43" s="74" t="s">
        <v>5</v>
      </c>
      <c r="G43" s="970" t="s">
        <v>3666</v>
      </c>
      <c r="H43" s="54">
        <v>50</v>
      </c>
      <c r="I43" s="54">
        <v>99</v>
      </c>
      <c r="J43" s="74" t="s">
        <v>10960</v>
      </c>
      <c r="K43" s="74" t="s">
        <v>10961</v>
      </c>
      <c r="L43" s="857"/>
      <c r="M43" s="857"/>
      <c r="N43" s="857"/>
    </row>
    <row r="44" spans="1:14" s="849" customFormat="1">
      <c r="A44" s="216" t="s">
        <v>10110</v>
      </c>
      <c r="B44" s="216" t="s">
        <v>10111</v>
      </c>
      <c r="C44" s="216" t="s">
        <v>10111</v>
      </c>
      <c r="D44" s="838">
        <v>16000</v>
      </c>
      <c r="E44" s="74" t="s">
        <v>6495</v>
      </c>
      <c r="F44" s="74" t="s">
        <v>5</v>
      </c>
      <c r="G44" s="970" t="s">
        <v>3666</v>
      </c>
      <c r="H44" s="54">
        <v>100</v>
      </c>
      <c r="I44" s="54">
        <v>300</v>
      </c>
      <c r="J44" s="74" t="s">
        <v>10960</v>
      </c>
      <c r="K44" s="74" t="s">
        <v>10961</v>
      </c>
      <c r="L44" s="857"/>
      <c r="M44" s="857"/>
      <c r="N44" s="857"/>
    </row>
    <row r="45" spans="1:14" s="849" customFormat="1">
      <c r="A45" s="216" t="s">
        <v>10122</v>
      </c>
      <c r="B45" s="216" t="s">
        <v>10123</v>
      </c>
      <c r="C45" s="216" t="s">
        <v>10123</v>
      </c>
      <c r="D45" s="838">
        <v>0</v>
      </c>
      <c r="E45" s="74" t="s">
        <v>6495</v>
      </c>
      <c r="F45" s="74" t="s">
        <v>5</v>
      </c>
      <c r="G45" s="970" t="s">
        <v>3666</v>
      </c>
      <c r="H45" s="54">
        <v>100</v>
      </c>
      <c r="I45" s="54">
        <v>300</v>
      </c>
      <c r="J45" s="74" t="s">
        <v>10960</v>
      </c>
      <c r="K45" s="74" t="s">
        <v>10961</v>
      </c>
      <c r="L45" s="857"/>
      <c r="M45" s="857"/>
      <c r="N45" s="857"/>
    </row>
    <row r="46" spans="1:14" s="849" customFormat="1">
      <c r="A46" s="216" t="s">
        <v>10122</v>
      </c>
      <c r="B46" s="216" t="s">
        <v>10123</v>
      </c>
      <c r="C46" s="216" t="s">
        <v>10123</v>
      </c>
      <c r="D46" s="838">
        <v>0</v>
      </c>
      <c r="E46" s="74" t="s">
        <v>6495</v>
      </c>
      <c r="F46" s="74" t="s">
        <v>5</v>
      </c>
      <c r="G46" s="970" t="s">
        <v>3666</v>
      </c>
      <c r="H46" s="54">
        <v>100</v>
      </c>
      <c r="I46" s="54">
        <v>300</v>
      </c>
      <c r="J46" s="74" t="s">
        <v>10960</v>
      </c>
      <c r="K46" s="74" t="s">
        <v>10961</v>
      </c>
      <c r="L46" s="857"/>
      <c r="M46" s="857"/>
      <c r="N46" s="857"/>
    </row>
    <row r="47" spans="1:14" s="849" customFormat="1">
      <c r="A47" s="216" t="s">
        <v>10122</v>
      </c>
      <c r="B47" s="216" t="s">
        <v>10123</v>
      </c>
      <c r="C47" s="216" t="s">
        <v>10123</v>
      </c>
      <c r="D47" s="838">
        <v>0</v>
      </c>
      <c r="E47" s="74" t="s">
        <v>6495</v>
      </c>
      <c r="F47" s="74" t="s">
        <v>5</v>
      </c>
      <c r="G47" s="970" t="s">
        <v>3666</v>
      </c>
      <c r="H47" s="54">
        <v>100</v>
      </c>
      <c r="I47" s="54">
        <v>300</v>
      </c>
      <c r="J47" s="74" t="s">
        <v>10960</v>
      </c>
      <c r="K47" s="74" t="s">
        <v>10961</v>
      </c>
      <c r="L47" s="857"/>
      <c r="M47" s="857"/>
      <c r="N47" s="857"/>
    </row>
    <row r="48" spans="1:14" s="849" customFormat="1">
      <c r="A48" s="216" t="s">
        <v>10122</v>
      </c>
      <c r="B48" s="216" t="s">
        <v>10123</v>
      </c>
      <c r="C48" s="216" t="s">
        <v>10123</v>
      </c>
      <c r="D48" s="838">
        <v>0</v>
      </c>
      <c r="E48" s="74" t="s">
        <v>6495</v>
      </c>
      <c r="F48" s="74" t="s">
        <v>5</v>
      </c>
      <c r="G48" s="970" t="s">
        <v>3666</v>
      </c>
      <c r="H48" s="54">
        <v>100</v>
      </c>
      <c r="I48" s="54">
        <v>300</v>
      </c>
      <c r="J48" s="74" t="s">
        <v>10960</v>
      </c>
      <c r="K48" s="74" t="s">
        <v>10961</v>
      </c>
      <c r="L48" s="857"/>
      <c r="M48" s="857"/>
      <c r="N48" s="857"/>
    </row>
    <row r="49" spans="1:14" s="849" customFormat="1" ht="12.75" thickBot="1">
      <c r="A49" s="216" t="s">
        <v>10122</v>
      </c>
      <c r="B49" s="216" t="s">
        <v>10123</v>
      </c>
      <c r="C49" s="216" t="s">
        <v>10123</v>
      </c>
      <c r="D49" s="838">
        <v>0</v>
      </c>
      <c r="E49" s="74" t="s">
        <v>6495</v>
      </c>
      <c r="F49" s="74" t="s">
        <v>5</v>
      </c>
      <c r="G49" s="970" t="s">
        <v>3666</v>
      </c>
      <c r="H49" s="54">
        <v>100</v>
      </c>
      <c r="I49" s="54">
        <v>300</v>
      </c>
      <c r="J49" s="74" t="s">
        <v>10960</v>
      </c>
      <c r="K49" s="74" t="s">
        <v>10961</v>
      </c>
      <c r="L49" s="857"/>
      <c r="M49" s="857"/>
      <c r="N49" s="857"/>
    </row>
    <row r="50" spans="1:14" s="849" customFormat="1" ht="12.75" thickBot="1">
      <c r="A50" s="1277" t="s">
        <v>10118</v>
      </c>
      <c r="B50" s="1278"/>
      <c r="C50" s="1278"/>
      <c r="D50" s="1278"/>
      <c r="E50" s="1278"/>
      <c r="F50" s="1278"/>
      <c r="G50" s="1278"/>
      <c r="H50" s="1278"/>
      <c r="I50" s="1278"/>
      <c r="J50" s="1278"/>
      <c r="K50" s="1279"/>
      <c r="L50" s="857"/>
      <c r="M50" s="857"/>
      <c r="N50" s="857"/>
    </row>
    <row r="51" spans="1:14" s="849" customFormat="1">
      <c r="A51" s="216" t="s">
        <v>10112</v>
      </c>
      <c r="B51" s="216" t="s">
        <v>10113</v>
      </c>
      <c r="C51" s="216" t="s">
        <v>10113</v>
      </c>
      <c r="D51" s="838">
        <v>525</v>
      </c>
      <c r="E51" s="74" t="s">
        <v>6495</v>
      </c>
      <c r="F51" s="74" t="s">
        <v>5</v>
      </c>
      <c r="G51" s="970" t="s">
        <v>3666</v>
      </c>
      <c r="H51" s="54">
        <v>1</v>
      </c>
      <c r="I51" s="54">
        <v>5</v>
      </c>
      <c r="J51" s="74" t="s">
        <v>10960</v>
      </c>
      <c r="K51" s="74" t="s">
        <v>10961</v>
      </c>
      <c r="L51" s="857"/>
      <c r="M51" s="857"/>
      <c r="N51" s="857"/>
    </row>
    <row r="52" spans="1:14" s="849" customFormat="1">
      <c r="A52" s="216" t="s">
        <v>10112</v>
      </c>
      <c r="B52" s="216" t="s">
        <v>10113</v>
      </c>
      <c r="C52" s="216" t="s">
        <v>10113</v>
      </c>
      <c r="D52" s="838">
        <v>420</v>
      </c>
      <c r="E52" s="74" t="s">
        <v>6495</v>
      </c>
      <c r="F52" s="74" t="s">
        <v>5</v>
      </c>
      <c r="G52" s="970" t="s">
        <v>3666</v>
      </c>
      <c r="H52" s="54">
        <v>6</v>
      </c>
      <c r="I52" s="54">
        <v>10</v>
      </c>
      <c r="J52" s="74" t="s">
        <v>10960</v>
      </c>
      <c r="K52" s="74" t="s">
        <v>10961</v>
      </c>
      <c r="L52" s="857"/>
      <c r="M52" s="857"/>
      <c r="N52" s="857"/>
    </row>
    <row r="53" spans="1:14" s="849" customFormat="1">
      <c r="A53" s="216" t="s">
        <v>10124</v>
      </c>
      <c r="B53" s="216" t="s">
        <v>10125</v>
      </c>
      <c r="C53" s="216" t="s">
        <v>10125</v>
      </c>
      <c r="D53" s="838">
        <v>0</v>
      </c>
      <c r="E53" s="74" t="s">
        <v>6495</v>
      </c>
      <c r="F53" s="74" t="s">
        <v>5</v>
      </c>
      <c r="G53" s="970" t="s">
        <v>3666</v>
      </c>
      <c r="H53" s="54">
        <v>1</v>
      </c>
      <c r="I53" s="54">
        <v>5</v>
      </c>
      <c r="J53" s="74" t="s">
        <v>10960</v>
      </c>
      <c r="K53" s="74" t="s">
        <v>10961</v>
      </c>
      <c r="L53" s="857"/>
      <c r="M53" s="857"/>
      <c r="N53" s="857"/>
    </row>
    <row r="54" spans="1:14" s="849" customFormat="1" ht="12.75" thickBot="1">
      <c r="A54" s="216" t="s">
        <v>10124</v>
      </c>
      <c r="B54" s="216" t="s">
        <v>10125</v>
      </c>
      <c r="C54" s="216" t="s">
        <v>10125</v>
      </c>
      <c r="D54" s="838">
        <v>0</v>
      </c>
      <c r="E54" s="74" t="s">
        <v>6495</v>
      </c>
      <c r="F54" s="74" t="s">
        <v>5</v>
      </c>
      <c r="G54" s="970" t="s">
        <v>3666</v>
      </c>
      <c r="H54" s="54">
        <v>6</v>
      </c>
      <c r="I54" s="54">
        <v>10</v>
      </c>
      <c r="J54" s="74" t="s">
        <v>10960</v>
      </c>
      <c r="K54" s="74" t="s">
        <v>10961</v>
      </c>
      <c r="L54" s="857"/>
      <c r="M54" s="857"/>
      <c r="N54" s="857"/>
    </row>
    <row r="55" spans="1:14" s="849" customFormat="1" ht="12.75" thickBot="1">
      <c r="A55" s="1277" t="s">
        <v>10119</v>
      </c>
      <c r="B55" s="1278"/>
      <c r="C55" s="1278"/>
      <c r="D55" s="1278"/>
      <c r="E55" s="1278"/>
      <c r="F55" s="1278"/>
      <c r="G55" s="1278"/>
      <c r="H55" s="1278"/>
      <c r="I55" s="1278"/>
      <c r="J55" s="1278"/>
      <c r="K55" s="1279"/>
      <c r="L55" s="857"/>
      <c r="M55" s="857"/>
      <c r="N55" s="857"/>
    </row>
    <row r="56" spans="1:14" s="849" customFormat="1">
      <c r="A56" s="216" t="s">
        <v>10114</v>
      </c>
      <c r="B56" s="216" t="s">
        <v>10115</v>
      </c>
      <c r="C56" s="216" t="s">
        <v>10115</v>
      </c>
      <c r="D56" s="838">
        <v>3500</v>
      </c>
      <c r="E56" s="74" t="s">
        <v>6495</v>
      </c>
      <c r="F56" s="74" t="s">
        <v>5</v>
      </c>
      <c r="G56" s="970" t="s">
        <v>3666</v>
      </c>
      <c r="H56" s="54">
        <v>1</v>
      </c>
      <c r="I56" s="54">
        <v>5</v>
      </c>
      <c r="J56" s="74" t="s">
        <v>10960</v>
      </c>
      <c r="K56" s="74" t="s">
        <v>10961</v>
      </c>
      <c r="L56" s="857"/>
      <c r="M56" s="857"/>
      <c r="N56" s="857"/>
    </row>
    <row r="57" spans="1:14" s="849" customFormat="1">
      <c r="A57" s="216" t="s">
        <v>10114</v>
      </c>
      <c r="B57" s="216" t="s">
        <v>10115</v>
      </c>
      <c r="C57" s="216" t="s">
        <v>10115</v>
      </c>
      <c r="D57" s="838">
        <v>2800</v>
      </c>
      <c r="E57" s="74" t="s">
        <v>6495</v>
      </c>
      <c r="F57" s="74" t="s">
        <v>5</v>
      </c>
      <c r="G57" s="970" t="s">
        <v>3666</v>
      </c>
      <c r="H57" s="54">
        <v>6</v>
      </c>
      <c r="I57" s="54">
        <v>19</v>
      </c>
      <c r="J57" s="74" t="s">
        <v>10960</v>
      </c>
      <c r="K57" s="74" t="s">
        <v>10961</v>
      </c>
      <c r="L57" s="857"/>
      <c r="M57" s="857"/>
      <c r="N57" s="857"/>
    </row>
    <row r="58" spans="1:14" s="849" customFormat="1">
      <c r="A58" s="216" t="s">
        <v>10114</v>
      </c>
      <c r="B58" s="216" t="s">
        <v>10115</v>
      </c>
      <c r="C58" s="216" t="s">
        <v>10115</v>
      </c>
      <c r="D58" s="838">
        <v>2100</v>
      </c>
      <c r="E58" s="74" t="s">
        <v>6495</v>
      </c>
      <c r="F58" s="74" t="s">
        <v>5</v>
      </c>
      <c r="G58" s="970" t="s">
        <v>3666</v>
      </c>
      <c r="H58" s="54">
        <v>20</v>
      </c>
      <c r="I58" s="54">
        <v>49</v>
      </c>
      <c r="J58" s="74" t="s">
        <v>10960</v>
      </c>
      <c r="K58" s="74" t="s">
        <v>10961</v>
      </c>
      <c r="L58" s="857"/>
      <c r="M58" s="857"/>
      <c r="N58" s="857"/>
    </row>
    <row r="59" spans="1:14" s="849" customFormat="1">
      <c r="A59" s="216" t="s">
        <v>10114</v>
      </c>
      <c r="B59" s="216" t="s">
        <v>10115</v>
      </c>
      <c r="C59" s="216" t="s">
        <v>10115</v>
      </c>
      <c r="D59" s="838">
        <v>1925</v>
      </c>
      <c r="E59" s="74" t="s">
        <v>6495</v>
      </c>
      <c r="F59" s="74" t="s">
        <v>5</v>
      </c>
      <c r="G59" s="970" t="s">
        <v>3666</v>
      </c>
      <c r="H59" s="54">
        <v>50</v>
      </c>
      <c r="I59" s="54">
        <v>99</v>
      </c>
      <c r="J59" s="74" t="s">
        <v>10960</v>
      </c>
      <c r="K59" s="74" t="s">
        <v>10961</v>
      </c>
      <c r="L59" s="857"/>
      <c r="M59" s="857"/>
      <c r="N59" s="857"/>
    </row>
    <row r="60" spans="1:14" s="849" customFormat="1">
      <c r="A60" s="216" t="s">
        <v>10114</v>
      </c>
      <c r="B60" s="216" t="s">
        <v>10115</v>
      </c>
      <c r="C60" s="216" t="s">
        <v>10115</v>
      </c>
      <c r="D60" s="838">
        <v>1750</v>
      </c>
      <c r="E60" s="74" t="s">
        <v>6495</v>
      </c>
      <c r="F60" s="74" t="s">
        <v>5</v>
      </c>
      <c r="G60" s="970" t="s">
        <v>3666</v>
      </c>
      <c r="H60" s="54">
        <v>100</v>
      </c>
      <c r="I60" s="54">
        <v>300</v>
      </c>
      <c r="J60" s="74" t="s">
        <v>10960</v>
      </c>
      <c r="K60" s="74" t="s">
        <v>10961</v>
      </c>
      <c r="L60" s="857"/>
      <c r="M60" s="857"/>
      <c r="N60" s="857"/>
    </row>
    <row r="61" spans="1:14" s="849" customFormat="1">
      <c r="A61" s="216" t="s">
        <v>10126</v>
      </c>
      <c r="B61" s="216" t="s">
        <v>10127</v>
      </c>
      <c r="C61" s="216" t="s">
        <v>10127</v>
      </c>
      <c r="D61" s="838">
        <v>0</v>
      </c>
      <c r="E61" s="74" t="s">
        <v>6495</v>
      </c>
      <c r="F61" s="74" t="s">
        <v>5</v>
      </c>
      <c r="G61" s="970" t="s">
        <v>3666</v>
      </c>
      <c r="H61" s="54">
        <v>1</v>
      </c>
      <c r="I61" s="54">
        <v>5</v>
      </c>
      <c r="J61" s="74" t="s">
        <v>10960</v>
      </c>
      <c r="K61" s="74" t="s">
        <v>10961</v>
      </c>
      <c r="L61" s="857"/>
      <c r="M61" s="857"/>
      <c r="N61" s="857"/>
    </row>
    <row r="62" spans="1:14" s="849" customFormat="1">
      <c r="A62" s="216" t="s">
        <v>10126</v>
      </c>
      <c r="B62" s="216" t="s">
        <v>10127</v>
      </c>
      <c r="C62" s="216" t="s">
        <v>10127</v>
      </c>
      <c r="D62" s="838">
        <v>0</v>
      </c>
      <c r="E62" s="74" t="s">
        <v>6495</v>
      </c>
      <c r="F62" s="74" t="s">
        <v>5</v>
      </c>
      <c r="G62" s="970" t="s">
        <v>3666</v>
      </c>
      <c r="H62" s="54">
        <v>6</v>
      </c>
      <c r="I62" s="54">
        <v>19</v>
      </c>
      <c r="J62" s="74" t="s">
        <v>10960</v>
      </c>
      <c r="K62" s="74" t="s">
        <v>10961</v>
      </c>
      <c r="L62" s="857"/>
      <c r="M62" s="857"/>
      <c r="N62" s="857"/>
    </row>
    <row r="63" spans="1:14" s="849" customFormat="1">
      <c r="A63" s="216" t="s">
        <v>10126</v>
      </c>
      <c r="B63" s="216" t="s">
        <v>10127</v>
      </c>
      <c r="C63" s="216" t="s">
        <v>10127</v>
      </c>
      <c r="D63" s="838">
        <v>0</v>
      </c>
      <c r="E63" s="74" t="s">
        <v>6495</v>
      </c>
      <c r="F63" s="74" t="s">
        <v>5</v>
      </c>
      <c r="G63" s="970" t="s">
        <v>3666</v>
      </c>
      <c r="H63" s="54">
        <v>20</v>
      </c>
      <c r="I63" s="54">
        <v>49</v>
      </c>
      <c r="J63" s="74" t="s">
        <v>10960</v>
      </c>
      <c r="K63" s="74" t="s">
        <v>10961</v>
      </c>
      <c r="L63" s="857"/>
      <c r="M63" s="857"/>
      <c r="N63" s="857"/>
    </row>
    <row r="64" spans="1:14" s="849" customFormat="1">
      <c r="A64" s="216" t="s">
        <v>10126</v>
      </c>
      <c r="B64" s="216" t="s">
        <v>10127</v>
      </c>
      <c r="C64" s="216" t="s">
        <v>10127</v>
      </c>
      <c r="D64" s="838">
        <v>0</v>
      </c>
      <c r="E64" s="74" t="s">
        <v>6495</v>
      </c>
      <c r="F64" s="74" t="s">
        <v>5</v>
      </c>
      <c r="G64" s="970" t="s">
        <v>3666</v>
      </c>
      <c r="H64" s="54">
        <v>50</v>
      </c>
      <c r="I64" s="54">
        <v>99</v>
      </c>
      <c r="J64" s="74" t="s">
        <v>10960</v>
      </c>
      <c r="K64" s="74" t="s">
        <v>10961</v>
      </c>
      <c r="L64" s="857"/>
      <c r="M64" s="857"/>
      <c r="N64" s="857"/>
    </row>
    <row r="65" spans="1:14" s="849" customFormat="1">
      <c r="A65" s="216" t="s">
        <v>10126</v>
      </c>
      <c r="B65" s="216" t="s">
        <v>10127</v>
      </c>
      <c r="C65" s="216" t="s">
        <v>10127</v>
      </c>
      <c r="D65" s="838">
        <v>0</v>
      </c>
      <c r="E65" s="74" t="s">
        <v>6495</v>
      </c>
      <c r="F65" s="74" t="s">
        <v>5</v>
      </c>
      <c r="G65" s="970" t="s">
        <v>3666</v>
      </c>
      <c r="H65" s="54">
        <v>100</v>
      </c>
      <c r="I65" s="54">
        <v>300</v>
      </c>
      <c r="J65" s="74" t="s">
        <v>10960</v>
      </c>
      <c r="K65" s="74" t="s">
        <v>10961</v>
      </c>
      <c r="L65" s="857"/>
      <c r="M65" s="857"/>
      <c r="N65" s="857"/>
    </row>
    <row r="66" spans="1:14" s="849" customFormat="1" ht="12.75" thickBot="1">
      <c r="A66" s="865"/>
      <c r="B66" s="865"/>
      <c r="C66" s="865"/>
      <c r="D66" s="845"/>
      <c r="E66" s="867"/>
      <c r="F66" s="867"/>
      <c r="G66" s="867"/>
      <c r="H66" s="847"/>
      <c r="I66" s="847"/>
      <c r="L66" s="857"/>
      <c r="M66" s="857"/>
      <c r="N66" s="857"/>
    </row>
    <row r="67" spans="1:14" s="849" customFormat="1" ht="24.75" thickBot="1">
      <c r="A67" s="335" t="s">
        <v>0</v>
      </c>
      <c r="B67" s="432" t="s">
        <v>1</v>
      </c>
      <c r="C67" s="336" t="s">
        <v>2</v>
      </c>
      <c r="D67" s="565" t="s">
        <v>3498</v>
      </c>
      <c r="E67" s="968" t="s">
        <v>6494</v>
      </c>
      <c r="F67" s="853" t="s">
        <v>4</v>
      </c>
      <c r="G67" s="987" t="s">
        <v>8398</v>
      </c>
      <c r="H67" s="847"/>
      <c r="I67" s="847"/>
      <c r="L67" s="857"/>
      <c r="M67" s="857"/>
      <c r="N67" s="857"/>
    </row>
    <row r="68" spans="1:14" s="849" customFormat="1" ht="12.75" thickBot="1">
      <c r="A68" s="1092" t="s">
        <v>9708</v>
      </c>
      <c r="B68" s="858"/>
      <c r="C68" s="858"/>
      <c r="D68" s="860"/>
      <c r="E68" s="860"/>
      <c r="F68" s="860"/>
      <c r="G68" s="395"/>
      <c r="H68" s="847"/>
      <c r="I68" s="847"/>
      <c r="L68" s="857"/>
      <c r="M68" s="857"/>
      <c r="N68" s="857"/>
    </row>
    <row r="69" spans="1:14" s="849" customFormat="1">
      <c r="A69" s="120" t="s">
        <v>9700</v>
      </c>
      <c r="B69" s="114" t="s">
        <v>9701</v>
      </c>
      <c r="C69" s="114" t="s">
        <v>9701</v>
      </c>
      <c r="D69" s="131">
        <v>13000</v>
      </c>
      <c r="E69" s="14" t="s">
        <v>6495</v>
      </c>
      <c r="F69" s="567" t="s">
        <v>169</v>
      </c>
      <c r="G69" s="68" t="s">
        <v>3666</v>
      </c>
      <c r="H69" s="847"/>
      <c r="I69" s="847"/>
      <c r="L69" s="857"/>
      <c r="M69" s="857"/>
      <c r="N69" s="857"/>
    </row>
    <row r="70" spans="1:14" s="849" customFormat="1">
      <c r="A70" s="120" t="s">
        <v>9704</v>
      </c>
      <c r="B70" s="114" t="s">
        <v>9705</v>
      </c>
      <c r="C70" s="114" t="s">
        <v>9705</v>
      </c>
      <c r="D70" s="131">
        <v>13000</v>
      </c>
      <c r="E70" s="14" t="s">
        <v>6495</v>
      </c>
      <c r="F70" s="567" t="s">
        <v>169</v>
      </c>
      <c r="G70" s="68" t="s">
        <v>3666</v>
      </c>
      <c r="H70" s="847"/>
      <c r="I70" s="847"/>
      <c r="L70" s="857"/>
      <c r="M70" s="857"/>
      <c r="N70" s="857"/>
    </row>
    <row r="71" spans="1:14" s="849" customFormat="1">
      <c r="A71" s="120" t="s">
        <v>9702</v>
      </c>
      <c r="B71" s="114" t="s">
        <v>9703</v>
      </c>
      <c r="C71" s="114" t="s">
        <v>9703</v>
      </c>
      <c r="D71" s="131">
        <v>13000</v>
      </c>
      <c r="E71" s="14" t="s">
        <v>6495</v>
      </c>
      <c r="F71" s="567" t="s">
        <v>169</v>
      </c>
      <c r="G71" s="68" t="s">
        <v>3666</v>
      </c>
      <c r="H71" s="847"/>
      <c r="I71" s="847"/>
      <c r="L71" s="857"/>
      <c r="M71" s="857"/>
      <c r="N71" s="857"/>
    </row>
    <row r="72" spans="1:14" s="849" customFormat="1">
      <c r="A72" s="120" t="s">
        <v>9706</v>
      </c>
      <c r="B72" s="114" t="s">
        <v>9707</v>
      </c>
      <c r="C72" s="114" t="s">
        <v>9707</v>
      </c>
      <c r="D72" s="131">
        <v>13000</v>
      </c>
      <c r="E72" s="14" t="s">
        <v>6495</v>
      </c>
      <c r="F72" s="567" t="s">
        <v>169</v>
      </c>
      <c r="G72" s="68" t="s">
        <v>3666</v>
      </c>
      <c r="H72" s="847"/>
      <c r="I72" s="847"/>
      <c r="L72" s="857"/>
      <c r="M72" s="857"/>
      <c r="N72" s="857"/>
    </row>
    <row r="73" spans="1:14" s="849" customFormat="1" ht="12.75" thickBot="1">
      <c r="A73" s="865"/>
      <c r="B73" s="865"/>
      <c r="C73" s="865"/>
      <c r="D73" s="845"/>
      <c r="E73" s="867"/>
      <c r="F73" s="867"/>
      <c r="G73" s="867"/>
      <c r="H73" s="847"/>
      <c r="I73" s="847"/>
      <c r="L73" s="857"/>
      <c r="M73" s="857"/>
      <c r="N73" s="857"/>
    </row>
    <row r="74" spans="1:14" s="849" customFormat="1" ht="24.75" thickBot="1">
      <c r="A74" s="335" t="s">
        <v>0</v>
      </c>
      <c r="B74" s="432" t="s">
        <v>1</v>
      </c>
      <c r="C74" s="336" t="s">
        <v>2</v>
      </c>
      <c r="D74" s="565" t="s">
        <v>3498</v>
      </c>
      <c r="E74" s="968" t="s">
        <v>6494</v>
      </c>
      <c r="F74" s="853" t="s">
        <v>4</v>
      </c>
      <c r="G74" s="987" t="s">
        <v>8398</v>
      </c>
      <c r="L74" s="857"/>
      <c r="M74" s="857"/>
      <c r="N74" s="857"/>
    </row>
    <row r="75" spans="1:14" s="849" customFormat="1" ht="12.75" thickBot="1">
      <c r="A75" s="1092" t="s">
        <v>10227</v>
      </c>
      <c r="B75" s="858"/>
      <c r="C75" s="858"/>
      <c r="D75" s="860"/>
      <c r="E75" s="860"/>
      <c r="F75" s="860"/>
      <c r="G75" s="395"/>
      <c r="L75" s="857"/>
      <c r="M75" s="857"/>
      <c r="N75" s="857"/>
    </row>
    <row r="76" spans="1:14" s="849" customFormat="1">
      <c r="A76" s="280" t="s">
        <v>10223</v>
      </c>
      <c r="B76" s="216" t="s">
        <v>10224</v>
      </c>
      <c r="C76" s="216" t="s">
        <v>10224</v>
      </c>
      <c r="D76" s="838">
        <v>0</v>
      </c>
      <c r="E76" s="74" t="s">
        <v>6495</v>
      </c>
      <c r="F76" s="74" t="s">
        <v>5</v>
      </c>
      <c r="G76" s="970" t="s">
        <v>3666</v>
      </c>
      <c r="H76" s="847"/>
      <c r="I76" s="847"/>
      <c r="L76" s="857"/>
      <c r="M76" s="857"/>
      <c r="N76" s="857"/>
    </row>
    <row r="77" spans="1:14" s="849" customFormat="1">
      <c r="A77" s="280" t="s">
        <v>10225</v>
      </c>
      <c r="B77" s="216" t="s">
        <v>10226</v>
      </c>
      <c r="C77" s="216" t="s">
        <v>10224</v>
      </c>
      <c r="D77" s="838">
        <v>0</v>
      </c>
      <c r="E77" s="74" t="s">
        <v>6495</v>
      </c>
      <c r="F77" s="74" t="s">
        <v>5</v>
      </c>
      <c r="G77" s="970" t="s">
        <v>3666</v>
      </c>
      <c r="H77" s="847"/>
      <c r="I77" s="847"/>
      <c r="L77" s="857"/>
      <c r="M77" s="857"/>
      <c r="N77" s="857"/>
    </row>
    <row r="78" spans="1:14" s="849" customFormat="1" ht="12.75" thickBot="1">
      <c r="A78" s="865"/>
      <c r="B78" s="865"/>
      <c r="C78" s="865"/>
      <c r="D78" s="845"/>
      <c r="E78" s="867"/>
      <c r="F78" s="867"/>
      <c r="G78" s="867"/>
      <c r="H78" s="847"/>
      <c r="I78" s="847"/>
      <c r="L78" s="857"/>
      <c r="M78" s="857"/>
      <c r="N78" s="857"/>
    </row>
    <row r="79" spans="1:14" s="849" customFormat="1" ht="24.75" thickBot="1">
      <c r="A79" s="335" t="s">
        <v>0</v>
      </c>
      <c r="B79" s="432" t="s">
        <v>1</v>
      </c>
      <c r="C79" s="336" t="s">
        <v>2</v>
      </c>
      <c r="D79" s="565" t="s">
        <v>3498</v>
      </c>
      <c r="E79" s="968" t="s">
        <v>6494</v>
      </c>
      <c r="F79" s="853" t="s">
        <v>4</v>
      </c>
      <c r="G79" s="987" t="s">
        <v>8398</v>
      </c>
      <c r="L79" s="857"/>
      <c r="M79" s="857"/>
      <c r="N79" s="857"/>
    </row>
    <row r="80" spans="1:14" s="849" customFormat="1" ht="12.75" thickBot="1">
      <c r="A80" s="1092" t="s">
        <v>9709</v>
      </c>
      <c r="B80" s="858"/>
      <c r="C80" s="858"/>
      <c r="D80" s="860"/>
      <c r="E80" s="860"/>
      <c r="F80" s="860"/>
      <c r="G80" s="395"/>
      <c r="L80" s="857"/>
      <c r="M80" s="857"/>
      <c r="N80" s="857"/>
    </row>
    <row r="81" spans="1:14" s="849" customFormat="1">
      <c r="A81" s="120" t="s">
        <v>9710</v>
      </c>
      <c r="B81" s="114" t="s">
        <v>9711</v>
      </c>
      <c r="C81" s="114" t="s">
        <v>9711</v>
      </c>
      <c r="D81" s="131">
        <v>7000</v>
      </c>
      <c r="E81" s="14" t="s">
        <v>6495</v>
      </c>
      <c r="F81" s="567" t="s">
        <v>169</v>
      </c>
      <c r="G81" s="68" t="s">
        <v>3666</v>
      </c>
      <c r="L81" s="857"/>
      <c r="M81" s="857"/>
      <c r="N81" s="857"/>
    </row>
    <row r="82" spans="1:14" s="849" customFormat="1">
      <c r="A82" s="120" t="s">
        <v>9714</v>
      </c>
      <c r="B82" s="114" t="s">
        <v>9715</v>
      </c>
      <c r="C82" s="114" t="s">
        <v>9715</v>
      </c>
      <c r="D82" s="131">
        <v>7000</v>
      </c>
      <c r="E82" s="14" t="s">
        <v>6495</v>
      </c>
      <c r="F82" s="567" t="s">
        <v>169</v>
      </c>
      <c r="G82" s="68" t="s">
        <v>3666</v>
      </c>
      <c r="L82" s="857"/>
      <c r="M82" s="857"/>
      <c r="N82" s="857"/>
    </row>
    <row r="83" spans="1:14" s="849" customFormat="1">
      <c r="A83" s="120" t="s">
        <v>9712</v>
      </c>
      <c r="B83" s="114" t="s">
        <v>9713</v>
      </c>
      <c r="C83" s="114" t="s">
        <v>9713</v>
      </c>
      <c r="D83" s="131">
        <v>7000</v>
      </c>
      <c r="E83" s="14" t="s">
        <v>6495</v>
      </c>
      <c r="F83" s="567" t="s">
        <v>169</v>
      </c>
      <c r="G83" s="68" t="s">
        <v>3666</v>
      </c>
      <c r="H83" s="847"/>
      <c r="I83" s="847"/>
      <c r="L83" s="857"/>
      <c r="M83" s="857"/>
      <c r="N83" s="857"/>
    </row>
    <row r="84" spans="1:14" s="849" customFormat="1">
      <c r="A84" s="120" t="s">
        <v>9716</v>
      </c>
      <c r="B84" s="114" t="s">
        <v>10195</v>
      </c>
      <c r="C84" s="114" t="s">
        <v>9717</v>
      </c>
      <c r="D84" s="131">
        <v>7000</v>
      </c>
      <c r="E84" s="14" t="s">
        <v>6495</v>
      </c>
      <c r="F84" s="567" t="s">
        <v>169</v>
      </c>
      <c r="G84" s="68" t="s">
        <v>3666</v>
      </c>
      <c r="H84" s="847"/>
      <c r="I84" s="847"/>
      <c r="L84" s="857"/>
      <c r="M84" s="857"/>
      <c r="N84" s="857"/>
    </row>
    <row r="85" spans="1:14" s="849" customFormat="1">
      <c r="A85" s="16" t="s">
        <v>9358</v>
      </c>
      <c r="B85" s="1095"/>
      <c r="C85" s="1095"/>
      <c r="D85" s="1095"/>
      <c r="E85" s="1095"/>
      <c r="F85" s="1095"/>
      <c r="G85" s="1096"/>
      <c r="H85" s="847"/>
      <c r="I85" s="847"/>
      <c r="L85" s="857"/>
      <c r="M85" s="857"/>
      <c r="N85" s="857"/>
    </row>
    <row r="86" spans="1:14" s="849" customFormat="1">
      <c r="A86" s="120" t="s">
        <v>9718</v>
      </c>
      <c r="B86" s="114" t="s">
        <v>9719</v>
      </c>
      <c r="C86" s="114" t="s">
        <v>9719</v>
      </c>
      <c r="D86" s="131">
        <v>46000</v>
      </c>
      <c r="E86" s="14" t="s">
        <v>6495</v>
      </c>
      <c r="F86" s="14" t="s">
        <v>5</v>
      </c>
      <c r="G86" s="68" t="s">
        <v>3666</v>
      </c>
      <c r="H86" s="847"/>
      <c r="I86" s="847"/>
      <c r="L86" s="857"/>
      <c r="M86" s="857"/>
      <c r="N86" s="857"/>
    </row>
    <row r="87" spans="1:14" s="849" customFormat="1" ht="12.75" thickBot="1">
      <c r="A87" s="105"/>
      <c r="B87" s="130"/>
      <c r="C87" s="130"/>
      <c r="D87" s="146"/>
      <c r="E87" s="20"/>
      <c r="F87" s="20"/>
      <c r="G87" s="755"/>
      <c r="H87" s="847"/>
      <c r="I87" s="847"/>
      <c r="L87" s="857"/>
      <c r="M87" s="857"/>
      <c r="N87" s="857"/>
    </row>
    <row r="88" spans="1:14" s="849" customFormat="1" ht="24.75" thickBot="1">
      <c r="A88" s="335" t="s">
        <v>0</v>
      </c>
      <c r="B88" s="432" t="s">
        <v>1</v>
      </c>
      <c r="C88" s="336" t="s">
        <v>2</v>
      </c>
      <c r="D88" s="565" t="s">
        <v>3498</v>
      </c>
      <c r="E88" s="968" t="s">
        <v>6494</v>
      </c>
      <c r="F88" s="853" t="s">
        <v>4</v>
      </c>
      <c r="G88" s="987" t="s">
        <v>8398</v>
      </c>
      <c r="L88" s="857"/>
      <c r="M88" s="857"/>
      <c r="N88" s="857"/>
    </row>
    <row r="89" spans="1:14" s="849" customFormat="1" ht="12.75" thickBot="1">
      <c r="A89" s="1092" t="s">
        <v>10173</v>
      </c>
      <c r="B89" s="858"/>
      <c r="C89" s="858"/>
      <c r="D89" s="860"/>
      <c r="E89" s="860"/>
      <c r="F89" s="860"/>
      <c r="G89" s="395"/>
      <c r="L89" s="857"/>
      <c r="M89" s="857"/>
      <c r="N89" s="857"/>
    </row>
    <row r="90" spans="1:14" s="849" customFormat="1">
      <c r="A90" s="280" t="s">
        <v>10170</v>
      </c>
      <c r="B90" s="216" t="s">
        <v>10172</v>
      </c>
      <c r="C90" s="216" t="s">
        <v>10171</v>
      </c>
      <c r="D90" s="838">
        <v>46000</v>
      </c>
      <c r="E90" s="74" t="s">
        <v>6495</v>
      </c>
      <c r="F90" s="74" t="s">
        <v>5</v>
      </c>
      <c r="G90" s="970" t="s">
        <v>3666</v>
      </c>
      <c r="L90" s="857"/>
      <c r="M90" s="857"/>
      <c r="N90" s="857"/>
    </row>
    <row r="91" spans="1:14" s="849" customFormat="1">
      <c r="A91" s="280" t="s">
        <v>10174</v>
      </c>
      <c r="B91" s="216" t="s">
        <v>10175</v>
      </c>
      <c r="C91" s="216" t="s">
        <v>10171</v>
      </c>
      <c r="D91" s="838">
        <v>0</v>
      </c>
      <c r="E91" s="74" t="s">
        <v>6495</v>
      </c>
      <c r="F91" s="74" t="s">
        <v>5</v>
      </c>
      <c r="G91" s="970" t="s">
        <v>3666</v>
      </c>
      <c r="L91" s="857"/>
      <c r="M91" s="857"/>
      <c r="N91" s="857"/>
    </row>
    <row r="92" spans="1:14" s="849" customFormat="1" ht="12.75" thickBot="1">
      <c r="A92" s="865"/>
      <c r="B92" s="865"/>
      <c r="C92" s="865"/>
      <c r="D92" s="845"/>
      <c r="E92" s="867"/>
      <c r="F92" s="867"/>
      <c r="G92" s="867"/>
      <c r="H92" s="847"/>
      <c r="I92" s="847"/>
      <c r="L92" s="857"/>
      <c r="M92" s="857"/>
      <c r="N92" s="857"/>
    </row>
    <row r="93" spans="1:14" s="382" customFormat="1" ht="24.75" thickBot="1">
      <c r="A93" s="335" t="s">
        <v>0</v>
      </c>
      <c r="B93" s="432" t="s">
        <v>1</v>
      </c>
      <c r="C93" s="336" t="s">
        <v>2</v>
      </c>
      <c r="D93" s="565" t="s">
        <v>3498</v>
      </c>
      <c r="E93" s="968" t="s">
        <v>6494</v>
      </c>
      <c r="F93" s="853" t="s">
        <v>4</v>
      </c>
      <c r="G93" s="987" t="s">
        <v>8398</v>
      </c>
      <c r="H93" s="183" t="s">
        <v>352</v>
      </c>
      <c r="I93" s="183" t="s">
        <v>353</v>
      </c>
      <c r="J93" s="849"/>
      <c r="K93" s="849"/>
      <c r="L93" s="857"/>
      <c r="M93" s="857"/>
      <c r="N93" s="857"/>
    </row>
    <row r="94" spans="1:14" s="849" customFormat="1" ht="12.75" thickBot="1">
      <c r="A94" s="1092" t="s">
        <v>9699</v>
      </c>
      <c r="B94" s="858"/>
      <c r="C94" s="858"/>
      <c r="D94" s="860"/>
      <c r="E94" s="860"/>
      <c r="F94" s="860"/>
      <c r="G94" s="395"/>
      <c r="L94" s="857"/>
      <c r="M94" s="857"/>
      <c r="N94" s="857"/>
    </row>
    <row r="95" spans="1:14" s="382" customFormat="1">
      <c r="A95" s="120" t="s">
        <v>9350</v>
      </c>
      <c r="B95" s="114" t="s">
        <v>9351</v>
      </c>
      <c r="C95" s="114" t="s">
        <v>9351</v>
      </c>
      <c r="D95" s="131">
        <v>6500</v>
      </c>
      <c r="E95" s="14" t="s">
        <v>6495</v>
      </c>
      <c r="F95" s="567" t="s">
        <v>169</v>
      </c>
      <c r="G95" s="68" t="s">
        <v>3666</v>
      </c>
      <c r="H95" s="849"/>
      <c r="I95" s="849"/>
      <c r="J95" s="849"/>
      <c r="K95" s="849"/>
      <c r="L95" s="857"/>
      <c r="M95" s="857"/>
      <c r="N95" s="857"/>
    </row>
    <row r="96" spans="1:14" s="382" customFormat="1">
      <c r="A96" s="120" t="s">
        <v>9352</v>
      </c>
      <c r="B96" s="114" t="s">
        <v>9353</v>
      </c>
      <c r="C96" s="114" t="s">
        <v>9353</v>
      </c>
      <c r="D96" s="131">
        <v>6500</v>
      </c>
      <c r="E96" s="14" t="s">
        <v>6495</v>
      </c>
      <c r="F96" s="567" t="s">
        <v>169</v>
      </c>
      <c r="G96" s="68" t="s">
        <v>3666</v>
      </c>
      <c r="H96" s="849"/>
      <c r="I96" s="849"/>
      <c r="J96" s="849"/>
      <c r="K96" s="849"/>
      <c r="L96" s="857"/>
      <c r="M96" s="857"/>
      <c r="N96" s="857"/>
    </row>
    <row r="97" spans="1:14" s="382" customFormat="1">
      <c r="A97" s="120" t="s">
        <v>9354</v>
      </c>
      <c r="B97" s="114" t="s">
        <v>9355</v>
      </c>
      <c r="C97" s="114" t="s">
        <v>9355</v>
      </c>
      <c r="D97" s="131">
        <v>6500</v>
      </c>
      <c r="E97" s="14" t="s">
        <v>6495</v>
      </c>
      <c r="F97" s="567" t="s">
        <v>169</v>
      </c>
      <c r="G97" s="68" t="s">
        <v>3666</v>
      </c>
      <c r="H97" s="849"/>
      <c r="I97" s="849"/>
      <c r="J97" s="849"/>
      <c r="K97" s="849"/>
      <c r="L97" s="857"/>
      <c r="M97" s="857"/>
      <c r="N97" s="857"/>
    </row>
    <row r="98" spans="1:14" s="382" customFormat="1">
      <c r="A98" s="120" t="s">
        <v>9356</v>
      </c>
      <c r="B98" s="114" t="s">
        <v>9357</v>
      </c>
      <c r="C98" s="114" t="s">
        <v>9357</v>
      </c>
      <c r="D98" s="131">
        <v>6500</v>
      </c>
      <c r="E98" s="14" t="s">
        <v>6495</v>
      </c>
      <c r="F98" s="567" t="s">
        <v>169</v>
      </c>
      <c r="G98" s="68" t="s">
        <v>3666</v>
      </c>
      <c r="H98" s="849"/>
      <c r="I98" s="849"/>
      <c r="J98" s="849"/>
      <c r="K98" s="849"/>
      <c r="L98" s="857"/>
      <c r="M98" s="857"/>
      <c r="N98" s="857"/>
    </row>
    <row r="99" spans="1:14" s="382" customFormat="1">
      <c r="A99" s="16" t="s">
        <v>9358</v>
      </c>
      <c r="B99" s="1095"/>
      <c r="C99" s="1095"/>
      <c r="D99" s="1095"/>
      <c r="E99" s="1095"/>
      <c r="F99" s="1095"/>
      <c r="G99" s="1095"/>
      <c r="H99" s="1095"/>
      <c r="I99" s="1096"/>
      <c r="J99" s="849"/>
      <c r="K99" s="849"/>
      <c r="L99" s="857"/>
      <c r="M99" s="857"/>
      <c r="N99" s="857"/>
    </row>
    <row r="100" spans="1:14" s="382" customFormat="1">
      <c r="A100" s="120" t="s">
        <v>9361</v>
      </c>
      <c r="B100" s="114" t="s">
        <v>9359</v>
      </c>
      <c r="C100" s="114" t="s">
        <v>9359</v>
      </c>
      <c r="D100" s="131">
        <v>8000</v>
      </c>
      <c r="E100" s="14" t="s">
        <v>6495</v>
      </c>
      <c r="F100" s="14" t="s">
        <v>5</v>
      </c>
      <c r="G100" s="68" t="s">
        <v>3666</v>
      </c>
      <c r="H100" s="57">
        <v>1</v>
      </c>
      <c r="I100" s="57">
        <v>9</v>
      </c>
      <c r="J100" s="849"/>
      <c r="K100" s="849"/>
      <c r="L100" s="857"/>
      <c r="M100" s="857"/>
      <c r="N100" s="857"/>
    </row>
    <row r="101" spans="1:14" s="382" customFormat="1">
      <c r="A101" s="120" t="s">
        <v>9361</v>
      </c>
      <c r="B101" s="114" t="s">
        <v>9359</v>
      </c>
      <c r="C101" s="114" t="s">
        <v>9359</v>
      </c>
      <c r="D101" s="131">
        <v>7600</v>
      </c>
      <c r="E101" s="14" t="s">
        <v>6495</v>
      </c>
      <c r="F101" s="14" t="s">
        <v>5</v>
      </c>
      <c r="G101" s="68" t="s">
        <v>3666</v>
      </c>
      <c r="H101" s="57">
        <v>10</v>
      </c>
      <c r="I101" s="57">
        <v>19</v>
      </c>
      <c r="J101" s="849"/>
      <c r="K101" s="849"/>
      <c r="L101" s="857"/>
      <c r="M101" s="857"/>
      <c r="N101" s="857"/>
    </row>
    <row r="102" spans="1:14" s="382" customFormat="1">
      <c r="A102" s="120" t="s">
        <v>9361</v>
      </c>
      <c r="B102" s="114" t="s">
        <v>9359</v>
      </c>
      <c r="C102" s="114" t="s">
        <v>9359</v>
      </c>
      <c r="D102" s="131">
        <v>6000</v>
      </c>
      <c r="E102" s="14" t="s">
        <v>6495</v>
      </c>
      <c r="F102" s="14" t="s">
        <v>5</v>
      </c>
      <c r="G102" s="68" t="s">
        <v>3666</v>
      </c>
      <c r="H102" s="57">
        <v>20</v>
      </c>
      <c r="I102" s="57">
        <v>60</v>
      </c>
      <c r="J102" s="849"/>
      <c r="K102" s="849"/>
      <c r="L102" s="857"/>
      <c r="M102" s="857"/>
      <c r="N102" s="857"/>
    </row>
    <row r="103" spans="1:14" s="382" customFormat="1">
      <c r="A103" s="120" t="s">
        <v>9360</v>
      </c>
      <c r="B103" s="114" t="s">
        <v>9362</v>
      </c>
      <c r="C103" s="114" t="s">
        <v>9362</v>
      </c>
      <c r="D103" s="131">
        <v>0</v>
      </c>
      <c r="E103" s="14" t="s">
        <v>6495</v>
      </c>
      <c r="F103" s="14" t="s">
        <v>5</v>
      </c>
      <c r="G103" s="68" t="s">
        <v>3666</v>
      </c>
      <c r="H103" s="57">
        <v>1</v>
      </c>
      <c r="I103" s="57">
        <v>9</v>
      </c>
      <c r="J103" s="849"/>
      <c r="K103" s="849"/>
      <c r="L103" s="857"/>
      <c r="M103" s="857"/>
      <c r="N103" s="857"/>
    </row>
    <row r="104" spans="1:14" s="382" customFormat="1">
      <c r="A104" s="120" t="s">
        <v>9360</v>
      </c>
      <c r="B104" s="114" t="s">
        <v>9362</v>
      </c>
      <c r="C104" s="114" t="s">
        <v>9362</v>
      </c>
      <c r="D104" s="131">
        <v>0</v>
      </c>
      <c r="E104" s="14" t="s">
        <v>6495</v>
      </c>
      <c r="F104" s="14" t="s">
        <v>5</v>
      </c>
      <c r="G104" s="68" t="s">
        <v>3666</v>
      </c>
      <c r="H104" s="57">
        <v>10</v>
      </c>
      <c r="I104" s="57">
        <v>19</v>
      </c>
      <c r="J104" s="849"/>
      <c r="K104" s="849"/>
      <c r="L104" s="857"/>
      <c r="M104" s="857"/>
      <c r="N104" s="857"/>
    </row>
    <row r="105" spans="1:14" s="382" customFormat="1">
      <c r="A105" s="120" t="s">
        <v>9360</v>
      </c>
      <c r="B105" s="114" t="s">
        <v>9362</v>
      </c>
      <c r="C105" s="114" t="s">
        <v>9362</v>
      </c>
      <c r="D105" s="131">
        <v>0</v>
      </c>
      <c r="E105" s="14" t="s">
        <v>6495</v>
      </c>
      <c r="F105" s="14" t="s">
        <v>5</v>
      </c>
      <c r="G105" s="68" t="s">
        <v>3666</v>
      </c>
      <c r="H105" s="57">
        <v>20</v>
      </c>
      <c r="I105" s="57">
        <v>60</v>
      </c>
      <c r="J105" s="849"/>
      <c r="K105" s="849"/>
      <c r="L105" s="857"/>
      <c r="M105" s="857"/>
      <c r="N105" s="857"/>
    </row>
    <row r="106" spans="1:14" s="849" customFormat="1" ht="12.75" thickBot="1">
      <c r="A106" s="105"/>
      <c r="B106" s="130"/>
      <c r="C106" s="130"/>
      <c r="D106" s="146"/>
      <c r="E106" s="20"/>
      <c r="F106" s="20"/>
      <c r="G106" s="755"/>
      <c r="H106" s="1005"/>
      <c r="I106" s="1005"/>
      <c r="L106" s="857"/>
      <c r="M106" s="857"/>
      <c r="N106" s="857"/>
    </row>
    <row r="107" spans="1:14" s="849" customFormat="1" ht="24.75" thickBot="1">
      <c r="A107" s="335" t="s">
        <v>0</v>
      </c>
      <c r="B107" s="432" t="s">
        <v>1</v>
      </c>
      <c r="C107" s="336" t="s">
        <v>2</v>
      </c>
      <c r="D107" s="565" t="s">
        <v>3498</v>
      </c>
      <c r="E107" s="968" t="s">
        <v>6494</v>
      </c>
      <c r="F107" s="853" t="s">
        <v>4</v>
      </c>
      <c r="G107" s="987" t="s">
        <v>8398</v>
      </c>
      <c r="H107" s="183" t="s">
        <v>352</v>
      </c>
      <c r="I107" s="183" t="s">
        <v>353</v>
      </c>
      <c r="J107" s="1146" t="s">
        <v>5727</v>
      </c>
      <c r="K107" s="320" t="s">
        <v>10964</v>
      </c>
      <c r="L107" s="857"/>
      <c r="M107" s="857"/>
      <c r="N107" s="857"/>
    </row>
    <row r="108" spans="1:14" s="849" customFormat="1" ht="12.75" thickBot="1">
      <c r="A108" s="1277" t="s">
        <v>10160</v>
      </c>
      <c r="B108" s="1278"/>
      <c r="C108" s="1278"/>
      <c r="D108" s="1278"/>
      <c r="E108" s="1278"/>
      <c r="F108" s="1278"/>
      <c r="G108" s="1278"/>
      <c r="H108" s="1278"/>
      <c r="I108" s="1278"/>
      <c r="J108" s="1278"/>
      <c r="K108" s="1279"/>
      <c r="L108" s="857"/>
      <c r="M108" s="857"/>
      <c r="N108" s="857"/>
    </row>
    <row r="109" spans="1:14" s="849" customFormat="1">
      <c r="A109" s="587" t="s">
        <v>10164</v>
      </c>
      <c r="B109" s="422" t="s">
        <v>10186</v>
      </c>
      <c r="C109" s="422" t="s">
        <v>10186</v>
      </c>
      <c r="D109" s="956">
        <v>1200</v>
      </c>
      <c r="E109" s="423" t="s">
        <v>6495</v>
      </c>
      <c r="F109" s="423" t="s">
        <v>5</v>
      </c>
      <c r="G109" s="967" t="s">
        <v>3666</v>
      </c>
      <c r="H109" s="958">
        <v>1</v>
      </c>
      <c r="I109" s="958">
        <v>5</v>
      </c>
      <c r="J109" s="74" t="s">
        <v>10962</v>
      </c>
      <c r="K109" s="74" t="s">
        <v>10963</v>
      </c>
      <c r="L109" s="857"/>
      <c r="M109" s="857"/>
      <c r="N109" s="857"/>
    </row>
    <row r="110" spans="1:14" s="849" customFormat="1">
      <c r="A110" s="587" t="s">
        <v>10164</v>
      </c>
      <c r="B110" s="422" t="s">
        <v>10186</v>
      </c>
      <c r="C110" s="422" t="s">
        <v>10186</v>
      </c>
      <c r="D110" s="956">
        <v>960</v>
      </c>
      <c r="E110" s="423" t="s">
        <v>6495</v>
      </c>
      <c r="F110" s="423" t="s">
        <v>5</v>
      </c>
      <c r="G110" s="967" t="s">
        <v>3666</v>
      </c>
      <c r="H110" s="958">
        <v>6</v>
      </c>
      <c r="I110" s="958">
        <v>10</v>
      </c>
      <c r="J110" s="74" t="s">
        <v>10962</v>
      </c>
      <c r="K110" s="74" t="s">
        <v>10963</v>
      </c>
      <c r="L110" s="857"/>
      <c r="M110" s="857"/>
      <c r="N110" s="857"/>
    </row>
    <row r="111" spans="1:14" s="849" customFormat="1">
      <c r="A111" s="587" t="s">
        <v>10162</v>
      </c>
      <c r="B111" s="422" t="s">
        <v>10187</v>
      </c>
      <c r="C111" s="422" t="s">
        <v>10187</v>
      </c>
      <c r="D111" s="956">
        <v>0</v>
      </c>
      <c r="E111" s="423" t="s">
        <v>6495</v>
      </c>
      <c r="F111" s="423" t="s">
        <v>5</v>
      </c>
      <c r="G111" s="967" t="s">
        <v>3666</v>
      </c>
      <c r="H111" s="958">
        <v>1</v>
      </c>
      <c r="I111" s="958">
        <v>5</v>
      </c>
      <c r="J111" s="74" t="s">
        <v>10962</v>
      </c>
      <c r="K111" s="74" t="s">
        <v>10963</v>
      </c>
      <c r="L111" s="857"/>
      <c r="M111" s="857"/>
      <c r="N111" s="857"/>
    </row>
    <row r="112" spans="1:14" s="849" customFormat="1" ht="12.75" thickBot="1">
      <c r="A112" s="587" t="s">
        <v>10162</v>
      </c>
      <c r="B112" s="422" t="s">
        <v>10187</v>
      </c>
      <c r="C112" s="422" t="s">
        <v>10187</v>
      </c>
      <c r="D112" s="956">
        <v>0</v>
      </c>
      <c r="E112" s="423" t="s">
        <v>6495</v>
      </c>
      <c r="F112" s="423" t="s">
        <v>5</v>
      </c>
      <c r="G112" s="967" t="s">
        <v>3666</v>
      </c>
      <c r="H112" s="958">
        <v>6</v>
      </c>
      <c r="I112" s="958">
        <v>10</v>
      </c>
      <c r="J112" s="74" t="s">
        <v>10962</v>
      </c>
      <c r="K112" s="74" t="s">
        <v>10963</v>
      </c>
      <c r="L112" s="857"/>
      <c r="M112" s="857"/>
      <c r="N112" s="857"/>
    </row>
    <row r="113" spans="1:14" s="849" customFormat="1" ht="12.75" thickBot="1">
      <c r="A113" s="1277" t="s">
        <v>10161</v>
      </c>
      <c r="B113" s="1278"/>
      <c r="C113" s="1278"/>
      <c r="D113" s="1278"/>
      <c r="E113" s="1278"/>
      <c r="F113" s="1278"/>
      <c r="G113" s="1278"/>
      <c r="H113" s="1278"/>
      <c r="I113" s="1278"/>
      <c r="J113" s="1278"/>
      <c r="K113" s="1279"/>
      <c r="L113" s="857"/>
      <c r="M113" s="857"/>
      <c r="N113" s="857"/>
    </row>
    <row r="114" spans="1:14" s="849" customFormat="1">
      <c r="A114" s="587" t="s">
        <v>10165</v>
      </c>
      <c r="B114" s="422" t="s">
        <v>10189</v>
      </c>
      <c r="C114" s="422" t="s">
        <v>10189</v>
      </c>
      <c r="D114" s="956">
        <v>8000</v>
      </c>
      <c r="E114" s="423" t="s">
        <v>6495</v>
      </c>
      <c r="F114" s="423" t="s">
        <v>5</v>
      </c>
      <c r="G114" s="967" t="s">
        <v>3666</v>
      </c>
      <c r="H114" s="958">
        <v>1</v>
      </c>
      <c r="I114" s="958">
        <v>9</v>
      </c>
      <c r="J114" s="74" t="s">
        <v>10962</v>
      </c>
      <c r="K114" s="74" t="s">
        <v>10963</v>
      </c>
      <c r="L114" s="857"/>
      <c r="M114" s="857"/>
      <c r="N114" s="857"/>
    </row>
    <row r="115" spans="1:14" s="849" customFormat="1">
      <c r="A115" s="587" t="s">
        <v>10165</v>
      </c>
      <c r="B115" s="422" t="s">
        <v>10189</v>
      </c>
      <c r="C115" s="422" t="s">
        <v>10189</v>
      </c>
      <c r="D115" s="956">
        <v>7600</v>
      </c>
      <c r="E115" s="423" t="s">
        <v>6495</v>
      </c>
      <c r="F115" s="423" t="s">
        <v>5</v>
      </c>
      <c r="G115" s="967" t="s">
        <v>3666</v>
      </c>
      <c r="H115" s="958">
        <v>10</v>
      </c>
      <c r="I115" s="958">
        <v>19</v>
      </c>
      <c r="J115" s="74" t="s">
        <v>10962</v>
      </c>
      <c r="K115" s="74" t="s">
        <v>10963</v>
      </c>
      <c r="L115" s="857"/>
      <c r="M115" s="857"/>
      <c r="N115" s="857"/>
    </row>
    <row r="116" spans="1:14" s="849" customFormat="1">
      <c r="A116" s="587" t="s">
        <v>10165</v>
      </c>
      <c r="B116" s="422" t="s">
        <v>10189</v>
      </c>
      <c r="C116" s="422" t="s">
        <v>10189</v>
      </c>
      <c r="D116" s="956">
        <v>6000</v>
      </c>
      <c r="E116" s="423" t="s">
        <v>6495</v>
      </c>
      <c r="F116" s="423" t="s">
        <v>5</v>
      </c>
      <c r="G116" s="967" t="s">
        <v>3666</v>
      </c>
      <c r="H116" s="958">
        <v>20</v>
      </c>
      <c r="I116" s="958">
        <v>300</v>
      </c>
      <c r="J116" s="74" t="s">
        <v>10962</v>
      </c>
      <c r="K116" s="74" t="s">
        <v>10963</v>
      </c>
      <c r="L116" s="857"/>
      <c r="M116" s="857"/>
      <c r="N116" s="857"/>
    </row>
    <row r="117" spans="1:14" s="849" customFormat="1">
      <c r="A117" s="587" t="s">
        <v>10163</v>
      </c>
      <c r="B117" s="422" t="s">
        <v>10188</v>
      </c>
      <c r="C117" s="422" t="s">
        <v>10188</v>
      </c>
      <c r="D117" s="956">
        <v>0</v>
      </c>
      <c r="E117" s="423" t="s">
        <v>6495</v>
      </c>
      <c r="F117" s="423" t="s">
        <v>5</v>
      </c>
      <c r="G117" s="967" t="s">
        <v>3666</v>
      </c>
      <c r="H117" s="958">
        <v>1</v>
      </c>
      <c r="I117" s="958">
        <v>9</v>
      </c>
      <c r="J117" s="74" t="s">
        <v>10962</v>
      </c>
      <c r="K117" s="74" t="s">
        <v>10963</v>
      </c>
      <c r="L117" s="857"/>
      <c r="M117" s="857"/>
      <c r="N117" s="857"/>
    </row>
    <row r="118" spans="1:14" s="849" customFormat="1">
      <c r="A118" s="587" t="s">
        <v>10163</v>
      </c>
      <c r="B118" s="422" t="s">
        <v>10188</v>
      </c>
      <c r="C118" s="422" t="s">
        <v>10188</v>
      </c>
      <c r="D118" s="956">
        <v>0</v>
      </c>
      <c r="E118" s="423" t="s">
        <v>6495</v>
      </c>
      <c r="F118" s="423" t="s">
        <v>5</v>
      </c>
      <c r="G118" s="967" t="s">
        <v>3666</v>
      </c>
      <c r="H118" s="958">
        <v>10</v>
      </c>
      <c r="I118" s="958">
        <v>19</v>
      </c>
      <c r="J118" s="74" t="s">
        <v>10962</v>
      </c>
      <c r="K118" s="74" t="s">
        <v>10963</v>
      </c>
      <c r="L118" s="857"/>
      <c r="M118" s="857"/>
      <c r="N118" s="857"/>
    </row>
    <row r="119" spans="1:14" s="382" customFormat="1">
      <c r="A119" s="587" t="s">
        <v>10163</v>
      </c>
      <c r="B119" s="422" t="s">
        <v>10188</v>
      </c>
      <c r="C119" s="422" t="s">
        <v>10188</v>
      </c>
      <c r="D119" s="956">
        <v>0</v>
      </c>
      <c r="E119" s="423" t="s">
        <v>6495</v>
      </c>
      <c r="F119" s="423" t="s">
        <v>5</v>
      </c>
      <c r="G119" s="967" t="s">
        <v>3666</v>
      </c>
      <c r="H119" s="958">
        <v>20</v>
      </c>
      <c r="I119" s="958">
        <v>300</v>
      </c>
      <c r="J119" s="74" t="s">
        <v>10962</v>
      </c>
      <c r="K119" s="74" t="s">
        <v>10963</v>
      </c>
      <c r="L119" s="857"/>
      <c r="M119" s="857"/>
      <c r="N119" s="857"/>
    </row>
    <row r="120" spans="1:14" s="849" customFormat="1" ht="13.5">
      <c r="A120" s="1038"/>
      <c r="B120" s="1038"/>
      <c r="C120" s="1038"/>
      <c r="D120" s="146"/>
      <c r="E120" s="20"/>
      <c r="F120" s="20"/>
      <c r="G120" s="755"/>
      <c r="H120" s="1005"/>
      <c r="I120" s="1005"/>
      <c r="L120" s="857"/>
      <c r="M120" s="857"/>
      <c r="N120" s="857"/>
    </row>
    <row r="121" spans="1:14">
      <c r="A121" s="382" t="s">
        <v>160</v>
      </c>
      <c r="B121" s="382"/>
      <c r="C121" s="387" t="s">
        <v>8399</v>
      </c>
    </row>
    <row r="122" spans="1:14">
      <c r="A122" s="385" t="s">
        <v>5</v>
      </c>
      <c r="B122" s="382" t="s">
        <v>161</v>
      </c>
      <c r="C122" s="854" t="s">
        <v>8400</v>
      </c>
    </row>
    <row r="123" spans="1:14">
      <c r="A123" s="385" t="s">
        <v>7</v>
      </c>
      <c r="B123" s="383" t="s">
        <v>162</v>
      </c>
      <c r="C123" s="854" t="s">
        <v>8401</v>
      </c>
    </row>
    <row r="124" spans="1:14">
      <c r="A124" s="385" t="s">
        <v>163</v>
      </c>
      <c r="B124" s="382" t="s">
        <v>164</v>
      </c>
      <c r="C124" s="388" t="s">
        <v>8402</v>
      </c>
    </row>
    <row r="125" spans="1:14">
      <c r="A125" s="385" t="s">
        <v>165</v>
      </c>
      <c r="B125" s="382" t="s">
        <v>166</v>
      </c>
      <c r="C125" s="388" t="s">
        <v>8403</v>
      </c>
    </row>
    <row r="126" spans="1:14">
      <c r="A126" s="385" t="s">
        <v>167</v>
      </c>
      <c r="B126" s="382" t="s">
        <v>168</v>
      </c>
      <c r="C126" s="388" t="s">
        <v>8404</v>
      </c>
    </row>
    <row r="127" spans="1:14">
      <c r="A127" s="385" t="s">
        <v>169</v>
      </c>
      <c r="B127" s="382" t="s">
        <v>170</v>
      </c>
      <c r="C127" s="854" t="s">
        <v>8405</v>
      </c>
    </row>
    <row r="128" spans="1:14">
      <c r="A128" s="26" t="s">
        <v>1292</v>
      </c>
      <c r="B128" s="27" t="s">
        <v>1295</v>
      </c>
      <c r="C128" s="849" t="s">
        <v>8406</v>
      </c>
    </row>
    <row r="129" spans="1:3">
      <c r="A129" s="26" t="s">
        <v>1293</v>
      </c>
      <c r="B129" s="27" t="s">
        <v>1296</v>
      </c>
      <c r="C129" s="854" t="s">
        <v>8407</v>
      </c>
    </row>
    <row r="130" spans="1:3">
      <c r="A130" s="26" t="s">
        <v>1425</v>
      </c>
      <c r="B130" s="27" t="s">
        <v>1424</v>
      </c>
      <c r="C130" s="384"/>
    </row>
    <row r="131" spans="1:3">
      <c r="A131" s="26" t="s">
        <v>1294</v>
      </c>
      <c r="B131" s="27" t="s">
        <v>1297</v>
      </c>
      <c r="C131" s="849"/>
    </row>
    <row r="132" spans="1:3">
      <c r="A132" s="26" t="s">
        <v>171</v>
      </c>
      <c r="B132" s="27" t="s">
        <v>172</v>
      </c>
      <c r="C132" s="384"/>
    </row>
    <row r="133" spans="1:3">
      <c r="A133" s="26" t="s">
        <v>5415</v>
      </c>
      <c r="B133" s="27" t="s">
        <v>5416</v>
      </c>
      <c r="C133" s="864"/>
    </row>
    <row r="134" spans="1:3">
      <c r="A134" s="26" t="s">
        <v>7167</v>
      </c>
      <c r="B134" s="27" t="s">
        <v>7168</v>
      </c>
      <c r="C134" s="176"/>
    </row>
    <row r="135" spans="1:3">
      <c r="A135" s="26" t="s">
        <v>7712</v>
      </c>
      <c r="B135" s="849" t="s">
        <v>9836</v>
      </c>
      <c r="C135" s="344"/>
    </row>
  </sheetData>
  <sheetProtection algorithmName="SHA-512" hashValue="7OvjVRZ1TRsOJMnSuny5Z2VIGgLbI8l7pziHGOrmupqVRS8SxN2YzYYCasz7t4y2KzcsbOb19lcdl5yE54+uow==" saltValue="T9c7S2PBqoKegPxu82UfUQ==" spinCount="100000" sheet="1" objects="1" scenarios="1"/>
  <sortState ref="A5:K444">
    <sortCondition ref="K5:K444"/>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6">
    <mergeCell ref="A113:K113"/>
    <mergeCell ref="A34:K34"/>
    <mergeCell ref="A39:K39"/>
    <mergeCell ref="A50:K50"/>
    <mergeCell ref="A55:K55"/>
    <mergeCell ref="A108:K108"/>
  </mergeCells>
  <phoneticPr fontId="123" type="noConversion"/>
  <conditionalFormatting sqref="A6">
    <cfRule type="duplicateValues" dxfId="56" priority="51"/>
  </conditionalFormatting>
  <conditionalFormatting sqref="A8">
    <cfRule type="duplicateValues" dxfId="55" priority="48"/>
  </conditionalFormatting>
  <conditionalFormatting sqref="A7">
    <cfRule type="duplicateValues" dxfId="54" priority="47"/>
  </conditionalFormatting>
  <conditionalFormatting sqref="A9">
    <cfRule type="duplicateValues" dxfId="53" priority="72"/>
  </conditionalFormatting>
  <conditionalFormatting sqref="A90">
    <cfRule type="duplicateValues" dxfId="52" priority="3"/>
  </conditionalFormatting>
  <conditionalFormatting sqref="A91">
    <cfRule type="duplicateValues" dxfId="51" priority="2"/>
  </conditionalFormatting>
  <conditionalFormatting sqref="A76:A77">
    <cfRule type="duplicateValues" dxfId="50" priority="1"/>
  </conditionalFormatting>
  <conditionalFormatting sqref="A95">
    <cfRule type="duplicateValues" dxfId="49" priority="23"/>
  </conditionalFormatting>
  <conditionalFormatting sqref="A96">
    <cfRule type="duplicateValues" dxfId="48" priority="22"/>
  </conditionalFormatting>
  <conditionalFormatting sqref="A97">
    <cfRule type="duplicateValues" dxfId="47" priority="21"/>
  </conditionalFormatting>
  <conditionalFormatting sqref="A98">
    <cfRule type="duplicateValues" dxfId="46" priority="20"/>
  </conditionalFormatting>
  <conditionalFormatting sqref="A100">
    <cfRule type="duplicateValues" dxfId="45" priority="19"/>
  </conditionalFormatting>
  <conditionalFormatting sqref="A101">
    <cfRule type="duplicateValues" dxfId="44" priority="18"/>
  </conditionalFormatting>
  <conditionalFormatting sqref="A102">
    <cfRule type="duplicateValues" dxfId="43" priority="17"/>
  </conditionalFormatting>
  <conditionalFormatting sqref="A103">
    <cfRule type="duplicateValues" dxfId="42" priority="16"/>
  </conditionalFormatting>
  <conditionalFormatting sqref="A104">
    <cfRule type="duplicateValues" dxfId="41" priority="15"/>
  </conditionalFormatting>
  <conditionalFormatting sqref="A105:A106">
    <cfRule type="duplicateValues" dxfId="40" priority="14"/>
  </conditionalFormatting>
  <conditionalFormatting sqref="A69 A71">
    <cfRule type="duplicateValues" dxfId="39" priority="13"/>
  </conditionalFormatting>
  <conditionalFormatting sqref="A70">
    <cfRule type="duplicateValues" dxfId="38" priority="12"/>
  </conditionalFormatting>
  <conditionalFormatting sqref="A72">
    <cfRule type="duplicateValues" dxfId="37" priority="11"/>
  </conditionalFormatting>
  <conditionalFormatting sqref="A83">
    <cfRule type="duplicateValues" dxfId="36" priority="9"/>
  </conditionalFormatting>
  <conditionalFormatting sqref="A81">
    <cfRule type="duplicateValues" dxfId="35" priority="10"/>
  </conditionalFormatting>
  <conditionalFormatting sqref="A82">
    <cfRule type="duplicateValues" dxfId="34" priority="8"/>
  </conditionalFormatting>
  <conditionalFormatting sqref="A84">
    <cfRule type="duplicateValues" dxfId="33" priority="7"/>
  </conditionalFormatting>
  <conditionalFormatting sqref="A86:A87">
    <cfRule type="duplicateValues" dxfId="32" priority="6"/>
  </conditionalFormatting>
  <conditionalFormatting sqref="A109 A111">
    <cfRule type="duplicateValues" dxfId="31" priority="5"/>
  </conditionalFormatting>
  <conditionalFormatting sqref="A110 A112">
    <cfRule type="duplicateValues" dxfId="30" priority="4"/>
  </conditionalFormatting>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136"/>
  <sheetViews>
    <sheetView zoomScaleNormal="100" workbookViewId="0"/>
  </sheetViews>
  <sheetFormatPr defaultColWidth="9.125" defaultRowHeight="12"/>
  <cols>
    <col min="1" max="1" width="21.5" style="321" customWidth="1"/>
    <col min="2" max="2" width="52.625" style="321" customWidth="1"/>
    <col min="3" max="3" width="56.625" style="24" customWidth="1"/>
    <col min="4" max="4" width="10.375" style="321" customWidth="1"/>
    <col min="5" max="5" width="5.375" style="321" customWidth="1"/>
    <col min="6" max="6" width="6.625" style="321" customWidth="1"/>
    <col min="7" max="7" width="9.375" style="321" bestFit="1" customWidth="1"/>
    <col min="8" max="8" width="6.5" style="321" customWidth="1"/>
    <col min="9" max="9" width="7.125" style="321" customWidth="1"/>
    <col min="10" max="16384" width="9.125" style="321"/>
  </cols>
  <sheetData>
    <row r="1" spans="1:14" ht="40.9" customHeight="1">
      <c r="A1" s="1" t="s">
        <v>7192</v>
      </c>
      <c r="B1" s="369"/>
      <c r="C1" s="1280" t="s">
        <v>405</v>
      </c>
      <c r="D1" s="1281"/>
      <c r="E1" s="1281"/>
      <c r="F1" s="1281"/>
      <c r="G1" s="1281"/>
    </row>
    <row r="2" spans="1:14" s="382" customFormat="1" ht="18.75" thickBot="1">
      <c r="A2" s="841"/>
      <c r="B2" s="369"/>
      <c r="C2" s="842"/>
      <c r="D2" s="843"/>
      <c r="E2" s="843"/>
      <c r="F2" s="843"/>
      <c r="G2" s="843"/>
    </row>
    <row r="3" spans="1:14" s="382" customFormat="1" ht="24.75" thickBot="1">
      <c r="A3" s="561" t="s">
        <v>0</v>
      </c>
      <c r="B3" s="562" t="s">
        <v>1</v>
      </c>
      <c r="C3" s="563" t="s">
        <v>2</v>
      </c>
      <c r="D3" s="565" t="s">
        <v>3498</v>
      </c>
      <c r="E3" s="757" t="s">
        <v>6494</v>
      </c>
      <c r="F3" s="564" t="s">
        <v>4</v>
      </c>
      <c r="G3" s="584" t="s">
        <v>8398</v>
      </c>
    </row>
    <row r="4" spans="1:14" s="382" customFormat="1" ht="12.75" thickBot="1">
      <c r="A4" s="840" t="s">
        <v>9445</v>
      </c>
      <c r="B4" s="389"/>
      <c r="C4" s="389"/>
      <c r="D4" s="390"/>
      <c r="E4" s="390"/>
      <c r="F4" s="390"/>
      <c r="G4" s="395"/>
    </row>
    <row r="5" spans="1:14" s="382" customFormat="1">
      <c r="A5" s="120" t="s">
        <v>9409</v>
      </c>
      <c r="B5" s="114" t="s">
        <v>9410</v>
      </c>
      <c r="C5" s="114" t="s">
        <v>9410</v>
      </c>
      <c r="D5" s="131">
        <v>4500</v>
      </c>
      <c r="E5" s="356" t="s">
        <v>6495</v>
      </c>
      <c r="F5" s="357" t="s">
        <v>169</v>
      </c>
      <c r="G5" s="356" t="s">
        <v>6013</v>
      </c>
      <c r="L5" s="857"/>
      <c r="M5" s="857"/>
      <c r="N5" s="857"/>
    </row>
    <row r="6" spans="1:14" s="382" customFormat="1">
      <c r="A6" s="358" t="s">
        <v>9446</v>
      </c>
      <c r="B6" s="359"/>
      <c r="C6" s="359"/>
      <c r="D6" s="360"/>
      <c r="E6" s="360"/>
      <c r="F6" s="360"/>
      <c r="G6" s="360"/>
      <c r="L6" s="857"/>
      <c r="M6" s="857"/>
      <c r="N6" s="857"/>
    </row>
    <row r="7" spans="1:14" s="382" customFormat="1" ht="12.75" thickBot="1">
      <c r="A7" s="120" t="s">
        <v>9417</v>
      </c>
      <c r="B7" s="114" t="s">
        <v>9418</v>
      </c>
      <c r="C7" s="114" t="s">
        <v>9418</v>
      </c>
      <c r="D7" s="131">
        <v>20500</v>
      </c>
      <c r="E7" s="356" t="s">
        <v>6495</v>
      </c>
      <c r="F7" s="357" t="s">
        <v>5</v>
      </c>
      <c r="G7" s="356" t="s">
        <v>6013</v>
      </c>
      <c r="L7" s="857"/>
      <c r="M7" s="857"/>
      <c r="N7" s="857"/>
    </row>
    <row r="8" spans="1:14" s="382" customFormat="1" ht="12.75" thickBot="1">
      <c r="A8" s="1091" t="s">
        <v>9447</v>
      </c>
      <c r="B8" s="320"/>
      <c r="C8" s="320"/>
      <c r="D8" s="860"/>
      <c r="E8" s="860"/>
      <c r="F8" s="860"/>
      <c r="G8" s="395"/>
      <c r="H8" s="849"/>
      <c r="I8" s="849"/>
      <c r="L8" s="857"/>
      <c r="M8" s="857"/>
      <c r="N8" s="857"/>
    </row>
    <row r="9" spans="1:14" s="382" customFormat="1">
      <c r="A9" s="120" t="s">
        <v>9411</v>
      </c>
      <c r="B9" s="114" t="s">
        <v>9412</v>
      </c>
      <c r="C9" s="114" t="s">
        <v>9412</v>
      </c>
      <c r="D9" s="131">
        <v>10000</v>
      </c>
      <c r="E9" s="85" t="s">
        <v>6495</v>
      </c>
      <c r="F9" s="1147" t="s">
        <v>169</v>
      </c>
      <c r="G9" s="85" t="s">
        <v>6013</v>
      </c>
      <c r="H9" s="849"/>
      <c r="I9" s="849"/>
      <c r="L9" s="857"/>
      <c r="M9" s="857"/>
      <c r="N9" s="857"/>
    </row>
    <row r="10" spans="1:14" s="382" customFormat="1">
      <c r="A10" s="16" t="s">
        <v>9448</v>
      </c>
      <c r="B10" s="1148"/>
      <c r="C10" s="1148"/>
      <c r="D10" s="17"/>
      <c r="E10" s="17"/>
      <c r="F10" s="17"/>
      <c r="G10" s="17"/>
      <c r="H10" s="849"/>
      <c r="I10" s="849"/>
      <c r="L10" s="857"/>
      <c r="M10" s="857"/>
      <c r="N10" s="857"/>
    </row>
    <row r="11" spans="1:14" s="382" customFormat="1" ht="12.75" thickBot="1">
      <c r="A11" s="120" t="s">
        <v>9419</v>
      </c>
      <c r="B11" s="114" t="s">
        <v>9420</v>
      </c>
      <c r="C11" s="114" t="s">
        <v>9420</v>
      </c>
      <c r="D11" s="131">
        <v>70000</v>
      </c>
      <c r="E11" s="85" t="s">
        <v>6495</v>
      </c>
      <c r="F11" s="1147" t="s">
        <v>5</v>
      </c>
      <c r="G11" s="85" t="s">
        <v>6013</v>
      </c>
      <c r="H11" s="849"/>
      <c r="I11" s="849"/>
      <c r="L11" s="857"/>
      <c r="M11" s="857"/>
      <c r="N11" s="857"/>
    </row>
    <row r="12" spans="1:14" s="382" customFormat="1" ht="12.75" thickBot="1">
      <c r="A12" s="1091" t="s">
        <v>9769</v>
      </c>
      <c r="B12" s="320"/>
      <c r="C12" s="320"/>
      <c r="D12" s="860"/>
      <c r="E12" s="860"/>
      <c r="F12" s="860"/>
      <c r="G12" s="395"/>
      <c r="H12" s="849"/>
      <c r="I12" s="849"/>
      <c r="L12" s="857"/>
      <c r="M12" s="857"/>
      <c r="N12" s="857"/>
    </row>
    <row r="13" spans="1:14" s="382" customFormat="1">
      <c r="A13" s="120" t="s">
        <v>9413</v>
      </c>
      <c r="B13" s="114" t="s">
        <v>9414</v>
      </c>
      <c r="C13" s="114" t="s">
        <v>9414</v>
      </c>
      <c r="D13" s="131">
        <v>14500</v>
      </c>
      <c r="E13" s="85" t="s">
        <v>6495</v>
      </c>
      <c r="F13" s="1147" t="s">
        <v>169</v>
      </c>
      <c r="G13" s="85" t="s">
        <v>6013</v>
      </c>
      <c r="H13" s="849"/>
      <c r="I13" s="849"/>
      <c r="L13" s="857"/>
      <c r="M13" s="857"/>
      <c r="N13" s="857"/>
    </row>
    <row r="14" spans="1:14" s="382" customFormat="1">
      <c r="A14" s="16" t="s">
        <v>9613</v>
      </c>
      <c r="B14" s="1148"/>
      <c r="C14" s="1148"/>
      <c r="D14" s="17"/>
      <c r="E14" s="17"/>
      <c r="F14" s="17"/>
      <c r="G14" s="17"/>
      <c r="H14" s="849"/>
      <c r="I14" s="849"/>
      <c r="L14" s="857"/>
      <c r="M14" s="857"/>
      <c r="N14" s="857"/>
    </row>
    <row r="15" spans="1:14" s="382" customFormat="1">
      <c r="A15" s="120" t="s">
        <v>9421</v>
      </c>
      <c r="B15" s="114" t="s">
        <v>9422</v>
      </c>
      <c r="C15" s="114" t="s">
        <v>9422</v>
      </c>
      <c r="D15" s="131">
        <v>60500</v>
      </c>
      <c r="E15" s="85" t="s">
        <v>6495</v>
      </c>
      <c r="F15" s="85" t="s">
        <v>5</v>
      </c>
      <c r="G15" s="85" t="s">
        <v>6013</v>
      </c>
      <c r="H15" s="849"/>
      <c r="I15" s="849"/>
      <c r="L15" s="857"/>
      <c r="M15" s="857"/>
      <c r="N15" s="857"/>
    </row>
    <row r="16" spans="1:14" s="382" customFormat="1" ht="12.75" thickBot="1">
      <c r="A16" s="120" t="s">
        <v>9415</v>
      </c>
      <c r="B16" s="114" t="s">
        <v>9416</v>
      </c>
      <c r="C16" s="114" t="s">
        <v>9416</v>
      </c>
      <c r="D16" s="131">
        <v>50000</v>
      </c>
      <c r="E16" s="85" t="s">
        <v>6495</v>
      </c>
      <c r="F16" s="85" t="s">
        <v>5</v>
      </c>
      <c r="G16" s="85" t="s">
        <v>6013</v>
      </c>
      <c r="H16" s="849"/>
      <c r="I16" s="849"/>
      <c r="L16" s="857"/>
      <c r="M16" s="857"/>
      <c r="N16" s="857"/>
    </row>
    <row r="17" spans="1:14" s="382" customFormat="1" ht="12.75" thickBot="1">
      <c r="A17" s="1091" t="s">
        <v>9615</v>
      </c>
      <c r="B17" s="320"/>
      <c r="C17" s="320"/>
      <c r="D17" s="860"/>
      <c r="E17" s="860"/>
      <c r="F17" s="860"/>
      <c r="G17" s="395"/>
      <c r="H17" s="849"/>
      <c r="I17" s="849"/>
      <c r="L17" s="857"/>
      <c r="M17" s="857"/>
      <c r="N17" s="857"/>
    </row>
    <row r="18" spans="1:14" s="382" customFormat="1" ht="24">
      <c r="A18" s="120" t="s">
        <v>9384</v>
      </c>
      <c r="B18" s="114" t="s">
        <v>9787</v>
      </c>
      <c r="C18" s="114" t="s">
        <v>9787</v>
      </c>
      <c r="D18" s="131">
        <v>45000</v>
      </c>
      <c r="E18" s="85" t="s">
        <v>6495</v>
      </c>
      <c r="F18" s="1147" t="s">
        <v>5</v>
      </c>
      <c r="G18" s="85" t="s">
        <v>6013</v>
      </c>
      <c r="H18" s="849"/>
      <c r="I18" s="849"/>
      <c r="L18" s="857"/>
      <c r="M18" s="857"/>
      <c r="N18" s="857"/>
    </row>
    <row r="19" spans="1:14" s="382" customFormat="1" ht="24.75" thickBot="1">
      <c r="A19" s="120" t="s">
        <v>9385</v>
      </c>
      <c r="B19" s="114" t="s">
        <v>9788</v>
      </c>
      <c r="C19" s="114" t="s">
        <v>9788</v>
      </c>
      <c r="D19" s="131">
        <v>99000</v>
      </c>
      <c r="E19" s="85" t="s">
        <v>6495</v>
      </c>
      <c r="F19" s="1147" t="s">
        <v>5</v>
      </c>
      <c r="G19" s="85" t="s">
        <v>6013</v>
      </c>
      <c r="H19" s="849"/>
      <c r="I19" s="849"/>
      <c r="L19" s="857"/>
      <c r="M19" s="857"/>
      <c r="N19" s="857"/>
    </row>
    <row r="20" spans="1:14" s="382" customFormat="1" ht="12.75" thickBot="1">
      <c r="A20" s="1091" t="s">
        <v>9449</v>
      </c>
      <c r="B20" s="320"/>
      <c r="C20" s="320"/>
      <c r="D20" s="860"/>
      <c r="E20" s="860"/>
      <c r="F20" s="860"/>
      <c r="G20" s="395"/>
      <c r="H20" s="849"/>
      <c r="I20" s="849"/>
      <c r="L20" s="857"/>
      <c r="M20" s="857"/>
      <c r="N20" s="857"/>
    </row>
    <row r="21" spans="1:14" s="382" customFormat="1">
      <c r="A21" s="120" t="s">
        <v>9429</v>
      </c>
      <c r="B21" s="114" t="s">
        <v>9430</v>
      </c>
      <c r="C21" s="114" t="s">
        <v>9430</v>
      </c>
      <c r="D21" s="131">
        <v>4500</v>
      </c>
      <c r="E21" s="85" t="s">
        <v>6495</v>
      </c>
      <c r="F21" s="1147" t="s">
        <v>169</v>
      </c>
      <c r="G21" s="85" t="s">
        <v>6013</v>
      </c>
      <c r="H21" s="849"/>
      <c r="I21" s="849"/>
      <c r="L21" s="857"/>
      <c r="M21" s="857"/>
      <c r="N21" s="857"/>
    </row>
    <row r="22" spans="1:14" s="382" customFormat="1">
      <c r="A22" s="16" t="s">
        <v>9446</v>
      </c>
      <c r="B22" s="1148"/>
      <c r="C22" s="1148"/>
      <c r="D22" s="17"/>
      <c r="E22" s="17"/>
      <c r="F22" s="17"/>
      <c r="G22" s="17"/>
      <c r="H22" s="849"/>
      <c r="I22" s="849"/>
      <c r="L22" s="857"/>
      <c r="M22" s="857"/>
      <c r="N22" s="857"/>
    </row>
    <row r="23" spans="1:14" s="382" customFormat="1" ht="12.75" thickBot="1">
      <c r="A23" s="120" t="s">
        <v>9435</v>
      </c>
      <c r="B23" s="114" t="s">
        <v>9436</v>
      </c>
      <c r="C23" s="114" t="s">
        <v>9436</v>
      </c>
      <c r="D23" s="1149">
        <v>0</v>
      </c>
      <c r="E23" s="85" t="s">
        <v>6495</v>
      </c>
      <c r="F23" s="1147" t="s">
        <v>5</v>
      </c>
      <c r="G23" s="85" t="s">
        <v>6013</v>
      </c>
      <c r="H23" s="849"/>
      <c r="I23" s="849"/>
      <c r="L23" s="857"/>
      <c r="M23" s="857"/>
      <c r="N23" s="857"/>
    </row>
    <row r="24" spans="1:14" s="382" customFormat="1" ht="12.75" thickBot="1">
      <c r="A24" s="1091" t="s">
        <v>9450</v>
      </c>
      <c r="B24" s="320"/>
      <c r="C24" s="320"/>
      <c r="D24" s="860"/>
      <c r="E24" s="860"/>
      <c r="F24" s="860"/>
      <c r="G24" s="395"/>
      <c r="H24" s="849"/>
      <c r="I24" s="849"/>
      <c r="L24" s="857"/>
      <c r="M24" s="857"/>
      <c r="N24" s="857"/>
    </row>
    <row r="25" spans="1:14" s="382" customFormat="1">
      <c r="A25" s="120" t="s">
        <v>9431</v>
      </c>
      <c r="B25" s="114" t="s">
        <v>9432</v>
      </c>
      <c r="C25" s="114" t="s">
        <v>9432</v>
      </c>
      <c r="D25" s="131">
        <v>10000</v>
      </c>
      <c r="E25" s="85" t="s">
        <v>6495</v>
      </c>
      <c r="F25" s="1147" t="s">
        <v>169</v>
      </c>
      <c r="G25" s="85" t="s">
        <v>6013</v>
      </c>
      <c r="H25" s="849"/>
      <c r="I25" s="849"/>
      <c r="L25" s="857"/>
      <c r="M25" s="857"/>
      <c r="N25" s="857"/>
    </row>
    <row r="26" spans="1:14" s="382" customFormat="1">
      <c r="A26" s="16" t="s">
        <v>9448</v>
      </c>
      <c r="B26" s="1148"/>
      <c r="C26" s="1148"/>
      <c r="D26" s="17"/>
      <c r="E26" s="17"/>
      <c r="F26" s="17"/>
      <c r="G26" s="17"/>
      <c r="H26" s="849"/>
      <c r="I26" s="849"/>
      <c r="L26" s="857"/>
      <c r="M26" s="857"/>
      <c r="N26" s="857"/>
    </row>
    <row r="27" spans="1:14" s="382" customFormat="1" ht="12.75" thickBot="1">
      <c r="A27" s="120" t="s">
        <v>9437</v>
      </c>
      <c r="B27" s="114" t="s">
        <v>9438</v>
      </c>
      <c r="C27" s="114" t="s">
        <v>9438</v>
      </c>
      <c r="D27" s="1149">
        <v>0</v>
      </c>
      <c r="E27" s="85" t="s">
        <v>6495</v>
      </c>
      <c r="F27" s="1147" t="s">
        <v>5</v>
      </c>
      <c r="G27" s="85" t="s">
        <v>6013</v>
      </c>
      <c r="H27" s="849"/>
      <c r="I27" s="849"/>
      <c r="L27" s="857"/>
      <c r="M27" s="857"/>
      <c r="N27" s="857"/>
    </row>
    <row r="28" spans="1:14" s="382" customFormat="1" ht="12.75" thickBot="1">
      <c r="A28" s="1091" t="s">
        <v>9451</v>
      </c>
      <c r="B28" s="320"/>
      <c r="C28" s="320"/>
      <c r="D28" s="860"/>
      <c r="E28" s="860"/>
      <c r="F28" s="860"/>
      <c r="G28" s="395"/>
      <c r="H28" s="849"/>
      <c r="I28" s="849"/>
      <c r="L28" s="857"/>
      <c r="M28" s="857"/>
      <c r="N28" s="857"/>
    </row>
    <row r="29" spans="1:14" s="382" customFormat="1">
      <c r="A29" s="120" t="s">
        <v>9433</v>
      </c>
      <c r="B29" s="114" t="s">
        <v>9434</v>
      </c>
      <c r="C29" s="114" t="s">
        <v>9434</v>
      </c>
      <c r="D29" s="131">
        <v>14500</v>
      </c>
      <c r="E29" s="85" t="s">
        <v>6495</v>
      </c>
      <c r="F29" s="1147" t="s">
        <v>169</v>
      </c>
      <c r="G29" s="85" t="s">
        <v>6013</v>
      </c>
      <c r="H29" s="849"/>
      <c r="I29" s="849"/>
      <c r="L29" s="857"/>
      <c r="M29" s="857"/>
      <c r="N29" s="857"/>
    </row>
    <row r="30" spans="1:14" s="382" customFormat="1">
      <c r="A30" s="16" t="s">
        <v>9613</v>
      </c>
      <c r="B30" s="1148"/>
      <c r="C30" s="1148"/>
      <c r="D30" s="17"/>
      <c r="E30" s="17"/>
      <c r="F30" s="17"/>
      <c r="G30" s="17"/>
      <c r="H30" s="849"/>
      <c r="I30" s="849"/>
      <c r="L30" s="857"/>
      <c r="M30" s="857"/>
      <c r="N30" s="857"/>
    </row>
    <row r="31" spans="1:14" s="382" customFormat="1">
      <c r="A31" s="120" t="s">
        <v>9439</v>
      </c>
      <c r="B31" s="114" t="s">
        <v>9440</v>
      </c>
      <c r="C31" s="114" t="s">
        <v>9440</v>
      </c>
      <c r="D31" s="1149">
        <v>0</v>
      </c>
      <c r="E31" s="85" t="s">
        <v>6495</v>
      </c>
      <c r="F31" s="1147" t="s">
        <v>5</v>
      </c>
      <c r="G31" s="85" t="s">
        <v>6013</v>
      </c>
      <c r="H31" s="849"/>
      <c r="I31" s="849"/>
      <c r="L31" s="857"/>
      <c r="M31" s="857"/>
      <c r="N31" s="857"/>
    </row>
    <row r="32" spans="1:14" s="382" customFormat="1" ht="12.75" thickBot="1">
      <c r="A32" s="120" t="s">
        <v>9441</v>
      </c>
      <c r="B32" s="114" t="s">
        <v>9442</v>
      </c>
      <c r="C32" s="114" t="s">
        <v>9442</v>
      </c>
      <c r="D32" s="1149">
        <v>0</v>
      </c>
      <c r="E32" s="85" t="s">
        <v>6495</v>
      </c>
      <c r="F32" s="1147" t="s">
        <v>5</v>
      </c>
      <c r="G32" s="85" t="s">
        <v>6013</v>
      </c>
      <c r="H32" s="849"/>
      <c r="I32" s="849"/>
      <c r="L32" s="857"/>
      <c r="M32" s="857"/>
      <c r="N32" s="857"/>
    </row>
    <row r="33" spans="1:14" s="849" customFormat="1" ht="12.75" thickBot="1">
      <c r="A33" s="1091" t="s">
        <v>9614</v>
      </c>
      <c r="B33" s="320"/>
      <c r="C33" s="320"/>
      <c r="D33" s="860"/>
      <c r="E33" s="860"/>
      <c r="F33" s="860"/>
      <c r="G33" s="395"/>
      <c r="L33" s="857"/>
      <c r="M33" s="857"/>
      <c r="N33" s="857"/>
    </row>
    <row r="34" spans="1:14" s="382" customFormat="1" ht="24">
      <c r="A34" s="120" t="s">
        <v>9443</v>
      </c>
      <c r="B34" s="410" t="s">
        <v>9789</v>
      </c>
      <c r="C34" s="410" t="s">
        <v>9789</v>
      </c>
      <c r="D34" s="131">
        <v>45000</v>
      </c>
      <c r="E34" s="85" t="s">
        <v>6495</v>
      </c>
      <c r="F34" s="1147" t="s">
        <v>5</v>
      </c>
      <c r="G34" s="85" t="s">
        <v>6013</v>
      </c>
      <c r="H34" s="849"/>
      <c r="I34" s="849"/>
      <c r="L34" s="857"/>
      <c r="M34" s="857"/>
      <c r="N34" s="857"/>
    </row>
    <row r="35" spans="1:14" s="382" customFormat="1" ht="24">
      <c r="A35" s="120" t="s">
        <v>9444</v>
      </c>
      <c r="B35" s="410" t="s">
        <v>9790</v>
      </c>
      <c r="C35" s="410" t="s">
        <v>9790</v>
      </c>
      <c r="D35" s="131">
        <v>99000</v>
      </c>
      <c r="E35" s="85" t="s">
        <v>6495</v>
      </c>
      <c r="F35" s="1147" t="s">
        <v>5</v>
      </c>
      <c r="G35" s="85" t="s">
        <v>6013</v>
      </c>
      <c r="H35" s="849"/>
      <c r="I35" s="849"/>
      <c r="L35" s="857"/>
      <c r="M35" s="857"/>
      <c r="N35" s="857"/>
    </row>
    <row r="36" spans="1:14" s="382" customFormat="1" ht="18">
      <c r="A36" s="927"/>
      <c r="B36" s="369"/>
      <c r="C36" s="1093"/>
      <c r="D36" s="1094"/>
      <c r="E36" s="1094"/>
      <c r="F36" s="1094"/>
      <c r="G36" s="1094"/>
      <c r="H36" s="849"/>
      <c r="I36" s="849"/>
      <c r="L36" s="857"/>
      <c r="M36" s="857"/>
      <c r="N36" s="857"/>
    </row>
    <row r="37" spans="1:14" ht="18.75" thickBot="1">
      <c r="A37" s="250" t="s">
        <v>6490</v>
      </c>
      <c r="B37" s="218"/>
      <c r="C37" s="55"/>
      <c r="D37" s="1038"/>
      <c r="E37" s="1038"/>
      <c r="F37" s="1038"/>
      <c r="G37" s="55"/>
      <c r="H37" s="849"/>
      <c r="I37" s="849"/>
      <c r="L37" s="857"/>
      <c r="M37" s="857"/>
      <c r="N37" s="857"/>
    </row>
    <row r="38" spans="1:14" ht="24.75" thickBot="1">
      <c r="A38" s="850" t="s">
        <v>0</v>
      </c>
      <c r="B38" s="851" t="s">
        <v>1</v>
      </c>
      <c r="C38" s="852" t="s">
        <v>2</v>
      </c>
      <c r="D38" s="565" t="s">
        <v>3498</v>
      </c>
      <c r="E38" s="968" t="s">
        <v>6494</v>
      </c>
      <c r="F38" s="853" t="s">
        <v>4</v>
      </c>
      <c r="G38" s="584" t="s">
        <v>8398</v>
      </c>
      <c r="H38" s="849"/>
      <c r="I38" s="849"/>
      <c r="L38" s="857"/>
      <c r="M38" s="857"/>
      <c r="N38" s="857"/>
    </row>
    <row r="39" spans="1:14" ht="12.75" thickBot="1">
      <c r="A39" s="162" t="s">
        <v>9770</v>
      </c>
      <c r="B39" s="858"/>
      <c r="C39" s="858"/>
      <c r="D39" s="860"/>
      <c r="E39" s="860"/>
      <c r="F39" s="860"/>
      <c r="G39" s="395"/>
      <c r="H39" s="849"/>
      <c r="I39" s="849"/>
      <c r="L39" s="857"/>
      <c r="M39" s="857"/>
      <c r="N39" s="857"/>
    </row>
    <row r="40" spans="1:14" ht="24">
      <c r="A40" s="1151" t="s">
        <v>6604</v>
      </c>
      <c r="B40" s="1152" t="s">
        <v>6605</v>
      </c>
      <c r="C40" s="1152" t="s">
        <v>6606</v>
      </c>
      <c r="D40" s="1149">
        <v>2500</v>
      </c>
      <c r="E40" s="85" t="s">
        <v>6495</v>
      </c>
      <c r="F40" s="1147" t="s">
        <v>1293</v>
      </c>
      <c r="G40" s="85" t="s">
        <v>6013</v>
      </c>
      <c r="H40" s="849"/>
      <c r="I40" s="849"/>
      <c r="L40" s="857"/>
      <c r="M40" s="857"/>
      <c r="N40" s="857"/>
    </row>
    <row r="41" spans="1:14" ht="24">
      <c r="A41" s="1151" t="s">
        <v>6446</v>
      </c>
      <c r="B41" s="1152" t="s">
        <v>6614</v>
      </c>
      <c r="C41" s="1152" t="s">
        <v>9617</v>
      </c>
      <c r="D41" s="1149">
        <v>5000</v>
      </c>
      <c r="E41" s="85" t="s">
        <v>6495</v>
      </c>
      <c r="F41" s="1147" t="s">
        <v>1293</v>
      </c>
      <c r="G41" s="85" t="s">
        <v>6013</v>
      </c>
      <c r="H41" s="849"/>
      <c r="I41" s="849"/>
      <c r="L41" s="857"/>
      <c r="M41" s="857"/>
      <c r="N41" s="857"/>
    </row>
    <row r="42" spans="1:14" ht="24">
      <c r="A42" s="1151" t="s">
        <v>6447</v>
      </c>
      <c r="B42" s="1152" t="s">
        <v>6458</v>
      </c>
      <c r="C42" s="1152" t="s">
        <v>9618</v>
      </c>
      <c r="D42" s="1149">
        <v>15000</v>
      </c>
      <c r="E42" s="85" t="s">
        <v>6495</v>
      </c>
      <c r="F42" s="1147" t="s">
        <v>1293</v>
      </c>
      <c r="G42" s="85" t="s">
        <v>6013</v>
      </c>
      <c r="H42" s="849"/>
      <c r="I42" s="849"/>
      <c r="L42" s="857"/>
      <c r="M42" s="857"/>
      <c r="N42" s="857"/>
    </row>
    <row r="43" spans="1:14" ht="24">
      <c r="A43" s="1151" t="s">
        <v>6448</v>
      </c>
      <c r="B43" s="1152" t="s">
        <v>6459</v>
      </c>
      <c r="C43" s="1152" t="s">
        <v>6931</v>
      </c>
      <c r="D43" s="1149">
        <v>20000</v>
      </c>
      <c r="E43" s="85" t="s">
        <v>6495</v>
      </c>
      <c r="F43" s="1147" t="s">
        <v>1293</v>
      </c>
      <c r="G43" s="85" t="s">
        <v>6013</v>
      </c>
      <c r="H43" s="849"/>
      <c r="I43" s="849"/>
      <c r="L43" s="857"/>
      <c r="M43" s="857"/>
      <c r="N43" s="857"/>
    </row>
    <row r="44" spans="1:14" s="294" customFormat="1" ht="24.75" thickBot="1">
      <c r="A44" s="1151" t="s">
        <v>6736</v>
      </c>
      <c r="B44" s="1152" t="s">
        <v>6737</v>
      </c>
      <c r="C44" s="1152" t="s">
        <v>9619</v>
      </c>
      <c r="D44" s="1149">
        <v>25000</v>
      </c>
      <c r="E44" s="85" t="s">
        <v>6495</v>
      </c>
      <c r="F44" s="1147" t="s">
        <v>1293</v>
      </c>
      <c r="G44" s="85" t="s">
        <v>6013</v>
      </c>
      <c r="L44" s="857"/>
      <c r="M44" s="857"/>
      <c r="N44" s="857"/>
    </row>
    <row r="45" spans="1:14" ht="12.75" thickBot="1">
      <c r="A45" s="162" t="s">
        <v>10245</v>
      </c>
      <c r="B45" s="858"/>
      <c r="C45" s="858"/>
      <c r="D45" s="860"/>
      <c r="E45" s="860"/>
      <c r="F45" s="860"/>
      <c r="G45" s="395"/>
      <c r="H45" s="849"/>
      <c r="I45" s="849"/>
      <c r="L45" s="857"/>
      <c r="M45" s="857"/>
      <c r="N45" s="857"/>
    </row>
    <row r="46" spans="1:14" ht="24">
      <c r="A46" s="1151" t="s">
        <v>6609</v>
      </c>
      <c r="B46" s="1152" t="s">
        <v>6610</v>
      </c>
      <c r="C46" s="1152" t="s">
        <v>6611</v>
      </c>
      <c r="D46" s="1149">
        <v>0</v>
      </c>
      <c r="E46" s="85" t="s">
        <v>6495</v>
      </c>
      <c r="F46" s="1147" t="s">
        <v>1293</v>
      </c>
      <c r="G46" s="85" t="s">
        <v>6013</v>
      </c>
      <c r="H46" s="849"/>
      <c r="I46" s="849"/>
      <c r="L46" s="857"/>
      <c r="M46" s="857"/>
      <c r="N46" s="857"/>
    </row>
    <row r="47" spans="1:14" ht="24">
      <c r="A47" s="1151" t="s">
        <v>6449</v>
      </c>
      <c r="B47" s="1152" t="s">
        <v>6615</v>
      </c>
      <c r="C47" s="1152" t="s">
        <v>9620</v>
      </c>
      <c r="D47" s="1149">
        <v>0</v>
      </c>
      <c r="E47" s="85" t="s">
        <v>6495</v>
      </c>
      <c r="F47" s="1147" t="s">
        <v>1293</v>
      </c>
      <c r="G47" s="85" t="s">
        <v>6013</v>
      </c>
      <c r="H47" s="849"/>
      <c r="I47" s="849"/>
      <c r="L47" s="857"/>
      <c r="M47" s="857"/>
      <c r="N47" s="857"/>
    </row>
    <row r="48" spans="1:14" ht="24">
      <c r="A48" s="1151" t="s">
        <v>6450</v>
      </c>
      <c r="B48" s="1152" t="s">
        <v>6460</v>
      </c>
      <c r="C48" s="1152" t="s">
        <v>9621</v>
      </c>
      <c r="D48" s="1149">
        <v>0</v>
      </c>
      <c r="E48" s="85" t="s">
        <v>6495</v>
      </c>
      <c r="F48" s="1147" t="s">
        <v>1293</v>
      </c>
      <c r="G48" s="85" t="s">
        <v>6013</v>
      </c>
      <c r="H48" s="849"/>
      <c r="I48" s="849"/>
      <c r="L48" s="857"/>
      <c r="M48" s="857"/>
      <c r="N48" s="857"/>
    </row>
    <row r="49" spans="1:14" ht="24">
      <c r="A49" s="1151" t="s">
        <v>6451</v>
      </c>
      <c r="B49" s="1152" t="s">
        <v>6461</v>
      </c>
      <c r="C49" s="1152" t="s">
        <v>6933</v>
      </c>
      <c r="D49" s="1149">
        <v>0</v>
      </c>
      <c r="E49" s="85" t="s">
        <v>6495</v>
      </c>
      <c r="F49" s="1147" t="s">
        <v>1293</v>
      </c>
      <c r="G49" s="85" t="s">
        <v>6013</v>
      </c>
      <c r="H49" s="849"/>
      <c r="I49" s="849"/>
      <c r="L49" s="857"/>
      <c r="M49" s="857"/>
      <c r="N49" s="857"/>
    </row>
    <row r="50" spans="1:14" s="294" customFormat="1" ht="24.75" thickBot="1">
      <c r="A50" s="1151" t="s">
        <v>6738</v>
      </c>
      <c r="B50" s="1152" t="s">
        <v>6739</v>
      </c>
      <c r="C50" s="1152" t="s">
        <v>9622</v>
      </c>
      <c r="D50" s="1149">
        <v>0</v>
      </c>
      <c r="E50" s="85" t="s">
        <v>6495</v>
      </c>
      <c r="F50" s="1147" t="s">
        <v>1293</v>
      </c>
      <c r="G50" s="85" t="s">
        <v>6013</v>
      </c>
      <c r="L50" s="857"/>
      <c r="M50" s="857"/>
      <c r="N50" s="857"/>
    </row>
    <row r="51" spans="1:14" ht="12.75" thickBot="1">
      <c r="A51" s="162" t="s">
        <v>10246</v>
      </c>
      <c r="B51" s="858"/>
      <c r="C51" s="858"/>
      <c r="D51" s="860"/>
      <c r="E51" s="860"/>
      <c r="F51" s="860"/>
      <c r="G51" s="395"/>
      <c r="H51" s="849"/>
      <c r="I51" s="849"/>
      <c r="L51" s="857"/>
      <c r="M51" s="857"/>
      <c r="N51" s="857"/>
    </row>
    <row r="52" spans="1:14" ht="24">
      <c r="A52" s="1151" t="s">
        <v>6607</v>
      </c>
      <c r="B52" s="1153" t="s">
        <v>8223</v>
      </c>
      <c r="C52" s="1152" t="s">
        <v>6608</v>
      </c>
      <c r="D52" s="1149">
        <v>3500</v>
      </c>
      <c r="E52" s="85" t="s">
        <v>6495</v>
      </c>
      <c r="F52" s="1147" t="s">
        <v>1293</v>
      </c>
      <c r="G52" s="85" t="s">
        <v>6013</v>
      </c>
      <c r="H52" s="849"/>
      <c r="I52" s="849"/>
      <c r="L52" s="857"/>
      <c r="M52" s="857"/>
      <c r="N52" s="857"/>
    </row>
    <row r="53" spans="1:14" ht="24">
      <c r="A53" s="1151" t="s">
        <v>6452</v>
      </c>
      <c r="B53" s="1153" t="s">
        <v>8224</v>
      </c>
      <c r="C53" s="1152" t="s">
        <v>9623</v>
      </c>
      <c r="D53" s="1149">
        <v>7500</v>
      </c>
      <c r="E53" s="85" t="s">
        <v>6495</v>
      </c>
      <c r="F53" s="1147" t="s">
        <v>1293</v>
      </c>
      <c r="G53" s="85" t="s">
        <v>6013</v>
      </c>
      <c r="H53" s="849"/>
      <c r="I53" s="849"/>
      <c r="L53" s="857"/>
      <c r="M53" s="857"/>
      <c r="N53" s="857"/>
    </row>
    <row r="54" spans="1:14" ht="24">
      <c r="A54" s="1151" t="s">
        <v>6453</v>
      </c>
      <c r="B54" s="1153" t="s">
        <v>8225</v>
      </c>
      <c r="C54" s="1152" t="s">
        <v>9624</v>
      </c>
      <c r="D54" s="1149">
        <v>20000</v>
      </c>
      <c r="E54" s="85" t="s">
        <v>6495</v>
      </c>
      <c r="F54" s="1147" t="s">
        <v>1293</v>
      </c>
      <c r="G54" s="85" t="s">
        <v>6013</v>
      </c>
      <c r="H54" s="849"/>
      <c r="I54" s="849"/>
      <c r="L54" s="857"/>
      <c r="M54" s="857"/>
      <c r="N54" s="857"/>
    </row>
    <row r="55" spans="1:14" ht="24">
      <c r="A55" s="1151" t="s">
        <v>6454</v>
      </c>
      <c r="B55" s="1153" t="s">
        <v>8226</v>
      </c>
      <c r="C55" s="1152" t="s">
        <v>6934</v>
      </c>
      <c r="D55" s="1149">
        <v>25000</v>
      </c>
      <c r="E55" s="85" t="s">
        <v>6495</v>
      </c>
      <c r="F55" s="1147" t="s">
        <v>1293</v>
      </c>
      <c r="G55" s="85" t="s">
        <v>6013</v>
      </c>
      <c r="H55" s="849"/>
      <c r="I55" s="849"/>
      <c r="L55" s="857"/>
      <c r="M55" s="857"/>
      <c r="N55" s="857"/>
    </row>
    <row r="56" spans="1:14" s="294" customFormat="1" ht="24.75" thickBot="1">
      <c r="A56" s="1151" t="s">
        <v>6740</v>
      </c>
      <c r="B56" s="1153" t="s">
        <v>8227</v>
      </c>
      <c r="C56" s="1152" t="s">
        <v>9625</v>
      </c>
      <c r="D56" s="1149">
        <v>30000</v>
      </c>
      <c r="E56" s="85" t="s">
        <v>6495</v>
      </c>
      <c r="F56" s="1147" t="s">
        <v>1293</v>
      </c>
      <c r="G56" s="85" t="s">
        <v>6013</v>
      </c>
      <c r="L56" s="857"/>
      <c r="M56" s="857"/>
      <c r="N56" s="857"/>
    </row>
    <row r="57" spans="1:14" ht="12.75" thickBot="1">
      <c r="A57" s="162" t="s">
        <v>10247</v>
      </c>
      <c r="B57" s="858"/>
      <c r="C57" s="858"/>
      <c r="D57" s="860"/>
      <c r="E57" s="860"/>
      <c r="F57" s="860"/>
      <c r="G57" s="395"/>
      <c r="H57" s="849"/>
      <c r="I57" s="849"/>
      <c r="L57" s="857"/>
      <c r="M57" s="857"/>
      <c r="N57" s="857"/>
    </row>
    <row r="58" spans="1:14" ht="24">
      <c r="A58" s="1151" t="s">
        <v>6612</v>
      </c>
      <c r="B58" s="1153" t="s">
        <v>8228</v>
      </c>
      <c r="C58" s="1152" t="s">
        <v>6613</v>
      </c>
      <c r="D58" s="1149">
        <v>0</v>
      </c>
      <c r="E58" s="85" t="s">
        <v>6495</v>
      </c>
      <c r="F58" s="1147" t="s">
        <v>1293</v>
      </c>
      <c r="G58" s="85" t="s">
        <v>6013</v>
      </c>
      <c r="H58" s="849"/>
      <c r="I58" s="849"/>
      <c r="L58" s="857"/>
      <c r="M58" s="857"/>
      <c r="N58" s="857"/>
    </row>
    <row r="59" spans="1:14" ht="24">
      <c r="A59" s="1151" t="s">
        <v>6455</v>
      </c>
      <c r="B59" s="1153" t="s">
        <v>8229</v>
      </c>
      <c r="C59" s="1152" t="s">
        <v>9626</v>
      </c>
      <c r="D59" s="1149">
        <v>0</v>
      </c>
      <c r="E59" s="85" t="s">
        <v>6495</v>
      </c>
      <c r="F59" s="1147" t="s">
        <v>1293</v>
      </c>
      <c r="G59" s="85" t="s">
        <v>6013</v>
      </c>
      <c r="H59" s="849"/>
      <c r="I59" s="849"/>
      <c r="L59" s="857"/>
      <c r="M59" s="857"/>
      <c r="N59" s="857"/>
    </row>
    <row r="60" spans="1:14" ht="24">
      <c r="A60" s="1151" t="s">
        <v>6456</v>
      </c>
      <c r="B60" s="1153" t="s">
        <v>8230</v>
      </c>
      <c r="C60" s="1152" t="s">
        <v>9627</v>
      </c>
      <c r="D60" s="1149">
        <v>0</v>
      </c>
      <c r="E60" s="85" t="s">
        <v>6495</v>
      </c>
      <c r="F60" s="1147" t="s">
        <v>1293</v>
      </c>
      <c r="G60" s="85" t="s">
        <v>6013</v>
      </c>
      <c r="H60" s="849"/>
      <c r="I60" s="849"/>
      <c r="L60" s="857"/>
      <c r="M60" s="857"/>
      <c r="N60" s="857"/>
    </row>
    <row r="61" spans="1:14" ht="24">
      <c r="A61" s="1151" t="s">
        <v>6457</v>
      </c>
      <c r="B61" s="1153" t="s">
        <v>8231</v>
      </c>
      <c r="C61" s="1152" t="s">
        <v>6936</v>
      </c>
      <c r="D61" s="1149">
        <v>0</v>
      </c>
      <c r="E61" s="85" t="s">
        <v>6495</v>
      </c>
      <c r="F61" s="1147" t="s">
        <v>1293</v>
      </c>
      <c r="G61" s="85" t="s">
        <v>6013</v>
      </c>
      <c r="H61" s="849"/>
      <c r="I61" s="849"/>
      <c r="L61" s="857"/>
      <c r="M61" s="857"/>
      <c r="N61" s="857"/>
    </row>
    <row r="62" spans="1:14" s="294" customFormat="1" ht="24.75" thickBot="1">
      <c r="A62" s="1151" t="s">
        <v>6741</v>
      </c>
      <c r="B62" s="1153" t="s">
        <v>8232</v>
      </c>
      <c r="C62" s="1152" t="s">
        <v>9628</v>
      </c>
      <c r="D62" s="1149">
        <v>0</v>
      </c>
      <c r="E62" s="85" t="s">
        <v>6495</v>
      </c>
      <c r="F62" s="1147" t="s">
        <v>1293</v>
      </c>
      <c r="G62" s="85" t="s">
        <v>6013</v>
      </c>
      <c r="L62" s="857"/>
      <c r="M62" s="857"/>
      <c r="N62" s="857"/>
    </row>
    <row r="63" spans="1:14" s="294" customFormat="1" ht="12.75" thickBot="1">
      <c r="A63" s="162" t="s">
        <v>10248</v>
      </c>
      <c r="B63" s="292"/>
      <c r="C63" s="292"/>
      <c r="D63" s="293"/>
      <c r="E63" s="293"/>
      <c r="F63" s="293"/>
      <c r="G63" s="293"/>
      <c r="L63" s="857"/>
      <c r="M63" s="857"/>
      <c r="N63" s="857"/>
    </row>
    <row r="64" spans="1:14" s="294" customFormat="1" ht="24">
      <c r="A64" s="1151" t="s">
        <v>6742</v>
      </c>
      <c r="B64" s="1153" t="s">
        <v>8233</v>
      </c>
      <c r="C64" s="1152" t="s">
        <v>6743</v>
      </c>
      <c r="D64" s="1149">
        <v>2500</v>
      </c>
      <c r="E64" s="85" t="s">
        <v>6495</v>
      </c>
      <c r="F64" s="1147" t="s">
        <v>1293</v>
      </c>
      <c r="G64" s="85" t="s">
        <v>6013</v>
      </c>
      <c r="L64" s="857"/>
      <c r="M64" s="857"/>
      <c r="N64" s="857"/>
    </row>
    <row r="65" spans="1:14" s="294" customFormat="1" ht="24">
      <c r="A65" s="1151" t="s">
        <v>6744</v>
      </c>
      <c r="B65" s="1153" t="s">
        <v>8235</v>
      </c>
      <c r="C65" s="1152" t="s">
        <v>9631</v>
      </c>
      <c r="D65" s="1149">
        <v>5000</v>
      </c>
      <c r="E65" s="85" t="s">
        <v>6495</v>
      </c>
      <c r="F65" s="1147" t="s">
        <v>1293</v>
      </c>
      <c r="G65" s="85" t="s">
        <v>6013</v>
      </c>
      <c r="L65" s="857"/>
      <c r="M65" s="857"/>
      <c r="N65" s="857"/>
    </row>
    <row r="66" spans="1:14" s="294" customFormat="1" ht="24">
      <c r="A66" s="1151" t="s">
        <v>6745</v>
      </c>
      <c r="B66" s="1153" t="s">
        <v>8234</v>
      </c>
      <c r="C66" s="1152" t="s">
        <v>9629</v>
      </c>
      <c r="D66" s="1149">
        <v>10000</v>
      </c>
      <c r="E66" s="85" t="s">
        <v>6495</v>
      </c>
      <c r="F66" s="1147" t="s">
        <v>1293</v>
      </c>
      <c r="G66" s="85" t="s">
        <v>6013</v>
      </c>
      <c r="L66" s="857"/>
      <c r="M66" s="857"/>
      <c r="N66" s="857"/>
    </row>
    <row r="67" spans="1:14" s="294" customFormat="1" ht="24">
      <c r="A67" s="1151" t="s">
        <v>6746</v>
      </c>
      <c r="B67" s="1153" t="s">
        <v>8236</v>
      </c>
      <c r="C67" s="1152" t="s">
        <v>6883</v>
      </c>
      <c r="D67" s="1149">
        <v>15000</v>
      </c>
      <c r="E67" s="85" t="s">
        <v>6495</v>
      </c>
      <c r="F67" s="1147" t="s">
        <v>1293</v>
      </c>
      <c r="G67" s="85" t="s">
        <v>6013</v>
      </c>
      <c r="L67" s="857"/>
      <c r="M67" s="857"/>
      <c r="N67" s="857"/>
    </row>
    <row r="68" spans="1:14" s="294" customFormat="1" ht="24.75" thickBot="1">
      <c r="A68" s="1151" t="s">
        <v>6747</v>
      </c>
      <c r="B68" s="1153" t="s">
        <v>8237</v>
      </c>
      <c r="C68" s="1152" t="s">
        <v>9630</v>
      </c>
      <c r="D68" s="1149">
        <v>20000</v>
      </c>
      <c r="E68" s="85" t="s">
        <v>6495</v>
      </c>
      <c r="F68" s="1147" t="s">
        <v>1293</v>
      </c>
      <c r="G68" s="85" t="s">
        <v>6013</v>
      </c>
      <c r="L68" s="857"/>
      <c r="M68" s="857"/>
      <c r="N68" s="857"/>
    </row>
    <row r="69" spans="1:14" s="294" customFormat="1" ht="12.75" thickBot="1">
      <c r="A69" s="162" t="s">
        <v>10249</v>
      </c>
      <c r="B69" s="292"/>
      <c r="C69" s="292"/>
      <c r="D69" s="293"/>
      <c r="E69" s="293"/>
      <c r="F69" s="293"/>
      <c r="G69" s="293"/>
      <c r="L69" s="857"/>
      <c r="M69" s="857"/>
      <c r="N69" s="857"/>
    </row>
    <row r="70" spans="1:14" s="294" customFormat="1" ht="24">
      <c r="A70" s="1151" t="s">
        <v>6748</v>
      </c>
      <c r="B70" s="1153" t="s">
        <v>8238</v>
      </c>
      <c r="C70" s="1152" t="s">
        <v>6750</v>
      </c>
      <c r="D70" s="1149">
        <v>0</v>
      </c>
      <c r="E70" s="85" t="s">
        <v>6495</v>
      </c>
      <c r="F70" s="1147" t="s">
        <v>1293</v>
      </c>
      <c r="G70" s="85" t="s">
        <v>6013</v>
      </c>
      <c r="L70" s="857"/>
      <c r="M70" s="857"/>
      <c r="N70" s="857"/>
    </row>
    <row r="71" spans="1:14" s="294" customFormat="1" ht="24">
      <c r="A71" s="1151" t="s">
        <v>6751</v>
      </c>
      <c r="B71" s="1153" t="s">
        <v>8239</v>
      </c>
      <c r="C71" s="1152" t="s">
        <v>9632</v>
      </c>
      <c r="D71" s="1149">
        <v>0</v>
      </c>
      <c r="E71" s="85" t="s">
        <v>6495</v>
      </c>
      <c r="F71" s="1147" t="s">
        <v>1293</v>
      </c>
      <c r="G71" s="85" t="s">
        <v>6013</v>
      </c>
      <c r="L71" s="857"/>
      <c r="M71" s="857"/>
      <c r="N71" s="857"/>
    </row>
    <row r="72" spans="1:14" s="294" customFormat="1" ht="24">
      <c r="A72" s="1151" t="s">
        <v>6753</v>
      </c>
      <c r="B72" s="1153" t="s">
        <v>8240</v>
      </c>
      <c r="C72" s="1152" t="s">
        <v>9633</v>
      </c>
      <c r="D72" s="1149">
        <v>0</v>
      </c>
      <c r="E72" s="85" t="s">
        <v>6495</v>
      </c>
      <c r="F72" s="1147" t="s">
        <v>1293</v>
      </c>
      <c r="G72" s="85" t="s">
        <v>6013</v>
      </c>
      <c r="L72" s="857"/>
      <c r="M72" s="857"/>
      <c r="N72" s="857"/>
    </row>
    <row r="73" spans="1:14" s="294" customFormat="1" ht="24">
      <c r="A73" s="1151" t="s">
        <v>6754</v>
      </c>
      <c r="B73" s="1153" t="s">
        <v>8241</v>
      </c>
      <c r="C73" s="1152" t="s">
        <v>6885</v>
      </c>
      <c r="D73" s="1149">
        <v>0</v>
      </c>
      <c r="E73" s="85" t="s">
        <v>6495</v>
      </c>
      <c r="F73" s="1147" t="s">
        <v>1293</v>
      </c>
      <c r="G73" s="85" t="s">
        <v>6013</v>
      </c>
      <c r="L73" s="857"/>
      <c r="M73" s="857"/>
      <c r="N73" s="857"/>
    </row>
    <row r="74" spans="1:14" s="294" customFormat="1" ht="24.75" thickBot="1">
      <c r="A74" s="1151" t="s">
        <v>6755</v>
      </c>
      <c r="B74" s="1153" t="s">
        <v>8242</v>
      </c>
      <c r="C74" s="1152" t="s">
        <v>9634</v>
      </c>
      <c r="D74" s="1149">
        <v>0</v>
      </c>
      <c r="E74" s="85" t="s">
        <v>6495</v>
      </c>
      <c r="F74" s="1147" t="s">
        <v>1293</v>
      </c>
      <c r="G74" s="85" t="s">
        <v>6013</v>
      </c>
      <c r="L74" s="857"/>
      <c r="M74" s="857"/>
      <c r="N74" s="857"/>
    </row>
    <row r="75" spans="1:14" s="294" customFormat="1" ht="12.75" thickBot="1">
      <c r="A75" s="162" t="s">
        <v>10250</v>
      </c>
      <c r="B75" s="292"/>
      <c r="C75" s="292"/>
      <c r="D75" s="293"/>
      <c r="E75" s="293"/>
      <c r="F75" s="293"/>
      <c r="G75" s="293"/>
      <c r="L75" s="857"/>
      <c r="M75" s="857"/>
      <c r="N75" s="857"/>
    </row>
    <row r="76" spans="1:14" s="294" customFormat="1" ht="24">
      <c r="A76" s="1151" t="s">
        <v>6908</v>
      </c>
      <c r="B76" s="1153" t="s">
        <v>8243</v>
      </c>
      <c r="C76" s="1152" t="s">
        <v>6909</v>
      </c>
      <c r="D76" s="1149">
        <v>10000</v>
      </c>
      <c r="E76" s="85" t="s">
        <v>6495</v>
      </c>
      <c r="F76" s="1147" t="s">
        <v>1293</v>
      </c>
      <c r="G76" s="85" t="s">
        <v>6013</v>
      </c>
      <c r="L76" s="857"/>
      <c r="M76" s="857"/>
      <c r="N76" s="857"/>
    </row>
    <row r="77" spans="1:14" s="294" customFormat="1" ht="24">
      <c r="A77" s="1151" t="s">
        <v>6910</v>
      </c>
      <c r="B77" s="1153" t="s">
        <v>8244</v>
      </c>
      <c r="C77" s="1152" t="s">
        <v>9635</v>
      </c>
      <c r="D77" s="1149">
        <v>15000</v>
      </c>
      <c r="E77" s="85" t="s">
        <v>6495</v>
      </c>
      <c r="F77" s="1147" t="s">
        <v>1293</v>
      </c>
      <c r="G77" s="85" t="s">
        <v>6013</v>
      </c>
      <c r="L77" s="857"/>
      <c r="M77" s="857"/>
      <c r="N77" s="857"/>
    </row>
    <row r="78" spans="1:14" s="294" customFormat="1" ht="24">
      <c r="A78" s="1151" t="s">
        <v>6911</v>
      </c>
      <c r="B78" s="1153" t="s">
        <v>8245</v>
      </c>
      <c r="C78" s="1152" t="s">
        <v>9636</v>
      </c>
      <c r="D78" s="1149">
        <v>25000</v>
      </c>
      <c r="E78" s="85" t="s">
        <v>6495</v>
      </c>
      <c r="F78" s="1147" t="s">
        <v>1293</v>
      </c>
      <c r="G78" s="85" t="s">
        <v>6013</v>
      </c>
      <c r="L78" s="857"/>
      <c r="M78" s="857"/>
      <c r="N78" s="857"/>
    </row>
    <row r="79" spans="1:14" s="294" customFormat="1" ht="24">
      <c r="A79" s="1151" t="s">
        <v>6912</v>
      </c>
      <c r="B79" s="1153" t="s">
        <v>8246</v>
      </c>
      <c r="C79" s="1152" t="s">
        <v>6923</v>
      </c>
      <c r="D79" s="1149">
        <v>30000</v>
      </c>
      <c r="E79" s="85" t="s">
        <v>6495</v>
      </c>
      <c r="F79" s="1147" t="s">
        <v>1293</v>
      </c>
      <c r="G79" s="85" t="s">
        <v>6013</v>
      </c>
      <c r="L79" s="857"/>
      <c r="M79" s="857"/>
      <c r="N79" s="857"/>
    </row>
    <row r="80" spans="1:14" s="294" customFormat="1" ht="24.75" thickBot="1">
      <c r="A80" s="1151" t="s">
        <v>6913</v>
      </c>
      <c r="B80" s="1153" t="s">
        <v>8247</v>
      </c>
      <c r="C80" s="1152" t="s">
        <v>9637</v>
      </c>
      <c r="D80" s="1149">
        <v>35000</v>
      </c>
      <c r="E80" s="85" t="s">
        <v>6495</v>
      </c>
      <c r="F80" s="1147" t="s">
        <v>1293</v>
      </c>
      <c r="G80" s="85" t="s">
        <v>6013</v>
      </c>
      <c r="L80" s="857"/>
      <c r="M80" s="857"/>
      <c r="N80" s="857"/>
    </row>
    <row r="81" spans="1:14" s="294" customFormat="1" ht="12.75" thickBot="1">
      <c r="A81" s="162" t="s">
        <v>10251</v>
      </c>
      <c r="B81" s="292"/>
      <c r="C81" s="292"/>
      <c r="D81" s="293"/>
      <c r="E81" s="293"/>
      <c r="F81" s="293"/>
      <c r="G81" s="293"/>
      <c r="L81" s="857"/>
      <c r="M81" s="857"/>
      <c r="N81" s="857"/>
    </row>
    <row r="82" spans="1:14" s="294" customFormat="1" ht="24">
      <c r="A82" s="1151" t="s">
        <v>6914</v>
      </c>
      <c r="B82" s="1153" t="s">
        <v>8248</v>
      </c>
      <c r="C82" s="1152" t="s">
        <v>6916</v>
      </c>
      <c r="D82" s="1149">
        <v>0</v>
      </c>
      <c r="E82" s="85" t="s">
        <v>6495</v>
      </c>
      <c r="F82" s="1147" t="s">
        <v>1293</v>
      </c>
      <c r="G82" s="85" t="s">
        <v>6013</v>
      </c>
      <c r="L82" s="857"/>
      <c r="M82" s="857"/>
      <c r="N82" s="857"/>
    </row>
    <row r="83" spans="1:14" s="294" customFormat="1" ht="24">
      <c r="A83" s="1151" t="s">
        <v>6917</v>
      </c>
      <c r="B83" s="1153" t="s">
        <v>8249</v>
      </c>
      <c r="C83" s="1152" t="s">
        <v>9638</v>
      </c>
      <c r="D83" s="1149">
        <v>0</v>
      </c>
      <c r="E83" s="85" t="s">
        <v>6495</v>
      </c>
      <c r="F83" s="1147" t="s">
        <v>1293</v>
      </c>
      <c r="G83" s="85" t="s">
        <v>6013</v>
      </c>
      <c r="L83" s="857"/>
      <c r="M83" s="857"/>
      <c r="N83" s="857"/>
    </row>
    <row r="84" spans="1:14" s="294" customFormat="1" ht="24">
      <c r="A84" s="1151" t="s">
        <v>6920</v>
      </c>
      <c r="B84" s="1153" t="s">
        <v>8250</v>
      </c>
      <c r="C84" s="1152" t="s">
        <v>9639</v>
      </c>
      <c r="D84" s="1149">
        <v>0</v>
      </c>
      <c r="E84" s="85" t="s">
        <v>6495</v>
      </c>
      <c r="F84" s="1147" t="s">
        <v>1293</v>
      </c>
      <c r="G84" s="85" t="s">
        <v>6013</v>
      </c>
      <c r="L84" s="857"/>
      <c r="M84" s="857"/>
      <c r="N84" s="857"/>
    </row>
    <row r="85" spans="1:14" s="294" customFormat="1" ht="24">
      <c r="A85" s="1151" t="s">
        <v>6921</v>
      </c>
      <c r="B85" s="1153" t="s">
        <v>8251</v>
      </c>
      <c r="C85" s="1152" t="s">
        <v>6924</v>
      </c>
      <c r="D85" s="1149">
        <v>0</v>
      </c>
      <c r="E85" s="85" t="s">
        <v>6495</v>
      </c>
      <c r="F85" s="1147" t="s">
        <v>1293</v>
      </c>
      <c r="G85" s="85" t="s">
        <v>6013</v>
      </c>
      <c r="L85" s="857"/>
      <c r="M85" s="857"/>
      <c r="N85" s="857"/>
    </row>
    <row r="86" spans="1:14" s="294" customFormat="1" ht="24.75" thickBot="1">
      <c r="A86" s="1151" t="s">
        <v>6922</v>
      </c>
      <c r="B86" s="1153" t="s">
        <v>8252</v>
      </c>
      <c r="C86" s="1152" t="s">
        <v>9640</v>
      </c>
      <c r="D86" s="1149">
        <v>0</v>
      </c>
      <c r="E86" s="85" t="s">
        <v>6495</v>
      </c>
      <c r="F86" s="1147" t="s">
        <v>1293</v>
      </c>
      <c r="G86" s="85" t="s">
        <v>6013</v>
      </c>
      <c r="L86" s="857"/>
      <c r="M86" s="857"/>
      <c r="N86" s="857"/>
    </row>
    <row r="87" spans="1:14" s="294" customFormat="1" ht="12.75" thickBot="1">
      <c r="A87" s="162" t="s">
        <v>10252</v>
      </c>
      <c r="B87" s="292"/>
      <c r="C87" s="292"/>
      <c r="D87" s="293"/>
      <c r="E87" s="293"/>
      <c r="F87" s="293"/>
      <c r="G87" s="293"/>
      <c r="L87" s="857"/>
      <c r="M87" s="857"/>
      <c r="N87" s="857"/>
    </row>
    <row r="88" spans="1:14" s="294" customFormat="1" ht="24">
      <c r="A88" s="1017" t="s">
        <v>9998</v>
      </c>
      <c r="B88" s="1018" t="s">
        <v>9999</v>
      </c>
      <c r="C88" s="1018" t="s">
        <v>10190</v>
      </c>
      <c r="D88" s="956">
        <v>10000</v>
      </c>
      <c r="E88" s="1154" t="s">
        <v>6495</v>
      </c>
      <c r="F88" s="1154" t="s">
        <v>1293</v>
      </c>
      <c r="G88" s="1154" t="s">
        <v>6013</v>
      </c>
      <c r="L88" s="857"/>
      <c r="M88" s="857"/>
      <c r="N88" s="857"/>
    </row>
    <row r="89" spans="1:14" s="294" customFormat="1" ht="24">
      <c r="A89" s="1017" t="s">
        <v>10000</v>
      </c>
      <c r="B89" s="1018" t="s">
        <v>10001</v>
      </c>
      <c r="C89" s="1018" t="s">
        <v>10002</v>
      </c>
      <c r="D89" s="956">
        <v>25000</v>
      </c>
      <c r="E89" s="1154" t="s">
        <v>6495</v>
      </c>
      <c r="F89" s="1154" t="s">
        <v>1293</v>
      </c>
      <c r="G89" s="1154" t="s">
        <v>6013</v>
      </c>
      <c r="L89" s="857"/>
      <c r="M89" s="857"/>
      <c r="N89" s="857"/>
    </row>
    <row r="90" spans="1:14" s="294" customFormat="1" ht="24">
      <c r="A90" s="1017" t="s">
        <v>10003</v>
      </c>
      <c r="B90" s="1018" t="s">
        <v>10004</v>
      </c>
      <c r="C90" s="1018" t="s">
        <v>10005</v>
      </c>
      <c r="D90" s="956">
        <v>35000</v>
      </c>
      <c r="E90" s="1154" t="s">
        <v>6495</v>
      </c>
      <c r="F90" s="1154" t="s">
        <v>1293</v>
      </c>
      <c r="G90" s="1154" t="s">
        <v>6013</v>
      </c>
      <c r="L90" s="857"/>
      <c r="M90" s="857"/>
      <c r="N90" s="857"/>
    </row>
    <row r="91" spans="1:14" s="294" customFormat="1" ht="24.75" thickBot="1">
      <c r="A91" s="1017" t="s">
        <v>10006</v>
      </c>
      <c r="B91" s="1018" t="s">
        <v>10007</v>
      </c>
      <c r="C91" s="1018" t="s">
        <v>10008</v>
      </c>
      <c r="D91" s="956">
        <v>40000</v>
      </c>
      <c r="E91" s="1154" t="s">
        <v>6495</v>
      </c>
      <c r="F91" s="1154" t="s">
        <v>1293</v>
      </c>
      <c r="G91" s="1154" t="s">
        <v>6013</v>
      </c>
      <c r="L91" s="857"/>
      <c r="M91" s="857"/>
      <c r="N91" s="857"/>
    </row>
    <row r="92" spans="1:14" s="294" customFormat="1" ht="12.75" thickBot="1">
      <c r="A92" s="162" t="s">
        <v>10253</v>
      </c>
      <c r="B92" s="292"/>
      <c r="C92" s="292"/>
      <c r="D92" s="293"/>
      <c r="E92" s="293"/>
      <c r="F92" s="293"/>
      <c r="G92" s="293"/>
      <c r="L92" s="857"/>
      <c r="M92" s="857"/>
      <c r="N92" s="857"/>
    </row>
    <row r="93" spans="1:14" s="294" customFormat="1" ht="24">
      <c r="A93" s="1017" t="s">
        <v>10009</v>
      </c>
      <c r="B93" s="1018" t="s">
        <v>10010</v>
      </c>
      <c r="C93" s="1018" t="s">
        <v>10190</v>
      </c>
      <c r="D93" s="956">
        <v>0</v>
      </c>
      <c r="E93" s="1154" t="s">
        <v>6495</v>
      </c>
      <c r="F93" s="1154" t="s">
        <v>1293</v>
      </c>
      <c r="G93" s="1154" t="s">
        <v>6013</v>
      </c>
      <c r="L93" s="857"/>
      <c r="M93" s="857"/>
      <c r="N93" s="857"/>
    </row>
    <row r="94" spans="1:14" s="294" customFormat="1" ht="24">
      <c r="A94" s="1017" t="s">
        <v>10011</v>
      </c>
      <c r="B94" s="1018" t="s">
        <v>10012</v>
      </c>
      <c r="C94" s="1018" t="s">
        <v>10013</v>
      </c>
      <c r="D94" s="956">
        <v>0</v>
      </c>
      <c r="E94" s="1154" t="s">
        <v>6495</v>
      </c>
      <c r="F94" s="1154" t="s">
        <v>1293</v>
      </c>
      <c r="G94" s="1154" t="s">
        <v>6013</v>
      </c>
      <c r="L94" s="857"/>
      <c r="M94" s="857"/>
      <c r="N94" s="857"/>
    </row>
    <row r="95" spans="1:14" s="294" customFormat="1" ht="24">
      <c r="A95" s="1017" t="s">
        <v>10014</v>
      </c>
      <c r="B95" s="1018" t="s">
        <v>10015</v>
      </c>
      <c r="C95" s="1018" t="s">
        <v>10016</v>
      </c>
      <c r="D95" s="956">
        <v>0</v>
      </c>
      <c r="E95" s="1154" t="s">
        <v>6495</v>
      </c>
      <c r="F95" s="1154" t="s">
        <v>1293</v>
      </c>
      <c r="G95" s="1154" t="s">
        <v>6013</v>
      </c>
      <c r="L95" s="857"/>
      <c r="M95" s="857"/>
      <c r="N95" s="857"/>
    </row>
    <row r="96" spans="1:14" s="294" customFormat="1" ht="24">
      <c r="A96" s="1017" t="s">
        <v>10017</v>
      </c>
      <c r="B96" s="1018" t="s">
        <v>10018</v>
      </c>
      <c r="C96" s="1018" t="s">
        <v>10019</v>
      </c>
      <c r="D96" s="956">
        <v>0</v>
      </c>
      <c r="E96" s="1154" t="s">
        <v>6495</v>
      </c>
      <c r="F96" s="1154" t="s">
        <v>1293</v>
      </c>
      <c r="G96" s="1154" t="s">
        <v>6013</v>
      </c>
      <c r="L96" s="857"/>
      <c r="M96" s="857"/>
      <c r="N96" s="857"/>
    </row>
    <row r="97" spans="1:14" s="294" customFormat="1" ht="12.75" thickBot="1">
      <c r="A97" s="271"/>
      <c r="B97" s="272"/>
      <c r="C97" s="272"/>
      <c r="D97" s="273"/>
      <c r="E97" s="274"/>
      <c r="F97" s="275"/>
      <c r="G97" s="274"/>
      <c r="L97" s="857"/>
      <c r="M97" s="857"/>
      <c r="N97" s="857"/>
    </row>
    <row r="98" spans="1:14" ht="24.75" thickBot="1">
      <c r="A98" s="850" t="s">
        <v>0</v>
      </c>
      <c r="B98" s="851" t="s">
        <v>1</v>
      </c>
      <c r="C98" s="852" t="s">
        <v>2</v>
      </c>
      <c r="D98" s="565" t="s">
        <v>3498</v>
      </c>
      <c r="E98" s="968" t="s">
        <v>6494</v>
      </c>
      <c r="F98" s="853" t="s">
        <v>4</v>
      </c>
      <c r="G98" s="584" t="s">
        <v>8398</v>
      </c>
      <c r="H98" s="849"/>
      <c r="I98" s="849"/>
      <c r="L98" s="857"/>
      <c r="M98" s="857"/>
      <c r="N98" s="857"/>
    </row>
    <row r="99" spans="1:14" ht="12.75" thickBot="1">
      <c r="A99" s="1091" t="s">
        <v>6586</v>
      </c>
      <c r="B99" s="392"/>
      <c r="C99" s="858"/>
      <c r="D99" s="860"/>
      <c r="E99" s="860"/>
      <c r="F99" s="860"/>
      <c r="G99" s="395"/>
      <c r="H99" s="849"/>
      <c r="I99" s="849"/>
      <c r="L99" s="857"/>
      <c r="M99" s="857"/>
      <c r="N99" s="857"/>
    </row>
    <row r="100" spans="1:14">
      <c r="A100" s="120" t="s">
        <v>6587</v>
      </c>
      <c r="B100" s="120" t="s">
        <v>6588</v>
      </c>
      <c r="C100" s="120" t="s">
        <v>6588</v>
      </c>
      <c r="D100" s="1149">
        <v>1200</v>
      </c>
      <c r="E100" s="85" t="s">
        <v>6495</v>
      </c>
      <c r="F100" s="68" t="s">
        <v>1293</v>
      </c>
      <c r="G100" s="68" t="s">
        <v>3666</v>
      </c>
      <c r="H100" s="849"/>
      <c r="I100" s="849"/>
      <c r="L100" s="857"/>
      <c r="M100" s="857"/>
      <c r="N100" s="857"/>
    </row>
    <row r="101" spans="1:14">
      <c r="A101" s="120" t="s">
        <v>6589</v>
      </c>
      <c r="B101" s="120" t="s">
        <v>6590</v>
      </c>
      <c r="C101" s="120" t="s">
        <v>6590</v>
      </c>
      <c r="D101" s="1149">
        <v>5500</v>
      </c>
      <c r="E101" s="85" t="s">
        <v>6495</v>
      </c>
      <c r="F101" s="68" t="s">
        <v>1293</v>
      </c>
      <c r="G101" s="68" t="s">
        <v>3666</v>
      </c>
      <c r="H101" s="849"/>
      <c r="I101" s="849"/>
      <c r="L101" s="857"/>
      <c r="M101" s="857"/>
      <c r="N101" s="857"/>
    </row>
    <row r="102" spans="1:14">
      <c r="A102" s="120" t="s">
        <v>6591</v>
      </c>
      <c r="B102" s="120" t="s">
        <v>6592</v>
      </c>
      <c r="C102" s="120" t="s">
        <v>6592</v>
      </c>
      <c r="D102" s="1149">
        <v>10000</v>
      </c>
      <c r="E102" s="85" t="s">
        <v>6495</v>
      </c>
      <c r="F102" s="68" t="s">
        <v>1293</v>
      </c>
      <c r="G102" s="68" t="s">
        <v>3666</v>
      </c>
      <c r="H102" s="849"/>
      <c r="I102" s="849"/>
      <c r="L102" s="857"/>
      <c r="M102" s="857"/>
      <c r="N102" s="857"/>
    </row>
    <row r="103" spans="1:14" ht="12.75" thickBot="1">
      <c r="A103" s="120" t="s">
        <v>6593</v>
      </c>
      <c r="B103" s="120" t="s">
        <v>6594</v>
      </c>
      <c r="C103" s="120" t="s">
        <v>6594</v>
      </c>
      <c r="D103" s="1149">
        <v>15000</v>
      </c>
      <c r="E103" s="85" t="s">
        <v>6495</v>
      </c>
      <c r="F103" s="68" t="s">
        <v>1293</v>
      </c>
      <c r="G103" s="68" t="s">
        <v>3666</v>
      </c>
      <c r="H103" s="849"/>
      <c r="I103" s="849"/>
      <c r="L103" s="857"/>
      <c r="M103" s="857"/>
      <c r="N103" s="857"/>
    </row>
    <row r="104" spans="1:14" ht="12.75" thickBot="1">
      <c r="A104" s="1091" t="s">
        <v>6595</v>
      </c>
      <c r="B104" s="392"/>
      <c r="C104" s="858"/>
      <c r="D104" s="860"/>
      <c r="E104" s="860"/>
      <c r="F104" s="860"/>
      <c r="G104" s="395"/>
      <c r="H104" s="849"/>
      <c r="I104" s="849"/>
      <c r="L104" s="857"/>
      <c r="M104" s="857"/>
      <c r="N104" s="857"/>
    </row>
    <row r="105" spans="1:14">
      <c r="A105" s="120" t="s">
        <v>6596</v>
      </c>
      <c r="B105" s="120" t="s">
        <v>6597</v>
      </c>
      <c r="C105" s="120" t="s">
        <v>6597</v>
      </c>
      <c r="D105" s="1149">
        <v>0</v>
      </c>
      <c r="E105" s="85" t="s">
        <v>6495</v>
      </c>
      <c r="F105" s="68" t="s">
        <v>1293</v>
      </c>
      <c r="G105" s="68" t="s">
        <v>3666</v>
      </c>
      <c r="H105" s="849"/>
      <c r="I105" s="849"/>
      <c r="L105" s="857"/>
      <c r="M105" s="857"/>
      <c r="N105" s="857"/>
    </row>
    <row r="106" spans="1:14">
      <c r="A106" s="120" t="s">
        <v>6598</v>
      </c>
      <c r="B106" s="120" t="s">
        <v>6599</v>
      </c>
      <c r="C106" s="120" t="s">
        <v>6599</v>
      </c>
      <c r="D106" s="1149">
        <v>0</v>
      </c>
      <c r="E106" s="85" t="s">
        <v>6495</v>
      </c>
      <c r="F106" s="68" t="s">
        <v>1293</v>
      </c>
      <c r="G106" s="68" t="s">
        <v>3666</v>
      </c>
      <c r="H106" s="849"/>
      <c r="I106" s="849"/>
      <c r="L106" s="857"/>
      <c r="M106" s="857"/>
      <c r="N106" s="857"/>
    </row>
    <row r="107" spans="1:14">
      <c r="A107" s="120" t="s">
        <v>6600</v>
      </c>
      <c r="B107" s="120" t="s">
        <v>6601</v>
      </c>
      <c r="C107" s="120" t="s">
        <v>6601</v>
      </c>
      <c r="D107" s="1149">
        <v>0</v>
      </c>
      <c r="E107" s="85" t="s">
        <v>6495</v>
      </c>
      <c r="F107" s="68" t="s">
        <v>1293</v>
      </c>
      <c r="G107" s="68" t="s">
        <v>3666</v>
      </c>
      <c r="H107" s="849"/>
      <c r="I107" s="849"/>
      <c r="L107" s="857"/>
      <c r="M107" s="857"/>
      <c r="N107" s="857"/>
    </row>
    <row r="108" spans="1:14" ht="12.75" thickBot="1">
      <c r="A108" s="120" t="s">
        <v>6602</v>
      </c>
      <c r="B108" s="120" t="s">
        <v>6603</v>
      </c>
      <c r="C108" s="120" t="s">
        <v>6886</v>
      </c>
      <c r="D108" s="1149">
        <v>0</v>
      </c>
      <c r="E108" s="85" t="s">
        <v>6495</v>
      </c>
      <c r="F108" s="68" t="s">
        <v>1293</v>
      </c>
      <c r="G108" s="68" t="s">
        <v>3666</v>
      </c>
      <c r="H108" s="849"/>
      <c r="I108" s="849"/>
      <c r="L108" s="857"/>
      <c r="M108" s="857"/>
      <c r="N108" s="857"/>
    </row>
    <row r="109" spans="1:14" ht="12.75" thickBot="1">
      <c r="A109" s="160" t="s">
        <v>6492</v>
      </c>
      <c r="B109" s="858"/>
      <c r="C109" s="858"/>
      <c r="D109" s="860"/>
      <c r="E109" s="860"/>
      <c r="F109" s="860"/>
      <c r="G109" s="395"/>
      <c r="H109" s="849"/>
      <c r="I109" s="849"/>
      <c r="L109" s="857"/>
      <c r="M109" s="857"/>
      <c r="N109" s="857"/>
    </row>
    <row r="110" spans="1:14" ht="24">
      <c r="A110" s="1155" t="s">
        <v>6677</v>
      </c>
      <c r="B110" s="1156" t="s">
        <v>6678</v>
      </c>
      <c r="C110" s="1157" t="s">
        <v>6681</v>
      </c>
      <c r="D110" s="53">
        <v>40000</v>
      </c>
      <c r="E110" s="1150" t="s">
        <v>6495</v>
      </c>
      <c r="F110" s="74" t="s">
        <v>1293</v>
      </c>
      <c r="G110" s="74" t="s">
        <v>3666</v>
      </c>
      <c r="H110" s="849"/>
      <c r="I110" s="849"/>
      <c r="L110" s="857"/>
      <c r="M110" s="857"/>
      <c r="N110" s="857"/>
    </row>
    <row r="111" spans="1:14" ht="24">
      <c r="A111" s="1155" t="s">
        <v>6679</v>
      </c>
      <c r="B111" s="1156" t="s">
        <v>6680</v>
      </c>
      <c r="C111" s="1157" t="s">
        <v>6682</v>
      </c>
      <c r="D111" s="53">
        <v>0</v>
      </c>
      <c r="E111" s="1150" t="s">
        <v>6495</v>
      </c>
      <c r="F111" s="74" t="s">
        <v>1293</v>
      </c>
      <c r="G111" s="74" t="s">
        <v>3666</v>
      </c>
      <c r="H111" s="849"/>
      <c r="I111" s="849"/>
      <c r="L111" s="857"/>
      <c r="M111" s="857"/>
      <c r="N111" s="857"/>
    </row>
    <row r="112" spans="1:14">
      <c r="A112" s="73" t="s">
        <v>6445</v>
      </c>
      <c r="B112" s="73" t="s">
        <v>6547</v>
      </c>
      <c r="C112" s="73" t="s">
        <v>6547</v>
      </c>
      <c r="D112" s="53">
        <v>0</v>
      </c>
      <c r="E112" s="1150" t="s">
        <v>6495</v>
      </c>
      <c r="F112" s="74" t="s">
        <v>1293</v>
      </c>
      <c r="G112" s="74" t="s">
        <v>3666</v>
      </c>
      <c r="H112" s="849"/>
      <c r="I112" s="849"/>
      <c r="L112" s="857"/>
      <c r="M112" s="857"/>
      <c r="N112" s="857"/>
    </row>
    <row r="113" spans="1:14">
      <c r="A113" s="55"/>
      <c r="B113" s="71"/>
      <c r="C113" s="71"/>
      <c r="D113" s="72"/>
      <c r="E113" s="72"/>
      <c r="F113" s="70"/>
      <c r="G113" s="70"/>
      <c r="H113" s="849"/>
      <c r="I113" s="849"/>
      <c r="L113" s="857"/>
      <c r="M113" s="857"/>
      <c r="N113" s="857"/>
    </row>
    <row r="114" spans="1:14" ht="15.75" thickBot="1">
      <c r="A114" s="136" t="s">
        <v>2193</v>
      </c>
      <c r="B114" s="55"/>
      <c r="C114" s="55"/>
      <c r="D114" s="55"/>
      <c r="E114" s="55"/>
      <c r="F114" s="55"/>
      <c r="G114" s="55"/>
      <c r="H114" s="849"/>
      <c r="I114" s="849"/>
      <c r="L114" s="857"/>
      <c r="M114" s="857"/>
      <c r="N114" s="857"/>
    </row>
    <row r="115" spans="1:14" ht="24.75" thickBot="1">
      <c r="A115" s="850" t="s">
        <v>0</v>
      </c>
      <c r="B115" s="851" t="s">
        <v>1</v>
      </c>
      <c r="C115" s="852" t="s">
        <v>2</v>
      </c>
      <c r="D115" s="565" t="s">
        <v>3498</v>
      </c>
      <c r="E115" s="968" t="s">
        <v>6494</v>
      </c>
      <c r="F115" s="853" t="s">
        <v>4</v>
      </c>
      <c r="G115" s="584" t="s">
        <v>8398</v>
      </c>
      <c r="H115" s="852" t="s">
        <v>352</v>
      </c>
      <c r="I115" s="852" t="s">
        <v>353</v>
      </c>
      <c r="L115" s="857"/>
      <c r="M115" s="857"/>
      <c r="N115" s="857"/>
    </row>
    <row r="116" spans="1:14" ht="12.75" thickBot="1">
      <c r="A116" s="247" t="s">
        <v>6493</v>
      </c>
      <c r="B116" s="248"/>
      <c r="C116" s="249"/>
      <c r="D116" s="249"/>
      <c r="E116" s="249"/>
      <c r="F116" s="249"/>
      <c r="G116" s="249"/>
      <c r="H116" s="249"/>
      <c r="I116" s="261"/>
      <c r="L116" s="857"/>
      <c r="M116" s="857"/>
      <c r="N116" s="857"/>
    </row>
    <row r="117" spans="1:14">
      <c r="A117" s="82" t="s">
        <v>6444</v>
      </c>
      <c r="B117" s="82" t="s">
        <v>6548</v>
      </c>
      <c r="C117" s="82" t="s">
        <v>6548</v>
      </c>
      <c r="D117" s="13">
        <v>3500</v>
      </c>
      <c r="E117" s="85" t="s">
        <v>6495</v>
      </c>
      <c r="F117" s="14" t="s">
        <v>1293</v>
      </c>
      <c r="G117" s="14" t="s">
        <v>3666</v>
      </c>
      <c r="H117" s="1158">
        <v>1</v>
      </c>
      <c r="I117" s="1158">
        <v>4</v>
      </c>
      <c r="L117" s="857"/>
      <c r="M117" s="857"/>
      <c r="N117" s="857"/>
    </row>
    <row r="118" spans="1:14">
      <c r="A118" s="82" t="s">
        <v>6444</v>
      </c>
      <c r="B118" s="82" t="s">
        <v>6548</v>
      </c>
      <c r="C118" s="82" t="s">
        <v>6548</v>
      </c>
      <c r="D118" s="13">
        <v>3000</v>
      </c>
      <c r="E118" s="85" t="s">
        <v>6495</v>
      </c>
      <c r="F118" s="14" t="s">
        <v>1293</v>
      </c>
      <c r="G118" s="14" t="s">
        <v>3666</v>
      </c>
      <c r="H118" s="1158">
        <v>5</v>
      </c>
      <c r="I118" s="1158">
        <v>9</v>
      </c>
      <c r="L118" s="857"/>
      <c r="M118" s="857"/>
      <c r="N118" s="857"/>
    </row>
    <row r="119" spans="1:14">
      <c r="A119" s="82" t="s">
        <v>6444</v>
      </c>
      <c r="B119" s="82" t="s">
        <v>6548</v>
      </c>
      <c r="C119" s="82" t="s">
        <v>6548</v>
      </c>
      <c r="D119" s="13">
        <v>2500</v>
      </c>
      <c r="E119" s="85" t="s">
        <v>6495</v>
      </c>
      <c r="F119" s="14" t="s">
        <v>1293</v>
      </c>
      <c r="G119" s="14" t="s">
        <v>3666</v>
      </c>
      <c r="H119" s="1158">
        <v>10</v>
      </c>
      <c r="I119" s="1158">
        <v>24</v>
      </c>
      <c r="L119" s="857"/>
      <c r="M119" s="857"/>
      <c r="N119" s="857"/>
    </row>
    <row r="120" spans="1:14">
      <c r="A120" s="82" t="s">
        <v>6444</v>
      </c>
      <c r="B120" s="82" t="s">
        <v>6548</v>
      </c>
      <c r="C120" s="82" t="s">
        <v>6548</v>
      </c>
      <c r="D120" s="13">
        <v>2000</v>
      </c>
      <c r="E120" s="85" t="s">
        <v>6495</v>
      </c>
      <c r="F120" s="14" t="s">
        <v>1293</v>
      </c>
      <c r="G120" s="14" t="s">
        <v>3666</v>
      </c>
      <c r="H120" s="1158">
        <v>25</v>
      </c>
      <c r="I120" s="1158">
        <v>99999</v>
      </c>
      <c r="L120" s="857"/>
      <c r="M120" s="857"/>
      <c r="N120" s="857"/>
    </row>
    <row r="122" spans="1:14">
      <c r="A122" s="382" t="s">
        <v>160</v>
      </c>
      <c r="B122" s="382"/>
      <c r="C122" s="387" t="s">
        <v>8399</v>
      </c>
    </row>
    <row r="123" spans="1:14">
      <c r="A123" s="385" t="s">
        <v>5</v>
      </c>
      <c r="B123" s="382" t="s">
        <v>161</v>
      </c>
      <c r="C123" s="854" t="s">
        <v>8400</v>
      </c>
    </row>
    <row r="124" spans="1:14">
      <c r="A124" s="385" t="s">
        <v>7</v>
      </c>
      <c r="B124" s="383" t="s">
        <v>162</v>
      </c>
      <c r="C124" s="854" t="s">
        <v>8401</v>
      </c>
    </row>
    <row r="125" spans="1:14">
      <c r="A125" s="385" t="s">
        <v>163</v>
      </c>
      <c r="B125" s="382" t="s">
        <v>164</v>
      </c>
      <c r="C125" s="388" t="s">
        <v>8402</v>
      </c>
    </row>
    <row r="126" spans="1:14">
      <c r="A126" s="385" t="s">
        <v>165</v>
      </c>
      <c r="B126" s="382" t="s">
        <v>166</v>
      </c>
      <c r="C126" s="388" t="s">
        <v>8403</v>
      </c>
    </row>
    <row r="127" spans="1:14">
      <c r="A127" s="385" t="s">
        <v>167</v>
      </c>
      <c r="B127" s="382" t="s">
        <v>168</v>
      </c>
      <c r="C127" s="388" t="s">
        <v>8404</v>
      </c>
    </row>
    <row r="128" spans="1:14">
      <c r="A128" s="385" t="s">
        <v>169</v>
      </c>
      <c r="B128" s="382" t="s">
        <v>170</v>
      </c>
      <c r="C128" s="854" t="s">
        <v>8405</v>
      </c>
    </row>
    <row r="129" spans="1:3">
      <c r="A129" s="26" t="s">
        <v>1292</v>
      </c>
      <c r="B129" s="27" t="s">
        <v>1295</v>
      </c>
      <c r="C129" s="849" t="s">
        <v>8406</v>
      </c>
    </row>
    <row r="130" spans="1:3">
      <c r="A130" s="26" t="s">
        <v>1293</v>
      </c>
      <c r="B130" s="27" t="s">
        <v>1296</v>
      </c>
      <c r="C130" s="854" t="s">
        <v>8407</v>
      </c>
    </row>
    <row r="131" spans="1:3">
      <c r="A131" s="26" t="s">
        <v>1425</v>
      </c>
      <c r="B131" s="27" t="s">
        <v>1424</v>
      </c>
      <c r="C131" s="384"/>
    </row>
    <row r="132" spans="1:3">
      <c r="A132" s="26" t="s">
        <v>1294</v>
      </c>
      <c r="B132" s="27" t="s">
        <v>1297</v>
      </c>
      <c r="C132" s="849"/>
    </row>
    <row r="133" spans="1:3">
      <c r="A133" s="26" t="s">
        <v>171</v>
      </c>
      <c r="B133" s="27" t="s">
        <v>172</v>
      </c>
      <c r="C133" s="384"/>
    </row>
    <row r="134" spans="1:3">
      <c r="A134" s="26" t="s">
        <v>5415</v>
      </c>
      <c r="B134" s="27" t="s">
        <v>5416</v>
      </c>
      <c r="C134" s="864"/>
    </row>
    <row r="135" spans="1:3">
      <c r="A135" s="26" t="s">
        <v>7167</v>
      </c>
      <c r="B135" s="27" t="s">
        <v>7168</v>
      </c>
      <c r="C135" s="176"/>
    </row>
    <row r="136" spans="1:3">
      <c r="A136" s="26" t="s">
        <v>7712</v>
      </c>
      <c r="B136" s="849" t="s">
        <v>9836</v>
      </c>
      <c r="C136" s="344"/>
    </row>
  </sheetData>
  <sheetProtection algorithmName="SHA-512" hashValue="7YklDymbg33weGisQKFtkJtIjSGxRgsfHyyeDlxv6M4t1vPJjsFy4CGXmKAHDtGRsWIXyXCpYmWyW1e+S93t4Q==" saltValue="f1M5KNN1a4X815X56nYmog==" spinCount="100000" sheet="1" objects="1" scenarios="1"/>
  <customSheetViews>
    <customSheetView guid="{BFA5E16F-D786-453C-82A8-C4AF05421942}" showPageBreaks="1">
      <selection activeCell="D4" sqref="D4"/>
      <pageMargins left="0.5" right="0.5" top="1" bottom="0.92" header="0.5" footer="0.22"/>
      <pageSetup scale="53" fitToHeight="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C1:G1"/>
  </mergeCells>
  <phoneticPr fontId="123" type="noConversion"/>
  <conditionalFormatting sqref="A5">
    <cfRule type="duplicateValues" dxfId="29" priority="38"/>
  </conditionalFormatting>
  <conditionalFormatting sqref="A7">
    <cfRule type="duplicateValues" dxfId="28" priority="33"/>
  </conditionalFormatting>
  <conditionalFormatting sqref="A16">
    <cfRule type="duplicateValues" dxfId="27" priority="11"/>
  </conditionalFormatting>
  <conditionalFormatting sqref="A15">
    <cfRule type="duplicateValues" dxfId="26" priority="10"/>
  </conditionalFormatting>
  <conditionalFormatting sqref="A15:A16">
    <cfRule type="duplicateValues" dxfId="25" priority="9"/>
  </conditionalFormatting>
  <conditionalFormatting sqref="A21">
    <cfRule type="duplicateValues" dxfId="24" priority="8"/>
  </conditionalFormatting>
  <conditionalFormatting sqref="A23">
    <cfRule type="duplicateValues" dxfId="23" priority="7"/>
  </conditionalFormatting>
  <conditionalFormatting sqref="A25">
    <cfRule type="duplicateValues" dxfId="22" priority="6"/>
  </conditionalFormatting>
  <conditionalFormatting sqref="A27">
    <cfRule type="duplicateValues" dxfId="21" priority="5"/>
  </conditionalFormatting>
  <conditionalFormatting sqref="A29">
    <cfRule type="duplicateValues" dxfId="20" priority="4"/>
  </conditionalFormatting>
  <conditionalFormatting sqref="A31">
    <cfRule type="duplicateValues" dxfId="19" priority="3"/>
  </conditionalFormatting>
  <conditionalFormatting sqref="A32">
    <cfRule type="duplicateValues" dxfId="18" priority="2"/>
  </conditionalFormatting>
  <conditionalFormatting sqref="A34:A35">
    <cfRule type="duplicateValues" dxfId="17" priority="1"/>
  </conditionalFormatting>
  <conditionalFormatting sqref="A9">
    <cfRule type="duplicateValues" dxfId="16" priority="14"/>
  </conditionalFormatting>
  <conditionalFormatting sqref="A13">
    <cfRule type="duplicateValues" dxfId="15" priority="13"/>
  </conditionalFormatting>
  <conditionalFormatting sqref="A11">
    <cfRule type="duplicateValues" dxfId="14" priority="12"/>
  </conditionalFormatting>
  <conditionalFormatting sqref="A18:A19">
    <cfRule type="duplicateValues" dxfId="13" priority="15"/>
  </conditionalFormatting>
  <pageMargins left="0.5" right="0.5" top="1" bottom="0.92" header="0.5" footer="0.22"/>
  <pageSetup scale="35" fitToHeight="0"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7"/>
  <sheetViews>
    <sheetView zoomScale="90" zoomScaleNormal="90" zoomScalePageLayoutView="90" workbookViewId="0"/>
  </sheetViews>
  <sheetFormatPr defaultColWidth="12.25" defaultRowHeight="13.5"/>
  <cols>
    <col min="1" max="1" width="33.5" style="848" customWidth="1"/>
    <col min="2" max="2" width="32.375" style="848" customWidth="1"/>
    <col min="3" max="3" width="37.25" style="848" customWidth="1"/>
    <col min="4" max="4" width="9.5" style="848" customWidth="1"/>
    <col min="5" max="5" width="8.125" style="848" customWidth="1"/>
    <col min="6" max="6" width="9.125" style="848" customWidth="1"/>
    <col min="7" max="7" width="9.25" style="848" customWidth="1"/>
    <col min="8" max="8" width="10.125" style="848" bestFit="1" customWidth="1"/>
    <col min="9" max="9" width="10.125" style="848" customWidth="1"/>
    <col min="10" max="10" width="25.5" style="848" bestFit="1" customWidth="1"/>
    <col min="11" max="11" width="30" style="848" bestFit="1" customWidth="1"/>
    <col min="12" max="12" width="20.75" style="848" bestFit="1" customWidth="1"/>
    <col min="13" max="13" width="28.875" style="848" bestFit="1" customWidth="1"/>
    <col min="14" max="16384" width="12.25" style="848"/>
  </cols>
  <sheetData>
    <row r="1" spans="1:13" ht="18">
      <c r="A1" s="378" t="s">
        <v>7647</v>
      </c>
      <c r="B1" s="329"/>
      <c r="C1" s="330"/>
      <c r="D1" s="330"/>
      <c r="E1" s="331"/>
      <c r="F1" s="331"/>
      <c r="G1" s="331"/>
      <c r="H1" s="331"/>
      <c r="I1" s="1038"/>
      <c r="J1" s="1038"/>
      <c r="K1" s="1038"/>
      <c r="L1" s="1038"/>
      <c r="M1" s="1038"/>
    </row>
    <row r="2" spans="1:13" ht="15.75">
      <c r="A2" s="332" t="s">
        <v>1307</v>
      </c>
      <c r="B2" s="333"/>
      <c r="C2" s="330"/>
      <c r="D2" s="330"/>
      <c r="E2" s="331"/>
      <c r="F2" s="331"/>
      <c r="G2" s="331"/>
      <c r="H2" s="331"/>
      <c r="I2" s="1038"/>
      <c r="J2" s="1038"/>
      <c r="K2" s="1038"/>
      <c r="L2" s="1038"/>
      <c r="M2" s="1038"/>
    </row>
    <row r="3" spans="1:13" s="331" customFormat="1" ht="15.75">
      <c r="A3" s="332" t="s">
        <v>9768</v>
      </c>
      <c r="B3" s="876"/>
      <c r="C3" s="877"/>
      <c r="D3" s="877"/>
      <c r="E3" s="570"/>
      <c r="F3" s="570"/>
      <c r="G3" s="570"/>
      <c r="H3" s="570"/>
      <c r="I3" s="570"/>
      <c r="J3" s="1038"/>
      <c r="K3" s="1038"/>
    </row>
    <row r="4" spans="1:13" ht="15" thickBot="1">
      <c r="A4" s="331"/>
      <c r="B4" s="347"/>
      <c r="C4" s="347"/>
      <c r="D4" s="347"/>
      <c r="E4" s="818"/>
      <c r="F4" s="331"/>
      <c r="G4" s="331"/>
      <c r="H4" s="349"/>
      <c r="I4" s="1038"/>
      <c r="J4" s="1038"/>
      <c r="K4" s="1038"/>
      <c r="L4" s="1038"/>
      <c r="M4" s="1038"/>
    </row>
    <row r="5" spans="1:13" ht="24">
      <c r="A5" s="335" t="s">
        <v>0</v>
      </c>
      <c r="B5" s="432" t="s">
        <v>1</v>
      </c>
      <c r="C5" s="336" t="s">
        <v>2</v>
      </c>
      <c r="D5" s="853" t="s">
        <v>3</v>
      </c>
      <c r="E5" s="987" t="s">
        <v>6494</v>
      </c>
      <c r="F5" s="859" t="s">
        <v>4</v>
      </c>
      <c r="G5" s="584" t="s">
        <v>8398</v>
      </c>
      <c r="H5" s="852" t="s">
        <v>11726</v>
      </c>
      <c r="I5" s="852" t="s">
        <v>11727</v>
      </c>
      <c r="J5" s="852" t="s">
        <v>352</v>
      </c>
      <c r="K5" s="852" t="s">
        <v>353</v>
      </c>
      <c r="L5" s="939" t="s">
        <v>5727</v>
      </c>
      <c r="M5" s="1042" t="s">
        <v>10964</v>
      </c>
    </row>
    <row r="6" spans="1:13">
      <c r="A6" s="1179" t="s">
        <v>9677</v>
      </c>
      <c r="B6" s="1180"/>
      <c r="C6" s="1180"/>
      <c r="D6" s="1180"/>
      <c r="E6" s="1180"/>
      <c r="F6" s="1180"/>
      <c r="G6" s="1180"/>
      <c r="H6" s="1180"/>
      <c r="I6" s="1180"/>
      <c r="J6" s="1180"/>
      <c r="K6" s="1180"/>
      <c r="L6" s="1180"/>
      <c r="M6" s="1181"/>
    </row>
    <row r="7" spans="1:13" ht="24">
      <c r="A7" s="932" t="s">
        <v>9657</v>
      </c>
      <c r="B7" s="1199" t="s">
        <v>10882</v>
      </c>
      <c r="C7" s="1200" t="s">
        <v>10882</v>
      </c>
      <c r="D7" s="922">
        <v>1570</v>
      </c>
      <c r="E7" s="1183" t="s">
        <v>6496</v>
      </c>
      <c r="F7" s="923" t="s">
        <v>1292</v>
      </c>
      <c r="G7" s="923" t="s">
        <v>3666</v>
      </c>
      <c r="H7" s="931">
        <v>12</v>
      </c>
      <c r="I7" s="931">
        <v>12</v>
      </c>
      <c r="J7" s="931">
        <v>1</v>
      </c>
      <c r="K7" s="931">
        <v>5</v>
      </c>
      <c r="L7" s="1201" t="s">
        <v>10966</v>
      </c>
      <c r="M7" s="1201" t="s">
        <v>10965</v>
      </c>
    </row>
    <row r="8" spans="1:13" ht="24">
      <c r="A8" s="932" t="s">
        <v>9657</v>
      </c>
      <c r="B8" s="1199" t="s">
        <v>10882</v>
      </c>
      <c r="C8" s="1200" t="s">
        <v>10882</v>
      </c>
      <c r="D8" s="922">
        <v>1256</v>
      </c>
      <c r="E8" s="1183" t="s">
        <v>6496</v>
      </c>
      <c r="F8" s="923" t="s">
        <v>1292</v>
      </c>
      <c r="G8" s="923" t="s">
        <v>3666</v>
      </c>
      <c r="H8" s="931">
        <v>12</v>
      </c>
      <c r="I8" s="931">
        <v>12</v>
      </c>
      <c r="J8" s="931">
        <v>6</v>
      </c>
      <c r="K8" s="931">
        <v>19</v>
      </c>
      <c r="L8" s="1201" t="s">
        <v>10966</v>
      </c>
      <c r="M8" s="1201" t="s">
        <v>10965</v>
      </c>
    </row>
    <row r="9" spans="1:13" ht="24">
      <c r="A9" s="932" t="s">
        <v>9657</v>
      </c>
      <c r="B9" s="1199" t="s">
        <v>10882</v>
      </c>
      <c r="C9" s="1200" t="s">
        <v>10882</v>
      </c>
      <c r="D9" s="922">
        <v>942</v>
      </c>
      <c r="E9" s="1183" t="s">
        <v>6496</v>
      </c>
      <c r="F9" s="923" t="s">
        <v>1292</v>
      </c>
      <c r="G9" s="923" t="s">
        <v>3666</v>
      </c>
      <c r="H9" s="931">
        <v>12</v>
      </c>
      <c r="I9" s="931">
        <v>12</v>
      </c>
      <c r="J9" s="931">
        <v>20</v>
      </c>
      <c r="K9" s="931">
        <v>49</v>
      </c>
      <c r="L9" s="1201" t="s">
        <v>10966</v>
      </c>
      <c r="M9" s="1201" t="s">
        <v>10965</v>
      </c>
    </row>
    <row r="10" spans="1:13" ht="24">
      <c r="A10" s="932" t="s">
        <v>9657</v>
      </c>
      <c r="B10" s="1199" t="s">
        <v>10882</v>
      </c>
      <c r="C10" s="1200" t="s">
        <v>10882</v>
      </c>
      <c r="D10" s="922">
        <v>864</v>
      </c>
      <c r="E10" s="1183" t="s">
        <v>6496</v>
      </c>
      <c r="F10" s="923" t="s">
        <v>1292</v>
      </c>
      <c r="G10" s="923" t="s">
        <v>3666</v>
      </c>
      <c r="H10" s="931">
        <v>12</v>
      </c>
      <c r="I10" s="931">
        <v>12</v>
      </c>
      <c r="J10" s="931">
        <v>50</v>
      </c>
      <c r="K10" s="931">
        <v>99</v>
      </c>
      <c r="L10" s="1201" t="s">
        <v>10966</v>
      </c>
      <c r="M10" s="1201" t="s">
        <v>10965</v>
      </c>
    </row>
    <row r="11" spans="1:13" ht="24">
      <c r="A11" s="932" t="s">
        <v>9657</v>
      </c>
      <c r="B11" s="1199" t="s">
        <v>10882</v>
      </c>
      <c r="C11" s="1200" t="s">
        <v>10882</v>
      </c>
      <c r="D11" s="922">
        <v>785</v>
      </c>
      <c r="E11" s="1183" t="s">
        <v>6496</v>
      </c>
      <c r="F11" s="923" t="s">
        <v>1292</v>
      </c>
      <c r="G11" s="923" t="s">
        <v>3666</v>
      </c>
      <c r="H11" s="931">
        <v>12</v>
      </c>
      <c r="I11" s="931">
        <v>12</v>
      </c>
      <c r="J11" s="931">
        <v>100</v>
      </c>
      <c r="K11" s="931">
        <v>300</v>
      </c>
      <c r="L11" s="1201" t="s">
        <v>10966</v>
      </c>
      <c r="M11" s="1201" t="s">
        <v>10965</v>
      </c>
    </row>
    <row r="12" spans="1:13" ht="24">
      <c r="A12" s="932" t="s">
        <v>9657</v>
      </c>
      <c r="B12" s="1199" t="s">
        <v>10882</v>
      </c>
      <c r="C12" s="1200" t="s">
        <v>10882</v>
      </c>
      <c r="D12" s="1203">
        <v>1342</v>
      </c>
      <c r="E12" s="1183" t="s">
        <v>6496</v>
      </c>
      <c r="F12" s="923" t="s">
        <v>1292</v>
      </c>
      <c r="G12" s="923" t="s">
        <v>3666</v>
      </c>
      <c r="H12" s="931">
        <v>36</v>
      </c>
      <c r="I12" s="931">
        <v>36</v>
      </c>
      <c r="J12" s="931">
        <v>1</v>
      </c>
      <c r="K12" s="931">
        <v>5</v>
      </c>
      <c r="L12" s="1201" t="s">
        <v>10966</v>
      </c>
      <c r="M12" s="1201" t="s">
        <v>10965</v>
      </c>
    </row>
    <row r="13" spans="1:13" ht="24">
      <c r="A13" s="932" t="s">
        <v>9657</v>
      </c>
      <c r="B13" s="1199" t="s">
        <v>10882</v>
      </c>
      <c r="C13" s="1200" t="s">
        <v>10882</v>
      </c>
      <c r="D13" s="1203">
        <v>1074</v>
      </c>
      <c r="E13" s="1183" t="s">
        <v>6496</v>
      </c>
      <c r="F13" s="923" t="s">
        <v>1292</v>
      </c>
      <c r="G13" s="923" t="s">
        <v>3666</v>
      </c>
      <c r="H13" s="931">
        <v>36</v>
      </c>
      <c r="I13" s="931">
        <v>36</v>
      </c>
      <c r="J13" s="931">
        <v>6</v>
      </c>
      <c r="K13" s="931">
        <v>19</v>
      </c>
      <c r="L13" s="1201" t="s">
        <v>10966</v>
      </c>
      <c r="M13" s="1201" t="s">
        <v>10965</v>
      </c>
    </row>
    <row r="14" spans="1:13" ht="24">
      <c r="A14" s="932" t="s">
        <v>9657</v>
      </c>
      <c r="B14" s="1199" t="s">
        <v>10882</v>
      </c>
      <c r="C14" s="1200" t="s">
        <v>10882</v>
      </c>
      <c r="D14" s="1203">
        <v>805</v>
      </c>
      <c r="E14" s="1183" t="s">
        <v>6496</v>
      </c>
      <c r="F14" s="923" t="s">
        <v>1292</v>
      </c>
      <c r="G14" s="923" t="s">
        <v>3666</v>
      </c>
      <c r="H14" s="931">
        <v>36</v>
      </c>
      <c r="I14" s="931">
        <v>36</v>
      </c>
      <c r="J14" s="931">
        <v>20</v>
      </c>
      <c r="K14" s="931">
        <v>49</v>
      </c>
      <c r="L14" s="1201" t="s">
        <v>10966</v>
      </c>
      <c r="M14" s="1201" t="s">
        <v>10965</v>
      </c>
    </row>
    <row r="15" spans="1:13" ht="24">
      <c r="A15" s="932" t="s">
        <v>9657</v>
      </c>
      <c r="B15" s="1199" t="s">
        <v>10882</v>
      </c>
      <c r="C15" s="1200" t="s">
        <v>10882</v>
      </c>
      <c r="D15" s="1203">
        <v>738</v>
      </c>
      <c r="E15" s="1183" t="s">
        <v>6496</v>
      </c>
      <c r="F15" s="923" t="s">
        <v>1292</v>
      </c>
      <c r="G15" s="923" t="s">
        <v>3666</v>
      </c>
      <c r="H15" s="931">
        <v>36</v>
      </c>
      <c r="I15" s="931">
        <v>36</v>
      </c>
      <c r="J15" s="931">
        <v>50</v>
      </c>
      <c r="K15" s="931">
        <v>99</v>
      </c>
      <c r="L15" s="1201" t="s">
        <v>10966</v>
      </c>
      <c r="M15" s="1201" t="s">
        <v>10965</v>
      </c>
    </row>
    <row r="16" spans="1:13" ht="24">
      <c r="A16" s="932" t="s">
        <v>9657</v>
      </c>
      <c r="B16" s="1199" t="s">
        <v>10882</v>
      </c>
      <c r="C16" s="1200" t="s">
        <v>10882</v>
      </c>
      <c r="D16" s="1203">
        <v>671</v>
      </c>
      <c r="E16" s="1183" t="s">
        <v>6496</v>
      </c>
      <c r="F16" s="923" t="s">
        <v>1292</v>
      </c>
      <c r="G16" s="923" t="s">
        <v>3666</v>
      </c>
      <c r="H16" s="931">
        <v>36</v>
      </c>
      <c r="I16" s="931">
        <v>36</v>
      </c>
      <c r="J16" s="931">
        <v>100</v>
      </c>
      <c r="K16" s="931">
        <v>300</v>
      </c>
      <c r="L16" s="1201" t="s">
        <v>10966</v>
      </c>
      <c r="M16" s="1201" t="s">
        <v>10965</v>
      </c>
    </row>
    <row r="17" spans="1:13" ht="24">
      <c r="A17" s="932" t="s">
        <v>9657</v>
      </c>
      <c r="B17" s="1199" t="s">
        <v>10882</v>
      </c>
      <c r="C17" s="1200" t="s">
        <v>10882</v>
      </c>
      <c r="D17" s="1203">
        <v>1074</v>
      </c>
      <c r="E17" s="1183" t="s">
        <v>6496</v>
      </c>
      <c r="F17" s="923" t="s">
        <v>1292</v>
      </c>
      <c r="G17" s="923" t="s">
        <v>3666</v>
      </c>
      <c r="H17" s="931">
        <v>60</v>
      </c>
      <c r="I17" s="931">
        <v>60</v>
      </c>
      <c r="J17" s="931">
        <v>1</v>
      </c>
      <c r="K17" s="931">
        <v>5</v>
      </c>
      <c r="L17" s="1201" t="s">
        <v>10966</v>
      </c>
      <c r="M17" s="1201" t="s">
        <v>10965</v>
      </c>
    </row>
    <row r="18" spans="1:13" ht="24">
      <c r="A18" s="932" t="s">
        <v>9657</v>
      </c>
      <c r="B18" s="1199" t="s">
        <v>10882</v>
      </c>
      <c r="C18" s="1200" t="s">
        <v>10882</v>
      </c>
      <c r="D18" s="1203">
        <v>859</v>
      </c>
      <c r="E18" s="1183" t="s">
        <v>6496</v>
      </c>
      <c r="F18" s="923" t="s">
        <v>1292</v>
      </c>
      <c r="G18" s="923" t="s">
        <v>3666</v>
      </c>
      <c r="H18" s="931">
        <v>60</v>
      </c>
      <c r="I18" s="931">
        <v>60</v>
      </c>
      <c r="J18" s="931">
        <v>6</v>
      </c>
      <c r="K18" s="931">
        <v>19</v>
      </c>
      <c r="L18" s="1201" t="s">
        <v>10966</v>
      </c>
      <c r="M18" s="1201" t="s">
        <v>10965</v>
      </c>
    </row>
    <row r="19" spans="1:13" ht="24">
      <c r="A19" s="932" t="s">
        <v>9657</v>
      </c>
      <c r="B19" s="1199" t="s">
        <v>10882</v>
      </c>
      <c r="C19" s="1200" t="s">
        <v>10882</v>
      </c>
      <c r="D19" s="1203">
        <v>644</v>
      </c>
      <c r="E19" s="1183" t="s">
        <v>6496</v>
      </c>
      <c r="F19" s="923" t="s">
        <v>1292</v>
      </c>
      <c r="G19" s="923" t="s">
        <v>3666</v>
      </c>
      <c r="H19" s="931">
        <v>60</v>
      </c>
      <c r="I19" s="931">
        <v>60</v>
      </c>
      <c r="J19" s="931">
        <v>20</v>
      </c>
      <c r="K19" s="931">
        <v>39</v>
      </c>
      <c r="L19" s="1201" t="s">
        <v>10966</v>
      </c>
      <c r="M19" s="1201" t="s">
        <v>10965</v>
      </c>
    </row>
    <row r="20" spans="1:13" ht="24">
      <c r="A20" s="932" t="s">
        <v>9657</v>
      </c>
      <c r="B20" s="1199" t="s">
        <v>10882</v>
      </c>
      <c r="C20" s="1200" t="s">
        <v>10882</v>
      </c>
      <c r="D20" s="1203">
        <v>591</v>
      </c>
      <c r="E20" s="1183" t="s">
        <v>6496</v>
      </c>
      <c r="F20" s="923" t="s">
        <v>1292</v>
      </c>
      <c r="G20" s="923" t="s">
        <v>3666</v>
      </c>
      <c r="H20" s="931">
        <v>60</v>
      </c>
      <c r="I20" s="931">
        <v>60</v>
      </c>
      <c r="J20" s="931">
        <v>40</v>
      </c>
      <c r="K20" s="931">
        <v>99</v>
      </c>
      <c r="L20" s="1201" t="s">
        <v>10966</v>
      </c>
      <c r="M20" s="1201" t="s">
        <v>10965</v>
      </c>
    </row>
    <row r="21" spans="1:13" ht="24">
      <c r="A21" s="932" t="s">
        <v>9657</v>
      </c>
      <c r="B21" s="1199" t="s">
        <v>10882</v>
      </c>
      <c r="C21" s="1200" t="s">
        <v>10882</v>
      </c>
      <c r="D21" s="1203">
        <v>537</v>
      </c>
      <c r="E21" s="1183" t="s">
        <v>6496</v>
      </c>
      <c r="F21" s="923" t="s">
        <v>1292</v>
      </c>
      <c r="G21" s="923" t="s">
        <v>3666</v>
      </c>
      <c r="H21" s="931">
        <v>60</v>
      </c>
      <c r="I21" s="931">
        <v>60</v>
      </c>
      <c r="J21" s="931">
        <v>100</v>
      </c>
      <c r="K21" s="931">
        <v>300</v>
      </c>
      <c r="L21" s="1201" t="s">
        <v>10966</v>
      </c>
      <c r="M21" s="1201" t="s">
        <v>10965</v>
      </c>
    </row>
    <row r="22" spans="1:13">
      <c r="A22" s="1179" t="s">
        <v>9678</v>
      </c>
      <c r="B22" s="1180"/>
      <c r="C22" s="1180"/>
      <c r="D22" s="1180"/>
      <c r="E22" s="1180"/>
      <c r="F22" s="1180"/>
      <c r="G22" s="1180"/>
      <c r="H22" s="1180"/>
      <c r="I22" s="1180"/>
      <c r="J22" s="1180"/>
      <c r="K22" s="1180"/>
      <c r="L22" s="1180"/>
      <c r="M22" s="1181"/>
    </row>
    <row r="23" spans="1:13" ht="24">
      <c r="A23" s="932" t="s">
        <v>9654</v>
      </c>
      <c r="B23" s="1199" t="s">
        <v>10881</v>
      </c>
      <c r="C23" s="1200" t="s">
        <v>10881</v>
      </c>
      <c r="D23" s="922">
        <v>1570</v>
      </c>
      <c r="E23" s="1183" t="s">
        <v>6496</v>
      </c>
      <c r="F23" s="923" t="s">
        <v>7167</v>
      </c>
      <c r="G23" s="923" t="s">
        <v>3666</v>
      </c>
      <c r="H23" s="931">
        <v>12</v>
      </c>
      <c r="I23" s="931">
        <v>12</v>
      </c>
      <c r="J23" s="931">
        <v>1</v>
      </c>
      <c r="K23" s="931">
        <v>5</v>
      </c>
      <c r="L23" s="1201" t="s">
        <v>10966</v>
      </c>
      <c r="M23" s="1201" t="s">
        <v>10965</v>
      </c>
    </row>
    <row r="24" spans="1:13" ht="24">
      <c r="A24" s="932" t="s">
        <v>9654</v>
      </c>
      <c r="B24" s="1199" t="s">
        <v>10881</v>
      </c>
      <c r="C24" s="1200" t="s">
        <v>10881</v>
      </c>
      <c r="D24" s="922">
        <v>1256</v>
      </c>
      <c r="E24" s="1183" t="s">
        <v>6496</v>
      </c>
      <c r="F24" s="923" t="s">
        <v>7167</v>
      </c>
      <c r="G24" s="923" t="s">
        <v>3666</v>
      </c>
      <c r="H24" s="931">
        <v>12</v>
      </c>
      <c r="I24" s="931">
        <v>12</v>
      </c>
      <c r="J24" s="931">
        <v>6</v>
      </c>
      <c r="K24" s="931">
        <v>19</v>
      </c>
      <c r="L24" s="1201" t="s">
        <v>10966</v>
      </c>
      <c r="M24" s="1201" t="s">
        <v>10965</v>
      </c>
    </row>
    <row r="25" spans="1:13" ht="24">
      <c r="A25" s="932" t="s">
        <v>9654</v>
      </c>
      <c r="B25" s="1199" t="s">
        <v>10881</v>
      </c>
      <c r="C25" s="1200" t="s">
        <v>10881</v>
      </c>
      <c r="D25" s="922">
        <v>942</v>
      </c>
      <c r="E25" s="1183" t="s">
        <v>6496</v>
      </c>
      <c r="F25" s="923" t="s">
        <v>7167</v>
      </c>
      <c r="G25" s="923" t="s">
        <v>3666</v>
      </c>
      <c r="H25" s="931">
        <v>12</v>
      </c>
      <c r="I25" s="931">
        <v>12</v>
      </c>
      <c r="J25" s="931">
        <v>20</v>
      </c>
      <c r="K25" s="931">
        <v>49</v>
      </c>
      <c r="L25" s="1201" t="s">
        <v>10966</v>
      </c>
      <c r="M25" s="1201" t="s">
        <v>10965</v>
      </c>
    </row>
    <row r="26" spans="1:13" ht="24">
      <c r="A26" s="932" t="s">
        <v>9654</v>
      </c>
      <c r="B26" s="1199" t="s">
        <v>10881</v>
      </c>
      <c r="C26" s="1200" t="s">
        <v>10881</v>
      </c>
      <c r="D26" s="922">
        <v>864</v>
      </c>
      <c r="E26" s="1183" t="s">
        <v>6496</v>
      </c>
      <c r="F26" s="923" t="s">
        <v>7167</v>
      </c>
      <c r="G26" s="923" t="s">
        <v>3666</v>
      </c>
      <c r="H26" s="931">
        <v>12</v>
      </c>
      <c r="I26" s="931">
        <v>12</v>
      </c>
      <c r="J26" s="931">
        <v>50</v>
      </c>
      <c r="K26" s="931">
        <v>99</v>
      </c>
      <c r="L26" s="1201" t="s">
        <v>10966</v>
      </c>
      <c r="M26" s="1201" t="s">
        <v>10965</v>
      </c>
    </row>
    <row r="27" spans="1:13" ht="24">
      <c r="A27" s="932" t="s">
        <v>9654</v>
      </c>
      <c r="B27" s="1199" t="s">
        <v>10881</v>
      </c>
      <c r="C27" s="1200" t="s">
        <v>10881</v>
      </c>
      <c r="D27" s="922">
        <v>785</v>
      </c>
      <c r="E27" s="1183" t="s">
        <v>6496</v>
      </c>
      <c r="F27" s="923" t="s">
        <v>7167</v>
      </c>
      <c r="G27" s="923" t="s">
        <v>3666</v>
      </c>
      <c r="H27" s="931">
        <v>12</v>
      </c>
      <c r="I27" s="931">
        <v>12</v>
      </c>
      <c r="J27" s="931">
        <v>100</v>
      </c>
      <c r="K27" s="931">
        <v>300</v>
      </c>
      <c r="L27" s="1201" t="s">
        <v>10966</v>
      </c>
      <c r="M27" s="1201" t="s">
        <v>10965</v>
      </c>
    </row>
    <row r="28" spans="1:13" ht="24">
      <c r="A28" s="932" t="s">
        <v>9654</v>
      </c>
      <c r="B28" s="1199" t="s">
        <v>10881</v>
      </c>
      <c r="C28" s="1200" t="s">
        <v>10881</v>
      </c>
      <c r="D28" s="1203">
        <v>1342</v>
      </c>
      <c r="E28" s="1183" t="s">
        <v>6496</v>
      </c>
      <c r="F28" s="923" t="s">
        <v>7167</v>
      </c>
      <c r="G28" s="923" t="s">
        <v>3666</v>
      </c>
      <c r="H28" s="931">
        <v>36</v>
      </c>
      <c r="I28" s="931">
        <v>36</v>
      </c>
      <c r="J28" s="931">
        <v>1</v>
      </c>
      <c r="K28" s="931">
        <v>5</v>
      </c>
      <c r="L28" s="1201" t="s">
        <v>10966</v>
      </c>
      <c r="M28" s="1201" t="s">
        <v>10965</v>
      </c>
    </row>
    <row r="29" spans="1:13" ht="24">
      <c r="A29" s="932" t="s">
        <v>9654</v>
      </c>
      <c r="B29" s="1199" t="s">
        <v>10881</v>
      </c>
      <c r="C29" s="1200" t="s">
        <v>10881</v>
      </c>
      <c r="D29" s="1203">
        <v>1074</v>
      </c>
      <c r="E29" s="1183" t="s">
        <v>6496</v>
      </c>
      <c r="F29" s="923" t="s">
        <v>7167</v>
      </c>
      <c r="G29" s="923" t="s">
        <v>3666</v>
      </c>
      <c r="H29" s="931">
        <v>36</v>
      </c>
      <c r="I29" s="931">
        <v>36</v>
      </c>
      <c r="J29" s="931">
        <v>6</v>
      </c>
      <c r="K29" s="931">
        <v>19</v>
      </c>
      <c r="L29" s="1201" t="s">
        <v>10966</v>
      </c>
      <c r="M29" s="1201" t="s">
        <v>10965</v>
      </c>
    </row>
    <row r="30" spans="1:13" ht="24">
      <c r="A30" s="932" t="s">
        <v>9654</v>
      </c>
      <c r="B30" s="1199" t="s">
        <v>10881</v>
      </c>
      <c r="C30" s="1200" t="s">
        <v>10881</v>
      </c>
      <c r="D30" s="1203">
        <v>805</v>
      </c>
      <c r="E30" s="1183" t="s">
        <v>6496</v>
      </c>
      <c r="F30" s="923" t="s">
        <v>7167</v>
      </c>
      <c r="G30" s="923" t="s">
        <v>3666</v>
      </c>
      <c r="H30" s="931">
        <v>36</v>
      </c>
      <c r="I30" s="931">
        <v>36</v>
      </c>
      <c r="J30" s="931">
        <v>20</v>
      </c>
      <c r="K30" s="931">
        <v>49</v>
      </c>
      <c r="L30" s="1201" t="s">
        <v>10966</v>
      </c>
      <c r="M30" s="1201" t="s">
        <v>10965</v>
      </c>
    </row>
    <row r="31" spans="1:13" ht="24">
      <c r="A31" s="932" t="s">
        <v>9654</v>
      </c>
      <c r="B31" s="1199" t="s">
        <v>10881</v>
      </c>
      <c r="C31" s="1200" t="s">
        <v>10881</v>
      </c>
      <c r="D31" s="1203">
        <v>738</v>
      </c>
      <c r="E31" s="1183" t="s">
        <v>6496</v>
      </c>
      <c r="F31" s="923" t="s">
        <v>7167</v>
      </c>
      <c r="G31" s="923" t="s">
        <v>3666</v>
      </c>
      <c r="H31" s="931">
        <v>36</v>
      </c>
      <c r="I31" s="931">
        <v>36</v>
      </c>
      <c r="J31" s="931">
        <v>50</v>
      </c>
      <c r="K31" s="931">
        <v>99</v>
      </c>
      <c r="L31" s="1201" t="s">
        <v>10966</v>
      </c>
      <c r="M31" s="1201" t="s">
        <v>10965</v>
      </c>
    </row>
    <row r="32" spans="1:13" ht="24">
      <c r="A32" s="932" t="s">
        <v>9654</v>
      </c>
      <c r="B32" s="1199" t="s">
        <v>10881</v>
      </c>
      <c r="C32" s="1200" t="s">
        <v>10881</v>
      </c>
      <c r="D32" s="1203">
        <v>671</v>
      </c>
      <c r="E32" s="1183" t="s">
        <v>6496</v>
      </c>
      <c r="F32" s="923" t="s">
        <v>7167</v>
      </c>
      <c r="G32" s="923" t="s">
        <v>3666</v>
      </c>
      <c r="H32" s="931">
        <v>36</v>
      </c>
      <c r="I32" s="931">
        <v>36</v>
      </c>
      <c r="J32" s="931">
        <v>100</v>
      </c>
      <c r="K32" s="931">
        <v>300</v>
      </c>
      <c r="L32" s="1201" t="s">
        <v>10966</v>
      </c>
      <c r="M32" s="1201" t="s">
        <v>10965</v>
      </c>
    </row>
    <row r="33" spans="1:13" ht="24">
      <c r="A33" s="932" t="s">
        <v>9654</v>
      </c>
      <c r="B33" s="1199" t="s">
        <v>10881</v>
      </c>
      <c r="C33" s="1200" t="s">
        <v>10881</v>
      </c>
      <c r="D33" s="1203">
        <v>1074</v>
      </c>
      <c r="E33" s="1183" t="s">
        <v>6496</v>
      </c>
      <c r="F33" s="923" t="s">
        <v>7167</v>
      </c>
      <c r="G33" s="923" t="s">
        <v>3666</v>
      </c>
      <c r="H33" s="931">
        <v>60</v>
      </c>
      <c r="I33" s="931">
        <v>60</v>
      </c>
      <c r="J33" s="931">
        <v>1</v>
      </c>
      <c r="K33" s="931">
        <v>5</v>
      </c>
      <c r="L33" s="1201" t="s">
        <v>10966</v>
      </c>
      <c r="M33" s="1201" t="s">
        <v>10965</v>
      </c>
    </row>
    <row r="34" spans="1:13" ht="24">
      <c r="A34" s="932" t="s">
        <v>9654</v>
      </c>
      <c r="B34" s="1199" t="s">
        <v>10881</v>
      </c>
      <c r="C34" s="1200" t="s">
        <v>10881</v>
      </c>
      <c r="D34" s="1203">
        <v>859</v>
      </c>
      <c r="E34" s="1183" t="s">
        <v>6496</v>
      </c>
      <c r="F34" s="923" t="s">
        <v>7167</v>
      </c>
      <c r="G34" s="923" t="s">
        <v>3666</v>
      </c>
      <c r="H34" s="931">
        <v>60</v>
      </c>
      <c r="I34" s="931">
        <v>60</v>
      </c>
      <c r="J34" s="931">
        <v>6</v>
      </c>
      <c r="K34" s="931">
        <v>19</v>
      </c>
      <c r="L34" s="1201" t="s">
        <v>10966</v>
      </c>
      <c r="M34" s="1201" t="s">
        <v>10965</v>
      </c>
    </row>
    <row r="35" spans="1:13" ht="24">
      <c r="A35" s="932" t="s">
        <v>9654</v>
      </c>
      <c r="B35" s="1199" t="s">
        <v>10881</v>
      </c>
      <c r="C35" s="1200" t="s">
        <v>10881</v>
      </c>
      <c r="D35" s="1203">
        <v>644</v>
      </c>
      <c r="E35" s="1183" t="s">
        <v>6496</v>
      </c>
      <c r="F35" s="923" t="s">
        <v>7167</v>
      </c>
      <c r="G35" s="923" t="s">
        <v>3666</v>
      </c>
      <c r="H35" s="931">
        <v>60</v>
      </c>
      <c r="I35" s="931">
        <v>60</v>
      </c>
      <c r="J35" s="931">
        <v>20</v>
      </c>
      <c r="K35" s="931">
        <v>49</v>
      </c>
      <c r="L35" s="1201" t="s">
        <v>10966</v>
      </c>
      <c r="M35" s="1201" t="s">
        <v>10965</v>
      </c>
    </row>
    <row r="36" spans="1:13" ht="24">
      <c r="A36" s="932" t="s">
        <v>9654</v>
      </c>
      <c r="B36" s="1199" t="s">
        <v>10881</v>
      </c>
      <c r="C36" s="1200" t="s">
        <v>10881</v>
      </c>
      <c r="D36" s="1203">
        <v>591</v>
      </c>
      <c r="E36" s="1183" t="s">
        <v>6496</v>
      </c>
      <c r="F36" s="923" t="s">
        <v>7167</v>
      </c>
      <c r="G36" s="923" t="s">
        <v>3666</v>
      </c>
      <c r="H36" s="931">
        <v>60</v>
      </c>
      <c r="I36" s="931">
        <v>60</v>
      </c>
      <c r="J36" s="931">
        <v>50</v>
      </c>
      <c r="K36" s="931">
        <v>99</v>
      </c>
      <c r="L36" s="1201" t="s">
        <v>10966</v>
      </c>
      <c r="M36" s="1201" t="s">
        <v>10965</v>
      </c>
    </row>
    <row r="37" spans="1:13" ht="24">
      <c r="A37" s="932" t="s">
        <v>9654</v>
      </c>
      <c r="B37" s="1199" t="s">
        <v>10881</v>
      </c>
      <c r="C37" s="1200" t="s">
        <v>10881</v>
      </c>
      <c r="D37" s="1203">
        <v>537</v>
      </c>
      <c r="E37" s="1183" t="s">
        <v>6496</v>
      </c>
      <c r="F37" s="923" t="s">
        <v>7167</v>
      </c>
      <c r="G37" s="923" t="s">
        <v>3666</v>
      </c>
      <c r="H37" s="931">
        <v>60</v>
      </c>
      <c r="I37" s="931">
        <v>60</v>
      </c>
      <c r="J37" s="931">
        <v>100</v>
      </c>
      <c r="K37" s="931">
        <v>300</v>
      </c>
      <c r="L37" s="1201" t="s">
        <v>10966</v>
      </c>
      <c r="M37" s="1201" t="s">
        <v>10965</v>
      </c>
    </row>
    <row r="38" spans="1:13">
      <c r="A38" s="1179" t="s">
        <v>9679</v>
      </c>
      <c r="B38" s="1180"/>
      <c r="C38" s="1180"/>
      <c r="D38" s="1180"/>
      <c r="E38" s="1180"/>
      <c r="F38" s="1180"/>
      <c r="G38" s="1180"/>
      <c r="H38" s="1180"/>
      <c r="I38" s="1180"/>
      <c r="J38" s="1180"/>
      <c r="K38" s="1180"/>
      <c r="L38" s="1180"/>
      <c r="M38" s="1181"/>
    </row>
    <row r="39" spans="1:13" ht="24">
      <c r="A39" s="932" t="s">
        <v>9655</v>
      </c>
      <c r="B39" s="1199" t="s">
        <v>10884</v>
      </c>
      <c r="C39" s="1200" t="s">
        <v>10884</v>
      </c>
      <c r="D39" s="922">
        <v>172</v>
      </c>
      <c r="E39" s="1183" t="s">
        <v>6496</v>
      </c>
      <c r="F39" s="923" t="s">
        <v>1292</v>
      </c>
      <c r="G39" s="923" t="s">
        <v>3666</v>
      </c>
      <c r="H39" s="931">
        <v>12</v>
      </c>
      <c r="I39" s="931">
        <v>12</v>
      </c>
      <c r="J39" s="931">
        <v>1</v>
      </c>
      <c r="K39" s="931">
        <v>5</v>
      </c>
      <c r="L39" s="1201" t="s">
        <v>10966</v>
      </c>
      <c r="M39" s="1201" t="s">
        <v>10965</v>
      </c>
    </row>
    <row r="40" spans="1:13" ht="24">
      <c r="A40" s="932" t="s">
        <v>9655</v>
      </c>
      <c r="B40" s="1199" t="s">
        <v>10884</v>
      </c>
      <c r="C40" s="1200" t="s">
        <v>10884</v>
      </c>
      <c r="D40" s="922">
        <v>137</v>
      </c>
      <c r="E40" s="1183" t="s">
        <v>6496</v>
      </c>
      <c r="F40" s="923" t="s">
        <v>1292</v>
      </c>
      <c r="G40" s="923" t="s">
        <v>3666</v>
      </c>
      <c r="H40" s="931">
        <v>12</v>
      </c>
      <c r="I40" s="931">
        <v>12</v>
      </c>
      <c r="J40" s="931">
        <v>6</v>
      </c>
      <c r="K40" s="931">
        <v>19</v>
      </c>
      <c r="L40" s="1201" t="s">
        <v>10966</v>
      </c>
      <c r="M40" s="1201" t="s">
        <v>10965</v>
      </c>
    </row>
    <row r="41" spans="1:13" ht="24">
      <c r="A41" s="932" t="s">
        <v>9655</v>
      </c>
      <c r="B41" s="1199" t="s">
        <v>10884</v>
      </c>
      <c r="C41" s="1200" t="s">
        <v>10884</v>
      </c>
      <c r="D41" s="922">
        <v>103</v>
      </c>
      <c r="E41" s="1183" t="s">
        <v>6496</v>
      </c>
      <c r="F41" s="923" t="s">
        <v>1292</v>
      </c>
      <c r="G41" s="923" t="s">
        <v>3666</v>
      </c>
      <c r="H41" s="931">
        <v>12</v>
      </c>
      <c r="I41" s="931">
        <v>12</v>
      </c>
      <c r="J41" s="931">
        <v>20</v>
      </c>
      <c r="K41" s="931">
        <v>49</v>
      </c>
      <c r="L41" s="1201" t="s">
        <v>10966</v>
      </c>
      <c r="M41" s="1201" t="s">
        <v>10965</v>
      </c>
    </row>
    <row r="42" spans="1:13" ht="24">
      <c r="A42" s="932" t="s">
        <v>9655</v>
      </c>
      <c r="B42" s="1199" t="s">
        <v>10884</v>
      </c>
      <c r="C42" s="1200" t="s">
        <v>10884</v>
      </c>
      <c r="D42" s="922">
        <v>94</v>
      </c>
      <c r="E42" s="1183" t="s">
        <v>6496</v>
      </c>
      <c r="F42" s="923" t="s">
        <v>1292</v>
      </c>
      <c r="G42" s="923" t="s">
        <v>3666</v>
      </c>
      <c r="H42" s="931">
        <v>12</v>
      </c>
      <c r="I42" s="931">
        <v>12</v>
      </c>
      <c r="J42" s="931">
        <v>50</v>
      </c>
      <c r="K42" s="931">
        <v>99</v>
      </c>
      <c r="L42" s="1201" t="s">
        <v>10966</v>
      </c>
      <c r="M42" s="1201" t="s">
        <v>10965</v>
      </c>
    </row>
    <row r="43" spans="1:13" ht="24">
      <c r="A43" s="932" t="s">
        <v>9655</v>
      </c>
      <c r="B43" s="1199" t="s">
        <v>10884</v>
      </c>
      <c r="C43" s="1200" t="s">
        <v>10884</v>
      </c>
      <c r="D43" s="922">
        <v>86</v>
      </c>
      <c r="E43" s="1183" t="s">
        <v>6496</v>
      </c>
      <c r="F43" s="923" t="s">
        <v>1292</v>
      </c>
      <c r="G43" s="923" t="s">
        <v>3666</v>
      </c>
      <c r="H43" s="931">
        <v>12</v>
      </c>
      <c r="I43" s="931">
        <v>12</v>
      </c>
      <c r="J43" s="931">
        <v>100</v>
      </c>
      <c r="K43" s="931">
        <v>300</v>
      </c>
      <c r="L43" s="1201" t="s">
        <v>10966</v>
      </c>
      <c r="M43" s="1201" t="s">
        <v>10965</v>
      </c>
    </row>
    <row r="44" spans="1:13" ht="24">
      <c r="A44" s="932" t="s">
        <v>9655</v>
      </c>
      <c r="B44" s="1199" t="s">
        <v>10884</v>
      </c>
      <c r="C44" s="1200" t="s">
        <v>10884</v>
      </c>
      <c r="D44" s="1203">
        <v>147</v>
      </c>
      <c r="E44" s="1183" t="s">
        <v>6496</v>
      </c>
      <c r="F44" s="923" t="s">
        <v>1292</v>
      </c>
      <c r="G44" s="923" t="s">
        <v>3666</v>
      </c>
      <c r="H44" s="931">
        <v>36</v>
      </c>
      <c r="I44" s="931">
        <v>36</v>
      </c>
      <c r="J44" s="931">
        <v>1</v>
      </c>
      <c r="K44" s="931">
        <v>5</v>
      </c>
      <c r="L44" s="1201" t="s">
        <v>10966</v>
      </c>
      <c r="M44" s="1201" t="s">
        <v>10965</v>
      </c>
    </row>
    <row r="45" spans="1:13" ht="24">
      <c r="A45" s="932" t="s">
        <v>9655</v>
      </c>
      <c r="B45" s="1199" t="s">
        <v>10884</v>
      </c>
      <c r="C45" s="1200" t="s">
        <v>10884</v>
      </c>
      <c r="D45" s="1203">
        <v>117</v>
      </c>
      <c r="E45" s="1183" t="s">
        <v>6496</v>
      </c>
      <c r="F45" s="923" t="s">
        <v>1292</v>
      </c>
      <c r="G45" s="923" t="s">
        <v>3666</v>
      </c>
      <c r="H45" s="931">
        <v>36</v>
      </c>
      <c r="I45" s="931">
        <v>36</v>
      </c>
      <c r="J45" s="931">
        <v>6</v>
      </c>
      <c r="K45" s="931">
        <v>19</v>
      </c>
      <c r="L45" s="1201" t="s">
        <v>10966</v>
      </c>
      <c r="M45" s="1201" t="s">
        <v>10965</v>
      </c>
    </row>
    <row r="46" spans="1:13" ht="24">
      <c r="A46" s="932" t="s">
        <v>9655</v>
      </c>
      <c r="B46" s="1199" t="s">
        <v>10884</v>
      </c>
      <c r="C46" s="1200" t="s">
        <v>10884</v>
      </c>
      <c r="D46" s="1203">
        <v>88</v>
      </c>
      <c r="E46" s="1183" t="s">
        <v>6496</v>
      </c>
      <c r="F46" s="923" t="s">
        <v>1292</v>
      </c>
      <c r="G46" s="923" t="s">
        <v>3666</v>
      </c>
      <c r="H46" s="931">
        <v>36</v>
      </c>
      <c r="I46" s="931">
        <v>36</v>
      </c>
      <c r="J46" s="931">
        <v>20</v>
      </c>
      <c r="K46" s="931">
        <v>49</v>
      </c>
      <c r="L46" s="1201" t="s">
        <v>10966</v>
      </c>
      <c r="M46" s="1201" t="s">
        <v>10965</v>
      </c>
    </row>
    <row r="47" spans="1:13" ht="24">
      <c r="A47" s="932" t="s">
        <v>9655</v>
      </c>
      <c r="B47" s="1199" t="s">
        <v>10884</v>
      </c>
      <c r="C47" s="1200" t="s">
        <v>10884</v>
      </c>
      <c r="D47" s="1203">
        <v>81</v>
      </c>
      <c r="E47" s="1183" t="s">
        <v>6496</v>
      </c>
      <c r="F47" s="923" t="s">
        <v>1292</v>
      </c>
      <c r="G47" s="923" t="s">
        <v>3666</v>
      </c>
      <c r="H47" s="931">
        <v>36</v>
      </c>
      <c r="I47" s="931">
        <v>36</v>
      </c>
      <c r="J47" s="931">
        <v>50</v>
      </c>
      <c r="K47" s="931">
        <v>99</v>
      </c>
      <c r="L47" s="1201" t="s">
        <v>10966</v>
      </c>
      <c r="M47" s="1201" t="s">
        <v>10965</v>
      </c>
    </row>
    <row r="48" spans="1:13" ht="24">
      <c r="A48" s="932" t="s">
        <v>9655</v>
      </c>
      <c r="B48" s="1199" t="s">
        <v>10884</v>
      </c>
      <c r="C48" s="1200" t="s">
        <v>10884</v>
      </c>
      <c r="D48" s="1203">
        <v>73</v>
      </c>
      <c r="E48" s="1183" t="s">
        <v>6496</v>
      </c>
      <c r="F48" s="923" t="s">
        <v>1292</v>
      </c>
      <c r="G48" s="923" t="s">
        <v>3666</v>
      </c>
      <c r="H48" s="931">
        <v>36</v>
      </c>
      <c r="I48" s="931">
        <v>36</v>
      </c>
      <c r="J48" s="931">
        <v>100</v>
      </c>
      <c r="K48" s="931">
        <v>300</v>
      </c>
      <c r="L48" s="1201" t="s">
        <v>10966</v>
      </c>
      <c r="M48" s="1201" t="s">
        <v>10965</v>
      </c>
    </row>
    <row r="49" spans="1:13" ht="24">
      <c r="A49" s="932" t="s">
        <v>9655</v>
      </c>
      <c r="B49" s="1199" t="s">
        <v>10884</v>
      </c>
      <c r="C49" s="1200" t="s">
        <v>10884</v>
      </c>
      <c r="D49" s="1203">
        <v>117</v>
      </c>
      <c r="E49" s="1183" t="s">
        <v>6496</v>
      </c>
      <c r="F49" s="923" t="s">
        <v>1292</v>
      </c>
      <c r="G49" s="923" t="s">
        <v>3666</v>
      </c>
      <c r="H49" s="931">
        <v>60</v>
      </c>
      <c r="I49" s="931">
        <v>60</v>
      </c>
      <c r="J49" s="931">
        <v>1</v>
      </c>
      <c r="K49" s="931">
        <v>5</v>
      </c>
      <c r="L49" s="1201" t="s">
        <v>10966</v>
      </c>
      <c r="M49" s="1201" t="s">
        <v>10965</v>
      </c>
    </row>
    <row r="50" spans="1:13" ht="24">
      <c r="A50" s="932" t="s">
        <v>9655</v>
      </c>
      <c r="B50" s="1199" t="s">
        <v>10884</v>
      </c>
      <c r="C50" s="1200" t="s">
        <v>10884</v>
      </c>
      <c r="D50" s="1203">
        <v>94</v>
      </c>
      <c r="E50" s="1183" t="s">
        <v>6496</v>
      </c>
      <c r="F50" s="923" t="s">
        <v>1292</v>
      </c>
      <c r="G50" s="923" t="s">
        <v>3666</v>
      </c>
      <c r="H50" s="931">
        <v>60</v>
      </c>
      <c r="I50" s="931">
        <v>60</v>
      </c>
      <c r="J50" s="931">
        <v>6</v>
      </c>
      <c r="K50" s="931">
        <v>19</v>
      </c>
      <c r="L50" s="1201" t="s">
        <v>10966</v>
      </c>
      <c r="M50" s="1201" t="s">
        <v>10965</v>
      </c>
    </row>
    <row r="51" spans="1:13" ht="24">
      <c r="A51" s="932" t="s">
        <v>9655</v>
      </c>
      <c r="B51" s="1199" t="s">
        <v>10884</v>
      </c>
      <c r="C51" s="1200" t="s">
        <v>10884</v>
      </c>
      <c r="D51" s="1203">
        <v>70</v>
      </c>
      <c r="E51" s="1183" t="s">
        <v>6496</v>
      </c>
      <c r="F51" s="923" t="s">
        <v>1292</v>
      </c>
      <c r="G51" s="923" t="s">
        <v>3666</v>
      </c>
      <c r="H51" s="931">
        <v>60</v>
      </c>
      <c r="I51" s="931">
        <v>60</v>
      </c>
      <c r="J51" s="931">
        <v>20</v>
      </c>
      <c r="K51" s="931">
        <v>39</v>
      </c>
      <c r="L51" s="1201" t="s">
        <v>10966</v>
      </c>
      <c r="M51" s="1201" t="s">
        <v>10965</v>
      </c>
    </row>
    <row r="52" spans="1:13" ht="24">
      <c r="A52" s="932" t="s">
        <v>9655</v>
      </c>
      <c r="B52" s="1199" t="s">
        <v>10884</v>
      </c>
      <c r="C52" s="1200" t="s">
        <v>10884</v>
      </c>
      <c r="D52" s="1203">
        <v>65</v>
      </c>
      <c r="E52" s="1183" t="s">
        <v>6496</v>
      </c>
      <c r="F52" s="923" t="s">
        <v>1292</v>
      </c>
      <c r="G52" s="923" t="s">
        <v>3666</v>
      </c>
      <c r="H52" s="931">
        <v>60</v>
      </c>
      <c r="I52" s="931">
        <v>60</v>
      </c>
      <c r="J52" s="931">
        <v>20</v>
      </c>
      <c r="K52" s="931">
        <v>49</v>
      </c>
      <c r="L52" s="1201" t="s">
        <v>10966</v>
      </c>
      <c r="M52" s="1201" t="s">
        <v>10965</v>
      </c>
    </row>
    <row r="53" spans="1:13" ht="24">
      <c r="A53" s="932" t="s">
        <v>9655</v>
      </c>
      <c r="B53" s="1199" t="s">
        <v>10884</v>
      </c>
      <c r="C53" s="1200" t="s">
        <v>10884</v>
      </c>
      <c r="D53" s="1203">
        <v>59</v>
      </c>
      <c r="E53" s="1183" t="s">
        <v>6496</v>
      </c>
      <c r="F53" s="923" t="s">
        <v>1292</v>
      </c>
      <c r="G53" s="923" t="s">
        <v>3666</v>
      </c>
      <c r="H53" s="931">
        <v>60</v>
      </c>
      <c r="I53" s="931">
        <v>60</v>
      </c>
      <c r="J53" s="931">
        <v>50</v>
      </c>
      <c r="K53" s="931">
        <v>99</v>
      </c>
      <c r="L53" s="1201" t="s">
        <v>10966</v>
      </c>
      <c r="M53" s="1201" t="s">
        <v>10965</v>
      </c>
    </row>
    <row r="54" spans="1:13">
      <c r="A54" s="1179" t="s">
        <v>9679</v>
      </c>
      <c r="B54" s="1180"/>
      <c r="C54" s="1180"/>
      <c r="D54" s="1180"/>
      <c r="E54" s="1180"/>
      <c r="F54" s="1180"/>
      <c r="G54" s="1180"/>
      <c r="H54" s="1180"/>
      <c r="I54" s="1180"/>
      <c r="J54" s="1180"/>
      <c r="K54" s="1180"/>
      <c r="L54" s="1180"/>
      <c r="M54" s="1181"/>
    </row>
    <row r="55" spans="1:13" ht="24">
      <c r="A55" s="932" t="s">
        <v>9656</v>
      </c>
      <c r="B55" s="1199" t="s">
        <v>10883</v>
      </c>
      <c r="C55" s="1200" t="s">
        <v>10883</v>
      </c>
      <c r="D55" s="922">
        <v>172</v>
      </c>
      <c r="E55" s="1183" t="s">
        <v>6496</v>
      </c>
      <c r="F55" s="923" t="s">
        <v>7167</v>
      </c>
      <c r="G55" s="923" t="s">
        <v>3666</v>
      </c>
      <c r="H55" s="931">
        <v>12</v>
      </c>
      <c r="I55" s="931">
        <v>12</v>
      </c>
      <c r="J55" s="931">
        <v>1</v>
      </c>
      <c r="K55" s="931">
        <v>5</v>
      </c>
      <c r="L55" s="1201" t="s">
        <v>10966</v>
      </c>
      <c r="M55" s="1201" t="s">
        <v>10965</v>
      </c>
    </row>
    <row r="56" spans="1:13" ht="24">
      <c r="A56" s="932" t="s">
        <v>9656</v>
      </c>
      <c r="B56" s="1199" t="s">
        <v>10883</v>
      </c>
      <c r="C56" s="1200" t="s">
        <v>10883</v>
      </c>
      <c r="D56" s="922">
        <v>137</v>
      </c>
      <c r="E56" s="1183" t="s">
        <v>6496</v>
      </c>
      <c r="F56" s="923" t="s">
        <v>7167</v>
      </c>
      <c r="G56" s="923" t="s">
        <v>3666</v>
      </c>
      <c r="H56" s="931">
        <v>12</v>
      </c>
      <c r="I56" s="931">
        <v>12</v>
      </c>
      <c r="J56" s="931">
        <v>6</v>
      </c>
      <c r="K56" s="931">
        <v>19</v>
      </c>
      <c r="L56" s="1201" t="s">
        <v>10966</v>
      </c>
      <c r="M56" s="1201" t="s">
        <v>10965</v>
      </c>
    </row>
    <row r="57" spans="1:13" ht="24">
      <c r="A57" s="932" t="s">
        <v>9656</v>
      </c>
      <c r="B57" s="1199" t="s">
        <v>10883</v>
      </c>
      <c r="C57" s="1200" t="s">
        <v>10883</v>
      </c>
      <c r="D57" s="922">
        <v>103</v>
      </c>
      <c r="E57" s="1183" t="s">
        <v>6496</v>
      </c>
      <c r="F57" s="923" t="s">
        <v>7167</v>
      </c>
      <c r="G57" s="923" t="s">
        <v>3666</v>
      </c>
      <c r="H57" s="931">
        <v>12</v>
      </c>
      <c r="I57" s="931">
        <v>12</v>
      </c>
      <c r="J57" s="931">
        <v>20</v>
      </c>
      <c r="K57" s="931">
        <v>49</v>
      </c>
      <c r="L57" s="1201" t="s">
        <v>10966</v>
      </c>
      <c r="M57" s="1201" t="s">
        <v>10965</v>
      </c>
    </row>
    <row r="58" spans="1:13" ht="24">
      <c r="A58" s="932" t="s">
        <v>9656</v>
      </c>
      <c r="B58" s="1199" t="s">
        <v>10883</v>
      </c>
      <c r="C58" s="1200" t="s">
        <v>10883</v>
      </c>
      <c r="D58" s="922">
        <v>94</v>
      </c>
      <c r="E58" s="1183" t="s">
        <v>6496</v>
      </c>
      <c r="F58" s="923" t="s">
        <v>7167</v>
      </c>
      <c r="G58" s="923" t="s">
        <v>3666</v>
      </c>
      <c r="H58" s="931">
        <v>12</v>
      </c>
      <c r="I58" s="931">
        <v>12</v>
      </c>
      <c r="J58" s="931">
        <v>50</v>
      </c>
      <c r="K58" s="931">
        <v>99</v>
      </c>
      <c r="L58" s="1201" t="s">
        <v>10966</v>
      </c>
      <c r="M58" s="1201" t="s">
        <v>10965</v>
      </c>
    </row>
    <row r="59" spans="1:13" ht="24">
      <c r="A59" s="932" t="s">
        <v>9656</v>
      </c>
      <c r="B59" s="1199" t="s">
        <v>10883</v>
      </c>
      <c r="C59" s="1200" t="s">
        <v>10883</v>
      </c>
      <c r="D59" s="922">
        <v>86</v>
      </c>
      <c r="E59" s="1183" t="s">
        <v>6496</v>
      </c>
      <c r="F59" s="923" t="s">
        <v>7167</v>
      </c>
      <c r="G59" s="923" t="s">
        <v>3666</v>
      </c>
      <c r="H59" s="931">
        <v>12</v>
      </c>
      <c r="I59" s="931">
        <v>12</v>
      </c>
      <c r="J59" s="931">
        <v>100</v>
      </c>
      <c r="K59" s="931">
        <v>300</v>
      </c>
      <c r="L59" s="1201" t="s">
        <v>10966</v>
      </c>
      <c r="M59" s="1201" t="s">
        <v>10965</v>
      </c>
    </row>
    <row r="60" spans="1:13" ht="24">
      <c r="A60" s="932" t="s">
        <v>9656</v>
      </c>
      <c r="B60" s="1199" t="s">
        <v>10883</v>
      </c>
      <c r="C60" s="1200" t="s">
        <v>10883</v>
      </c>
      <c r="D60" s="1203">
        <v>147</v>
      </c>
      <c r="E60" s="1183" t="s">
        <v>6496</v>
      </c>
      <c r="F60" s="923" t="s">
        <v>7167</v>
      </c>
      <c r="G60" s="923" t="s">
        <v>3666</v>
      </c>
      <c r="H60" s="931">
        <v>36</v>
      </c>
      <c r="I60" s="931">
        <v>36</v>
      </c>
      <c r="J60" s="931">
        <v>1</v>
      </c>
      <c r="K60" s="931">
        <v>5</v>
      </c>
      <c r="L60" s="1201" t="s">
        <v>10966</v>
      </c>
      <c r="M60" s="1201" t="s">
        <v>10965</v>
      </c>
    </row>
    <row r="61" spans="1:13" ht="24">
      <c r="A61" s="932" t="s">
        <v>9656</v>
      </c>
      <c r="B61" s="1199" t="s">
        <v>10883</v>
      </c>
      <c r="C61" s="1200" t="s">
        <v>10883</v>
      </c>
      <c r="D61" s="1203">
        <v>117</v>
      </c>
      <c r="E61" s="1183" t="s">
        <v>6496</v>
      </c>
      <c r="F61" s="923" t="s">
        <v>7167</v>
      </c>
      <c r="G61" s="923" t="s">
        <v>3666</v>
      </c>
      <c r="H61" s="931">
        <v>36</v>
      </c>
      <c r="I61" s="931">
        <v>36</v>
      </c>
      <c r="J61" s="931">
        <v>6</v>
      </c>
      <c r="K61" s="931">
        <v>19</v>
      </c>
      <c r="L61" s="1201" t="s">
        <v>10966</v>
      </c>
      <c r="M61" s="1201" t="s">
        <v>10965</v>
      </c>
    </row>
    <row r="62" spans="1:13" ht="24">
      <c r="A62" s="932" t="s">
        <v>9656</v>
      </c>
      <c r="B62" s="1199" t="s">
        <v>10883</v>
      </c>
      <c r="C62" s="1200" t="s">
        <v>10883</v>
      </c>
      <c r="D62" s="1203">
        <v>88</v>
      </c>
      <c r="E62" s="1183" t="s">
        <v>6496</v>
      </c>
      <c r="F62" s="923" t="s">
        <v>7167</v>
      </c>
      <c r="G62" s="923" t="s">
        <v>3666</v>
      </c>
      <c r="H62" s="931">
        <v>36</v>
      </c>
      <c r="I62" s="931">
        <v>36</v>
      </c>
      <c r="J62" s="931">
        <v>20</v>
      </c>
      <c r="K62" s="931">
        <v>49</v>
      </c>
      <c r="L62" s="1201" t="s">
        <v>10966</v>
      </c>
      <c r="M62" s="1201" t="s">
        <v>10965</v>
      </c>
    </row>
    <row r="63" spans="1:13" ht="24">
      <c r="A63" s="932" t="s">
        <v>9656</v>
      </c>
      <c r="B63" s="1199" t="s">
        <v>10883</v>
      </c>
      <c r="C63" s="1200" t="s">
        <v>10883</v>
      </c>
      <c r="D63" s="1203">
        <v>81</v>
      </c>
      <c r="E63" s="1183" t="s">
        <v>6496</v>
      </c>
      <c r="F63" s="923" t="s">
        <v>7167</v>
      </c>
      <c r="G63" s="923" t="s">
        <v>3666</v>
      </c>
      <c r="H63" s="931">
        <v>36</v>
      </c>
      <c r="I63" s="931">
        <v>36</v>
      </c>
      <c r="J63" s="931">
        <v>50</v>
      </c>
      <c r="K63" s="931">
        <v>99</v>
      </c>
      <c r="L63" s="1201" t="s">
        <v>10966</v>
      </c>
      <c r="M63" s="1201" t="s">
        <v>10965</v>
      </c>
    </row>
    <row r="64" spans="1:13" ht="24">
      <c r="A64" s="932" t="s">
        <v>9656</v>
      </c>
      <c r="B64" s="1199" t="s">
        <v>10883</v>
      </c>
      <c r="C64" s="1200" t="s">
        <v>10883</v>
      </c>
      <c r="D64" s="1203">
        <v>73</v>
      </c>
      <c r="E64" s="1183" t="s">
        <v>6496</v>
      </c>
      <c r="F64" s="923" t="s">
        <v>7167</v>
      </c>
      <c r="G64" s="923" t="s">
        <v>3666</v>
      </c>
      <c r="H64" s="931">
        <v>36</v>
      </c>
      <c r="I64" s="931">
        <v>36</v>
      </c>
      <c r="J64" s="931">
        <v>100</v>
      </c>
      <c r="K64" s="931">
        <v>300</v>
      </c>
      <c r="L64" s="1201" t="s">
        <v>10966</v>
      </c>
      <c r="M64" s="1201" t="s">
        <v>10965</v>
      </c>
    </row>
    <row r="65" spans="1:13" ht="24">
      <c r="A65" s="932" t="s">
        <v>9656</v>
      </c>
      <c r="B65" s="1199" t="s">
        <v>10883</v>
      </c>
      <c r="C65" s="1200" t="s">
        <v>10883</v>
      </c>
      <c r="D65" s="1203">
        <v>117</v>
      </c>
      <c r="E65" s="1183" t="s">
        <v>6496</v>
      </c>
      <c r="F65" s="923" t="s">
        <v>7167</v>
      </c>
      <c r="G65" s="923" t="s">
        <v>3666</v>
      </c>
      <c r="H65" s="931">
        <v>60</v>
      </c>
      <c r="I65" s="931">
        <v>60</v>
      </c>
      <c r="J65" s="931">
        <v>1</v>
      </c>
      <c r="K65" s="931">
        <v>5</v>
      </c>
      <c r="L65" s="1201" t="s">
        <v>10966</v>
      </c>
      <c r="M65" s="1201" t="s">
        <v>10965</v>
      </c>
    </row>
    <row r="66" spans="1:13" ht="24">
      <c r="A66" s="932" t="s">
        <v>9656</v>
      </c>
      <c r="B66" s="1199" t="s">
        <v>10883</v>
      </c>
      <c r="C66" s="1200" t="s">
        <v>10883</v>
      </c>
      <c r="D66" s="1203">
        <v>94</v>
      </c>
      <c r="E66" s="1183" t="s">
        <v>6496</v>
      </c>
      <c r="F66" s="923" t="s">
        <v>7167</v>
      </c>
      <c r="G66" s="923" t="s">
        <v>3666</v>
      </c>
      <c r="H66" s="931">
        <v>60</v>
      </c>
      <c r="I66" s="931">
        <v>60</v>
      </c>
      <c r="J66" s="931">
        <v>6</v>
      </c>
      <c r="K66" s="931">
        <v>19</v>
      </c>
      <c r="L66" s="1201" t="s">
        <v>10966</v>
      </c>
      <c r="M66" s="1201" t="s">
        <v>10965</v>
      </c>
    </row>
    <row r="67" spans="1:13" ht="24">
      <c r="A67" s="932" t="s">
        <v>9656</v>
      </c>
      <c r="B67" s="1199" t="s">
        <v>10883</v>
      </c>
      <c r="C67" s="1200" t="s">
        <v>10883</v>
      </c>
      <c r="D67" s="1203">
        <v>70</v>
      </c>
      <c r="E67" s="1183" t="s">
        <v>6496</v>
      </c>
      <c r="F67" s="923" t="s">
        <v>7167</v>
      </c>
      <c r="G67" s="923" t="s">
        <v>3666</v>
      </c>
      <c r="H67" s="931">
        <v>60</v>
      </c>
      <c r="I67" s="931">
        <v>60</v>
      </c>
      <c r="J67" s="931">
        <v>20</v>
      </c>
      <c r="K67" s="931">
        <v>49</v>
      </c>
      <c r="L67" s="1201" t="s">
        <v>10966</v>
      </c>
      <c r="M67" s="1201" t="s">
        <v>10965</v>
      </c>
    </row>
    <row r="68" spans="1:13" ht="24">
      <c r="A68" s="932" t="s">
        <v>9656</v>
      </c>
      <c r="B68" s="1199" t="s">
        <v>10883</v>
      </c>
      <c r="C68" s="1200" t="s">
        <v>10883</v>
      </c>
      <c r="D68" s="1203">
        <v>65</v>
      </c>
      <c r="E68" s="1183" t="s">
        <v>6496</v>
      </c>
      <c r="F68" s="923" t="s">
        <v>7167</v>
      </c>
      <c r="G68" s="923" t="s">
        <v>3666</v>
      </c>
      <c r="H68" s="931">
        <v>60</v>
      </c>
      <c r="I68" s="931">
        <v>60</v>
      </c>
      <c r="J68" s="931">
        <v>50</v>
      </c>
      <c r="K68" s="931">
        <v>99</v>
      </c>
      <c r="L68" s="1201" t="s">
        <v>10966</v>
      </c>
      <c r="M68" s="1201" t="s">
        <v>10965</v>
      </c>
    </row>
    <row r="69" spans="1:13" ht="24">
      <c r="A69" s="932" t="s">
        <v>9656</v>
      </c>
      <c r="B69" s="1199" t="s">
        <v>10883</v>
      </c>
      <c r="C69" s="1200" t="s">
        <v>10883</v>
      </c>
      <c r="D69" s="1203">
        <v>59</v>
      </c>
      <c r="E69" s="1183" t="s">
        <v>6496</v>
      </c>
      <c r="F69" s="923" t="s">
        <v>7167</v>
      </c>
      <c r="G69" s="923" t="s">
        <v>3666</v>
      </c>
      <c r="H69" s="931">
        <v>60</v>
      </c>
      <c r="I69" s="931">
        <v>60</v>
      </c>
      <c r="J69" s="931">
        <v>100</v>
      </c>
      <c r="K69" s="931">
        <v>300</v>
      </c>
      <c r="L69" s="1201" t="s">
        <v>10966</v>
      </c>
      <c r="M69" s="1201" t="s">
        <v>10965</v>
      </c>
    </row>
    <row r="70" spans="1:13">
      <c r="A70" s="1179" t="s">
        <v>11798</v>
      </c>
      <c r="B70" s="1180"/>
      <c r="C70" s="1180"/>
      <c r="D70" s="1180"/>
      <c r="E70" s="1180"/>
      <c r="F70" s="1180"/>
      <c r="G70" s="1180"/>
      <c r="H70" s="1180"/>
      <c r="I70" s="1180"/>
      <c r="J70" s="1180"/>
      <c r="K70" s="1180"/>
      <c r="L70" s="1180"/>
      <c r="M70" s="1181"/>
    </row>
    <row r="71" spans="1:13" ht="36">
      <c r="A71" s="913" t="s">
        <v>10094</v>
      </c>
      <c r="B71" s="1058" t="s">
        <v>11797</v>
      </c>
      <c r="C71" s="1182" t="s">
        <v>11797</v>
      </c>
      <c r="D71" s="961">
        <v>236</v>
      </c>
      <c r="E71" s="1201" t="s">
        <v>6496</v>
      </c>
      <c r="F71" s="962" t="s">
        <v>1292</v>
      </c>
      <c r="G71" s="962" t="s">
        <v>3666</v>
      </c>
      <c r="H71" s="931">
        <v>12</v>
      </c>
      <c r="I71" s="931">
        <v>12</v>
      </c>
      <c r="J71" s="965">
        <v>1</v>
      </c>
      <c r="K71" s="965">
        <v>5</v>
      </c>
      <c r="L71" s="1201" t="s">
        <v>10967</v>
      </c>
      <c r="M71" s="1201" t="s">
        <v>10961</v>
      </c>
    </row>
    <row r="72" spans="1:13" ht="36">
      <c r="A72" s="913" t="s">
        <v>10094</v>
      </c>
      <c r="B72" s="1058" t="s">
        <v>11797</v>
      </c>
      <c r="C72" s="1182" t="s">
        <v>11797</v>
      </c>
      <c r="D72" s="961">
        <v>188</v>
      </c>
      <c r="E72" s="1201" t="s">
        <v>6496</v>
      </c>
      <c r="F72" s="962" t="s">
        <v>1292</v>
      </c>
      <c r="G72" s="962" t="s">
        <v>3666</v>
      </c>
      <c r="H72" s="931">
        <v>12</v>
      </c>
      <c r="I72" s="931">
        <v>12</v>
      </c>
      <c r="J72" s="965">
        <v>6</v>
      </c>
      <c r="K72" s="965">
        <v>10</v>
      </c>
      <c r="L72" s="1201" t="s">
        <v>10967</v>
      </c>
      <c r="M72" s="1201" t="s">
        <v>10961</v>
      </c>
    </row>
    <row r="73" spans="1:13" ht="36">
      <c r="A73" s="913" t="s">
        <v>10094</v>
      </c>
      <c r="B73" s="1058" t="s">
        <v>11797</v>
      </c>
      <c r="C73" s="1182" t="s">
        <v>11797</v>
      </c>
      <c r="D73" s="1202">
        <v>201</v>
      </c>
      <c r="E73" s="1201" t="s">
        <v>6496</v>
      </c>
      <c r="F73" s="962" t="s">
        <v>1292</v>
      </c>
      <c r="G73" s="962" t="s">
        <v>3666</v>
      </c>
      <c r="H73" s="931">
        <v>36</v>
      </c>
      <c r="I73" s="931">
        <v>36</v>
      </c>
      <c r="J73" s="965">
        <v>1</v>
      </c>
      <c r="K73" s="965">
        <v>5</v>
      </c>
      <c r="L73" s="1201" t="s">
        <v>10967</v>
      </c>
      <c r="M73" s="1201" t="s">
        <v>10961</v>
      </c>
    </row>
    <row r="74" spans="1:13" ht="36">
      <c r="A74" s="913" t="s">
        <v>10094</v>
      </c>
      <c r="B74" s="1058" t="s">
        <v>11797</v>
      </c>
      <c r="C74" s="1182" t="s">
        <v>11797</v>
      </c>
      <c r="D74" s="1202">
        <v>161</v>
      </c>
      <c r="E74" s="1201" t="s">
        <v>6496</v>
      </c>
      <c r="F74" s="962" t="s">
        <v>1292</v>
      </c>
      <c r="G74" s="962" t="s">
        <v>3666</v>
      </c>
      <c r="H74" s="931">
        <v>36</v>
      </c>
      <c r="I74" s="931">
        <v>36</v>
      </c>
      <c r="J74" s="965">
        <v>6</v>
      </c>
      <c r="K74" s="965">
        <v>10</v>
      </c>
      <c r="L74" s="1201" t="s">
        <v>10967</v>
      </c>
      <c r="M74" s="1201" t="s">
        <v>10961</v>
      </c>
    </row>
    <row r="75" spans="1:13" ht="36">
      <c r="A75" s="913" t="s">
        <v>10094</v>
      </c>
      <c r="B75" s="1058" t="s">
        <v>11797</v>
      </c>
      <c r="C75" s="1182" t="s">
        <v>11797</v>
      </c>
      <c r="D75" s="1202">
        <v>161</v>
      </c>
      <c r="E75" s="1201" t="s">
        <v>6496</v>
      </c>
      <c r="F75" s="962" t="s">
        <v>1292</v>
      </c>
      <c r="G75" s="962" t="s">
        <v>3666</v>
      </c>
      <c r="H75" s="931">
        <v>60</v>
      </c>
      <c r="I75" s="931">
        <v>60</v>
      </c>
      <c r="J75" s="965">
        <v>1</v>
      </c>
      <c r="K75" s="965">
        <v>5</v>
      </c>
      <c r="L75" s="1201" t="s">
        <v>10967</v>
      </c>
      <c r="M75" s="1201" t="s">
        <v>10961</v>
      </c>
    </row>
    <row r="76" spans="1:13" ht="36">
      <c r="A76" s="913" t="s">
        <v>10094</v>
      </c>
      <c r="B76" s="1058" t="s">
        <v>11797</v>
      </c>
      <c r="C76" s="1182" t="s">
        <v>11797</v>
      </c>
      <c r="D76" s="1202">
        <v>129</v>
      </c>
      <c r="E76" s="1201" t="s">
        <v>6496</v>
      </c>
      <c r="F76" s="962" t="s">
        <v>1292</v>
      </c>
      <c r="G76" s="962" t="s">
        <v>3666</v>
      </c>
      <c r="H76" s="931">
        <v>60</v>
      </c>
      <c r="I76" s="931">
        <v>60</v>
      </c>
      <c r="J76" s="965">
        <v>6</v>
      </c>
      <c r="K76" s="965">
        <v>10</v>
      </c>
      <c r="L76" s="1201" t="s">
        <v>10967</v>
      </c>
      <c r="M76" s="1201" t="s">
        <v>10961</v>
      </c>
    </row>
    <row r="77" spans="1:13">
      <c r="A77" s="1179" t="s">
        <v>11799</v>
      </c>
      <c r="B77" s="1180"/>
      <c r="C77" s="1180"/>
      <c r="D77" s="1180"/>
      <c r="E77" s="1180"/>
      <c r="F77" s="1180"/>
      <c r="G77" s="1180"/>
      <c r="H77" s="1180"/>
      <c r="I77" s="1180"/>
      <c r="J77" s="1180"/>
      <c r="K77" s="1180"/>
      <c r="L77" s="1180"/>
      <c r="M77" s="1181"/>
    </row>
    <row r="78" spans="1:13" ht="36">
      <c r="A78" s="913" t="s">
        <v>10106</v>
      </c>
      <c r="B78" s="1058" t="s">
        <v>11800</v>
      </c>
      <c r="C78" s="1182" t="s">
        <v>11800</v>
      </c>
      <c r="D78" s="961">
        <v>236</v>
      </c>
      <c r="E78" s="1201" t="s">
        <v>6496</v>
      </c>
      <c r="F78" s="962" t="s">
        <v>7167</v>
      </c>
      <c r="G78" s="962" t="s">
        <v>3666</v>
      </c>
      <c r="H78" s="931">
        <v>12</v>
      </c>
      <c r="I78" s="931">
        <v>12</v>
      </c>
      <c r="J78" s="965">
        <v>1</v>
      </c>
      <c r="K78" s="965">
        <v>5</v>
      </c>
      <c r="L78" s="1201" t="s">
        <v>10967</v>
      </c>
      <c r="M78" s="1201" t="s">
        <v>10961</v>
      </c>
    </row>
    <row r="79" spans="1:13" ht="36">
      <c r="A79" s="913" t="s">
        <v>10106</v>
      </c>
      <c r="B79" s="1058" t="s">
        <v>11800</v>
      </c>
      <c r="C79" s="1182" t="s">
        <v>11800</v>
      </c>
      <c r="D79" s="961">
        <v>188</v>
      </c>
      <c r="E79" s="1201" t="s">
        <v>6496</v>
      </c>
      <c r="F79" s="962" t="s">
        <v>7167</v>
      </c>
      <c r="G79" s="962" t="s">
        <v>3666</v>
      </c>
      <c r="H79" s="931">
        <v>12</v>
      </c>
      <c r="I79" s="931">
        <v>12</v>
      </c>
      <c r="J79" s="965">
        <v>6</v>
      </c>
      <c r="K79" s="965">
        <v>10</v>
      </c>
      <c r="L79" s="1201" t="s">
        <v>10967</v>
      </c>
      <c r="M79" s="1201" t="s">
        <v>10961</v>
      </c>
    </row>
    <row r="80" spans="1:13" ht="36">
      <c r="A80" s="913" t="s">
        <v>10106</v>
      </c>
      <c r="B80" s="1058" t="s">
        <v>11800</v>
      </c>
      <c r="C80" s="1182" t="s">
        <v>11800</v>
      </c>
      <c r="D80" s="1202">
        <v>201</v>
      </c>
      <c r="E80" s="1201" t="s">
        <v>6496</v>
      </c>
      <c r="F80" s="962" t="s">
        <v>7167</v>
      </c>
      <c r="G80" s="962" t="s">
        <v>3666</v>
      </c>
      <c r="H80" s="931">
        <v>36</v>
      </c>
      <c r="I80" s="931">
        <v>36</v>
      </c>
      <c r="J80" s="965">
        <v>1</v>
      </c>
      <c r="K80" s="965">
        <v>5</v>
      </c>
      <c r="L80" s="1201" t="s">
        <v>10967</v>
      </c>
      <c r="M80" s="1201" t="s">
        <v>10961</v>
      </c>
    </row>
    <row r="81" spans="1:13" ht="36">
      <c r="A81" s="913" t="s">
        <v>10106</v>
      </c>
      <c r="B81" s="1058" t="s">
        <v>11800</v>
      </c>
      <c r="C81" s="1182" t="s">
        <v>11800</v>
      </c>
      <c r="D81" s="1202">
        <v>161</v>
      </c>
      <c r="E81" s="1201" t="s">
        <v>6496</v>
      </c>
      <c r="F81" s="962" t="s">
        <v>7167</v>
      </c>
      <c r="G81" s="962" t="s">
        <v>3666</v>
      </c>
      <c r="H81" s="931">
        <v>36</v>
      </c>
      <c r="I81" s="931">
        <v>36</v>
      </c>
      <c r="J81" s="965">
        <v>6</v>
      </c>
      <c r="K81" s="965">
        <v>10</v>
      </c>
      <c r="L81" s="1201" t="s">
        <v>10967</v>
      </c>
      <c r="M81" s="1201" t="s">
        <v>10961</v>
      </c>
    </row>
    <row r="82" spans="1:13" ht="36">
      <c r="A82" s="913" t="s">
        <v>10106</v>
      </c>
      <c r="B82" s="1058" t="s">
        <v>11800</v>
      </c>
      <c r="C82" s="1182" t="s">
        <v>11800</v>
      </c>
      <c r="D82" s="1202">
        <v>161</v>
      </c>
      <c r="E82" s="1201" t="s">
        <v>6496</v>
      </c>
      <c r="F82" s="962" t="s">
        <v>7167</v>
      </c>
      <c r="G82" s="962" t="s">
        <v>3666</v>
      </c>
      <c r="H82" s="931">
        <v>60</v>
      </c>
      <c r="I82" s="931">
        <v>60</v>
      </c>
      <c r="J82" s="965">
        <v>1</v>
      </c>
      <c r="K82" s="965">
        <v>5</v>
      </c>
      <c r="L82" s="1201" t="s">
        <v>10967</v>
      </c>
      <c r="M82" s="1201" t="s">
        <v>10961</v>
      </c>
    </row>
    <row r="83" spans="1:13" ht="36">
      <c r="A83" s="913" t="s">
        <v>10106</v>
      </c>
      <c r="B83" s="1058" t="s">
        <v>11800</v>
      </c>
      <c r="C83" s="1182" t="s">
        <v>11800</v>
      </c>
      <c r="D83" s="1202">
        <v>129</v>
      </c>
      <c r="E83" s="1201" t="s">
        <v>6496</v>
      </c>
      <c r="F83" s="962" t="s">
        <v>7167</v>
      </c>
      <c r="G83" s="962" t="s">
        <v>3666</v>
      </c>
      <c r="H83" s="931">
        <v>60</v>
      </c>
      <c r="I83" s="931">
        <v>60</v>
      </c>
      <c r="J83" s="965">
        <v>6</v>
      </c>
      <c r="K83" s="965">
        <v>10</v>
      </c>
      <c r="L83" s="1201" t="s">
        <v>10967</v>
      </c>
      <c r="M83" s="1201" t="s">
        <v>10961</v>
      </c>
    </row>
    <row r="84" spans="1:13">
      <c r="A84" s="1179" t="s">
        <v>11801</v>
      </c>
      <c r="B84" s="1180"/>
      <c r="C84" s="1180"/>
      <c r="D84" s="1180"/>
      <c r="E84" s="1180"/>
      <c r="F84" s="1180"/>
      <c r="G84" s="1180"/>
      <c r="H84" s="1180"/>
      <c r="I84" s="1180"/>
      <c r="J84" s="1180"/>
      <c r="K84" s="1180"/>
      <c r="L84" s="1180"/>
      <c r="M84" s="1181"/>
    </row>
    <row r="85" spans="1:13" ht="36">
      <c r="A85" s="913" t="s">
        <v>10095</v>
      </c>
      <c r="B85" s="1058" t="s">
        <v>11802</v>
      </c>
      <c r="C85" s="1182" t="s">
        <v>11802</v>
      </c>
      <c r="D85" s="961">
        <v>1570</v>
      </c>
      <c r="E85" s="1201" t="s">
        <v>6496</v>
      </c>
      <c r="F85" s="962" t="s">
        <v>1292</v>
      </c>
      <c r="G85" s="962" t="s">
        <v>3666</v>
      </c>
      <c r="H85" s="931">
        <v>12</v>
      </c>
      <c r="I85" s="931">
        <v>12</v>
      </c>
      <c r="J85" s="965">
        <v>1</v>
      </c>
      <c r="K85" s="965">
        <v>5</v>
      </c>
      <c r="L85" s="1201" t="s">
        <v>10967</v>
      </c>
      <c r="M85" s="1201" t="s">
        <v>10961</v>
      </c>
    </row>
    <row r="86" spans="1:13" ht="36">
      <c r="A86" s="913" t="s">
        <v>10095</v>
      </c>
      <c r="B86" s="1058" t="s">
        <v>11802</v>
      </c>
      <c r="C86" s="1182" t="s">
        <v>11802</v>
      </c>
      <c r="D86" s="961">
        <v>1256</v>
      </c>
      <c r="E86" s="1201" t="s">
        <v>6496</v>
      </c>
      <c r="F86" s="962" t="s">
        <v>1292</v>
      </c>
      <c r="G86" s="962" t="s">
        <v>3666</v>
      </c>
      <c r="H86" s="931">
        <v>12</v>
      </c>
      <c r="I86" s="931">
        <v>12</v>
      </c>
      <c r="J86" s="965">
        <v>6</v>
      </c>
      <c r="K86" s="965">
        <v>19</v>
      </c>
      <c r="L86" s="1201" t="s">
        <v>10967</v>
      </c>
      <c r="M86" s="1201" t="s">
        <v>10961</v>
      </c>
    </row>
    <row r="87" spans="1:13" ht="36">
      <c r="A87" s="913" t="s">
        <v>10095</v>
      </c>
      <c r="B87" s="1058" t="s">
        <v>11802</v>
      </c>
      <c r="C87" s="1182" t="s">
        <v>11802</v>
      </c>
      <c r="D87" s="961">
        <v>942</v>
      </c>
      <c r="E87" s="1201" t="s">
        <v>6496</v>
      </c>
      <c r="F87" s="962" t="s">
        <v>1292</v>
      </c>
      <c r="G87" s="962" t="s">
        <v>3666</v>
      </c>
      <c r="H87" s="931">
        <v>12</v>
      </c>
      <c r="I87" s="931">
        <v>12</v>
      </c>
      <c r="J87" s="965">
        <v>20</v>
      </c>
      <c r="K87" s="965">
        <v>49</v>
      </c>
      <c r="L87" s="1201" t="s">
        <v>10967</v>
      </c>
      <c r="M87" s="1201" t="s">
        <v>10961</v>
      </c>
    </row>
    <row r="88" spans="1:13" ht="36">
      <c r="A88" s="913" t="s">
        <v>10095</v>
      </c>
      <c r="B88" s="1058" t="s">
        <v>11802</v>
      </c>
      <c r="C88" s="1182" t="s">
        <v>11802</v>
      </c>
      <c r="D88" s="961">
        <v>864</v>
      </c>
      <c r="E88" s="1201" t="s">
        <v>6496</v>
      </c>
      <c r="F88" s="962" t="s">
        <v>1292</v>
      </c>
      <c r="G88" s="962" t="s">
        <v>3666</v>
      </c>
      <c r="H88" s="931">
        <v>12</v>
      </c>
      <c r="I88" s="931">
        <v>12</v>
      </c>
      <c r="J88" s="965">
        <v>50</v>
      </c>
      <c r="K88" s="965">
        <v>99</v>
      </c>
      <c r="L88" s="1201" t="s">
        <v>10967</v>
      </c>
      <c r="M88" s="1201" t="s">
        <v>10961</v>
      </c>
    </row>
    <row r="89" spans="1:13" ht="36">
      <c r="A89" s="913" t="s">
        <v>10095</v>
      </c>
      <c r="B89" s="1058" t="s">
        <v>11802</v>
      </c>
      <c r="C89" s="1182" t="s">
        <v>11802</v>
      </c>
      <c r="D89" s="961">
        <v>785</v>
      </c>
      <c r="E89" s="1201" t="s">
        <v>6496</v>
      </c>
      <c r="F89" s="962" t="s">
        <v>1292</v>
      </c>
      <c r="G89" s="962" t="s">
        <v>3666</v>
      </c>
      <c r="H89" s="931">
        <v>12</v>
      </c>
      <c r="I89" s="931">
        <v>12</v>
      </c>
      <c r="J89" s="965">
        <v>100</v>
      </c>
      <c r="K89" s="965">
        <v>300</v>
      </c>
      <c r="L89" s="1201" t="s">
        <v>10967</v>
      </c>
      <c r="M89" s="1201" t="s">
        <v>10961</v>
      </c>
    </row>
    <row r="90" spans="1:13" ht="36">
      <c r="A90" s="913" t="s">
        <v>10095</v>
      </c>
      <c r="B90" s="1058" t="s">
        <v>11802</v>
      </c>
      <c r="C90" s="1182" t="s">
        <v>11802</v>
      </c>
      <c r="D90" s="1202">
        <v>1342</v>
      </c>
      <c r="E90" s="1201" t="s">
        <v>6496</v>
      </c>
      <c r="F90" s="962" t="s">
        <v>1292</v>
      </c>
      <c r="G90" s="962" t="s">
        <v>3666</v>
      </c>
      <c r="H90" s="931">
        <v>36</v>
      </c>
      <c r="I90" s="931">
        <v>36</v>
      </c>
      <c r="J90" s="965">
        <v>1</v>
      </c>
      <c r="K90" s="965">
        <v>5</v>
      </c>
      <c r="L90" s="1201" t="s">
        <v>10967</v>
      </c>
      <c r="M90" s="1201" t="s">
        <v>10961</v>
      </c>
    </row>
    <row r="91" spans="1:13" ht="36">
      <c r="A91" s="913" t="s">
        <v>10095</v>
      </c>
      <c r="B91" s="1058" t="s">
        <v>11802</v>
      </c>
      <c r="C91" s="1182" t="s">
        <v>11802</v>
      </c>
      <c r="D91" s="1202">
        <v>1074</v>
      </c>
      <c r="E91" s="1201" t="s">
        <v>6496</v>
      </c>
      <c r="F91" s="962" t="s">
        <v>1292</v>
      </c>
      <c r="G91" s="962" t="s">
        <v>3666</v>
      </c>
      <c r="H91" s="931">
        <v>36</v>
      </c>
      <c r="I91" s="931">
        <v>36</v>
      </c>
      <c r="J91" s="965">
        <v>6</v>
      </c>
      <c r="K91" s="965">
        <v>19</v>
      </c>
      <c r="L91" s="1201" t="s">
        <v>10967</v>
      </c>
      <c r="M91" s="1201" t="s">
        <v>10961</v>
      </c>
    </row>
    <row r="92" spans="1:13" ht="36">
      <c r="A92" s="913" t="s">
        <v>10095</v>
      </c>
      <c r="B92" s="1058" t="s">
        <v>11802</v>
      </c>
      <c r="C92" s="1182" t="s">
        <v>11802</v>
      </c>
      <c r="D92" s="1202">
        <v>805</v>
      </c>
      <c r="E92" s="1201" t="s">
        <v>6496</v>
      </c>
      <c r="F92" s="962" t="s">
        <v>1292</v>
      </c>
      <c r="G92" s="962" t="s">
        <v>3666</v>
      </c>
      <c r="H92" s="931">
        <v>36</v>
      </c>
      <c r="I92" s="931">
        <v>36</v>
      </c>
      <c r="J92" s="965">
        <v>20</v>
      </c>
      <c r="K92" s="965">
        <v>49</v>
      </c>
      <c r="L92" s="1201" t="s">
        <v>10967</v>
      </c>
      <c r="M92" s="1201" t="s">
        <v>10961</v>
      </c>
    </row>
    <row r="93" spans="1:13" ht="36">
      <c r="A93" s="913" t="s">
        <v>10095</v>
      </c>
      <c r="B93" s="1058" t="s">
        <v>11802</v>
      </c>
      <c r="C93" s="1182" t="s">
        <v>11802</v>
      </c>
      <c r="D93" s="1202">
        <v>738</v>
      </c>
      <c r="E93" s="1201" t="s">
        <v>6496</v>
      </c>
      <c r="F93" s="962" t="s">
        <v>1292</v>
      </c>
      <c r="G93" s="962" t="s">
        <v>3666</v>
      </c>
      <c r="H93" s="931">
        <v>36</v>
      </c>
      <c r="I93" s="931">
        <v>36</v>
      </c>
      <c r="J93" s="965">
        <v>50</v>
      </c>
      <c r="K93" s="965">
        <v>99</v>
      </c>
      <c r="L93" s="1201" t="s">
        <v>10967</v>
      </c>
      <c r="M93" s="1201" t="s">
        <v>10961</v>
      </c>
    </row>
    <row r="94" spans="1:13" ht="36">
      <c r="A94" s="913" t="s">
        <v>10095</v>
      </c>
      <c r="B94" s="1058" t="s">
        <v>11802</v>
      </c>
      <c r="C94" s="1182" t="s">
        <v>11802</v>
      </c>
      <c r="D94" s="1202">
        <v>671</v>
      </c>
      <c r="E94" s="1201" t="s">
        <v>6496</v>
      </c>
      <c r="F94" s="962" t="s">
        <v>1292</v>
      </c>
      <c r="G94" s="962" t="s">
        <v>3666</v>
      </c>
      <c r="H94" s="931">
        <v>36</v>
      </c>
      <c r="I94" s="931">
        <v>36</v>
      </c>
      <c r="J94" s="965">
        <v>100</v>
      </c>
      <c r="K94" s="965">
        <v>300</v>
      </c>
      <c r="L94" s="1201" t="s">
        <v>10967</v>
      </c>
      <c r="M94" s="1201" t="s">
        <v>10961</v>
      </c>
    </row>
    <row r="95" spans="1:13" ht="36">
      <c r="A95" s="913" t="s">
        <v>10095</v>
      </c>
      <c r="B95" s="1058" t="s">
        <v>11802</v>
      </c>
      <c r="C95" s="1182" t="s">
        <v>11802</v>
      </c>
      <c r="D95" s="1202">
        <v>1074</v>
      </c>
      <c r="E95" s="1201" t="s">
        <v>6496</v>
      </c>
      <c r="F95" s="962" t="s">
        <v>1292</v>
      </c>
      <c r="G95" s="962" t="s">
        <v>3666</v>
      </c>
      <c r="H95" s="931">
        <v>60</v>
      </c>
      <c r="I95" s="931">
        <v>60</v>
      </c>
      <c r="J95" s="965">
        <v>1</v>
      </c>
      <c r="K95" s="965">
        <v>5</v>
      </c>
      <c r="L95" s="1201" t="s">
        <v>10967</v>
      </c>
      <c r="M95" s="1201" t="s">
        <v>10961</v>
      </c>
    </row>
    <row r="96" spans="1:13" ht="36">
      <c r="A96" s="913" t="s">
        <v>10095</v>
      </c>
      <c r="B96" s="1058" t="s">
        <v>11802</v>
      </c>
      <c r="C96" s="1182" t="s">
        <v>11802</v>
      </c>
      <c r="D96" s="1202">
        <v>859</v>
      </c>
      <c r="E96" s="1201" t="s">
        <v>6496</v>
      </c>
      <c r="F96" s="962" t="s">
        <v>1292</v>
      </c>
      <c r="G96" s="962" t="s">
        <v>3666</v>
      </c>
      <c r="H96" s="931">
        <v>60</v>
      </c>
      <c r="I96" s="931">
        <v>60</v>
      </c>
      <c r="J96" s="965">
        <v>6</v>
      </c>
      <c r="K96" s="965">
        <v>19</v>
      </c>
      <c r="L96" s="1201" t="s">
        <v>10967</v>
      </c>
      <c r="M96" s="1201" t="s">
        <v>10961</v>
      </c>
    </row>
    <row r="97" spans="1:14" ht="36">
      <c r="A97" s="913" t="s">
        <v>10095</v>
      </c>
      <c r="B97" s="1058" t="s">
        <v>11802</v>
      </c>
      <c r="C97" s="1182" t="s">
        <v>11802</v>
      </c>
      <c r="D97" s="1202">
        <v>644</v>
      </c>
      <c r="E97" s="1201" t="s">
        <v>6496</v>
      </c>
      <c r="F97" s="962" t="s">
        <v>1292</v>
      </c>
      <c r="G97" s="962" t="s">
        <v>3666</v>
      </c>
      <c r="H97" s="931">
        <v>60</v>
      </c>
      <c r="I97" s="931">
        <v>60</v>
      </c>
      <c r="J97" s="965">
        <v>20</v>
      </c>
      <c r="K97" s="965">
        <v>49</v>
      </c>
      <c r="L97" s="1201" t="s">
        <v>10967</v>
      </c>
      <c r="M97" s="1201" t="s">
        <v>10961</v>
      </c>
    </row>
    <row r="98" spans="1:14" ht="36">
      <c r="A98" s="913" t="s">
        <v>10095</v>
      </c>
      <c r="B98" s="1058" t="s">
        <v>11802</v>
      </c>
      <c r="C98" s="1182" t="s">
        <v>11802</v>
      </c>
      <c r="D98" s="1202">
        <v>591</v>
      </c>
      <c r="E98" s="1201" t="s">
        <v>6496</v>
      </c>
      <c r="F98" s="962" t="s">
        <v>1292</v>
      </c>
      <c r="G98" s="962" t="s">
        <v>3666</v>
      </c>
      <c r="H98" s="931">
        <v>60</v>
      </c>
      <c r="I98" s="931">
        <v>60</v>
      </c>
      <c r="J98" s="965">
        <v>50</v>
      </c>
      <c r="K98" s="965">
        <v>99</v>
      </c>
      <c r="L98" s="1201" t="s">
        <v>10967</v>
      </c>
      <c r="M98" s="1201" t="s">
        <v>10961</v>
      </c>
    </row>
    <row r="99" spans="1:14" ht="36">
      <c r="A99" s="913" t="s">
        <v>10095</v>
      </c>
      <c r="B99" s="1058" t="s">
        <v>11802</v>
      </c>
      <c r="C99" s="1182" t="s">
        <v>11802</v>
      </c>
      <c r="D99" s="1202">
        <v>537</v>
      </c>
      <c r="E99" s="1201" t="s">
        <v>6496</v>
      </c>
      <c r="F99" s="962" t="s">
        <v>1292</v>
      </c>
      <c r="G99" s="962" t="s">
        <v>3666</v>
      </c>
      <c r="H99" s="931">
        <v>60</v>
      </c>
      <c r="I99" s="931">
        <v>60</v>
      </c>
      <c r="J99" s="965">
        <v>100</v>
      </c>
      <c r="K99" s="965">
        <v>300</v>
      </c>
      <c r="L99" s="1201" t="s">
        <v>10967</v>
      </c>
      <c r="M99" s="1201" t="s">
        <v>10961</v>
      </c>
    </row>
    <row r="100" spans="1:14">
      <c r="A100" s="1179" t="s">
        <v>11803</v>
      </c>
      <c r="B100" s="1180"/>
      <c r="C100" s="1180"/>
      <c r="D100" s="1180"/>
      <c r="E100" s="1180"/>
      <c r="F100" s="1180"/>
      <c r="G100" s="1180"/>
      <c r="H100" s="1180"/>
      <c r="I100" s="1180"/>
      <c r="J100" s="1180"/>
      <c r="K100" s="1180"/>
      <c r="L100" s="1180"/>
      <c r="M100" s="1181"/>
    </row>
    <row r="101" spans="1:14" ht="36">
      <c r="A101" s="913" t="s">
        <v>10107</v>
      </c>
      <c r="B101" s="1058" t="s">
        <v>11804</v>
      </c>
      <c r="C101" s="1182" t="s">
        <v>11804</v>
      </c>
      <c r="D101" s="961">
        <v>1570</v>
      </c>
      <c r="E101" s="1201" t="s">
        <v>6496</v>
      </c>
      <c r="F101" s="962" t="s">
        <v>7167</v>
      </c>
      <c r="G101" s="962" t="s">
        <v>3666</v>
      </c>
      <c r="H101" s="931">
        <v>12</v>
      </c>
      <c r="I101" s="931">
        <v>12</v>
      </c>
      <c r="J101" s="965">
        <v>1</v>
      </c>
      <c r="K101" s="965">
        <v>5</v>
      </c>
      <c r="L101" s="1201" t="s">
        <v>10967</v>
      </c>
      <c r="M101" s="1201" t="s">
        <v>10961</v>
      </c>
    </row>
    <row r="102" spans="1:14" ht="36">
      <c r="A102" s="913" t="s">
        <v>10107</v>
      </c>
      <c r="B102" s="1058" t="s">
        <v>11804</v>
      </c>
      <c r="C102" s="1182" t="s">
        <v>11804</v>
      </c>
      <c r="D102" s="961">
        <v>1256</v>
      </c>
      <c r="E102" s="1201" t="s">
        <v>6496</v>
      </c>
      <c r="F102" s="962" t="s">
        <v>7167</v>
      </c>
      <c r="G102" s="962" t="s">
        <v>3666</v>
      </c>
      <c r="H102" s="931">
        <v>12</v>
      </c>
      <c r="I102" s="931">
        <v>12</v>
      </c>
      <c r="J102" s="965">
        <v>6</v>
      </c>
      <c r="K102" s="965">
        <v>19</v>
      </c>
      <c r="L102" s="1201" t="s">
        <v>10967</v>
      </c>
      <c r="M102" s="1201" t="s">
        <v>10961</v>
      </c>
    </row>
    <row r="103" spans="1:14" ht="36">
      <c r="A103" s="913" t="s">
        <v>10107</v>
      </c>
      <c r="B103" s="1058" t="s">
        <v>11804</v>
      </c>
      <c r="C103" s="1182" t="s">
        <v>11804</v>
      </c>
      <c r="D103" s="961">
        <v>942</v>
      </c>
      <c r="E103" s="1201" t="s">
        <v>6496</v>
      </c>
      <c r="F103" s="962" t="s">
        <v>7167</v>
      </c>
      <c r="G103" s="962" t="s">
        <v>3666</v>
      </c>
      <c r="H103" s="931">
        <v>12</v>
      </c>
      <c r="I103" s="931">
        <v>12</v>
      </c>
      <c r="J103" s="965">
        <v>20</v>
      </c>
      <c r="K103" s="965">
        <v>49</v>
      </c>
      <c r="L103" s="1201" t="s">
        <v>10967</v>
      </c>
      <c r="M103" s="1201" t="s">
        <v>10961</v>
      </c>
    </row>
    <row r="104" spans="1:14" ht="36">
      <c r="A104" s="913" t="s">
        <v>10107</v>
      </c>
      <c r="B104" s="1058" t="s">
        <v>11804</v>
      </c>
      <c r="C104" s="1182" t="s">
        <v>11804</v>
      </c>
      <c r="D104" s="961">
        <v>864</v>
      </c>
      <c r="E104" s="1201" t="s">
        <v>6496</v>
      </c>
      <c r="F104" s="962" t="s">
        <v>7167</v>
      </c>
      <c r="G104" s="962" t="s">
        <v>3666</v>
      </c>
      <c r="H104" s="931">
        <v>12</v>
      </c>
      <c r="I104" s="931">
        <v>12</v>
      </c>
      <c r="J104" s="965">
        <v>50</v>
      </c>
      <c r="K104" s="965">
        <v>99</v>
      </c>
      <c r="L104" s="1201" t="s">
        <v>10967</v>
      </c>
      <c r="M104" s="1201" t="s">
        <v>10961</v>
      </c>
    </row>
    <row r="105" spans="1:14" ht="36">
      <c r="A105" s="913" t="s">
        <v>10107</v>
      </c>
      <c r="B105" s="1058" t="s">
        <v>11804</v>
      </c>
      <c r="C105" s="1182" t="s">
        <v>11804</v>
      </c>
      <c r="D105" s="961">
        <v>785</v>
      </c>
      <c r="E105" s="1201" t="s">
        <v>6496</v>
      </c>
      <c r="F105" s="962" t="s">
        <v>7167</v>
      </c>
      <c r="G105" s="962" t="s">
        <v>3666</v>
      </c>
      <c r="H105" s="931">
        <v>12</v>
      </c>
      <c r="I105" s="931">
        <v>12</v>
      </c>
      <c r="J105" s="965">
        <v>100</v>
      </c>
      <c r="K105" s="965">
        <v>300</v>
      </c>
      <c r="L105" s="1201" t="s">
        <v>10967</v>
      </c>
      <c r="M105" s="1201" t="s">
        <v>10961</v>
      </c>
    </row>
    <row r="106" spans="1:14" ht="36">
      <c r="A106" s="913" t="s">
        <v>10107</v>
      </c>
      <c r="B106" s="1058" t="s">
        <v>11804</v>
      </c>
      <c r="C106" s="1182" t="s">
        <v>11804</v>
      </c>
      <c r="D106" s="1202">
        <v>1342</v>
      </c>
      <c r="E106" s="1201" t="s">
        <v>6496</v>
      </c>
      <c r="F106" s="962" t="s">
        <v>7167</v>
      </c>
      <c r="G106" s="962" t="s">
        <v>3666</v>
      </c>
      <c r="H106" s="931">
        <v>36</v>
      </c>
      <c r="I106" s="931">
        <v>36</v>
      </c>
      <c r="J106" s="965">
        <v>1</v>
      </c>
      <c r="K106" s="965">
        <v>5</v>
      </c>
      <c r="L106" s="1201" t="s">
        <v>10967</v>
      </c>
      <c r="M106" s="1201" t="s">
        <v>10961</v>
      </c>
    </row>
    <row r="107" spans="1:14" ht="36">
      <c r="A107" s="913" t="s">
        <v>10107</v>
      </c>
      <c r="B107" s="1058" t="s">
        <v>11804</v>
      </c>
      <c r="C107" s="1182" t="s">
        <v>11804</v>
      </c>
      <c r="D107" s="1202">
        <v>1074</v>
      </c>
      <c r="E107" s="1201" t="s">
        <v>6496</v>
      </c>
      <c r="F107" s="962" t="s">
        <v>7167</v>
      </c>
      <c r="G107" s="962" t="s">
        <v>3666</v>
      </c>
      <c r="H107" s="931">
        <v>36</v>
      </c>
      <c r="I107" s="931">
        <v>36</v>
      </c>
      <c r="J107" s="965">
        <v>6</v>
      </c>
      <c r="K107" s="965">
        <v>19</v>
      </c>
      <c r="L107" s="1201" t="s">
        <v>10967</v>
      </c>
      <c r="M107" s="1201" t="s">
        <v>10961</v>
      </c>
    </row>
    <row r="108" spans="1:14" ht="36">
      <c r="A108" s="913" t="s">
        <v>10107</v>
      </c>
      <c r="B108" s="1058" t="s">
        <v>11804</v>
      </c>
      <c r="C108" s="1182" t="s">
        <v>11804</v>
      </c>
      <c r="D108" s="1202">
        <v>805</v>
      </c>
      <c r="E108" s="1201" t="s">
        <v>6496</v>
      </c>
      <c r="F108" s="962" t="s">
        <v>7167</v>
      </c>
      <c r="G108" s="962" t="s">
        <v>3666</v>
      </c>
      <c r="H108" s="931">
        <v>36</v>
      </c>
      <c r="I108" s="931">
        <v>36</v>
      </c>
      <c r="J108" s="965">
        <v>20</v>
      </c>
      <c r="K108" s="965">
        <v>49</v>
      </c>
      <c r="L108" s="1201" t="s">
        <v>10967</v>
      </c>
      <c r="M108" s="1201" t="s">
        <v>10961</v>
      </c>
      <c r="N108" s="1038"/>
    </row>
    <row r="109" spans="1:14" ht="36">
      <c r="A109" s="913" t="s">
        <v>10107</v>
      </c>
      <c r="B109" s="1058" t="s">
        <v>11804</v>
      </c>
      <c r="C109" s="1182" t="s">
        <v>11804</v>
      </c>
      <c r="D109" s="1202">
        <v>738</v>
      </c>
      <c r="E109" s="1201" t="s">
        <v>6496</v>
      </c>
      <c r="F109" s="962" t="s">
        <v>7167</v>
      </c>
      <c r="G109" s="962" t="s">
        <v>3666</v>
      </c>
      <c r="H109" s="931">
        <v>36</v>
      </c>
      <c r="I109" s="931">
        <v>36</v>
      </c>
      <c r="J109" s="965">
        <v>50</v>
      </c>
      <c r="K109" s="965">
        <v>99</v>
      </c>
      <c r="L109" s="1201" t="s">
        <v>10967</v>
      </c>
      <c r="M109" s="1201" t="s">
        <v>10961</v>
      </c>
      <c r="N109" s="1038"/>
    </row>
    <row r="110" spans="1:14" ht="36">
      <c r="A110" s="913" t="s">
        <v>10107</v>
      </c>
      <c r="B110" s="1058" t="s">
        <v>11804</v>
      </c>
      <c r="C110" s="1182" t="s">
        <v>11804</v>
      </c>
      <c r="D110" s="1202">
        <v>671</v>
      </c>
      <c r="E110" s="1201" t="s">
        <v>6496</v>
      </c>
      <c r="F110" s="962" t="s">
        <v>7167</v>
      </c>
      <c r="G110" s="962" t="s">
        <v>3666</v>
      </c>
      <c r="H110" s="931">
        <v>36</v>
      </c>
      <c r="I110" s="931">
        <v>36</v>
      </c>
      <c r="J110" s="965">
        <v>100</v>
      </c>
      <c r="K110" s="965">
        <v>300</v>
      </c>
      <c r="L110" s="1201" t="s">
        <v>10967</v>
      </c>
      <c r="M110" s="1201" t="s">
        <v>10961</v>
      </c>
    </row>
    <row r="111" spans="1:14" ht="36">
      <c r="A111" s="913" t="s">
        <v>10107</v>
      </c>
      <c r="B111" s="1058" t="s">
        <v>11804</v>
      </c>
      <c r="C111" s="1182" t="s">
        <v>11804</v>
      </c>
      <c r="D111" s="1202">
        <v>1074</v>
      </c>
      <c r="E111" s="1201" t="s">
        <v>6496</v>
      </c>
      <c r="F111" s="962" t="s">
        <v>7167</v>
      </c>
      <c r="G111" s="962" t="s">
        <v>3666</v>
      </c>
      <c r="H111" s="931">
        <v>60</v>
      </c>
      <c r="I111" s="931">
        <v>60</v>
      </c>
      <c r="J111" s="965">
        <v>1</v>
      </c>
      <c r="K111" s="965">
        <v>5</v>
      </c>
      <c r="L111" s="1201" t="s">
        <v>10967</v>
      </c>
      <c r="M111" s="1201" t="s">
        <v>10961</v>
      </c>
    </row>
    <row r="112" spans="1:14" ht="36">
      <c r="A112" s="913" t="s">
        <v>10107</v>
      </c>
      <c r="B112" s="1058" t="s">
        <v>11804</v>
      </c>
      <c r="C112" s="1182" t="s">
        <v>11804</v>
      </c>
      <c r="D112" s="1202">
        <v>859</v>
      </c>
      <c r="E112" s="1201" t="s">
        <v>6496</v>
      </c>
      <c r="F112" s="962" t="s">
        <v>7167</v>
      </c>
      <c r="G112" s="962" t="s">
        <v>3666</v>
      </c>
      <c r="H112" s="931">
        <v>60</v>
      </c>
      <c r="I112" s="931">
        <v>60</v>
      </c>
      <c r="J112" s="965">
        <v>6</v>
      </c>
      <c r="K112" s="965">
        <v>19</v>
      </c>
      <c r="L112" s="1201" t="s">
        <v>10967</v>
      </c>
      <c r="M112" s="1201" t="s">
        <v>10961</v>
      </c>
    </row>
    <row r="113" spans="1:13" ht="36">
      <c r="A113" s="913" t="s">
        <v>10107</v>
      </c>
      <c r="B113" s="1058" t="s">
        <v>11804</v>
      </c>
      <c r="C113" s="1182" t="s">
        <v>11804</v>
      </c>
      <c r="D113" s="1202">
        <v>644</v>
      </c>
      <c r="E113" s="1201" t="s">
        <v>6496</v>
      </c>
      <c r="F113" s="962" t="s">
        <v>7167</v>
      </c>
      <c r="G113" s="962" t="s">
        <v>3666</v>
      </c>
      <c r="H113" s="931">
        <v>60</v>
      </c>
      <c r="I113" s="931">
        <v>60</v>
      </c>
      <c r="J113" s="965">
        <v>20</v>
      </c>
      <c r="K113" s="965">
        <v>49</v>
      </c>
      <c r="L113" s="1201" t="s">
        <v>10967</v>
      </c>
      <c r="M113" s="1201" t="s">
        <v>10961</v>
      </c>
    </row>
    <row r="114" spans="1:13" s="1038" customFormat="1" ht="36">
      <c r="A114" s="913" t="s">
        <v>10107</v>
      </c>
      <c r="B114" s="1058" t="s">
        <v>11804</v>
      </c>
      <c r="C114" s="1182" t="s">
        <v>11804</v>
      </c>
      <c r="D114" s="1202">
        <v>591</v>
      </c>
      <c r="E114" s="1201" t="s">
        <v>6496</v>
      </c>
      <c r="F114" s="962" t="s">
        <v>7167</v>
      </c>
      <c r="G114" s="962" t="s">
        <v>3666</v>
      </c>
      <c r="H114" s="931">
        <v>60</v>
      </c>
      <c r="I114" s="931">
        <v>60</v>
      </c>
      <c r="J114" s="965">
        <v>50</v>
      </c>
      <c r="K114" s="965">
        <v>99</v>
      </c>
      <c r="L114" s="1201" t="s">
        <v>10967</v>
      </c>
      <c r="M114" s="1201" t="s">
        <v>10961</v>
      </c>
    </row>
    <row r="115" spans="1:13" s="1038" customFormat="1" ht="36">
      <c r="A115" s="913" t="s">
        <v>10107</v>
      </c>
      <c r="B115" s="1058" t="s">
        <v>11804</v>
      </c>
      <c r="C115" s="1182" t="s">
        <v>11804</v>
      </c>
      <c r="D115" s="1202">
        <v>537</v>
      </c>
      <c r="E115" s="1201" t="s">
        <v>6496</v>
      </c>
      <c r="F115" s="962" t="s">
        <v>7167</v>
      </c>
      <c r="G115" s="962" t="s">
        <v>3666</v>
      </c>
      <c r="H115" s="931">
        <v>60</v>
      </c>
      <c r="I115" s="931">
        <v>60</v>
      </c>
      <c r="J115" s="965">
        <v>100</v>
      </c>
      <c r="K115" s="965">
        <v>300</v>
      </c>
      <c r="L115" s="1201" t="s">
        <v>10967</v>
      </c>
      <c r="M115" s="1201" t="s">
        <v>10961</v>
      </c>
    </row>
    <row r="116" spans="1:13" s="1038" customFormat="1">
      <c r="A116" s="1179" t="s">
        <v>11805</v>
      </c>
      <c r="B116" s="1180"/>
      <c r="C116" s="1180"/>
      <c r="D116" s="1180"/>
      <c r="E116" s="1180"/>
      <c r="F116" s="1180"/>
      <c r="G116" s="1180"/>
      <c r="H116" s="1180"/>
      <c r="I116" s="1180"/>
      <c r="J116" s="1180"/>
      <c r="K116" s="1180"/>
      <c r="L116" s="1180"/>
      <c r="M116" s="1181"/>
    </row>
    <row r="117" spans="1:13" s="1038" customFormat="1" ht="36">
      <c r="A117" s="913" t="s">
        <v>10096</v>
      </c>
      <c r="B117" s="1058" t="s">
        <v>11806</v>
      </c>
      <c r="C117" s="1182" t="s">
        <v>11806</v>
      </c>
      <c r="D117" s="961">
        <v>26</v>
      </c>
      <c r="E117" s="1201" t="s">
        <v>6496</v>
      </c>
      <c r="F117" s="962" t="s">
        <v>1292</v>
      </c>
      <c r="G117" s="962" t="s">
        <v>3666</v>
      </c>
      <c r="H117" s="931">
        <v>12</v>
      </c>
      <c r="I117" s="931">
        <v>12</v>
      </c>
      <c r="J117" s="965">
        <v>1</v>
      </c>
      <c r="K117" s="965">
        <v>5</v>
      </c>
      <c r="L117" s="1201" t="s">
        <v>10967</v>
      </c>
      <c r="M117" s="1201" t="s">
        <v>10961</v>
      </c>
    </row>
    <row r="118" spans="1:13" s="1038" customFormat="1" ht="36">
      <c r="A118" s="913" t="s">
        <v>10096</v>
      </c>
      <c r="B118" s="1058" t="s">
        <v>11806</v>
      </c>
      <c r="C118" s="1182" t="s">
        <v>11806</v>
      </c>
      <c r="D118" s="961">
        <v>21</v>
      </c>
      <c r="E118" s="1201" t="s">
        <v>6496</v>
      </c>
      <c r="F118" s="962" t="s">
        <v>1292</v>
      </c>
      <c r="G118" s="962" t="s">
        <v>3666</v>
      </c>
      <c r="H118" s="931">
        <v>12</v>
      </c>
      <c r="I118" s="931">
        <v>12</v>
      </c>
      <c r="J118" s="965">
        <v>6</v>
      </c>
      <c r="K118" s="965">
        <v>10</v>
      </c>
      <c r="L118" s="1201" t="s">
        <v>10967</v>
      </c>
      <c r="M118" s="1201" t="s">
        <v>10961</v>
      </c>
    </row>
    <row r="119" spans="1:13" s="1038" customFormat="1" ht="36">
      <c r="A119" s="913" t="s">
        <v>10096</v>
      </c>
      <c r="B119" s="1058" t="s">
        <v>11806</v>
      </c>
      <c r="C119" s="1182" t="s">
        <v>11806</v>
      </c>
      <c r="D119" s="1202">
        <v>22</v>
      </c>
      <c r="E119" s="1201" t="s">
        <v>6496</v>
      </c>
      <c r="F119" s="962" t="s">
        <v>1292</v>
      </c>
      <c r="G119" s="962" t="s">
        <v>3666</v>
      </c>
      <c r="H119" s="931">
        <v>36</v>
      </c>
      <c r="I119" s="931">
        <v>36</v>
      </c>
      <c r="J119" s="965">
        <v>1</v>
      </c>
      <c r="K119" s="965">
        <v>5</v>
      </c>
      <c r="L119" s="1201" t="s">
        <v>10967</v>
      </c>
      <c r="M119" s="1201" t="s">
        <v>10961</v>
      </c>
    </row>
    <row r="120" spans="1:13" s="1038" customFormat="1" ht="36">
      <c r="A120" s="913" t="s">
        <v>10096</v>
      </c>
      <c r="B120" s="1058" t="s">
        <v>11806</v>
      </c>
      <c r="C120" s="1182" t="s">
        <v>11806</v>
      </c>
      <c r="D120" s="1202">
        <v>18</v>
      </c>
      <c r="E120" s="1201" t="s">
        <v>6496</v>
      </c>
      <c r="F120" s="962" t="s">
        <v>1292</v>
      </c>
      <c r="G120" s="962" t="s">
        <v>3666</v>
      </c>
      <c r="H120" s="931">
        <v>36</v>
      </c>
      <c r="I120" s="931">
        <v>36</v>
      </c>
      <c r="J120" s="965">
        <v>6</v>
      </c>
      <c r="K120" s="965">
        <v>10</v>
      </c>
      <c r="L120" s="1201" t="s">
        <v>10967</v>
      </c>
      <c r="M120" s="1201" t="s">
        <v>10961</v>
      </c>
    </row>
    <row r="121" spans="1:13" s="1038" customFormat="1" ht="36">
      <c r="A121" s="913" t="s">
        <v>10096</v>
      </c>
      <c r="B121" s="1058" t="s">
        <v>11806</v>
      </c>
      <c r="C121" s="1182" t="s">
        <v>11806</v>
      </c>
      <c r="D121" s="1202">
        <v>18</v>
      </c>
      <c r="E121" s="1201" t="s">
        <v>6496</v>
      </c>
      <c r="F121" s="962" t="s">
        <v>1292</v>
      </c>
      <c r="G121" s="962" t="s">
        <v>3666</v>
      </c>
      <c r="H121" s="931">
        <v>60</v>
      </c>
      <c r="I121" s="931">
        <v>60</v>
      </c>
      <c r="J121" s="965">
        <v>1</v>
      </c>
      <c r="K121" s="965">
        <v>5</v>
      </c>
      <c r="L121" s="1201" t="s">
        <v>10967</v>
      </c>
      <c r="M121" s="1201" t="s">
        <v>10961</v>
      </c>
    </row>
    <row r="122" spans="1:13" s="1038" customFormat="1" ht="36">
      <c r="A122" s="913" t="s">
        <v>10096</v>
      </c>
      <c r="B122" s="1058" t="s">
        <v>11806</v>
      </c>
      <c r="C122" s="1182" t="s">
        <v>11806</v>
      </c>
      <c r="D122" s="1202">
        <v>14</v>
      </c>
      <c r="E122" s="1201" t="s">
        <v>6496</v>
      </c>
      <c r="F122" s="962" t="s">
        <v>1292</v>
      </c>
      <c r="G122" s="962" t="s">
        <v>3666</v>
      </c>
      <c r="H122" s="931">
        <v>60</v>
      </c>
      <c r="I122" s="931">
        <v>60</v>
      </c>
      <c r="J122" s="965">
        <v>6</v>
      </c>
      <c r="K122" s="965">
        <v>10</v>
      </c>
      <c r="L122" s="1201" t="s">
        <v>10967</v>
      </c>
      <c r="M122" s="1201" t="s">
        <v>10961</v>
      </c>
    </row>
    <row r="123" spans="1:13" s="1038" customFormat="1">
      <c r="A123" s="1179" t="s">
        <v>11807</v>
      </c>
      <c r="B123" s="1180"/>
      <c r="C123" s="1180"/>
      <c r="D123" s="1180"/>
      <c r="E123" s="1180"/>
      <c r="F123" s="1180"/>
      <c r="G123" s="1180"/>
      <c r="H123" s="1180"/>
      <c r="I123" s="1180"/>
      <c r="J123" s="1180"/>
      <c r="K123" s="1180"/>
      <c r="L123" s="1180"/>
      <c r="M123" s="1181"/>
    </row>
    <row r="124" spans="1:13" s="1038" customFormat="1" ht="36">
      <c r="A124" s="913" t="s">
        <v>10105</v>
      </c>
      <c r="B124" s="1058" t="s">
        <v>11808</v>
      </c>
      <c r="C124" s="1182" t="s">
        <v>11808</v>
      </c>
      <c r="D124" s="961">
        <v>26</v>
      </c>
      <c r="E124" s="1201" t="s">
        <v>6496</v>
      </c>
      <c r="F124" s="962" t="s">
        <v>7167</v>
      </c>
      <c r="G124" s="962" t="s">
        <v>3666</v>
      </c>
      <c r="H124" s="931">
        <v>12</v>
      </c>
      <c r="I124" s="931">
        <v>12</v>
      </c>
      <c r="J124" s="965">
        <v>1</v>
      </c>
      <c r="K124" s="965">
        <v>5</v>
      </c>
      <c r="L124" s="1201" t="s">
        <v>10967</v>
      </c>
      <c r="M124" s="1201" t="s">
        <v>10961</v>
      </c>
    </row>
    <row r="125" spans="1:13" s="1038" customFormat="1" ht="36">
      <c r="A125" s="913" t="s">
        <v>10105</v>
      </c>
      <c r="B125" s="1058" t="s">
        <v>11808</v>
      </c>
      <c r="C125" s="1182" t="s">
        <v>11808</v>
      </c>
      <c r="D125" s="961">
        <v>21</v>
      </c>
      <c r="E125" s="1201" t="s">
        <v>6496</v>
      </c>
      <c r="F125" s="962" t="s">
        <v>7167</v>
      </c>
      <c r="G125" s="962" t="s">
        <v>3666</v>
      </c>
      <c r="H125" s="931">
        <v>12</v>
      </c>
      <c r="I125" s="931">
        <v>12</v>
      </c>
      <c r="J125" s="965">
        <v>6</v>
      </c>
      <c r="K125" s="965">
        <v>10</v>
      </c>
      <c r="L125" s="1201" t="s">
        <v>10967</v>
      </c>
      <c r="M125" s="1201" t="s">
        <v>10961</v>
      </c>
    </row>
    <row r="126" spans="1:13" s="1038" customFormat="1" ht="36">
      <c r="A126" s="913" t="s">
        <v>10105</v>
      </c>
      <c r="B126" s="1058" t="s">
        <v>11808</v>
      </c>
      <c r="C126" s="1182" t="s">
        <v>11808</v>
      </c>
      <c r="D126" s="1202">
        <v>22</v>
      </c>
      <c r="E126" s="1201" t="s">
        <v>6496</v>
      </c>
      <c r="F126" s="962" t="s">
        <v>7167</v>
      </c>
      <c r="G126" s="962" t="s">
        <v>3666</v>
      </c>
      <c r="H126" s="931">
        <v>36</v>
      </c>
      <c r="I126" s="931">
        <v>36</v>
      </c>
      <c r="J126" s="965">
        <v>1</v>
      </c>
      <c r="K126" s="965">
        <v>5</v>
      </c>
      <c r="L126" s="1201" t="s">
        <v>10967</v>
      </c>
      <c r="M126" s="1201" t="s">
        <v>10961</v>
      </c>
    </row>
    <row r="127" spans="1:13" s="1038" customFormat="1" ht="36">
      <c r="A127" s="913" t="s">
        <v>10105</v>
      </c>
      <c r="B127" s="1058" t="s">
        <v>11808</v>
      </c>
      <c r="C127" s="1182" t="s">
        <v>11808</v>
      </c>
      <c r="D127" s="1202">
        <v>18</v>
      </c>
      <c r="E127" s="1201" t="s">
        <v>6496</v>
      </c>
      <c r="F127" s="962" t="s">
        <v>7167</v>
      </c>
      <c r="G127" s="962" t="s">
        <v>3666</v>
      </c>
      <c r="H127" s="931">
        <v>36</v>
      </c>
      <c r="I127" s="931">
        <v>36</v>
      </c>
      <c r="J127" s="965">
        <v>6</v>
      </c>
      <c r="K127" s="965">
        <v>10</v>
      </c>
      <c r="L127" s="1201" t="s">
        <v>10967</v>
      </c>
      <c r="M127" s="1201" t="s">
        <v>10961</v>
      </c>
    </row>
    <row r="128" spans="1:13" s="1038" customFormat="1" ht="36">
      <c r="A128" s="913" t="s">
        <v>10105</v>
      </c>
      <c r="B128" s="1058" t="s">
        <v>11808</v>
      </c>
      <c r="C128" s="1182" t="s">
        <v>11808</v>
      </c>
      <c r="D128" s="1202">
        <v>18</v>
      </c>
      <c r="E128" s="1201" t="s">
        <v>6496</v>
      </c>
      <c r="F128" s="962" t="s">
        <v>7167</v>
      </c>
      <c r="G128" s="962" t="s">
        <v>3666</v>
      </c>
      <c r="H128" s="931">
        <v>60</v>
      </c>
      <c r="I128" s="931">
        <v>60</v>
      </c>
      <c r="J128" s="965">
        <v>1</v>
      </c>
      <c r="K128" s="965">
        <v>5</v>
      </c>
      <c r="L128" s="1201" t="s">
        <v>10967</v>
      </c>
      <c r="M128" s="1201" t="s">
        <v>10961</v>
      </c>
    </row>
    <row r="129" spans="1:13" s="1038" customFormat="1" ht="36">
      <c r="A129" s="913" t="s">
        <v>10105</v>
      </c>
      <c r="B129" s="1058" t="s">
        <v>11808</v>
      </c>
      <c r="C129" s="1182" t="s">
        <v>11808</v>
      </c>
      <c r="D129" s="1202">
        <v>14</v>
      </c>
      <c r="E129" s="1201" t="s">
        <v>6496</v>
      </c>
      <c r="F129" s="962" t="s">
        <v>7167</v>
      </c>
      <c r="G129" s="962" t="s">
        <v>3666</v>
      </c>
      <c r="H129" s="931">
        <v>60</v>
      </c>
      <c r="I129" s="931">
        <v>60</v>
      </c>
      <c r="J129" s="965">
        <v>6</v>
      </c>
      <c r="K129" s="965">
        <v>10</v>
      </c>
      <c r="L129" s="1201" t="s">
        <v>10967</v>
      </c>
      <c r="M129" s="1201" t="s">
        <v>10961</v>
      </c>
    </row>
    <row r="130" spans="1:13" s="1038" customFormat="1">
      <c r="A130" s="1179" t="s">
        <v>11809</v>
      </c>
      <c r="B130" s="1180"/>
      <c r="C130" s="1180"/>
      <c r="D130" s="1180"/>
      <c r="E130" s="1180"/>
      <c r="F130" s="1180"/>
      <c r="G130" s="1180"/>
      <c r="H130" s="1180"/>
      <c r="I130" s="1180"/>
      <c r="J130" s="1180"/>
      <c r="K130" s="1180"/>
      <c r="L130" s="1180"/>
      <c r="M130" s="1181"/>
    </row>
    <row r="131" spans="1:13" s="1038" customFormat="1" ht="36">
      <c r="A131" s="913" t="s">
        <v>10097</v>
      </c>
      <c r="B131" s="1058" t="s">
        <v>11810</v>
      </c>
      <c r="C131" s="1182" t="s">
        <v>11810</v>
      </c>
      <c r="D131" s="961">
        <v>172</v>
      </c>
      <c r="E131" s="1201" t="s">
        <v>6496</v>
      </c>
      <c r="F131" s="962" t="s">
        <v>1292</v>
      </c>
      <c r="G131" s="962" t="s">
        <v>3666</v>
      </c>
      <c r="H131" s="931">
        <v>12</v>
      </c>
      <c r="I131" s="931">
        <v>12</v>
      </c>
      <c r="J131" s="965">
        <v>1</v>
      </c>
      <c r="K131" s="965">
        <v>5</v>
      </c>
      <c r="L131" s="1201" t="s">
        <v>10967</v>
      </c>
      <c r="M131" s="1201" t="s">
        <v>10961</v>
      </c>
    </row>
    <row r="132" spans="1:13" s="1038" customFormat="1" ht="36">
      <c r="A132" s="913" t="s">
        <v>10097</v>
      </c>
      <c r="B132" s="1058" t="s">
        <v>11810</v>
      </c>
      <c r="C132" s="1182" t="s">
        <v>11810</v>
      </c>
      <c r="D132" s="961">
        <v>137</v>
      </c>
      <c r="E132" s="1201" t="s">
        <v>6496</v>
      </c>
      <c r="F132" s="962" t="s">
        <v>1292</v>
      </c>
      <c r="G132" s="962" t="s">
        <v>3666</v>
      </c>
      <c r="H132" s="931">
        <v>12</v>
      </c>
      <c r="I132" s="931">
        <v>12</v>
      </c>
      <c r="J132" s="965">
        <v>6</v>
      </c>
      <c r="K132" s="965">
        <v>19</v>
      </c>
      <c r="L132" s="1201" t="s">
        <v>10967</v>
      </c>
      <c r="M132" s="1201" t="s">
        <v>10961</v>
      </c>
    </row>
    <row r="133" spans="1:13" s="1038" customFormat="1" ht="36">
      <c r="A133" s="913" t="s">
        <v>10097</v>
      </c>
      <c r="B133" s="1058" t="s">
        <v>11810</v>
      </c>
      <c r="C133" s="1182" t="s">
        <v>11810</v>
      </c>
      <c r="D133" s="961">
        <v>103</v>
      </c>
      <c r="E133" s="1201" t="s">
        <v>6496</v>
      </c>
      <c r="F133" s="962" t="s">
        <v>1292</v>
      </c>
      <c r="G133" s="962" t="s">
        <v>3666</v>
      </c>
      <c r="H133" s="931">
        <v>12</v>
      </c>
      <c r="I133" s="931">
        <v>12</v>
      </c>
      <c r="J133" s="965">
        <v>20</v>
      </c>
      <c r="K133" s="965">
        <v>49</v>
      </c>
      <c r="L133" s="1201" t="s">
        <v>10967</v>
      </c>
      <c r="M133" s="1201" t="s">
        <v>10961</v>
      </c>
    </row>
    <row r="134" spans="1:13" s="1038" customFormat="1" ht="36">
      <c r="A134" s="913" t="s">
        <v>10097</v>
      </c>
      <c r="B134" s="1058" t="s">
        <v>11810</v>
      </c>
      <c r="C134" s="1182" t="s">
        <v>11810</v>
      </c>
      <c r="D134" s="961">
        <v>94</v>
      </c>
      <c r="E134" s="1201" t="s">
        <v>6496</v>
      </c>
      <c r="F134" s="962" t="s">
        <v>1292</v>
      </c>
      <c r="G134" s="962" t="s">
        <v>3666</v>
      </c>
      <c r="H134" s="931">
        <v>12</v>
      </c>
      <c r="I134" s="931">
        <v>12</v>
      </c>
      <c r="J134" s="965">
        <v>50</v>
      </c>
      <c r="K134" s="965">
        <v>99</v>
      </c>
      <c r="L134" s="1201" t="s">
        <v>10967</v>
      </c>
      <c r="M134" s="1201" t="s">
        <v>10961</v>
      </c>
    </row>
    <row r="135" spans="1:13" s="1038" customFormat="1" ht="36">
      <c r="A135" s="913" t="s">
        <v>10097</v>
      </c>
      <c r="B135" s="1058" t="s">
        <v>11810</v>
      </c>
      <c r="C135" s="1182" t="s">
        <v>11810</v>
      </c>
      <c r="D135" s="961">
        <v>86</v>
      </c>
      <c r="E135" s="1201" t="s">
        <v>6496</v>
      </c>
      <c r="F135" s="962" t="s">
        <v>1292</v>
      </c>
      <c r="G135" s="962" t="s">
        <v>3666</v>
      </c>
      <c r="H135" s="931">
        <v>12</v>
      </c>
      <c r="I135" s="931">
        <v>12</v>
      </c>
      <c r="J135" s="965">
        <v>100</v>
      </c>
      <c r="K135" s="965">
        <v>300</v>
      </c>
      <c r="L135" s="1201" t="s">
        <v>10967</v>
      </c>
      <c r="M135" s="1201" t="s">
        <v>10961</v>
      </c>
    </row>
    <row r="136" spans="1:13" s="1038" customFormat="1" ht="36">
      <c r="A136" s="913" t="s">
        <v>10097</v>
      </c>
      <c r="B136" s="1058" t="s">
        <v>11810</v>
      </c>
      <c r="C136" s="1182" t="s">
        <v>11810</v>
      </c>
      <c r="D136" s="1202">
        <v>147</v>
      </c>
      <c r="E136" s="1201" t="s">
        <v>6496</v>
      </c>
      <c r="F136" s="962" t="s">
        <v>1292</v>
      </c>
      <c r="G136" s="962" t="s">
        <v>3666</v>
      </c>
      <c r="H136" s="931">
        <v>36</v>
      </c>
      <c r="I136" s="931">
        <v>36</v>
      </c>
      <c r="J136" s="965">
        <v>1</v>
      </c>
      <c r="K136" s="965">
        <v>5</v>
      </c>
      <c r="L136" s="1201" t="s">
        <v>10967</v>
      </c>
      <c r="M136" s="1201" t="s">
        <v>10961</v>
      </c>
    </row>
    <row r="137" spans="1:13" s="1038" customFormat="1" ht="36">
      <c r="A137" s="913" t="s">
        <v>10097</v>
      </c>
      <c r="B137" s="1058" t="s">
        <v>11810</v>
      </c>
      <c r="C137" s="1182" t="s">
        <v>11810</v>
      </c>
      <c r="D137" s="1202">
        <v>117</v>
      </c>
      <c r="E137" s="1201" t="s">
        <v>6496</v>
      </c>
      <c r="F137" s="962" t="s">
        <v>1292</v>
      </c>
      <c r="G137" s="962" t="s">
        <v>3666</v>
      </c>
      <c r="H137" s="931">
        <v>36</v>
      </c>
      <c r="I137" s="931">
        <v>36</v>
      </c>
      <c r="J137" s="965">
        <v>6</v>
      </c>
      <c r="K137" s="965">
        <v>19</v>
      </c>
      <c r="L137" s="1201" t="s">
        <v>10967</v>
      </c>
      <c r="M137" s="1201" t="s">
        <v>10961</v>
      </c>
    </row>
    <row r="138" spans="1:13" s="1038" customFormat="1" ht="36">
      <c r="A138" s="913" t="s">
        <v>10097</v>
      </c>
      <c r="B138" s="1058" t="s">
        <v>11810</v>
      </c>
      <c r="C138" s="1182" t="s">
        <v>11810</v>
      </c>
      <c r="D138" s="1202">
        <v>88</v>
      </c>
      <c r="E138" s="1201" t="s">
        <v>6496</v>
      </c>
      <c r="F138" s="962" t="s">
        <v>1292</v>
      </c>
      <c r="G138" s="962" t="s">
        <v>3666</v>
      </c>
      <c r="H138" s="931">
        <v>36</v>
      </c>
      <c r="I138" s="931">
        <v>36</v>
      </c>
      <c r="J138" s="965">
        <v>20</v>
      </c>
      <c r="K138" s="965">
        <v>49</v>
      </c>
      <c r="L138" s="1201" t="s">
        <v>10967</v>
      </c>
      <c r="M138" s="1201" t="s">
        <v>10961</v>
      </c>
    </row>
    <row r="139" spans="1:13" s="1038" customFormat="1" ht="36">
      <c r="A139" s="913" t="s">
        <v>10097</v>
      </c>
      <c r="B139" s="1058" t="s">
        <v>11810</v>
      </c>
      <c r="C139" s="1182" t="s">
        <v>11810</v>
      </c>
      <c r="D139" s="1202">
        <v>81</v>
      </c>
      <c r="E139" s="1201" t="s">
        <v>6496</v>
      </c>
      <c r="F139" s="962" t="s">
        <v>1292</v>
      </c>
      <c r="G139" s="962" t="s">
        <v>3666</v>
      </c>
      <c r="H139" s="931">
        <v>36</v>
      </c>
      <c r="I139" s="931">
        <v>36</v>
      </c>
      <c r="J139" s="965">
        <v>50</v>
      </c>
      <c r="K139" s="965">
        <v>99</v>
      </c>
      <c r="L139" s="1201" t="s">
        <v>10967</v>
      </c>
      <c r="M139" s="1201" t="s">
        <v>10961</v>
      </c>
    </row>
    <row r="140" spans="1:13" s="1038" customFormat="1" ht="36">
      <c r="A140" s="913" t="s">
        <v>10097</v>
      </c>
      <c r="B140" s="1058" t="s">
        <v>11810</v>
      </c>
      <c r="C140" s="1182" t="s">
        <v>11810</v>
      </c>
      <c r="D140" s="1202">
        <v>73</v>
      </c>
      <c r="E140" s="1201" t="s">
        <v>6496</v>
      </c>
      <c r="F140" s="962" t="s">
        <v>1292</v>
      </c>
      <c r="G140" s="962" t="s">
        <v>3666</v>
      </c>
      <c r="H140" s="931">
        <v>36</v>
      </c>
      <c r="I140" s="931">
        <v>36</v>
      </c>
      <c r="J140" s="965">
        <v>100</v>
      </c>
      <c r="K140" s="965">
        <v>300</v>
      </c>
      <c r="L140" s="1201" t="s">
        <v>10967</v>
      </c>
      <c r="M140" s="1201" t="s">
        <v>10961</v>
      </c>
    </row>
    <row r="141" spans="1:13" s="1038" customFormat="1" ht="36">
      <c r="A141" s="913" t="s">
        <v>10097</v>
      </c>
      <c r="B141" s="1058" t="s">
        <v>11810</v>
      </c>
      <c r="C141" s="1182" t="s">
        <v>11810</v>
      </c>
      <c r="D141" s="1202">
        <v>117</v>
      </c>
      <c r="E141" s="1201" t="s">
        <v>6496</v>
      </c>
      <c r="F141" s="962" t="s">
        <v>1292</v>
      </c>
      <c r="G141" s="962" t="s">
        <v>3666</v>
      </c>
      <c r="H141" s="931">
        <v>60</v>
      </c>
      <c r="I141" s="931">
        <v>60</v>
      </c>
      <c r="J141" s="965">
        <v>1</v>
      </c>
      <c r="K141" s="965">
        <v>5</v>
      </c>
      <c r="L141" s="1201" t="s">
        <v>10967</v>
      </c>
      <c r="M141" s="1201" t="s">
        <v>10961</v>
      </c>
    </row>
    <row r="142" spans="1:13" s="1038" customFormat="1" ht="36">
      <c r="A142" s="913" t="s">
        <v>10097</v>
      </c>
      <c r="B142" s="1058" t="s">
        <v>11810</v>
      </c>
      <c r="C142" s="1182" t="s">
        <v>11810</v>
      </c>
      <c r="D142" s="1202">
        <v>94</v>
      </c>
      <c r="E142" s="1201" t="s">
        <v>6496</v>
      </c>
      <c r="F142" s="962" t="s">
        <v>1292</v>
      </c>
      <c r="G142" s="962" t="s">
        <v>3666</v>
      </c>
      <c r="H142" s="931">
        <v>60</v>
      </c>
      <c r="I142" s="931">
        <v>60</v>
      </c>
      <c r="J142" s="965">
        <v>6</v>
      </c>
      <c r="K142" s="965">
        <v>19</v>
      </c>
      <c r="L142" s="1201" t="s">
        <v>10967</v>
      </c>
      <c r="M142" s="1201" t="s">
        <v>10961</v>
      </c>
    </row>
    <row r="143" spans="1:13" s="1038" customFormat="1" ht="36">
      <c r="A143" s="913" t="s">
        <v>10097</v>
      </c>
      <c r="B143" s="1058" t="s">
        <v>11810</v>
      </c>
      <c r="C143" s="1182" t="s">
        <v>11810</v>
      </c>
      <c r="D143" s="1202">
        <v>70</v>
      </c>
      <c r="E143" s="1201" t="s">
        <v>6496</v>
      </c>
      <c r="F143" s="962" t="s">
        <v>1292</v>
      </c>
      <c r="G143" s="962" t="s">
        <v>3666</v>
      </c>
      <c r="H143" s="931">
        <v>60</v>
      </c>
      <c r="I143" s="931">
        <v>60</v>
      </c>
      <c r="J143" s="965">
        <v>20</v>
      </c>
      <c r="K143" s="965">
        <v>49</v>
      </c>
      <c r="L143" s="1201" t="s">
        <v>10967</v>
      </c>
      <c r="M143" s="1201" t="s">
        <v>10961</v>
      </c>
    </row>
    <row r="144" spans="1:13" s="1038" customFormat="1" ht="36">
      <c r="A144" s="913" t="s">
        <v>10097</v>
      </c>
      <c r="B144" s="1058" t="s">
        <v>11810</v>
      </c>
      <c r="C144" s="1182" t="s">
        <v>11810</v>
      </c>
      <c r="D144" s="1202">
        <v>65</v>
      </c>
      <c r="E144" s="1201" t="s">
        <v>6496</v>
      </c>
      <c r="F144" s="962" t="s">
        <v>1292</v>
      </c>
      <c r="G144" s="962" t="s">
        <v>3666</v>
      </c>
      <c r="H144" s="931">
        <v>60</v>
      </c>
      <c r="I144" s="931">
        <v>60</v>
      </c>
      <c r="J144" s="965">
        <v>50</v>
      </c>
      <c r="K144" s="965">
        <v>99</v>
      </c>
      <c r="L144" s="1201" t="s">
        <v>10967</v>
      </c>
      <c r="M144" s="1201" t="s">
        <v>10961</v>
      </c>
    </row>
    <row r="145" spans="1:13" s="1038" customFormat="1" ht="36">
      <c r="A145" s="913" t="s">
        <v>10097</v>
      </c>
      <c r="B145" s="1058" t="s">
        <v>11810</v>
      </c>
      <c r="C145" s="1182" t="s">
        <v>11810</v>
      </c>
      <c r="D145" s="1202">
        <v>59</v>
      </c>
      <c r="E145" s="1201" t="s">
        <v>6496</v>
      </c>
      <c r="F145" s="962" t="s">
        <v>1292</v>
      </c>
      <c r="G145" s="962" t="s">
        <v>3666</v>
      </c>
      <c r="H145" s="931">
        <v>60</v>
      </c>
      <c r="I145" s="931">
        <v>60</v>
      </c>
      <c r="J145" s="965">
        <v>100</v>
      </c>
      <c r="K145" s="965">
        <v>300</v>
      </c>
      <c r="L145" s="1201" t="s">
        <v>10967</v>
      </c>
      <c r="M145" s="1201" t="s">
        <v>10961</v>
      </c>
    </row>
    <row r="146" spans="1:13" s="1038" customFormat="1">
      <c r="A146" s="1179" t="s">
        <v>11811</v>
      </c>
      <c r="B146" s="1180"/>
      <c r="C146" s="1180"/>
      <c r="D146" s="1180"/>
      <c r="E146" s="1180"/>
      <c r="F146" s="1180"/>
      <c r="G146" s="1180"/>
      <c r="H146" s="1180"/>
      <c r="I146" s="1180"/>
      <c r="J146" s="1180"/>
      <c r="K146" s="1180"/>
      <c r="L146" s="1180"/>
      <c r="M146" s="1181"/>
    </row>
    <row r="147" spans="1:13" s="1038" customFormat="1" ht="36">
      <c r="A147" s="913" t="s">
        <v>10104</v>
      </c>
      <c r="B147" s="1058" t="s">
        <v>11812</v>
      </c>
      <c r="C147" s="1182" t="s">
        <v>11812</v>
      </c>
      <c r="D147" s="961">
        <v>172</v>
      </c>
      <c r="E147" s="1201" t="s">
        <v>6496</v>
      </c>
      <c r="F147" s="962" t="s">
        <v>7167</v>
      </c>
      <c r="G147" s="962" t="s">
        <v>3666</v>
      </c>
      <c r="H147" s="931">
        <v>12</v>
      </c>
      <c r="I147" s="931">
        <v>12</v>
      </c>
      <c r="J147" s="965">
        <v>1</v>
      </c>
      <c r="K147" s="965">
        <v>5</v>
      </c>
      <c r="L147" s="1201" t="s">
        <v>10967</v>
      </c>
      <c r="M147" s="1201" t="s">
        <v>10961</v>
      </c>
    </row>
    <row r="148" spans="1:13" s="1038" customFormat="1" ht="36">
      <c r="A148" s="913" t="s">
        <v>10104</v>
      </c>
      <c r="B148" s="1058" t="s">
        <v>11812</v>
      </c>
      <c r="C148" s="1182" t="s">
        <v>11812</v>
      </c>
      <c r="D148" s="961">
        <v>137</v>
      </c>
      <c r="E148" s="1201" t="s">
        <v>6496</v>
      </c>
      <c r="F148" s="962" t="s">
        <v>7167</v>
      </c>
      <c r="G148" s="962" t="s">
        <v>3666</v>
      </c>
      <c r="H148" s="931">
        <v>12</v>
      </c>
      <c r="I148" s="931">
        <v>12</v>
      </c>
      <c r="J148" s="965">
        <v>6</v>
      </c>
      <c r="K148" s="965">
        <v>19</v>
      </c>
      <c r="L148" s="1201" t="s">
        <v>10967</v>
      </c>
      <c r="M148" s="1201" t="s">
        <v>10961</v>
      </c>
    </row>
    <row r="149" spans="1:13" s="1038" customFormat="1" ht="36">
      <c r="A149" s="913" t="s">
        <v>10104</v>
      </c>
      <c r="B149" s="1058" t="s">
        <v>11812</v>
      </c>
      <c r="C149" s="1182" t="s">
        <v>11812</v>
      </c>
      <c r="D149" s="961">
        <v>103</v>
      </c>
      <c r="E149" s="1201" t="s">
        <v>6496</v>
      </c>
      <c r="F149" s="962" t="s">
        <v>7167</v>
      </c>
      <c r="G149" s="962" t="s">
        <v>3666</v>
      </c>
      <c r="H149" s="931">
        <v>12</v>
      </c>
      <c r="I149" s="931">
        <v>12</v>
      </c>
      <c r="J149" s="965">
        <v>20</v>
      </c>
      <c r="K149" s="965">
        <v>49</v>
      </c>
      <c r="L149" s="1201" t="s">
        <v>10967</v>
      </c>
      <c r="M149" s="1201" t="s">
        <v>10961</v>
      </c>
    </row>
    <row r="150" spans="1:13" s="1038" customFormat="1" ht="36">
      <c r="A150" s="913" t="s">
        <v>10104</v>
      </c>
      <c r="B150" s="1058" t="s">
        <v>11812</v>
      </c>
      <c r="C150" s="1182" t="s">
        <v>11812</v>
      </c>
      <c r="D150" s="961">
        <v>94</v>
      </c>
      <c r="E150" s="1201" t="s">
        <v>6496</v>
      </c>
      <c r="F150" s="962" t="s">
        <v>7167</v>
      </c>
      <c r="G150" s="962" t="s">
        <v>3666</v>
      </c>
      <c r="H150" s="931">
        <v>12</v>
      </c>
      <c r="I150" s="931">
        <v>12</v>
      </c>
      <c r="J150" s="965">
        <v>50</v>
      </c>
      <c r="K150" s="965">
        <v>99</v>
      </c>
      <c r="L150" s="1201" t="s">
        <v>10967</v>
      </c>
      <c r="M150" s="1201" t="s">
        <v>10961</v>
      </c>
    </row>
    <row r="151" spans="1:13" s="1038" customFormat="1" ht="36">
      <c r="A151" s="913" t="s">
        <v>10104</v>
      </c>
      <c r="B151" s="1058" t="s">
        <v>11812</v>
      </c>
      <c r="C151" s="1182" t="s">
        <v>11812</v>
      </c>
      <c r="D151" s="961">
        <v>86</v>
      </c>
      <c r="E151" s="1201" t="s">
        <v>6496</v>
      </c>
      <c r="F151" s="962" t="s">
        <v>7167</v>
      </c>
      <c r="G151" s="962" t="s">
        <v>3666</v>
      </c>
      <c r="H151" s="931">
        <v>12</v>
      </c>
      <c r="I151" s="931">
        <v>12</v>
      </c>
      <c r="J151" s="965">
        <v>100</v>
      </c>
      <c r="K151" s="965">
        <v>300</v>
      </c>
      <c r="L151" s="1201" t="s">
        <v>10967</v>
      </c>
      <c r="M151" s="1201" t="s">
        <v>10961</v>
      </c>
    </row>
    <row r="152" spans="1:13" s="1038" customFormat="1" ht="36">
      <c r="A152" s="913" t="s">
        <v>10104</v>
      </c>
      <c r="B152" s="1058" t="s">
        <v>11812</v>
      </c>
      <c r="C152" s="1182" t="s">
        <v>11812</v>
      </c>
      <c r="D152" s="1202">
        <v>147</v>
      </c>
      <c r="E152" s="1201" t="s">
        <v>6496</v>
      </c>
      <c r="F152" s="962" t="s">
        <v>7167</v>
      </c>
      <c r="G152" s="962" t="s">
        <v>3666</v>
      </c>
      <c r="H152" s="931">
        <v>36</v>
      </c>
      <c r="I152" s="931">
        <v>36</v>
      </c>
      <c r="J152" s="965">
        <v>1</v>
      </c>
      <c r="K152" s="965">
        <v>5</v>
      </c>
      <c r="L152" s="1201" t="s">
        <v>10967</v>
      </c>
      <c r="M152" s="1201" t="s">
        <v>10961</v>
      </c>
    </row>
    <row r="153" spans="1:13" s="1038" customFormat="1" ht="36">
      <c r="A153" s="913" t="s">
        <v>10104</v>
      </c>
      <c r="B153" s="1058" t="s">
        <v>11812</v>
      </c>
      <c r="C153" s="1182" t="s">
        <v>11812</v>
      </c>
      <c r="D153" s="1202">
        <v>117</v>
      </c>
      <c r="E153" s="1201" t="s">
        <v>6496</v>
      </c>
      <c r="F153" s="962" t="s">
        <v>7167</v>
      </c>
      <c r="G153" s="962" t="s">
        <v>3666</v>
      </c>
      <c r="H153" s="931">
        <v>36</v>
      </c>
      <c r="I153" s="931">
        <v>36</v>
      </c>
      <c r="J153" s="965">
        <v>6</v>
      </c>
      <c r="K153" s="965">
        <v>19</v>
      </c>
      <c r="L153" s="1201" t="s">
        <v>10967</v>
      </c>
      <c r="M153" s="1201" t="s">
        <v>10961</v>
      </c>
    </row>
    <row r="154" spans="1:13" s="1038" customFormat="1" ht="36">
      <c r="A154" s="913" t="s">
        <v>10104</v>
      </c>
      <c r="B154" s="1058" t="s">
        <v>11812</v>
      </c>
      <c r="C154" s="1182" t="s">
        <v>11812</v>
      </c>
      <c r="D154" s="1202">
        <v>88</v>
      </c>
      <c r="E154" s="1201" t="s">
        <v>6496</v>
      </c>
      <c r="F154" s="962" t="s">
        <v>7167</v>
      </c>
      <c r="G154" s="962" t="s">
        <v>3666</v>
      </c>
      <c r="H154" s="931">
        <v>36</v>
      </c>
      <c r="I154" s="931">
        <v>36</v>
      </c>
      <c r="J154" s="965">
        <v>20</v>
      </c>
      <c r="K154" s="965">
        <v>49</v>
      </c>
      <c r="L154" s="1201" t="s">
        <v>10967</v>
      </c>
      <c r="M154" s="1201" t="s">
        <v>10961</v>
      </c>
    </row>
    <row r="155" spans="1:13" s="1038" customFormat="1" ht="36">
      <c r="A155" s="913" t="s">
        <v>10104</v>
      </c>
      <c r="B155" s="1058" t="s">
        <v>11812</v>
      </c>
      <c r="C155" s="1182" t="s">
        <v>11812</v>
      </c>
      <c r="D155" s="1202">
        <v>81</v>
      </c>
      <c r="E155" s="1201" t="s">
        <v>6496</v>
      </c>
      <c r="F155" s="962" t="s">
        <v>7167</v>
      </c>
      <c r="G155" s="962" t="s">
        <v>3666</v>
      </c>
      <c r="H155" s="931">
        <v>36</v>
      </c>
      <c r="I155" s="931">
        <v>36</v>
      </c>
      <c r="J155" s="965">
        <v>50</v>
      </c>
      <c r="K155" s="965">
        <v>99</v>
      </c>
      <c r="L155" s="1201" t="s">
        <v>10967</v>
      </c>
      <c r="M155" s="1201" t="s">
        <v>10961</v>
      </c>
    </row>
    <row r="156" spans="1:13" s="1038" customFormat="1" ht="36">
      <c r="A156" s="913" t="s">
        <v>10104</v>
      </c>
      <c r="B156" s="1058" t="s">
        <v>11812</v>
      </c>
      <c r="C156" s="1182" t="s">
        <v>11812</v>
      </c>
      <c r="D156" s="1202">
        <v>73</v>
      </c>
      <c r="E156" s="1201" t="s">
        <v>6496</v>
      </c>
      <c r="F156" s="962" t="s">
        <v>7167</v>
      </c>
      <c r="G156" s="962" t="s">
        <v>3666</v>
      </c>
      <c r="H156" s="931">
        <v>36</v>
      </c>
      <c r="I156" s="931">
        <v>36</v>
      </c>
      <c r="J156" s="965">
        <v>100</v>
      </c>
      <c r="K156" s="965">
        <v>300</v>
      </c>
      <c r="L156" s="1201" t="s">
        <v>10967</v>
      </c>
      <c r="M156" s="1201" t="s">
        <v>10961</v>
      </c>
    </row>
    <row r="157" spans="1:13" s="1038" customFormat="1" ht="36">
      <c r="A157" s="913" t="s">
        <v>10104</v>
      </c>
      <c r="B157" s="1058" t="s">
        <v>11812</v>
      </c>
      <c r="C157" s="1182" t="s">
        <v>11812</v>
      </c>
      <c r="D157" s="1202">
        <v>117</v>
      </c>
      <c r="E157" s="1201" t="s">
        <v>6496</v>
      </c>
      <c r="F157" s="962" t="s">
        <v>7167</v>
      </c>
      <c r="G157" s="962" t="s">
        <v>3666</v>
      </c>
      <c r="H157" s="931">
        <v>60</v>
      </c>
      <c r="I157" s="931">
        <v>60</v>
      </c>
      <c r="J157" s="965">
        <v>1</v>
      </c>
      <c r="K157" s="965">
        <v>5</v>
      </c>
      <c r="L157" s="1201" t="s">
        <v>10967</v>
      </c>
      <c r="M157" s="1201" t="s">
        <v>10961</v>
      </c>
    </row>
    <row r="158" spans="1:13" s="1038" customFormat="1" ht="36">
      <c r="A158" s="913" t="s">
        <v>10104</v>
      </c>
      <c r="B158" s="1058" t="s">
        <v>11812</v>
      </c>
      <c r="C158" s="1182" t="s">
        <v>11812</v>
      </c>
      <c r="D158" s="1202">
        <v>94</v>
      </c>
      <c r="E158" s="1201" t="s">
        <v>6496</v>
      </c>
      <c r="F158" s="962" t="s">
        <v>7167</v>
      </c>
      <c r="G158" s="962" t="s">
        <v>3666</v>
      </c>
      <c r="H158" s="931">
        <v>60</v>
      </c>
      <c r="I158" s="931">
        <v>60</v>
      </c>
      <c r="J158" s="965">
        <v>6</v>
      </c>
      <c r="K158" s="965">
        <v>19</v>
      </c>
      <c r="L158" s="1201" t="s">
        <v>10967</v>
      </c>
      <c r="M158" s="1201" t="s">
        <v>10961</v>
      </c>
    </row>
    <row r="159" spans="1:13" s="1038" customFormat="1" ht="36">
      <c r="A159" s="913" t="s">
        <v>10104</v>
      </c>
      <c r="B159" s="1058" t="s">
        <v>11812</v>
      </c>
      <c r="C159" s="1182" t="s">
        <v>11812</v>
      </c>
      <c r="D159" s="1202">
        <v>70</v>
      </c>
      <c r="E159" s="1201" t="s">
        <v>6496</v>
      </c>
      <c r="F159" s="962" t="s">
        <v>7167</v>
      </c>
      <c r="G159" s="962" t="s">
        <v>3666</v>
      </c>
      <c r="H159" s="931">
        <v>60</v>
      </c>
      <c r="I159" s="931">
        <v>60</v>
      </c>
      <c r="J159" s="965">
        <v>20</v>
      </c>
      <c r="K159" s="965">
        <v>49</v>
      </c>
      <c r="L159" s="1201" t="s">
        <v>10967</v>
      </c>
      <c r="M159" s="1201" t="s">
        <v>10961</v>
      </c>
    </row>
    <row r="160" spans="1:13" s="1038" customFormat="1" ht="36">
      <c r="A160" s="913" t="s">
        <v>10104</v>
      </c>
      <c r="B160" s="1058" t="s">
        <v>11812</v>
      </c>
      <c r="C160" s="1182" t="s">
        <v>11812</v>
      </c>
      <c r="D160" s="1202">
        <v>65</v>
      </c>
      <c r="E160" s="1201" t="s">
        <v>6496</v>
      </c>
      <c r="F160" s="962" t="s">
        <v>7167</v>
      </c>
      <c r="G160" s="962" t="s">
        <v>3666</v>
      </c>
      <c r="H160" s="931">
        <v>60</v>
      </c>
      <c r="I160" s="931">
        <v>60</v>
      </c>
      <c r="J160" s="965">
        <v>50</v>
      </c>
      <c r="K160" s="965">
        <v>99</v>
      </c>
      <c r="L160" s="1201" t="s">
        <v>10967</v>
      </c>
      <c r="M160" s="1201" t="s">
        <v>10961</v>
      </c>
    </row>
    <row r="161" spans="1:13" s="1038" customFormat="1" ht="36">
      <c r="A161" s="913" t="s">
        <v>10104</v>
      </c>
      <c r="B161" s="1058" t="s">
        <v>11812</v>
      </c>
      <c r="C161" s="1182" t="s">
        <v>11812</v>
      </c>
      <c r="D161" s="1202">
        <v>59</v>
      </c>
      <c r="E161" s="1201" t="s">
        <v>6496</v>
      </c>
      <c r="F161" s="962" t="s">
        <v>7167</v>
      </c>
      <c r="G161" s="962" t="s">
        <v>3666</v>
      </c>
      <c r="H161" s="931">
        <v>60</v>
      </c>
      <c r="I161" s="931">
        <v>60</v>
      </c>
      <c r="J161" s="965">
        <v>100</v>
      </c>
      <c r="K161" s="965">
        <v>300</v>
      </c>
      <c r="L161" s="1201" t="s">
        <v>10967</v>
      </c>
      <c r="M161" s="1201" t="s">
        <v>10961</v>
      </c>
    </row>
    <row r="162" spans="1:13" s="1038" customFormat="1" ht="14.25" thickBot="1">
      <c r="A162" s="130"/>
      <c r="B162" s="130"/>
      <c r="C162" s="130"/>
      <c r="D162" s="19"/>
      <c r="E162" s="553"/>
      <c r="F162" s="20"/>
      <c r="G162" s="20"/>
      <c r="H162" s="431"/>
      <c r="I162" s="431"/>
    </row>
    <row r="163" spans="1:13" s="1038" customFormat="1" ht="24">
      <c r="A163" s="335" t="s">
        <v>0</v>
      </c>
      <c r="B163" s="432" t="s">
        <v>1</v>
      </c>
      <c r="C163" s="336" t="s">
        <v>2</v>
      </c>
      <c r="D163" s="853" t="s">
        <v>3</v>
      </c>
      <c r="E163" s="987" t="s">
        <v>6494</v>
      </c>
      <c r="F163" s="859" t="s">
        <v>4</v>
      </c>
      <c r="G163" s="584" t="s">
        <v>8398</v>
      </c>
      <c r="H163" s="336" t="s">
        <v>352</v>
      </c>
      <c r="I163" s="336" t="s">
        <v>353</v>
      </c>
      <c r="J163" s="939" t="s">
        <v>5727</v>
      </c>
      <c r="K163" s="1042" t="s">
        <v>10964</v>
      </c>
    </row>
    <row r="164" spans="1:13" s="1038" customFormat="1">
      <c r="A164" s="1282" t="s">
        <v>11813</v>
      </c>
      <c r="B164" s="1283"/>
      <c r="C164" s="1283"/>
      <c r="D164" s="1283"/>
      <c r="E164" s="1283"/>
      <c r="F164" s="1283"/>
      <c r="G164" s="1283"/>
      <c r="H164" s="1283"/>
      <c r="I164" s="1283"/>
      <c r="J164" s="1283"/>
      <c r="K164" s="1284"/>
    </row>
    <row r="165" spans="1:13" s="1038" customFormat="1" ht="36">
      <c r="A165" s="913" t="s">
        <v>10228</v>
      </c>
      <c r="B165" s="1058" t="s">
        <v>11814</v>
      </c>
      <c r="C165" s="1182" t="s">
        <v>11814</v>
      </c>
      <c r="D165" s="961">
        <v>0</v>
      </c>
      <c r="E165" s="914" t="s">
        <v>6496</v>
      </c>
      <c r="F165" s="1185" t="s">
        <v>1292</v>
      </c>
      <c r="G165" s="962" t="s">
        <v>3666</v>
      </c>
      <c r="H165" s="965">
        <v>12</v>
      </c>
      <c r="I165" s="965">
        <v>12</v>
      </c>
      <c r="J165" s="1184" t="s">
        <v>10967</v>
      </c>
      <c r="K165" s="1184" t="s">
        <v>10961</v>
      </c>
    </row>
    <row r="166" spans="1:13" s="1038" customFormat="1" ht="36">
      <c r="A166" s="913" t="s">
        <v>10228</v>
      </c>
      <c r="B166" s="1058" t="s">
        <v>11814</v>
      </c>
      <c r="C166" s="1182" t="s">
        <v>11814</v>
      </c>
      <c r="D166" s="961">
        <v>0</v>
      </c>
      <c r="E166" s="914" t="s">
        <v>6496</v>
      </c>
      <c r="F166" s="1185" t="s">
        <v>1292</v>
      </c>
      <c r="G166" s="962" t="s">
        <v>3666</v>
      </c>
      <c r="H166" s="965">
        <v>36</v>
      </c>
      <c r="I166" s="965">
        <v>36</v>
      </c>
      <c r="J166" s="1184" t="s">
        <v>10967</v>
      </c>
      <c r="K166" s="1184" t="s">
        <v>10961</v>
      </c>
    </row>
    <row r="167" spans="1:13" s="1038" customFormat="1" ht="36">
      <c r="A167" s="913" t="s">
        <v>10228</v>
      </c>
      <c r="B167" s="1058" t="s">
        <v>11814</v>
      </c>
      <c r="C167" s="1182" t="s">
        <v>11814</v>
      </c>
      <c r="D167" s="961">
        <v>0</v>
      </c>
      <c r="E167" s="914" t="s">
        <v>6496</v>
      </c>
      <c r="F167" s="1185" t="s">
        <v>1292</v>
      </c>
      <c r="G167" s="962" t="s">
        <v>3666</v>
      </c>
      <c r="H167" s="965">
        <v>60</v>
      </c>
      <c r="I167" s="965">
        <v>60</v>
      </c>
      <c r="J167" s="1184" t="s">
        <v>10967</v>
      </c>
      <c r="K167" s="1184" t="s">
        <v>10961</v>
      </c>
    </row>
    <row r="168" spans="1:13" s="1038" customFormat="1" ht="14.25" thickBot="1">
      <c r="A168" s="130"/>
      <c r="B168" s="130"/>
      <c r="C168" s="130"/>
      <c r="D168" s="19"/>
      <c r="E168" s="553"/>
      <c r="F168" s="20"/>
      <c r="G168" s="20"/>
      <c r="H168" s="431"/>
      <c r="I168" s="431"/>
    </row>
    <row r="169" spans="1:13" s="1038" customFormat="1" ht="24">
      <c r="A169" s="335" t="s">
        <v>0</v>
      </c>
      <c r="B169" s="432" t="s">
        <v>1</v>
      </c>
      <c r="C169" s="336" t="s">
        <v>2</v>
      </c>
      <c r="D169" s="853" t="s">
        <v>3</v>
      </c>
      <c r="E169" s="987" t="s">
        <v>6494</v>
      </c>
      <c r="F169" s="859" t="s">
        <v>4</v>
      </c>
      <c r="G169" s="584" t="s">
        <v>8398</v>
      </c>
      <c r="H169" s="336" t="s">
        <v>352</v>
      </c>
      <c r="I169" s="336" t="s">
        <v>353</v>
      </c>
      <c r="J169" s="939" t="s">
        <v>5727</v>
      </c>
      <c r="K169" s="1042" t="s">
        <v>10964</v>
      </c>
    </row>
    <row r="170" spans="1:13" s="1038" customFormat="1">
      <c r="A170" s="1282" t="s">
        <v>9722</v>
      </c>
      <c r="B170" s="1283"/>
      <c r="C170" s="1283"/>
      <c r="D170" s="1283"/>
      <c r="E170" s="1283"/>
      <c r="F170" s="1283"/>
      <c r="G170" s="1283"/>
      <c r="H170" s="1283"/>
      <c r="I170" s="1283"/>
      <c r="J170" s="1283"/>
      <c r="K170" s="1284"/>
    </row>
    <row r="171" spans="1:13" s="1038" customFormat="1" ht="24">
      <c r="A171" s="932" t="s">
        <v>9720</v>
      </c>
      <c r="B171" s="1058" t="s">
        <v>10913</v>
      </c>
      <c r="C171" s="1182" t="s">
        <v>10913</v>
      </c>
      <c r="D171" s="922">
        <v>2257</v>
      </c>
      <c r="E171" s="920" t="s">
        <v>6496</v>
      </c>
      <c r="F171" s="921" t="s">
        <v>1292</v>
      </c>
      <c r="G171" s="923" t="s">
        <v>3666</v>
      </c>
      <c r="H171" s="931">
        <v>12</v>
      </c>
      <c r="I171" s="931">
        <v>12</v>
      </c>
      <c r="J171" s="1184" t="s">
        <v>10969</v>
      </c>
      <c r="K171" s="1184" t="s">
        <v>10968</v>
      </c>
    </row>
    <row r="172" spans="1:13" s="1038" customFormat="1" ht="24">
      <c r="A172" s="932" t="s">
        <v>9720</v>
      </c>
      <c r="B172" s="1058" t="s">
        <v>10913</v>
      </c>
      <c r="C172" s="1182" t="s">
        <v>10913</v>
      </c>
      <c r="D172" s="922">
        <v>1929</v>
      </c>
      <c r="E172" s="920" t="s">
        <v>6496</v>
      </c>
      <c r="F172" s="921" t="s">
        <v>1292</v>
      </c>
      <c r="G172" s="923" t="s">
        <v>3666</v>
      </c>
      <c r="H172" s="931">
        <v>36</v>
      </c>
      <c r="I172" s="931">
        <v>36</v>
      </c>
      <c r="J172" s="1184" t="s">
        <v>10969</v>
      </c>
      <c r="K172" s="1184" t="s">
        <v>10968</v>
      </c>
    </row>
    <row r="173" spans="1:13" s="1038" customFormat="1" ht="24">
      <c r="A173" s="932" t="s">
        <v>9720</v>
      </c>
      <c r="B173" s="1058" t="s">
        <v>10913</v>
      </c>
      <c r="C173" s="1182" t="s">
        <v>10913</v>
      </c>
      <c r="D173" s="922">
        <v>1544</v>
      </c>
      <c r="E173" s="920" t="s">
        <v>6496</v>
      </c>
      <c r="F173" s="921" t="s">
        <v>1292</v>
      </c>
      <c r="G173" s="923" t="s">
        <v>3666</v>
      </c>
      <c r="H173" s="931">
        <v>60</v>
      </c>
      <c r="I173" s="931">
        <v>60</v>
      </c>
      <c r="J173" s="1184" t="s">
        <v>10969</v>
      </c>
      <c r="K173" s="1184" t="s">
        <v>10968</v>
      </c>
    </row>
    <row r="174" spans="1:13" s="1038" customFormat="1">
      <c r="A174" s="1282" t="s">
        <v>9723</v>
      </c>
      <c r="B174" s="1283"/>
      <c r="C174" s="1283"/>
      <c r="D174" s="1283"/>
      <c r="E174" s="1283"/>
      <c r="F174" s="1283"/>
      <c r="G174" s="1283"/>
      <c r="H174" s="1283"/>
      <c r="I174" s="1283"/>
      <c r="J174" s="1283"/>
      <c r="K174" s="1284"/>
    </row>
    <row r="175" spans="1:13" s="1038" customFormat="1" ht="24">
      <c r="A175" s="932" t="s">
        <v>9721</v>
      </c>
      <c r="B175" s="1058" t="s">
        <v>10894</v>
      </c>
      <c r="C175" s="1182" t="s">
        <v>10894</v>
      </c>
      <c r="D175" s="922">
        <v>2257</v>
      </c>
      <c r="E175" s="920" t="s">
        <v>6496</v>
      </c>
      <c r="F175" s="921" t="s">
        <v>7167</v>
      </c>
      <c r="G175" s="923" t="s">
        <v>3666</v>
      </c>
      <c r="H175" s="931">
        <v>12</v>
      </c>
      <c r="I175" s="931">
        <v>12</v>
      </c>
      <c r="J175" s="1184" t="s">
        <v>10969</v>
      </c>
      <c r="K175" s="1184" t="s">
        <v>10968</v>
      </c>
    </row>
    <row r="176" spans="1:13" s="1038" customFormat="1" ht="24">
      <c r="A176" s="932" t="s">
        <v>9721</v>
      </c>
      <c r="B176" s="1058" t="s">
        <v>10894</v>
      </c>
      <c r="C176" s="1182" t="s">
        <v>10894</v>
      </c>
      <c r="D176" s="922">
        <v>1929</v>
      </c>
      <c r="E176" s="920" t="s">
        <v>6496</v>
      </c>
      <c r="F176" s="921" t="s">
        <v>7167</v>
      </c>
      <c r="G176" s="923" t="s">
        <v>3666</v>
      </c>
      <c r="H176" s="931">
        <v>36</v>
      </c>
      <c r="I176" s="931">
        <v>36</v>
      </c>
      <c r="J176" s="1184" t="s">
        <v>10969</v>
      </c>
      <c r="K176" s="1184" t="s">
        <v>10968</v>
      </c>
    </row>
    <row r="177" spans="1:13" s="1038" customFormat="1" ht="24">
      <c r="A177" s="932" t="s">
        <v>9721</v>
      </c>
      <c r="B177" s="1058" t="s">
        <v>10894</v>
      </c>
      <c r="C177" s="1182" t="s">
        <v>10894</v>
      </c>
      <c r="D177" s="922">
        <v>1544</v>
      </c>
      <c r="E177" s="920" t="s">
        <v>6496</v>
      </c>
      <c r="F177" s="921" t="s">
        <v>7167</v>
      </c>
      <c r="G177" s="923" t="s">
        <v>3666</v>
      </c>
      <c r="H177" s="931">
        <v>60</v>
      </c>
      <c r="I177" s="931">
        <v>60</v>
      </c>
      <c r="J177" s="1184" t="s">
        <v>10969</v>
      </c>
      <c r="K177" s="1184" t="s">
        <v>10968</v>
      </c>
    </row>
    <row r="178" spans="1:13" s="1038" customFormat="1">
      <c r="A178" s="1282" t="s">
        <v>11815</v>
      </c>
      <c r="B178" s="1283"/>
      <c r="C178" s="1283"/>
      <c r="D178" s="1283"/>
      <c r="E178" s="1283"/>
      <c r="F178" s="1283"/>
      <c r="G178" s="1283"/>
      <c r="H178" s="1283"/>
      <c r="I178" s="1283"/>
      <c r="J178" s="1283"/>
      <c r="K178" s="1284"/>
    </row>
    <row r="179" spans="1:13" s="1038" customFormat="1" ht="36">
      <c r="A179" s="913" t="s">
        <v>10166</v>
      </c>
      <c r="B179" s="1058" t="s">
        <v>11816</v>
      </c>
      <c r="C179" s="1182" t="s">
        <v>11816</v>
      </c>
      <c r="D179" s="961">
        <v>2257</v>
      </c>
      <c r="E179" s="914" t="s">
        <v>6496</v>
      </c>
      <c r="F179" s="1185" t="s">
        <v>1292</v>
      </c>
      <c r="G179" s="962" t="s">
        <v>3666</v>
      </c>
      <c r="H179" s="965">
        <v>12</v>
      </c>
      <c r="I179" s="965">
        <v>12</v>
      </c>
      <c r="J179" s="1184" t="s">
        <v>10967</v>
      </c>
      <c r="K179" s="1184" t="s">
        <v>10961</v>
      </c>
    </row>
    <row r="180" spans="1:13" s="1038" customFormat="1" ht="36">
      <c r="A180" s="913" t="s">
        <v>10166</v>
      </c>
      <c r="B180" s="1058" t="s">
        <v>11816</v>
      </c>
      <c r="C180" s="1182" t="s">
        <v>11816</v>
      </c>
      <c r="D180" s="961">
        <v>1929</v>
      </c>
      <c r="E180" s="914" t="s">
        <v>6496</v>
      </c>
      <c r="F180" s="1185" t="s">
        <v>1292</v>
      </c>
      <c r="G180" s="962" t="s">
        <v>3666</v>
      </c>
      <c r="H180" s="965">
        <v>36</v>
      </c>
      <c r="I180" s="965">
        <v>36</v>
      </c>
      <c r="J180" s="1184" t="s">
        <v>10967</v>
      </c>
      <c r="K180" s="1184" t="s">
        <v>10961</v>
      </c>
    </row>
    <row r="181" spans="1:13" s="1038" customFormat="1" ht="36">
      <c r="A181" s="913" t="s">
        <v>10166</v>
      </c>
      <c r="B181" s="1058" t="s">
        <v>11816</v>
      </c>
      <c r="C181" s="1182" t="s">
        <v>11816</v>
      </c>
      <c r="D181" s="961">
        <v>1544</v>
      </c>
      <c r="E181" s="914" t="s">
        <v>6496</v>
      </c>
      <c r="F181" s="1185" t="s">
        <v>1292</v>
      </c>
      <c r="G181" s="962" t="s">
        <v>3666</v>
      </c>
      <c r="H181" s="965">
        <v>60</v>
      </c>
      <c r="I181" s="965">
        <v>60</v>
      </c>
      <c r="J181" s="1184" t="s">
        <v>10967</v>
      </c>
      <c r="K181" s="1184" t="s">
        <v>10961</v>
      </c>
    </row>
    <row r="182" spans="1:13" s="1038" customFormat="1">
      <c r="A182" s="1282" t="s">
        <v>11827</v>
      </c>
      <c r="B182" s="1283"/>
      <c r="C182" s="1283"/>
      <c r="D182" s="1283"/>
      <c r="E182" s="1283"/>
      <c r="F182" s="1283"/>
      <c r="G182" s="1283"/>
      <c r="H182" s="1283"/>
      <c r="I182" s="1283"/>
      <c r="J182" s="1283"/>
      <c r="K182" s="1284"/>
    </row>
    <row r="183" spans="1:13" s="1038" customFormat="1" ht="36">
      <c r="A183" s="913" t="s">
        <v>10167</v>
      </c>
      <c r="B183" s="1058" t="s">
        <v>11828</v>
      </c>
      <c r="C183" s="1182" t="s">
        <v>11828</v>
      </c>
      <c r="D183" s="961">
        <v>2257</v>
      </c>
      <c r="E183" s="914" t="s">
        <v>6496</v>
      </c>
      <c r="F183" s="1185" t="s">
        <v>7167</v>
      </c>
      <c r="G183" s="962" t="s">
        <v>3666</v>
      </c>
      <c r="H183" s="965">
        <v>12</v>
      </c>
      <c r="I183" s="965">
        <v>12</v>
      </c>
      <c r="J183" s="1184" t="s">
        <v>10967</v>
      </c>
      <c r="K183" s="1184" t="s">
        <v>10961</v>
      </c>
    </row>
    <row r="184" spans="1:13" s="1038" customFormat="1" ht="36">
      <c r="A184" s="913" t="s">
        <v>10167</v>
      </c>
      <c r="B184" s="1058" t="s">
        <v>11828</v>
      </c>
      <c r="C184" s="1182" t="s">
        <v>11828</v>
      </c>
      <c r="D184" s="961">
        <v>1929</v>
      </c>
      <c r="E184" s="914" t="s">
        <v>6496</v>
      </c>
      <c r="F184" s="1185" t="s">
        <v>7167</v>
      </c>
      <c r="G184" s="962" t="s">
        <v>3666</v>
      </c>
      <c r="H184" s="965">
        <v>36</v>
      </c>
      <c r="I184" s="965">
        <v>36</v>
      </c>
      <c r="J184" s="1184" t="s">
        <v>10967</v>
      </c>
      <c r="K184" s="1184" t="s">
        <v>10961</v>
      </c>
    </row>
    <row r="185" spans="1:13" s="1038" customFormat="1" ht="36">
      <c r="A185" s="913" t="s">
        <v>10167</v>
      </c>
      <c r="B185" s="1058" t="s">
        <v>11828</v>
      </c>
      <c r="C185" s="1182" t="s">
        <v>11828</v>
      </c>
      <c r="D185" s="961">
        <v>1544</v>
      </c>
      <c r="E185" s="914" t="s">
        <v>6496</v>
      </c>
      <c r="F185" s="1185" t="s">
        <v>7167</v>
      </c>
      <c r="G185" s="962" t="s">
        <v>3666</v>
      </c>
      <c r="H185" s="965">
        <v>60</v>
      </c>
      <c r="I185" s="965">
        <v>60</v>
      </c>
      <c r="J185" s="1184" t="s">
        <v>10967</v>
      </c>
      <c r="K185" s="1184" t="s">
        <v>10961</v>
      </c>
    </row>
    <row r="186" spans="1:13" s="1038" customFormat="1" ht="14.25" thickBot="1">
      <c r="A186" s="865"/>
      <c r="B186" s="865"/>
      <c r="C186" s="865"/>
      <c r="D186" s="866"/>
      <c r="E186" s="553"/>
      <c r="F186" s="445"/>
      <c r="G186" s="20"/>
      <c r="H186" s="431"/>
      <c r="I186" s="431"/>
    </row>
    <row r="187" spans="1:13" s="1038" customFormat="1" ht="24">
      <c r="A187" s="335" t="s">
        <v>0</v>
      </c>
      <c r="B187" s="432" t="s">
        <v>1</v>
      </c>
      <c r="C187" s="336" t="s">
        <v>2</v>
      </c>
      <c r="D187" s="853" t="s">
        <v>3</v>
      </c>
      <c r="E187" s="987" t="s">
        <v>6494</v>
      </c>
      <c r="F187" s="859" t="s">
        <v>4</v>
      </c>
      <c r="G187" s="584" t="s">
        <v>8398</v>
      </c>
      <c r="H187" s="336" t="s">
        <v>352</v>
      </c>
      <c r="I187" s="336" t="s">
        <v>353</v>
      </c>
      <c r="J187" s="852" t="s">
        <v>352</v>
      </c>
      <c r="K187" s="852" t="s">
        <v>353</v>
      </c>
      <c r="L187" s="939" t="s">
        <v>5727</v>
      </c>
      <c r="M187" s="1042" t="s">
        <v>10964</v>
      </c>
    </row>
    <row r="188" spans="1:13" s="1038" customFormat="1">
      <c r="A188" s="1179" t="s">
        <v>9653</v>
      </c>
      <c r="B188" s="1180"/>
      <c r="C188" s="1180"/>
      <c r="D188" s="1180"/>
      <c r="E188" s="1180"/>
      <c r="F188" s="1180"/>
      <c r="G188" s="1180"/>
      <c r="H188" s="1176"/>
      <c r="I188" s="1176"/>
      <c r="J188" s="1180"/>
      <c r="K188" s="1180"/>
      <c r="L188" s="1180"/>
      <c r="M188" s="1181"/>
    </row>
    <row r="189" spans="1:13" s="1038" customFormat="1" ht="24">
      <c r="A189" s="932" t="s">
        <v>9649</v>
      </c>
      <c r="B189" s="1199" t="s">
        <v>10880</v>
      </c>
      <c r="C189" s="1200" t="s">
        <v>10880</v>
      </c>
      <c r="D189" s="922">
        <v>393</v>
      </c>
      <c r="E189" s="1183" t="s">
        <v>6496</v>
      </c>
      <c r="F189" s="923" t="s">
        <v>1292</v>
      </c>
      <c r="G189" s="923" t="s">
        <v>3666</v>
      </c>
      <c r="H189" s="965">
        <v>12</v>
      </c>
      <c r="I189" s="965">
        <v>12</v>
      </c>
      <c r="J189" s="931">
        <v>1</v>
      </c>
      <c r="K189" s="931">
        <v>9</v>
      </c>
      <c r="L189" s="1201" t="s">
        <v>10971</v>
      </c>
      <c r="M189" s="1201" t="s">
        <v>10970</v>
      </c>
    </row>
    <row r="190" spans="1:13" s="1038" customFormat="1" ht="24">
      <c r="A190" s="932" t="s">
        <v>9649</v>
      </c>
      <c r="B190" s="1199" t="s">
        <v>10880</v>
      </c>
      <c r="C190" s="1200" t="s">
        <v>10880</v>
      </c>
      <c r="D190" s="922">
        <v>373</v>
      </c>
      <c r="E190" s="1183" t="s">
        <v>6496</v>
      </c>
      <c r="F190" s="923" t="s">
        <v>1292</v>
      </c>
      <c r="G190" s="923" t="s">
        <v>3666</v>
      </c>
      <c r="H190" s="965">
        <v>12</v>
      </c>
      <c r="I190" s="965">
        <v>12</v>
      </c>
      <c r="J190" s="931">
        <v>10</v>
      </c>
      <c r="K190" s="931">
        <v>19</v>
      </c>
      <c r="L190" s="1201" t="s">
        <v>10971</v>
      </c>
      <c r="M190" s="1201" t="s">
        <v>10970</v>
      </c>
    </row>
    <row r="191" spans="1:13" s="1038" customFormat="1" ht="24">
      <c r="A191" s="932" t="s">
        <v>9649</v>
      </c>
      <c r="B191" s="1199" t="s">
        <v>10880</v>
      </c>
      <c r="C191" s="1200" t="s">
        <v>10880</v>
      </c>
      <c r="D191" s="922">
        <v>294</v>
      </c>
      <c r="E191" s="1183" t="s">
        <v>6496</v>
      </c>
      <c r="F191" s="923" t="s">
        <v>1292</v>
      </c>
      <c r="G191" s="923" t="s">
        <v>3666</v>
      </c>
      <c r="H191" s="965">
        <v>12</v>
      </c>
      <c r="I191" s="965">
        <v>12</v>
      </c>
      <c r="J191" s="931">
        <v>20</v>
      </c>
      <c r="K191" s="931">
        <v>60</v>
      </c>
      <c r="L191" s="1201" t="s">
        <v>10971</v>
      </c>
      <c r="M191" s="1201" t="s">
        <v>10970</v>
      </c>
    </row>
    <row r="192" spans="1:13" s="1038" customFormat="1" ht="24">
      <c r="A192" s="932" t="s">
        <v>9649</v>
      </c>
      <c r="B192" s="1199" t="s">
        <v>10880</v>
      </c>
      <c r="C192" s="1200" t="s">
        <v>10880</v>
      </c>
      <c r="D192" s="1203">
        <v>336</v>
      </c>
      <c r="E192" s="1183" t="s">
        <v>6496</v>
      </c>
      <c r="F192" s="923" t="s">
        <v>1292</v>
      </c>
      <c r="G192" s="923" t="s">
        <v>3666</v>
      </c>
      <c r="H192" s="965">
        <v>36</v>
      </c>
      <c r="I192" s="965">
        <v>36</v>
      </c>
      <c r="J192" s="931">
        <v>1</v>
      </c>
      <c r="K192" s="931">
        <v>9</v>
      </c>
      <c r="L192" s="1201" t="s">
        <v>10971</v>
      </c>
      <c r="M192" s="1201" t="s">
        <v>10970</v>
      </c>
    </row>
    <row r="193" spans="1:13" s="1038" customFormat="1" ht="24">
      <c r="A193" s="932" t="s">
        <v>9649</v>
      </c>
      <c r="B193" s="1199" t="s">
        <v>10880</v>
      </c>
      <c r="C193" s="1200" t="s">
        <v>10880</v>
      </c>
      <c r="D193" s="1203">
        <v>319</v>
      </c>
      <c r="E193" s="1183" t="s">
        <v>6496</v>
      </c>
      <c r="F193" s="923" t="s">
        <v>1292</v>
      </c>
      <c r="G193" s="923" t="s">
        <v>3666</v>
      </c>
      <c r="H193" s="965">
        <v>36</v>
      </c>
      <c r="I193" s="965">
        <v>36</v>
      </c>
      <c r="J193" s="931">
        <v>10</v>
      </c>
      <c r="K193" s="931">
        <v>19</v>
      </c>
      <c r="L193" s="1201" t="s">
        <v>10971</v>
      </c>
      <c r="M193" s="1201" t="s">
        <v>10970</v>
      </c>
    </row>
    <row r="194" spans="1:13" s="1038" customFormat="1" ht="24">
      <c r="A194" s="932" t="s">
        <v>9649</v>
      </c>
      <c r="B194" s="1199" t="s">
        <v>10880</v>
      </c>
      <c r="C194" s="1200" t="s">
        <v>10880</v>
      </c>
      <c r="D194" s="1203">
        <v>252</v>
      </c>
      <c r="E194" s="1183" t="s">
        <v>6496</v>
      </c>
      <c r="F194" s="923" t="s">
        <v>1292</v>
      </c>
      <c r="G194" s="923" t="s">
        <v>3666</v>
      </c>
      <c r="H194" s="965">
        <v>36</v>
      </c>
      <c r="I194" s="965">
        <v>36</v>
      </c>
      <c r="J194" s="931">
        <v>20</v>
      </c>
      <c r="K194" s="931">
        <v>60</v>
      </c>
      <c r="L194" s="1201" t="s">
        <v>10971</v>
      </c>
      <c r="M194" s="1201" t="s">
        <v>10970</v>
      </c>
    </row>
    <row r="195" spans="1:13" s="1038" customFormat="1" ht="24">
      <c r="A195" s="932" t="s">
        <v>9649</v>
      </c>
      <c r="B195" s="1199" t="s">
        <v>10880</v>
      </c>
      <c r="C195" s="1200" t="s">
        <v>10880</v>
      </c>
      <c r="D195" s="1203">
        <v>268</v>
      </c>
      <c r="E195" s="1183" t="s">
        <v>6496</v>
      </c>
      <c r="F195" s="923" t="s">
        <v>1292</v>
      </c>
      <c r="G195" s="923" t="s">
        <v>3666</v>
      </c>
      <c r="H195" s="965">
        <v>60</v>
      </c>
      <c r="I195" s="965">
        <v>60</v>
      </c>
      <c r="J195" s="931">
        <v>1</v>
      </c>
      <c r="K195" s="931">
        <v>9</v>
      </c>
      <c r="L195" s="1201" t="s">
        <v>10971</v>
      </c>
      <c r="M195" s="1201" t="s">
        <v>10970</v>
      </c>
    </row>
    <row r="196" spans="1:13" s="1038" customFormat="1" ht="24">
      <c r="A196" s="932" t="s">
        <v>9649</v>
      </c>
      <c r="B196" s="1199" t="s">
        <v>10880</v>
      </c>
      <c r="C196" s="1200" t="s">
        <v>10880</v>
      </c>
      <c r="D196" s="1203">
        <v>255</v>
      </c>
      <c r="E196" s="1183" t="s">
        <v>6496</v>
      </c>
      <c r="F196" s="923" t="s">
        <v>1292</v>
      </c>
      <c r="G196" s="923" t="s">
        <v>3666</v>
      </c>
      <c r="H196" s="965">
        <v>60</v>
      </c>
      <c r="I196" s="965">
        <v>60</v>
      </c>
      <c r="J196" s="931">
        <v>10</v>
      </c>
      <c r="K196" s="931">
        <v>19</v>
      </c>
      <c r="L196" s="1201" t="s">
        <v>10971</v>
      </c>
      <c r="M196" s="1201" t="s">
        <v>10970</v>
      </c>
    </row>
    <row r="197" spans="1:13" s="1038" customFormat="1" ht="24">
      <c r="A197" s="932" t="s">
        <v>9649</v>
      </c>
      <c r="B197" s="1199" t="s">
        <v>10880</v>
      </c>
      <c r="C197" s="1200" t="s">
        <v>10880</v>
      </c>
      <c r="D197" s="1203">
        <v>201</v>
      </c>
      <c r="E197" s="1183" t="s">
        <v>6496</v>
      </c>
      <c r="F197" s="923" t="s">
        <v>1292</v>
      </c>
      <c r="G197" s="923" t="s">
        <v>3666</v>
      </c>
      <c r="H197" s="965">
        <v>60</v>
      </c>
      <c r="I197" s="965">
        <v>60</v>
      </c>
      <c r="J197" s="931">
        <v>20</v>
      </c>
      <c r="K197" s="931">
        <v>60</v>
      </c>
      <c r="L197" s="1201" t="s">
        <v>10971</v>
      </c>
      <c r="M197" s="1201" t="s">
        <v>10970</v>
      </c>
    </row>
    <row r="198" spans="1:13" s="1038" customFormat="1">
      <c r="A198" s="1175" t="s">
        <v>9653</v>
      </c>
      <c r="B198" s="1176"/>
      <c r="C198" s="1176"/>
      <c r="D198" s="1176"/>
      <c r="E198" s="1176"/>
      <c r="F198" s="1176"/>
      <c r="G198" s="1176"/>
      <c r="H198" s="1176"/>
      <c r="I198" s="1176"/>
      <c r="J198" s="1176"/>
      <c r="K198" s="1176"/>
      <c r="L198" s="1176"/>
      <c r="M198" s="1177"/>
    </row>
    <row r="199" spans="1:13" s="1038" customFormat="1" ht="24">
      <c r="A199" s="932" t="s">
        <v>9650</v>
      </c>
      <c r="B199" s="1199" t="s">
        <v>10878</v>
      </c>
      <c r="C199" s="1200" t="s">
        <v>10879</v>
      </c>
      <c r="D199" s="922">
        <v>393</v>
      </c>
      <c r="E199" s="1183" t="s">
        <v>6496</v>
      </c>
      <c r="F199" s="923" t="s">
        <v>7167</v>
      </c>
      <c r="G199" s="923" t="s">
        <v>3666</v>
      </c>
      <c r="H199" s="965">
        <v>12</v>
      </c>
      <c r="I199" s="965">
        <v>12</v>
      </c>
      <c r="J199" s="931">
        <v>1</v>
      </c>
      <c r="K199" s="931">
        <v>9</v>
      </c>
      <c r="L199" s="1201" t="s">
        <v>10971</v>
      </c>
      <c r="M199" s="1201" t="s">
        <v>10970</v>
      </c>
    </row>
    <row r="200" spans="1:13" s="1038" customFormat="1" ht="24">
      <c r="A200" s="932" t="s">
        <v>9650</v>
      </c>
      <c r="B200" s="1199" t="s">
        <v>10878</v>
      </c>
      <c r="C200" s="1200" t="s">
        <v>10879</v>
      </c>
      <c r="D200" s="922">
        <v>373</v>
      </c>
      <c r="E200" s="1183" t="s">
        <v>6496</v>
      </c>
      <c r="F200" s="923" t="s">
        <v>7167</v>
      </c>
      <c r="G200" s="923" t="s">
        <v>3666</v>
      </c>
      <c r="H200" s="965">
        <v>12</v>
      </c>
      <c r="I200" s="965">
        <v>12</v>
      </c>
      <c r="J200" s="931">
        <v>10</v>
      </c>
      <c r="K200" s="931">
        <v>19</v>
      </c>
      <c r="L200" s="1201" t="s">
        <v>10971</v>
      </c>
      <c r="M200" s="1201" t="s">
        <v>10970</v>
      </c>
    </row>
    <row r="201" spans="1:13" s="1038" customFormat="1" ht="24">
      <c r="A201" s="932" t="s">
        <v>9650</v>
      </c>
      <c r="B201" s="1199" t="s">
        <v>10878</v>
      </c>
      <c r="C201" s="1200" t="s">
        <v>10879</v>
      </c>
      <c r="D201" s="922">
        <v>294</v>
      </c>
      <c r="E201" s="1183" t="s">
        <v>6496</v>
      </c>
      <c r="F201" s="923" t="s">
        <v>7167</v>
      </c>
      <c r="G201" s="923" t="s">
        <v>3666</v>
      </c>
      <c r="H201" s="965">
        <v>12</v>
      </c>
      <c r="I201" s="965">
        <v>12</v>
      </c>
      <c r="J201" s="931">
        <v>20</v>
      </c>
      <c r="K201" s="931">
        <v>60</v>
      </c>
      <c r="L201" s="1201" t="s">
        <v>10971</v>
      </c>
      <c r="M201" s="1201" t="s">
        <v>10970</v>
      </c>
    </row>
    <row r="202" spans="1:13" s="1038" customFormat="1" ht="24">
      <c r="A202" s="932" t="s">
        <v>9650</v>
      </c>
      <c r="B202" s="1199" t="s">
        <v>10878</v>
      </c>
      <c r="C202" s="1200" t="s">
        <v>10879</v>
      </c>
      <c r="D202" s="1203">
        <v>336</v>
      </c>
      <c r="E202" s="1183" t="s">
        <v>6496</v>
      </c>
      <c r="F202" s="923" t="s">
        <v>7167</v>
      </c>
      <c r="G202" s="923" t="s">
        <v>3666</v>
      </c>
      <c r="H202" s="965">
        <v>36</v>
      </c>
      <c r="I202" s="965">
        <v>36</v>
      </c>
      <c r="J202" s="931">
        <v>1</v>
      </c>
      <c r="K202" s="931">
        <v>9</v>
      </c>
      <c r="L202" s="1201" t="s">
        <v>10971</v>
      </c>
      <c r="M202" s="1201" t="s">
        <v>10970</v>
      </c>
    </row>
    <row r="203" spans="1:13" s="1038" customFormat="1" ht="24">
      <c r="A203" s="932" t="s">
        <v>9650</v>
      </c>
      <c r="B203" s="1199" t="s">
        <v>10878</v>
      </c>
      <c r="C203" s="1200" t="s">
        <v>10879</v>
      </c>
      <c r="D203" s="1203">
        <v>319</v>
      </c>
      <c r="E203" s="1183" t="s">
        <v>6496</v>
      </c>
      <c r="F203" s="923" t="s">
        <v>7167</v>
      </c>
      <c r="G203" s="923" t="s">
        <v>3666</v>
      </c>
      <c r="H203" s="965">
        <v>36</v>
      </c>
      <c r="I203" s="965">
        <v>36</v>
      </c>
      <c r="J203" s="931">
        <v>10</v>
      </c>
      <c r="K203" s="931">
        <v>19</v>
      </c>
      <c r="L203" s="1201" t="s">
        <v>10971</v>
      </c>
      <c r="M203" s="1201" t="s">
        <v>10970</v>
      </c>
    </row>
    <row r="204" spans="1:13" s="1038" customFormat="1" ht="24">
      <c r="A204" s="932" t="s">
        <v>9650</v>
      </c>
      <c r="B204" s="1199" t="s">
        <v>10878</v>
      </c>
      <c r="C204" s="1200" t="s">
        <v>10879</v>
      </c>
      <c r="D204" s="1203">
        <v>252</v>
      </c>
      <c r="E204" s="1183" t="s">
        <v>6496</v>
      </c>
      <c r="F204" s="923" t="s">
        <v>7167</v>
      </c>
      <c r="G204" s="923" t="s">
        <v>3666</v>
      </c>
      <c r="H204" s="965">
        <v>36</v>
      </c>
      <c r="I204" s="965">
        <v>36</v>
      </c>
      <c r="J204" s="931">
        <v>20</v>
      </c>
      <c r="K204" s="931">
        <v>60</v>
      </c>
      <c r="L204" s="1201" t="s">
        <v>10971</v>
      </c>
      <c r="M204" s="1201" t="s">
        <v>10970</v>
      </c>
    </row>
    <row r="205" spans="1:13" s="1038" customFormat="1" ht="24">
      <c r="A205" s="932" t="s">
        <v>9650</v>
      </c>
      <c r="B205" s="1199" t="s">
        <v>10878</v>
      </c>
      <c r="C205" s="1200" t="s">
        <v>10879</v>
      </c>
      <c r="D205" s="1203">
        <v>268</v>
      </c>
      <c r="E205" s="1183" t="s">
        <v>6496</v>
      </c>
      <c r="F205" s="923" t="s">
        <v>7167</v>
      </c>
      <c r="G205" s="923" t="s">
        <v>3666</v>
      </c>
      <c r="H205" s="965">
        <v>60</v>
      </c>
      <c r="I205" s="965">
        <v>60</v>
      </c>
      <c r="J205" s="931">
        <v>1</v>
      </c>
      <c r="K205" s="931">
        <v>9</v>
      </c>
      <c r="L205" s="1201" t="s">
        <v>10971</v>
      </c>
      <c r="M205" s="1201" t="s">
        <v>10970</v>
      </c>
    </row>
    <row r="206" spans="1:13" s="1038" customFormat="1" ht="24">
      <c r="A206" s="932" t="s">
        <v>9650</v>
      </c>
      <c r="B206" s="1199" t="s">
        <v>10878</v>
      </c>
      <c r="C206" s="1200" t="s">
        <v>10879</v>
      </c>
      <c r="D206" s="1203">
        <v>255</v>
      </c>
      <c r="E206" s="1183" t="s">
        <v>6496</v>
      </c>
      <c r="F206" s="923" t="s">
        <v>7167</v>
      </c>
      <c r="G206" s="923" t="s">
        <v>3666</v>
      </c>
      <c r="H206" s="965">
        <v>60</v>
      </c>
      <c r="I206" s="965">
        <v>60</v>
      </c>
      <c r="J206" s="931">
        <v>10</v>
      </c>
      <c r="K206" s="931">
        <v>19</v>
      </c>
      <c r="L206" s="1201" t="s">
        <v>10971</v>
      </c>
      <c r="M206" s="1201" t="s">
        <v>10970</v>
      </c>
    </row>
    <row r="207" spans="1:13" s="1038" customFormat="1" ht="24">
      <c r="A207" s="932" t="s">
        <v>9650</v>
      </c>
      <c r="B207" s="1199" t="s">
        <v>10878</v>
      </c>
      <c r="C207" s="1200" t="s">
        <v>10879</v>
      </c>
      <c r="D207" s="1203">
        <v>201</v>
      </c>
      <c r="E207" s="1183" t="s">
        <v>6496</v>
      </c>
      <c r="F207" s="923" t="s">
        <v>7167</v>
      </c>
      <c r="G207" s="923" t="s">
        <v>3666</v>
      </c>
      <c r="H207" s="965">
        <v>60</v>
      </c>
      <c r="I207" s="965">
        <v>60</v>
      </c>
      <c r="J207" s="931">
        <v>20</v>
      </c>
      <c r="K207" s="931">
        <v>60</v>
      </c>
      <c r="L207" s="1201" t="s">
        <v>10971</v>
      </c>
      <c r="M207" s="1201" t="s">
        <v>10970</v>
      </c>
    </row>
    <row r="208" spans="1:13" s="1038" customFormat="1">
      <c r="A208" s="1179" t="s">
        <v>11817</v>
      </c>
      <c r="B208" s="1180"/>
      <c r="C208" s="1180"/>
      <c r="D208" s="1180"/>
      <c r="E208" s="1180"/>
      <c r="F208" s="1180"/>
      <c r="G208" s="1180"/>
      <c r="H208" s="1176"/>
      <c r="I208" s="1176"/>
      <c r="J208" s="1180"/>
      <c r="K208" s="1180"/>
      <c r="L208" s="1180"/>
      <c r="M208" s="1181"/>
    </row>
    <row r="209" spans="1:13" s="1038" customFormat="1" ht="36">
      <c r="A209" s="913" t="s">
        <v>10157</v>
      </c>
      <c r="B209" s="1058" t="s">
        <v>11818</v>
      </c>
      <c r="C209" s="1182" t="s">
        <v>11818</v>
      </c>
      <c r="D209" s="961">
        <v>59</v>
      </c>
      <c r="E209" s="1201" t="s">
        <v>6496</v>
      </c>
      <c r="F209" s="962" t="s">
        <v>1292</v>
      </c>
      <c r="G209" s="962" t="s">
        <v>3666</v>
      </c>
      <c r="H209" s="965">
        <v>12</v>
      </c>
      <c r="I209" s="965">
        <v>12</v>
      </c>
      <c r="J209" s="965">
        <v>1</v>
      </c>
      <c r="K209" s="965">
        <v>5</v>
      </c>
      <c r="L209" s="1201" t="s">
        <v>10972</v>
      </c>
      <c r="M209" s="1201" t="s">
        <v>10963</v>
      </c>
    </row>
    <row r="210" spans="1:13" s="1038" customFormat="1" ht="36">
      <c r="A210" s="913" t="s">
        <v>10157</v>
      </c>
      <c r="B210" s="1058" t="s">
        <v>11818</v>
      </c>
      <c r="C210" s="1182" t="s">
        <v>11818</v>
      </c>
      <c r="D210" s="961">
        <v>47</v>
      </c>
      <c r="E210" s="1201" t="s">
        <v>6496</v>
      </c>
      <c r="F210" s="962" t="s">
        <v>1292</v>
      </c>
      <c r="G210" s="962" t="s">
        <v>3666</v>
      </c>
      <c r="H210" s="965">
        <v>12</v>
      </c>
      <c r="I210" s="965">
        <v>12</v>
      </c>
      <c r="J210" s="965">
        <v>6</v>
      </c>
      <c r="K210" s="965">
        <v>10</v>
      </c>
      <c r="L210" s="1201" t="s">
        <v>10972</v>
      </c>
      <c r="M210" s="1201" t="s">
        <v>10963</v>
      </c>
    </row>
    <row r="211" spans="1:13" s="1038" customFormat="1" ht="36">
      <c r="A211" s="913" t="s">
        <v>10157</v>
      </c>
      <c r="B211" s="1058" t="s">
        <v>11818</v>
      </c>
      <c r="C211" s="1182" t="s">
        <v>11818</v>
      </c>
      <c r="D211" s="1202">
        <v>50</v>
      </c>
      <c r="E211" s="1201" t="s">
        <v>6496</v>
      </c>
      <c r="F211" s="962" t="s">
        <v>1292</v>
      </c>
      <c r="G211" s="962" t="s">
        <v>3666</v>
      </c>
      <c r="H211" s="965">
        <v>36</v>
      </c>
      <c r="I211" s="965">
        <v>36</v>
      </c>
      <c r="J211" s="965">
        <v>1</v>
      </c>
      <c r="K211" s="965">
        <v>5</v>
      </c>
      <c r="L211" s="1201" t="s">
        <v>10972</v>
      </c>
      <c r="M211" s="1201" t="s">
        <v>10963</v>
      </c>
    </row>
    <row r="212" spans="1:13" s="1038" customFormat="1" ht="36">
      <c r="A212" s="913" t="s">
        <v>10157</v>
      </c>
      <c r="B212" s="1058" t="s">
        <v>11818</v>
      </c>
      <c r="C212" s="1182" t="s">
        <v>11818</v>
      </c>
      <c r="D212" s="1202">
        <v>40</v>
      </c>
      <c r="E212" s="1201" t="s">
        <v>6496</v>
      </c>
      <c r="F212" s="962" t="s">
        <v>1292</v>
      </c>
      <c r="G212" s="962" t="s">
        <v>3666</v>
      </c>
      <c r="H212" s="965">
        <v>36</v>
      </c>
      <c r="I212" s="965">
        <v>36</v>
      </c>
      <c r="J212" s="965">
        <v>6</v>
      </c>
      <c r="K212" s="965">
        <v>10</v>
      </c>
      <c r="L212" s="1201" t="s">
        <v>10972</v>
      </c>
      <c r="M212" s="1201" t="s">
        <v>10963</v>
      </c>
    </row>
    <row r="213" spans="1:13" s="1038" customFormat="1" ht="36">
      <c r="A213" s="913" t="s">
        <v>10157</v>
      </c>
      <c r="B213" s="1058" t="s">
        <v>11818</v>
      </c>
      <c r="C213" s="1182" t="s">
        <v>11818</v>
      </c>
      <c r="D213" s="1202">
        <v>40</v>
      </c>
      <c r="E213" s="1201" t="s">
        <v>6496</v>
      </c>
      <c r="F213" s="962" t="s">
        <v>1292</v>
      </c>
      <c r="G213" s="962" t="s">
        <v>3666</v>
      </c>
      <c r="H213" s="965">
        <v>60</v>
      </c>
      <c r="I213" s="965">
        <v>60</v>
      </c>
      <c r="J213" s="965">
        <v>1</v>
      </c>
      <c r="K213" s="965">
        <v>5</v>
      </c>
      <c r="L213" s="1201" t="s">
        <v>10972</v>
      </c>
      <c r="M213" s="1201" t="s">
        <v>10963</v>
      </c>
    </row>
    <row r="214" spans="1:13" s="1038" customFormat="1" ht="36">
      <c r="A214" s="913" t="s">
        <v>10157</v>
      </c>
      <c r="B214" s="1058" t="s">
        <v>11818</v>
      </c>
      <c r="C214" s="1182" t="s">
        <v>11818</v>
      </c>
      <c r="D214" s="1202">
        <v>32</v>
      </c>
      <c r="E214" s="1201" t="s">
        <v>6496</v>
      </c>
      <c r="F214" s="962" t="s">
        <v>1292</v>
      </c>
      <c r="G214" s="962" t="s">
        <v>3666</v>
      </c>
      <c r="H214" s="965">
        <v>60</v>
      </c>
      <c r="I214" s="965">
        <v>60</v>
      </c>
      <c r="J214" s="965">
        <v>6</v>
      </c>
      <c r="K214" s="965">
        <v>10</v>
      </c>
      <c r="L214" s="1201" t="s">
        <v>10972</v>
      </c>
      <c r="M214" s="1201" t="s">
        <v>10963</v>
      </c>
    </row>
    <row r="215" spans="1:13" s="1038" customFormat="1">
      <c r="A215" s="1210" t="s">
        <v>11819</v>
      </c>
      <c r="B215" s="1176"/>
      <c r="C215" s="1176"/>
      <c r="D215" s="1176"/>
      <c r="E215" s="1176"/>
      <c r="F215" s="1176"/>
      <c r="G215" s="1176"/>
      <c r="H215" s="1176"/>
      <c r="I215" s="1176"/>
      <c r="J215" s="1176"/>
      <c r="K215" s="1176"/>
      <c r="L215" s="1176"/>
      <c r="M215" s="1177"/>
    </row>
    <row r="216" spans="1:13" s="1038" customFormat="1" ht="36">
      <c r="A216" s="913" t="s">
        <v>10158</v>
      </c>
      <c r="B216" s="1058" t="s">
        <v>11820</v>
      </c>
      <c r="C216" s="1182" t="s">
        <v>11821</v>
      </c>
      <c r="D216" s="961">
        <v>59</v>
      </c>
      <c r="E216" s="1201" t="s">
        <v>6496</v>
      </c>
      <c r="F216" s="962" t="s">
        <v>7167</v>
      </c>
      <c r="G216" s="962" t="s">
        <v>3666</v>
      </c>
      <c r="H216" s="965">
        <v>12</v>
      </c>
      <c r="I216" s="965">
        <v>12</v>
      </c>
      <c r="J216" s="965">
        <v>1</v>
      </c>
      <c r="K216" s="965">
        <v>5</v>
      </c>
      <c r="L216" s="1201" t="s">
        <v>10972</v>
      </c>
      <c r="M216" s="1201" t="s">
        <v>10963</v>
      </c>
    </row>
    <row r="217" spans="1:13" s="1038" customFormat="1" ht="36">
      <c r="A217" s="913" t="s">
        <v>10158</v>
      </c>
      <c r="B217" s="1058" t="s">
        <v>11820</v>
      </c>
      <c r="C217" s="1182" t="s">
        <v>11821</v>
      </c>
      <c r="D217" s="961">
        <v>47</v>
      </c>
      <c r="E217" s="1201" t="s">
        <v>6496</v>
      </c>
      <c r="F217" s="962" t="s">
        <v>7167</v>
      </c>
      <c r="G217" s="962" t="s">
        <v>3666</v>
      </c>
      <c r="H217" s="965">
        <v>12</v>
      </c>
      <c r="I217" s="965">
        <v>12</v>
      </c>
      <c r="J217" s="965">
        <v>6</v>
      </c>
      <c r="K217" s="965">
        <v>10</v>
      </c>
      <c r="L217" s="1201" t="s">
        <v>10972</v>
      </c>
      <c r="M217" s="1201" t="s">
        <v>10963</v>
      </c>
    </row>
    <row r="218" spans="1:13" s="1038" customFormat="1" ht="36">
      <c r="A218" s="913" t="s">
        <v>10158</v>
      </c>
      <c r="B218" s="1058" t="s">
        <v>11820</v>
      </c>
      <c r="C218" s="1182" t="s">
        <v>11821</v>
      </c>
      <c r="D218" s="1202">
        <v>50</v>
      </c>
      <c r="E218" s="1201" t="s">
        <v>6496</v>
      </c>
      <c r="F218" s="962" t="s">
        <v>7167</v>
      </c>
      <c r="G218" s="962" t="s">
        <v>3666</v>
      </c>
      <c r="H218" s="965">
        <v>36</v>
      </c>
      <c r="I218" s="965">
        <v>36</v>
      </c>
      <c r="J218" s="965">
        <v>1</v>
      </c>
      <c r="K218" s="965">
        <v>5</v>
      </c>
      <c r="L218" s="1201" t="s">
        <v>10972</v>
      </c>
      <c r="M218" s="1201" t="s">
        <v>10963</v>
      </c>
    </row>
    <row r="219" spans="1:13" s="1038" customFormat="1" ht="36">
      <c r="A219" s="913" t="s">
        <v>10158</v>
      </c>
      <c r="B219" s="1058" t="s">
        <v>11820</v>
      </c>
      <c r="C219" s="1182" t="s">
        <v>11821</v>
      </c>
      <c r="D219" s="1202">
        <v>40</v>
      </c>
      <c r="E219" s="1201" t="s">
        <v>6496</v>
      </c>
      <c r="F219" s="962" t="s">
        <v>7167</v>
      </c>
      <c r="G219" s="962" t="s">
        <v>3666</v>
      </c>
      <c r="H219" s="965">
        <v>36</v>
      </c>
      <c r="I219" s="965">
        <v>36</v>
      </c>
      <c r="J219" s="965">
        <v>6</v>
      </c>
      <c r="K219" s="965">
        <v>10</v>
      </c>
      <c r="L219" s="1201" t="s">
        <v>10972</v>
      </c>
      <c r="M219" s="1201" t="s">
        <v>10963</v>
      </c>
    </row>
    <row r="220" spans="1:13" s="1038" customFormat="1" ht="36">
      <c r="A220" s="913" t="s">
        <v>10158</v>
      </c>
      <c r="B220" s="1058" t="s">
        <v>11820</v>
      </c>
      <c r="C220" s="1182" t="s">
        <v>11821</v>
      </c>
      <c r="D220" s="1202">
        <v>40</v>
      </c>
      <c r="E220" s="1201" t="s">
        <v>6496</v>
      </c>
      <c r="F220" s="962" t="s">
        <v>7167</v>
      </c>
      <c r="G220" s="962" t="s">
        <v>3666</v>
      </c>
      <c r="H220" s="965">
        <v>60</v>
      </c>
      <c r="I220" s="965">
        <v>60</v>
      </c>
      <c r="J220" s="965">
        <v>1</v>
      </c>
      <c r="K220" s="965">
        <v>5</v>
      </c>
      <c r="L220" s="1201" t="s">
        <v>10972</v>
      </c>
      <c r="M220" s="1201" t="s">
        <v>10963</v>
      </c>
    </row>
    <row r="221" spans="1:13" s="1038" customFormat="1" ht="36">
      <c r="A221" s="913" t="s">
        <v>10158</v>
      </c>
      <c r="B221" s="1058" t="s">
        <v>11820</v>
      </c>
      <c r="C221" s="1182" t="s">
        <v>11821</v>
      </c>
      <c r="D221" s="1202">
        <v>32</v>
      </c>
      <c r="E221" s="1201" t="s">
        <v>6496</v>
      </c>
      <c r="F221" s="962" t="s">
        <v>7167</v>
      </c>
      <c r="G221" s="962" t="s">
        <v>3666</v>
      </c>
      <c r="H221" s="965">
        <v>60</v>
      </c>
      <c r="I221" s="965">
        <v>60</v>
      </c>
      <c r="J221" s="965">
        <v>6</v>
      </c>
      <c r="K221" s="965">
        <v>10</v>
      </c>
      <c r="L221" s="1201" t="s">
        <v>10972</v>
      </c>
      <c r="M221" s="1201" t="s">
        <v>10963</v>
      </c>
    </row>
    <row r="222" spans="1:13" s="1038" customFormat="1">
      <c r="A222" s="1210" t="s">
        <v>11822</v>
      </c>
      <c r="B222" s="1176"/>
      <c r="C222" s="1176"/>
      <c r="D222" s="1176"/>
      <c r="E222" s="1176"/>
      <c r="F222" s="1176"/>
      <c r="G222" s="1176"/>
      <c r="H222" s="1176"/>
      <c r="I222" s="1176"/>
      <c r="J222" s="1176"/>
      <c r="K222" s="1176"/>
      <c r="L222" s="1176"/>
      <c r="M222" s="1177"/>
    </row>
    <row r="223" spans="1:13" s="1038" customFormat="1" ht="36">
      <c r="A223" s="913" t="s">
        <v>10093</v>
      </c>
      <c r="B223" s="1058" t="s">
        <v>11823</v>
      </c>
      <c r="C223" s="1182" t="s">
        <v>11823</v>
      </c>
      <c r="D223" s="961">
        <v>393</v>
      </c>
      <c r="E223" s="1201" t="s">
        <v>6496</v>
      </c>
      <c r="F223" s="962" t="s">
        <v>7167</v>
      </c>
      <c r="G223" s="962" t="s">
        <v>3666</v>
      </c>
      <c r="H223" s="965">
        <v>12</v>
      </c>
      <c r="I223" s="965">
        <v>12</v>
      </c>
      <c r="J223" s="965">
        <v>1</v>
      </c>
      <c r="K223" s="965">
        <v>9</v>
      </c>
      <c r="L223" s="1201" t="s">
        <v>10972</v>
      </c>
      <c r="M223" s="1201" t="s">
        <v>10963</v>
      </c>
    </row>
    <row r="224" spans="1:13" s="1038" customFormat="1" ht="36">
      <c r="A224" s="913" t="s">
        <v>10093</v>
      </c>
      <c r="B224" s="1058" t="s">
        <v>11823</v>
      </c>
      <c r="C224" s="1182" t="s">
        <v>11823</v>
      </c>
      <c r="D224" s="961">
        <v>373</v>
      </c>
      <c r="E224" s="1201" t="s">
        <v>6496</v>
      </c>
      <c r="F224" s="962" t="s">
        <v>7167</v>
      </c>
      <c r="G224" s="962" t="s">
        <v>3666</v>
      </c>
      <c r="H224" s="965">
        <v>12</v>
      </c>
      <c r="I224" s="965">
        <v>12</v>
      </c>
      <c r="J224" s="965">
        <v>10</v>
      </c>
      <c r="K224" s="965">
        <v>19</v>
      </c>
      <c r="L224" s="1201" t="s">
        <v>10972</v>
      </c>
      <c r="M224" s="1201" t="s">
        <v>10963</v>
      </c>
    </row>
    <row r="225" spans="1:13" s="1038" customFormat="1" ht="36">
      <c r="A225" s="913" t="s">
        <v>10093</v>
      </c>
      <c r="B225" s="1058" t="s">
        <v>11823</v>
      </c>
      <c r="C225" s="1182" t="s">
        <v>11823</v>
      </c>
      <c r="D225" s="961">
        <v>294</v>
      </c>
      <c r="E225" s="1201" t="s">
        <v>6496</v>
      </c>
      <c r="F225" s="962" t="s">
        <v>7167</v>
      </c>
      <c r="G225" s="962" t="s">
        <v>3666</v>
      </c>
      <c r="H225" s="965">
        <v>12</v>
      </c>
      <c r="I225" s="965">
        <v>12</v>
      </c>
      <c r="J225" s="965">
        <v>20</v>
      </c>
      <c r="K225" s="965">
        <v>300</v>
      </c>
      <c r="L225" s="1201" t="s">
        <v>10972</v>
      </c>
      <c r="M225" s="1201" t="s">
        <v>10963</v>
      </c>
    </row>
    <row r="226" spans="1:13" s="1038" customFormat="1" ht="36">
      <c r="A226" s="913" t="s">
        <v>10093</v>
      </c>
      <c r="B226" s="1058" t="s">
        <v>11823</v>
      </c>
      <c r="C226" s="1182" t="s">
        <v>11823</v>
      </c>
      <c r="D226" s="1202">
        <v>336</v>
      </c>
      <c r="E226" s="1201" t="s">
        <v>6496</v>
      </c>
      <c r="F226" s="962" t="s">
        <v>7167</v>
      </c>
      <c r="G226" s="962" t="s">
        <v>3666</v>
      </c>
      <c r="H226" s="965">
        <v>36</v>
      </c>
      <c r="I226" s="965">
        <v>36</v>
      </c>
      <c r="J226" s="965">
        <v>1</v>
      </c>
      <c r="K226" s="965">
        <v>9</v>
      </c>
      <c r="L226" s="1201" t="s">
        <v>10972</v>
      </c>
      <c r="M226" s="1201" t="s">
        <v>10963</v>
      </c>
    </row>
    <row r="227" spans="1:13" s="1038" customFormat="1" ht="36">
      <c r="A227" s="913" t="s">
        <v>10093</v>
      </c>
      <c r="B227" s="1058" t="s">
        <v>11823</v>
      </c>
      <c r="C227" s="1182" t="s">
        <v>11823</v>
      </c>
      <c r="D227" s="1202">
        <v>319</v>
      </c>
      <c r="E227" s="1201" t="s">
        <v>6496</v>
      </c>
      <c r="F227" s="962" t="s">
        <v>7167</v>
      </c>
      <c r="G227" s="962" t="s">
        <v>3666</v>
      </c>
      <c r="H227" s="965">
        <v>36</v>
      </c>
      <c r="I227" s="965">
        <v>36</v>
      </c>
      <c r="J227" s="965">
        <v>10</v>
      </c>
      <c r="K227" s="965">
        <v>19</v>
      </c>
      <c r="L227" s="1201" t="s">
        <v>10972</v>
      </c>
      <c r="M227" s="1201" t="s">
        <v>10963</v>
      </c>
    </row>
    <row r="228" spans="1:13" s="1038" customFormat="1" ht="36">
      <c r="A228" s="913" t="s">
        <v>10093</v>
      </c>
      <c r="B228" s="1058" t="s">
        <v>11823</v>
      </c>
      <c r="C228" s="1182" t="s">
        <v>11823</v>
      </c>
      <c r="D228" s="1202">
        <v>252</v>
      </c>
      <c r="E228" s="1201" t="s">
        <v>6496</v>
      </c>
      <c r="F228" s="962" t="s">
        <v>7167</v>
      </c>
      <c r="G228" s="962" t="s">
        <v>3666</v>
      </c>
      <c r="H228" s="965">
        <v>36</v>
      </c>
      <c r="I228" s="965">
        <v>36</v>
      </c>
      <c r="J228" s="965">
        <v>20</v>
      </c>
      <c r="K228" s="965">
        <v>300</v>
      </c>
      <c r="L228" s="1201" t="s">
        <v>10972</v>
      </c>
      <c r="M228" s="1201" t="s">
        <v>10963</v>
      </c>
    </row>
    <row r="229" spans="1:13" s="1038" customFormat="1" ht="36">
      <c r="A229" s="913" t="s">
        <v>10093</v>
      </c>
      <c r="B229" s="1058" t="s">
        <v>11823</v>
      </c>
      <c r="C229" s="1182" t="s">
        <v>11823</v>
      </c>
      <c r="D229" s="1202">
        <v>268</v>
      </c>
      <c r="E229" s="1201" t="s">
        <v>6496</v>
      </c>
      <c r="F229" s="962" t="s">
        <v>7167</v>
      </c>
      <c r="G229" s="962" t="s">
        <v>3666</v>
      </c>
      <c r="H229" s="965">
        <v>60</v>
      </c>
      <c r="I229" s="965">
        <v>60</v>
      </c>
      <c r="J229" s="965">
        <v>1</v>
      </c>
      <c r="K229" s="965">
        <v>9</v>
      </c>
      <c r="L229" s="1201" t="s">
        <v>10972</v>
      </c>
      <c r="M229" s="1201" t="s">
        <v>10963</v>
      </c>
    </row>
    <row r="230" spans="1:13" s="1038" customFormat="1" ht="36">
      <c r="A230" s="913" t="s">
        <v>10093</v>
      </c>
      <c r="B230" s="1058" t="s">
        <v>11823</v>
      </c>
      <c r="C230" s="1182" t="s">
        <v>11823</v>
      </c>
      <c r="D230" s="1202">
        <v>255</v>
      </c>
      <c r="E230" s="1201" t="s">
        <v>6496</v>
      </c>
      <c r="F230" s="962" t="s">
        <v>7167</v>
      </c>
      <c r="G230" s="962" t="s">
        <v>3666</v>
      </c>
      <c r="H230" s="965">
        <v>60</v>
      </c>
      <c r="I230" s="965">
        <v>60</v>
      </c>
      <c r="J230" s="965">
        <v>10</v>
      </c>
      <c r="K230" s="965">
        <v>19</v>
      </c>
      <c r="L230" s="1201" t="s">
        <v>10972</v>
      </c>
      <c r="M230" s="1201" t="s">
        <v>10963</v>
      </c>
    </row>
    <row r="231" spans="1:13" s="1038" customFormat="1" ht="36">
      <c r="A231" s="913" t="s">
        <v>10093</v>
      </c>
      <c r="B231" s="1058" t="s">
        <v>11823</v>
      </c>
      <c r="C231" s="1182" t="s">
        <v>11823</v>
      </c>
      <c r="D231" s="1202">
        <v>201</v>
      </c>
      <c r="E231" s="1201" t="s">
        <v>6496</v>
      </c>
      <c r="F231" s="962" t="s">
        <v>7167</v>
      </c>
      <c r="G231" s="962" t="s">
        <v>3666</v>
      </c>
      <c r="H231" s="965">
        <v>60</v>
      </c>
      <c r="I231" s="965">
        <v>60</v>
      </c>
      <c r="J231" s="965">
        <v>20</v>
      </c>
      <c r="K231" s="965">
        <v>300</v>
      </c>
      <c r="L231" s="1201" t="s">
        <v>10972</v>
      </c>
      <c r="M231" s="1201" t="s">
        <v>10963</v>
      </c>
    </row>
    <row r="232" spans="1:13" s="1038" customFormat="1">
      <c r="A232" s="1210" t="s">
        <v>11824</v>
      </c>
      <c r="B232" s="1176"/>
      <c r="C232" s="1176"/>
      <c r="D232" s="1176"/>
      <c r="E232" s="1176"/>
      <c r="F232" s="1176"/>
      <c r="G232" s="1176"/>
      <c r="H232" s="1176"/>
      <c r="I232" s="1176"/>
      <c r="J232" s="1176"/>
      <c r="K232" s="1176"/>
      <c r="L232" s="1176"/>
      <c r="M232" s="1177"/>
    </row>
    <row r="233" spans="1:13" s="1038" customFormat="1" ht="36">
      <c r="A233" s="913" t="s">
        <v>10159</v>
      </c>
      <c r="B233" s="1058" t="s">
        <v>11825</v>
      </c>
      <c r="C233" s="1182" t="s">
        <v>11826</v>
      </c>
      <c r="D233" s="961">
        <v>393</v>
      </c>
      <c r="E233" s="1201" t="s">
        <v>6496</v>
      </c>
      <c r="F233" s="962" t="s">
        <v>7167</v>
      </c>
      <c r="G233" s="962" t="s">
        <v>3666</v>
      </c>
      <c r="H233" s="965">
        <v>12</v>
      </c>
      <c r="I233" s="965">
        <v>12</v>
      </c>
      <c r="J233" s="965">
        <v>1</v>
      </c>
      <c r="K233" s="965">
        <v>9</v>
      </c>
      <c r="L233" s="1201" t="s">
        <v>10972</v>
      </c>
      <c r="M233" s="1201" t="s">
        <v>10963</v>
      </c>
    </row>
    <row r="234" spans="1:13" s="1038" customFormat="1" ht="36">
      <c r="A234" s="913" t="s">
        <v>10159</v>
      </c>
      <c r="B234" s="1058" t="s">
        <v>11825</v>
      </c>
      <c r="C234" s="1182" t="s">
        <v>11826</v>
      </c>
      <c r="D234" s="961">
        <v>373</v>
      </c>
      <c r="E234" s="1201" t="s">
        <v>6496</v>
      </c>
      <c r="F234" s="962" t="s">
        <v>7167</v>
      </c>
      <c r="G234" s="962" t="s">
        <v>3666</v>
      </c>
      <c r="H234" s="965">
        <v>12</v>
      </c>
      <c r="I234" s="965">
        <v>12</v>
      </c>
      <c r="J234" s="965">
        <v>10</v>
      </c>
      <c r="K234" s="965">
        <v>19</v>
      </c>
      <c r="L234" s="1201" t="s">
        <v>10972</v>
      </c>
      <c r="M234" s="1201" t="s">
        <v>10963</v>
      </c>
    </row>
    <row r="235" spans="1:13" s="1038" customFormat="1" ht="36">
      <c r="A235" s="913" t="s">
        <v>10159</v>
      </c>
      <c r="B235" s="1058" t="s">
        <v>11825</v>
      </c>
      <c r="C235" s="1182" t="s">
        <v>11826</v>
      </c>
      <c r="D235" s="961">
        <v>294</v>
      </c>
      <c r="E235" s="1201" t="s">
        <v>6496</v>
      </c>
      <c r="F235" s="962" t="s">
        <v>7167</v>
      </c>
      <c r="G235" s="962" t="s">
        <v>3666</v>
      </c>
      <c r="H235" s="965">
        <v>12</v>
      </c>
      <c r="I235" s="965">
        <v>12</v>
      </c>
      <c r="J235" s="965">
        <v>20</v>
      </c>
      <c r="K235" s="965">
        <v>300</v>
      </c>
      <c r="L235" s="1201" t="s">
        <v>10972</v>
      </c>
      <c r="M235" s="1201" t="s">
        <v>10963</v>
      </c>
    </row>
    <row r="236" spans="1:13" s="1038" customFormat="1" ht="36">
      <c r="A236" s="913" t="s">
        <v>10159</v>
      </c>
      <c r="B236" s="1058" t="s">
        <v>11825</v>
      </c>
      <c r="C236" s="1182" t="s">
        <v>11826</v>
      </c>
      <c r="D236" s="1202">
        <v>336</v>
      </c>
      <c r="E236" s="1201" t="s">
        <v>6496</v>
      </c>
      <c r="F236" s="962" t="s">
        <v>7167</v>
      </c>
      <c r="G236" s="962" t="s">
        <v>3666</v>
      </c>
      <c r="H236" s="965">
        <v>36</v>
      </c>
      <c r="I236" s="965">
        <v>36</v>
      </c>
      <c r="J236" s="965">
        <v>1</v>
      </c>
      <c r="K236" s="965">
        <v>9</v>
      </c>
      <c r="L236" s="1201" t="s">
        <v>10972</v>
      </c>
      <c r="M236" s="1201" t="s">
        <v>10963</v>
      </c>
    </row>
    <row r="237" spans="1:13" s="1038" customFormat="1" ht="36">
      <c r="A237" s="913" t="s">
        <v>10159</v>
      </c>
      <c r="B237" s="1058" t="s">
        <v>11825</v>
      </c>
      <c r="C237" s="1182" t="s">
        <v>11826</v>
      </c>
      <c r="D237" s="1202">
        <v>319</v>
      </c>
      <c r="E237" s="1201" t="s">
        <v>6496</v>
      </c>
      <c r="F237" s="962" t="s">
        <v>7167</v>
      </c>
      <c r="G237" s="962" t="s">
        <v>3666</v>
      </c>
      <c r="H237" s="965">
        <v>36</v>
      </c>
      <c r="I237" s="965">
        <v>36</v>
      </c>
      <c r="J237" s="965">
        <v>10</v>
      </c>
      <c r="K237" s="965">
        <v>19</v>
      </c>
      <c r="L237" s="1201" t="s">
        <v>10972</v>
      </c>
      <c r="M237" s="1201" t="s">
        <v>10963</v>
      </c>
    </row>
    <row r="238" spans="1:13" s="1038" customFormat="1" ht="36">
      <c r="A238" s="913" t="s">
        <v>10159</v>
      </c>
      <c r="B238" s="1058" t="s">
        <v>11825</v>
      </c>
      <c r="C238" s="1182" t="s">
        <v>11826</v>
      </c>
      <c r="D238" s="1202">
        <v>252</v>
      </c>
      <c r="E238" s="1201" t="s">
        <v>6496</v>
      </c>
      <c r="F238" s="962" t="s">
        <v>7167</v>
      </c>
      <c r="G238" s="962" t="s">
        <v>3666</v>
      </c>
      <c r="H238" s="965">
        <v>36</v>
      </c>
      <c r="I238" s="965">
        <v>36</v>
      </c>
      <c r="J238" s="965">
        <v>20</v>
      </c>
      <c r="K238" s="965">
        <v>300</v>
      </c>
      <c r="L238" s="1201" t="s">
        <v>10972</v>
      </c>
      <c r="M238" s="1201" t="s">
        <v>10963</v>
      </c>
    </row>
    <row r="239" spans="1:13" s="1038" customFormat="1" ht="36">
      <c r="A239" s="913" t="s">
        <v>10159</v>
      </c>
      <c r="B239" s="1058" t="s">
        <v>11825</v>
      </c>
      <c r="C239" s="1182" t="s">
        <v>11826</v>
      </c>
      <c r="D239" s="1202">
        <v>268</v>
      </c>
      <c r="E239" s="1201" t="s">
        <v>6496</v>
      </c>
      <c r="F239" s="962" t="s">
        <v>7167</v>
      </c>
      <c r="G239" s="962" t="s">
        <v>3666</v>
      </c>
      <c r="H239" s="965">
        <v>60</v>
      </c>
      <c r="I239" s="965">
        <v>60</v>
      </c>
      <c r="J239" s="965">
        <v>1</v>
      </c>
      <c r="K239" s="965">
        <v>9</v>
      </c>
      <c r="L239" s="1201" t="s">
        <v>10972</v>
      </c>
      <c r="M239" s="1201" t="s">
        <v>10963</v>
      </c>
    </row>
    <row r="240" spans="1:13" s="1038" customFormat="1" ht="36">
      <c r="A240" s="913" t="s">
        <v>10159</v>
      </c>
      <c r="B240" s="1058" t="s">
        <v>11825</v>
      </c>
      <c r="C240" s="1182" t="s">
        <v>11826</v>
      </c>
      <c r="D240" s="1202">
        <v>255</v>
      </c>
      <c r="E240" s="1201" t="s">
        <v>6496</v>
      </c>
      <c r="F240" s="962" t="s">
        <v>7167</v>
      </c>
      <c r="G240" s="962" t="s">
        <v>3666</v>
      </c>
      <c r="H240" s="965">
        <v>60</v>
      </c>
      <c r="I240" s="965">
        <v>60</v>
      </c>
      <c r="J240" s="965">
        <v>10</v>
      </c>
      <c r="K240" s="965">
        <v>19</v>
      </c>
      <c r="L240" s="1201" t="s">
        <v>10972</v>
      </c>
      <c r="M240" s="1201" t="s">
        <v>10963</v>
      </c>
    </row>
    <row r="241" spans="1:13" s="1038" customFormat="1" ht="36">
      <c r="A241" s="913" t="s">
        <v>10159</v>
      </c>
      <c r="B241" s="1058" t="s">
        <v>11825</v>
      </c>
      <c r="C241" s="1182" t="s">
        <v>11826</v>
      </c>
      <c r="D241" s="1202">
        <v>201</v>
      </c>
      <c r="E241" s="1201" t="s">
        <v>6496</v>
      </c>
      <c r="F241" s="962" t="s">
        <v>7167</v>
      </c>
      <c r="G241" s="962" t="s">
        <v>3666</v>
      </c>
      <c r="H241" s="965">
        <v>60</v>
      </c>
      <c r="I241" s="965">
        <v>60</v>
      </c>
      <c r="J241" s="965">
        <v>20</v>
      </c>
      <c r="K241" s="965">
        <v>300</v>
      </c>
      <c r="L241" s="1201" t="s">
        <v>10972</v>
      </c>
      <c r="M241" s="1201" t="s">
        <v>10963</v>
      </c>
    </row>
    <row r="242" spans="1:13" s="1038" customFormat="1" ht="14.25">
      <c r="A242" s="269"/>
      <c r="B242" s="1040"/>
      <c r="C242" s="1040"/>
      <c r="D242" s="446"/>
      <c r="E242" s="1040"/>
      <c r="F242" s="875"/>
      <c r="G242" s="875"/>
      <c r="H242" s="1041"/>
      <c r="I242" s="1041"/>
      <c r="J242" s="1039"/>
      <c r="K242" s="1039"/>
    </row>
    <row r="243" spans="1:13">
      <c r="A243" s="849" t="s">
        <v>160</v>
      </c>
      <c r="B243" s="849"/>
      <c r="C243" s="387" t="s">
        <v>8399</v>
      </c>
      <c r="D243" s="331"/>
      <c r="E243" s="331"/>
      <c r="F243" s="331"/>
      <c r="G243" s="331"/>
      <c r="H243" s="331"/>
      <c r="I243" s="331"/>
      <c r="J243" s="331"/>
      <c r="K243" s="1038"/>
    </row>
    <row r="244" spans="1:13">
      <c r="A244" s="855" t="s">
        <v>5</v>
      </c>
      <c r="B244" s="849" t="s">
        <v>161</v>
      </c>
      <c r="C244" s="854" t="s">
        <v>8400</v>
      </c>
      <c r="D244" s="331"/>
      <c r="E244" s="331"/>
      <c r="F244" s="331"/>
      <c r="G244" s="331"/>
      <c r="H244" s="331"/>
      <c r="I244" s="331"/>
      <c r="J244" s="331"/>
      <c r="K244" s="1038"/>
    </row>
    <row r="245" spans="1:13">
      <c r="A245" s="855" t="s">
        <v>7</v>
      </c>
      <c r="B245" s="854" t="s">
        <v>162</v>
      </c>
      <c r="C245" s="854" t="s">
        <v>8401</v>
      </c>
      <c r="D245" s="331"/>
      <c r="E245" s="331"/>
      <c r="F245" s="331"/>
      <c r="G245" s="331"/>
      <c r="H245" s="331"/>
      <c r="I245" s="331"/>
      <c r="J245" s="331"/>
      <c r="K245" s="1038"/>
    </row>
    <row r="246" spans="1:13">
      <c r="A246" s="855" t="s">
        <v>163</v>
      </c>
      <c r="B246" s="849" t="s">
        <v>164</v>
      </c>
      <c r="C246" s="388" t="s">
        <v>8402</v>
      </c>
      <c r="D246" s="331"/>
      <c r="E246" s="331"/>
      <c r="F246" s="331"/>
      <c r="G246" s="331"/>
      <c r="H246" s="331"/>
      <c r="I246" s="331"/>
      <c r="J246" s="331"/>
      <c r="K246" s="1038"/>
    </row>
    <row r="247" spans="1:13">
      <c r="A247" s="855" t="s">
        <v>165</v>
      </c>
      <c r="B247" s="849" t="s">
        <v>166</v>
      </c>
      <c r="C247" s="388" t="s">
        <v>8403</v>
      </c>
      <c r="D247" s="331"/>
      <c r="E247" s="331"/>
      <c r="F247" s="331"/>
      <c r="G247" s="331"/>
      <c r="H247" s="331"/>
      <c r="I247" s="331"/>
      <c r="J247" s="331"/>
      <c r="K247" s="1038"/>
    </row>
    <row r="248" spans="1:13">
      <c r="A248" s="855" t="s">
        <v>167</v>
      </c>
      <c r="B248" s="849" t="s">
        <v>168</v>
      </c>
      <c r="C248" s="388" t="s">
        <v>8404</v>
      </c>
      <c r="D248" s="331"/>
      <c r="E248" s="331"/>
      <c r="F248" s="331"/>
      <c r="G248" s="331"/>
      <c r="H248" s="331"/>
      <c r="I248" s="331"/>
      <c r="J248" s="331"/>
      <c r="K248" s="1038"/>
    </row>
    <row r="249" spans="1:13">
      <c r="A249" s="855" t="s">
        <v>169</v>
      </c>
      <c r="B249" s="849" t="s">
        <v>170</v>
      </c>
      <c r="C249" s="854" t="s">
        <v>8405</v>
      </c>
      <c r="D249" s="331"/>
      <c r="E249" s="331"/>
      <c r="F249" s="331"/>
      <c r="G249" s="331"/>
      <c r="H249" s="331"/>
      <c r="I249" s="331"/>
      <c r="J249" s="331"/>
      <c r="K249" s="1038"/>
    </row>
    <row r="250" spans="1:13">
      <c r="A250" s="856" t="s">
        <v>1292</v>
      </c>
      <c r="B250" s="862" t="s">
        <v>1295</v>
      </c>
      <c r="C250" s="849" t="s">
        <v>8406</v>
      </c>
      <c r="D250" s="331"/>
      <c r="E250" s="331"/>
      <c r="F250" s="331"/>
      <c r="G250" s="331"/>
      <c r="H250" s="331"/>
      <c r="I250" s="331"/>
      <c r="J250" s="331"/>
      <c r="K250" s="1038"/>
    </row>
    <row r="251" spans="1:13">
      <c r="A251" s="856" t="s">
        <v>1293</v>
      </c>
      <c r="B251" s="862" t="s">
        <v>1296</v>
      </c>
      <c r="C251" s="854" t="s">
        <v>8407</v>
      </c>
      <c r="D251" s="331"/>
      <c r="E251" s="331"/>
      <c r="F251" s="331"/>
      <c r="G251" s="331"/>
      <c r="H251" s="331"/>
      <c r="I251" s="331"/>
      <c r="J251" s="331"/>
      <c r="K251" s="1038"/>
    </row>
    <row r="252" spans="1:13">
      <c r="A252" s="856" t="s">
        <v>1425</v>
      </c>
      <c r="B252" s="862" t="s">
        <v>1424</v>
      </c>
      <c r="C252" s="384"/>
      <c r="D252" s="331"/>
      <c r="E252" s="331"/>
      <c r="F252" s="331"/>
      <c r="G252" s="331"/>
      <c r="H252" s="331"/>
      <c r="I252" s="331"/>
      <c r="J252" s="331"/>
      <c r="K252" s="1038"/>
    </row>
    <row r="253" spans="1:13">
      <c r="A253" s="856" t="s">
        <v>1294</v>
      </c>
      <c r="B253" s="862" t="s">
        <v>1297</v>
      </c>
      <c r="C253" s="849"/>
      <c r="D253" s="331"/>
      <c r="E253" s="331"/>
      <c r="F253" s="331"/>
      <c r="G253" s="331"/>
      <c r="H253" s="331"/>
      <c r="I253" s="331"/>
      <c r="J253" s="331"/>
      <c r="K253" s="1038"/>
    </row>
    <row r="254" spans="1:13">
      <c r="A254" s="856" t="s">
        <v>171</v>
      </c>
      <c r="B254" s="862" t="s">
        <v>172</v>
      </c>
      <c r="C254" s="384"/>
      <c r="D254" s="331"/>
      <c r="E254" s="331"/>
      <c r="F254" s="331"/>
      <c r="G254" s="331"/>
      <c r="H254" s="331"/>
      <c r="I254" s="331"/>
      <c r="J254" s="331"/>
      <c r="K254" s="1038"/>
    </row>
    <row r="255" spans="1:13">
      <c r="A255" s="856" t="s">
        <v>5415</v>
      </c>
      <c r="B255" s="862" t="s">
        <v>5416</v>
      </c>
      <c r="C255" s="864"/>
      <c r="D255" s="331"/>
      <c r="E255" s="331"/>
      <c r="F255" s="331"/>
      <c r="G255" s="331"/>
      <c r="H255" s="331"/>
      <c r="I255" s="331"/>
      <c r="J255" s="331"/>
      <c r="K255" s="1038"/>
    </row>
    <row r="256" spans="1:13">
      <c r="A256" s="856" t="s">
        <v>7167</v>
      </c>
      <c r="B256" s="862" t="s">
        <v>7168</v>
      </c>
      <c r="C256" s="176"/>
      <c r="D256" s="331"/>
      <c r="E256" s="331"/>
      <c r="F256" s="331"/>
      <c r="G256" s="331"/>
      <c r="H256" s="331"/>
      <c r="I256" s="331"/>
      <c r="J256" s="331"/>
      <c r="K256" s="1038"/>
    </row>
    <row r="257" spans="1:11">
      <c r="A257" s="856" t="s">
        <v>7712</v>
      </c>
      <c r="B257" s="849" t="s">
        <v>9836</v>
      </c>
      <c r="C257" s="344"/>
      <c r="D257" s="1038"/>
      <c r="E257" s="1038"/>
      <c r="F257" s="1038"/>
      <c r="G257" s="1038"/>
      <c r="H257" s="1038"/>
      <c r="I257" s="1038"/>
      <c r="J257" s="1038"/>
      <c r="K257" s="1038"/>
    </row>
  </sheetData>
  <sheetProtection algorithmName="SHA-512" hashValue="3z2TW66C6/ShXDnDiLawN8dlaOS7VKQglt9fOVgg6UQlDwB8LqjRiocljSf6FRRGQOXRPH1bI/Gs4j6WXIANlQ==" saltValue="V6IKbVUlrk91O6+D+Jz08A==" spinCount="100000" sheet="1" objects="1" scenarios="1"/>
  <mergeCells count="5">
    <mergeCell ref="A164:K164"/>
    <mergeCell ref="A170:K170"/>
    <mergeCell ref="A174:K174"/>
    <mergeCell ref="A178:K178"/>
    <mergeCell ref="A182:K182"/>
  </mergeCells>
  <phoneticPr fontId="123" type="noConversion"/>
  <pageMargins left="0.5" right="0.5" top="1" bottom="0.92" header="0.5" footer="0.22"/>
  <pageSetup scale="35"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3"/>
  <sheetViews>
    <sheetView zoomScaleNormal="100" workbookViewId="0"/>
  </sheetViews>
  <sheetFormatPr defaultColWidth="9.125" defaultRowHeight="12"/>
  <cols>
    <col min="1" max="1" width="26.125" style="331" customWidth="1"/>
    <col min="2" max="2" width="45.375" style="331" customWidth="1"/>
    <col min="3" max="3" width="46.25" style="344" customWidth="1"/>
    <col min="4" max="4" width="7.625" style="331" bestFit="1" customWidth="1"/>
    <col min="5" max="5" width="6.625" style="331" customWidth="1"/>
    <col min="6" max="6" width="9.375" style="331" customWidth="1"/>
    <col min="7" max="7" width="12.75" style="331" customWidth="1"/>
    <col min="8" max="8" width="6.625" style="331" customWidth="1"/>
    <col min="9" max="16384" width="9.125" style="331"/>
  </cols>
  <sheetData>
    <row r="1" spans="1:9" ht="18">
      <c r="A1" s="378" t="s">
        <v>7678</v>
      </c>
      <c r="B1" s="329"/>
      <c r="C1" s="330"/>
      <c r="D1" s="330"/>
    </row>
    <row r="2" spans="1:9" ht="15.75">
      <c r="A2" s="332" t="s">
        <v>7646</v>
      </c>
      <c r="B2" s="333"/>
      <c r="C2" s="330"/>
      <c r="D2" s="330"/>
    </row>
    <row r="3" spans="1:9" s="570" customFormat="1" ht="15.75">
      <c r="A3" s="332" t="s">
        <v>9641</v>
      </c>
      <c r="B3" s="876"/>
      <c r="C3" s="877"/>
      <c r="D3" s="877"/>
    </row>
    <row r="4" spans="1:9" s="570" customFormat="1" ht="15.75">
      <c r="A4" s="332" t="s">
        <v>9779</v>
      </c>
      <c r="B4" s="876"/>
      <c r="C4" s="877"/>
      <c r="D4" s="877"/>
    </row>
    <row r="5" spans="1:9" s="570" customFormat="1" ht="15.75">
      <c r="A5" s="332"/>
      <c r="B5" s="876"/>
      <c r="C5" s="877"/>
      <c r="D5" s="877"/>
    </row>
    <row r="6" spans="1:9" ht="16.5" thickBot="1">
      <c r="A6" s="334"/>
      <c r="B6" s="334"/>
      <c r="C6" s="334"/>
      <c r="D6" s="334"/>
      <c r="E6" s="334"/>
      <c r="F6" s="338" t="s">
        <v>351</v>
      </c>
    </row>
    <row r="7" spans="1:9" ht="24">
      <c r="A7" s="335" t="s">
        <v>0</v>
      </c>
      <c r="B7" s="432" t="s">
        <v>1</v>
      </c>
      <c r="C7" s="336" t="s">
        <v>2</v>
      </c>
      <c r="D7" s="853" t="s">
        <v>3</v>
      </c>
      <c r="E7" s="917" t="s">
        <v>6494</v>
      </c>
      <c r="F7" s="859" t="s">
        <v>4</v>
      </c>
      <c r="G7" s="584" t="s">
        <v>8398</v>
      </c>
      <c r="H7" s="336" t="s">
        <v>352</v>
      </c>
      <c r="I7" s="336" t="s">
        <v>353</v>
      </c>
    </row>
    <row r="8" spans="1:9">
      <c r="A8" s="451" t="s">
        <v>9758</v>
      </c>
      <c r="B8" s="452"/>
      <c r="C8" s="452"/>
      <c r="D8" s="452"/>
      <c r="E8" s="452"/>
      <c r="F8" s="452"/>
      <c r="G8" s="452"/>
      <c r="H8" s="452"/>
      <c r="I8" s="453"/>
    </row>
    <row r="9" spans="1:9" ht="24">
      <c r="A9" s="114" t="s">
        <v>9460</v>
      </c>
      <c r="B9" s="1014" t="s">
        <v>10910</v>
      </c>
      <c r="C9" s="1014" t="s">
        <v>10910</v>
      </c>
      <c r="D9" s="454">
        <v>1026</v>
      </c>
      <c r="E9" s="878" t="s">
        <v>6496</v>
      </c>
      <c r="F9" s="189" t="s">
        <v>1292</v>
      </c>
      <c r="G9" s="879" t="s">
        <v>6013</v>
      </c>
      <c r="H9" s="455">
        <v>12</v>
      </c>
      <c r="I9" s="455">
        <v>12</v>
      </c>
    </row>
    <row r="10" spans="1:9" ht="24">
      <c r="A10" s="114" t="s">
        <v>9460</v>
      </c>
      <c r="B10" s="1014" t="s">
        <v>10910</v>
      </c>
      <c r="C10" s="1014" t="s">
        <v>10910</v>
      </c>
      <c r="D10" s="454">
        <v>877</v>
      </c>
      <c r="E10" s="878" t="s">
        <v>6496</v>
      </c>
      <c r="F10" s="189" t="s">
        <v>1292</v>
      </c>
      <c r="G10" s="879" t="s">
        <v>6013</v>
      </c>
      <c r="H10" s="455">
        <v>36</v>
      </c>
      <c r="I10" s="455">
        <v>36</v>
      </c>
    </row>
    <row r="11" spans="1:9" ht="24">
      <c r="A11" s="114" t="s">
        <v>9460</v>
      </c>
      <c r="B11" s="1014" t="s">
        <v>10910</v>
      </c>
      <c r="C11" s="1014" t="s">
        <v>10910</v>
      </c>
      <c r="D11" s="454">
        <v>702</v>
      </c>
      <c r="E11" s="878" t="s">
        <v>6496</v>
      </c>
      <c r="F11" s="189" t="s">
        <v>1292</v>
      </c>
      <c r="G11" s="879" t="s">
        <v>6013</v>
      </c>
      <c r="H11" s="455">
        <v>60</v>
      </c>
      <c r="I11" s="455">
        <v>60</v>
      </c>
    </row>
    <row r="12" spans="1:9">
      <c r="A12" s="451" t="s">
        <v>9759</v>
      </c>
      <c r="B12" s="452"/>
      <c r="C12" s="452"/>
      <c r="D12" s="452"/>
      <c r="E12" s="452"/>
      <c r="F12" s="452"/>
      <c r="G12" s="452"/>
      <c r="H12" s="452"/>
      <c r="I12" s="453"/>
    </row>
    <row r="13" spans="1:9" ht="24">
      <c r="A13" s="114" t="s">
        <v>9461</v>
      </c>
      <c r="B13" s="1014" t="s">
        <v>10891</v>
      </c>
      <c r="C13" s="1014" t="s">
        <v>10891</v>
      </c>
      <c r="D13" s="454">
        <v>1026</v>
      </c>
      <c r="E13" s="878" t="s">
        <v>6496</v>
      </c>
      <c r="F13" s="189" t="s">
        <v>7167</v>
      </c>
      <c r="G13" s="879" t="s">
        <v>6013</v>
      </c>
      <c r="H13" s="455">
        <v>12</v>
      </c>
      <c r="I13" s="455">
        <v>12</v>
      </c>
    </row>
    <row r="14" spans="1:9" ht="24">
      <c r="A14" s="114" t="s">
        <v>9461</v>
      </c>
      <c r="B14" s="1014" t="s">
        <v>10891</v>
      </c>
      <c r="C14" s="1014" t="s">
        <v>10891</v>
      </c>
      <c r="D14" s="454">
        <v>877</v>
      </c>
      <c r="E14" s="878" t="s">
        <v>6496</v>
      </c>
      <c r="F14" s="189" t="s">
        <v>7167</v>
      </c>
      <c r="G14" s="879" t="s">
        <v>6013</v>
      </c>
      <c r="H14" s="455">
        <v>36</v>
      </c>
      <c r="I14" s="455">
        <v>36</v>
      </c>
    </row>
    <row r="15" spans="1:9" ht="24">
      <c r="A15" s="114" t="s">
        <v>9461</v>
      </c>
      <c r="B15" s="1014" t="s">
        <v>10891</v>
      </c>
      <c r="C15" s="1014" t="s">
        <v>10891</v>
      </c>
      <c r="D15" s="454">
        <v>702</v>
      </c>
      <c r="E15" s="878" t="s">
        <v>6496</v>
      </c>
      <c r="F15" s="189" t="s">
        <v>7167</v>
      </c>
      <c r="G15" s="879" t="s">
        <v>6013</v>
      </c>
      <c r="H15" s="455">
        <v>60</v>
      </c>
      <c r="I15" s="455">
        <v>60</v>
      </c>
    </row>
    <row r="16" spans="1:9">
      <c r="A16" s="1109" t="s">
        <v>9760</v>
      </c>
      <c r="B16" s="1106"/>
      <c r="C16" s="1106"/>
      <c r="D16" s="1106"/>
      <c r="E16" s="1106"/>
      <c r="F16" s="1106"/>
      <c r="G16" s="1106"/>
      <c r="H16" s="1106"/>
      <c r="I16" s="1107"/>
    </row>
    <row r="17" spans="1:9" ht="24">
      <c r="A17" s="114" t="s">
        <v>9462</v>
      </c>
      <c r="B17" s="1014" t="s">
        <v>10911</v>
      </c>
      <c r="C17" s="1014" t="s">
        <v>10911</v>
      </c>
      <c r="D17" s="454">
        <v>3504</v>
      </c>
      <c r="E17" s="1161" t="s">
        <v>6496</v>
      </c>
      <c r="F17" s="189" t="s">
        <v>1292</v>
      </c>
      <c r="G17" s="1162" t="s">
        <v>6013</v>
      </c>
      <c r="H17" s="821">
        <v>12</v>
      </c>
      <c r="I17" s="821">
        <v>12</v>
      </c>
    </row>
    <row r="18" spans="1:9" ht="24">
      <c r="A18" s="114" t="s">
        <v>9462</v>
      </c>
      <c r="B18" s="1014" t="s">
        <v>10911</v>
      </c>
      <c r="C18" s="1014" t="s">
        <v>10911</v>
      </c>
      <c r="D18" s="454">
        <v>2994</v>
      </c>
      <c r="E18" s="1161" t="s">
        <v>6496</v>
      </c>
      <c r="F18" s="189" t="s">
        <v>1292</v>
      </c>
      <c r="G18" s="1162" t="s">
        <v>6013</v>
      </c>
      <c r="H18" s="821">
        <v>36</v>
      </c>
      <c r="I18" s="821">
        <v>36</v>
      </c>
    </row>
    <row r="19" spans="1:9" ht="24">
      <c r="A19" s="114" t="s">
        <v>9462</v>
      </c>
      <c r="B19" s="1014" t="s">
        <v>10911</v>
      </c>
      <c r="C19" s="1014" t="s">
        <v>10911</v>
      </c>
      <c r="D19" s="454">
        <v>2396</v>
      </c>
      <c r="E19" s="1161" t="s">
        <v>6496</v>
      </c>
      <c r="F19" s="189" t="s">
        <v>1292</v>
      </c>
      <c r="G19" s="1162" t="s">
        <v>6013</v>
      </c>
      <c r="H19" s="821">
        <v>60</v>
      </c>
      <c r="I19" s="821">
        <v>60</v>
      </c>
    </row>
    <row r="20" spans="1:9">
      <c r="A20" s="1109" t="s">
        <v>9761</v>
      </c>
      <c r="B20" s="1106"/>
      <c r="C20" s="1106"/>
      <c r="D20" s="1106"/>
      <c r="E20" s="1106"/>
      <c r="F20" s="1106"/>
      <c r="G20" s="1106"/>
      <c r="H20" s="1106"/>
      <c r="I20" s="1107"/>
    </row>
    <row r="21" spans="1:9" ht="24">
      <c r="A21" s="114" t="s">
        <v>9463</v>
      </c>
      <c r="B21" s="1014" t="s">
        <v>10892</v>
      </c>
      <c r="C21" s="1014" t="s">
        <v>10892</v>
      </c>
      <c r="D21" s="454">
        <v>3504</v>
      </c>
      <c r="E21" s="1161" t="s">
        <v>6496</v>
      </c>
      <c r="F21" s="189" t="s">
        <v>7167</v>
      </c>
      <c r="G21" s="1162" t="s">
        <v>6013</v>
      </c>
      <c r="H21" s="821">
        <v>12</v>
      </c>
      <c r="I21" s="821">
        <v>12</v>
      </c>
    </row>
    <row r="22" spans="1:9" ht="24">
      <c r="A22" s="114" t="s">
        <v>9463</v>
      </c>
      <c r="B22" s="1014" t="s">
        <v>10892</v>
      </c>
      <c r="C22" s="1014" t="s">
        <v>10892</v>
      </c>
      <c r="D22" s="454">
        <v>2994</v>
      </c>
      <c r="E22" s="1161" t="s">
        <v>6496</v>
      </c>
      <c r="F22" s="189" t="s">
        <v>7167</v>
      </c>
      <c r="G22" s="1162" t="s">
        <v>6013</v>
      </c>
      <c r="H22" s="821">
        <v>36</v>
      </c>
      <c r="I22" s="821">
        <v>36</v>
      </c>
    </row>
    <row r="23" spans="1:9" ht="24">
      <c r="A23" s="114" t="s">
        <v>9463</v>
      </c>
      <c r="B23" s="1014" t="s">
        <v>10892</v>
      </c>
      <c r="C23" s="1014" t="s">
        <v>10892</v>
      </c>
      <c r="D23" s="454">
        <v>2396</v>
      </c>
      <c r="E23" s="1161" t="s">
        <v>6496</v>
      </c>
      <c r="F23" s="189" t="s">
        <v>7167</v>
      </c>
      <c r="G23" s="1162" t="s">
        <v>6013</v>
      </c>
      <c r="H23" s="821">
        <v>60</v>
      </c>
      <c r="I23" s="821">
        <v>60</v>
      </c>
    </row>
    <row r="24" spans="1:9">
      <c r="A24" s="1109" t="s">
        <v>9762</v>
      </c>
      <c r="B24" s="1106"/>
      <c r="C24" s="1106"/>
      <c r="D24" s="1106"/>
      <c r="E24" s="1106"/>
      <c r="F24" s="1106"/>
      <c r="G24" s="1106"/>
      <c r="H24" s="1106"/>
      <c r="I24" s="1107"/>
    </row>
    <row r="25" spans="1:9" ht="24">
      <c r="A25" s="114" t="s">
        <v>9464</v>
      </c>
      <c r="B25" s="1014" t="s">
        <v>10912</v>
      </c>
      <c r="C25" s="1014" t="s">
        <v>10912</v>
      </c>
      <c r="D25" s="454">
        <v>3028</v>
      </c>
      <c r="E25" s="1161" t="s">
        <v>6496</v>
      </c>
      <c r="F25" s="189" t="s">
        <v>1292</v>
      </c>
      <c r="G25" s="1162" t="s">
        <v>6013</v>
      </c>
      <c r="H25" s="821">
        <v>12</v>
      </c>
      <c r="I25" s="821">
        <v>12</v>
      </c>
    </row>
    <row r="26" spans="1:9" ht="24">
      <c r="A26" s="114" t="s">
        <v>9464</v>
      </c>
      <c r="B26" s="1014" t="s">
        <v>10912</v>
      </c>
      <c r="C26" s="1014" t="s">
        <v>10912</v>
      </c>
      <c r="D26" s="454">
        <v>2588</v>
      </c>
      <c r="E26" s="1161" t="s">
        <v>6496</v>
      </c>
      <c r="F26" s="189" t="s">
        <v>1292</v>
      </c>
      <c r="G26" s="1162" t="s">
        <v>6013</v>
      </c>
      <c r="H26" s="821">
        <v>36</v>
      </c>
      <c r="I26" s="821">
        <v>36</v>
      </c>
    </row>
    <row r="27" spans="1:9" ht="24">
      <c r="A27" s="114" t="s">
        <v>9464</v>
      </c>
      <c r="B27" s="1014" t="s">
        <v>10912</v>
      </c>
      <c r="C27" s="1014" t="s">
        <v>10912</v>
      </c>
      <c r="D27" s="454">
        <v>2070</v>
      </c>
      <c r="E27" s="1161" t="s">
        <v>6496</v>
      </c>
      <c r="F27" s="189" t="s">
        <v>1292</v>
      </c>
      <c r="G27" s="1162" t="s">
        <v>6013</v>
      </c>
      <c r="H27" s="821">
        <v>60</v>
      </c>
      <c r="I27" s="821">
        <v>60</v>
      </c>
    </row>
    <row r="28" spans="1:9">
      <c r="A28" s="1109" t="s">
        <v>9763</v>
      </c>
      <c r="B28" s="1106"/>
      <c r="C28" s="1106"/>
      <c r="D28" s="1106"/>
      <c r="E28" s="1106"/>
      <c r="F28" s="1106"/>
      <c r="G28" s="1106"/>
      <c r="H28" s="1106"/>
      <c r="I28" s="1107"/>
    </row>
    <row r="29" spans="1:9" ht="24">
      <c r="A29" s="120" t="s">
        <v>9465</v>
      </c>
      <c r="B29" s="1014" t="s">
        <v>10893</v>
      </c>
      <c r="C29" s="1014" t="s">
        <v>10893</v>
      </c>
      <c r="D29" s="454">
        <v>3028</v>
      </c>
      <c r="E29" s="1161" t="s">
        <v>6496</v>
      </c>
      <c r="F29" s="189" t="s">
        <v>7167</v>
      </c>
      <c r="G29" s="1162" t="s">
        <v>6013</v>
      </c>
      <c r="H29" s="821">
        <v>12</v>
      </c>
      <c r="I29" s="821">
        <v>12</v>
      </c>
    </row>
    <row r="30" spans="1:9" ht="24">
      <c r="A30" s="120" t="s">
        <v>9465</v>
      </c>
      <c r="B30" s="1014" t="s">
        <v>10893</v>
      </c>
      <c r="C30" s="1014" t="s">
        <v>10893</v>
      </c>
      <c r="D30" s="454">
        <v>2588</v>
      </c>
      <c r="E30" s="1161" t="s">
        <v>6496</v>
      </c>
      <c r="F30" s="189" t="s">
        <v>7167</v>
      </c>
      <c r="G30" s="1162" t="s">
        <v>6013</v>
      </c>
      <c r="H30" s="821">
        <v>36</v>
      </c>
      <c r="I30" s="821">
        <v>36</v>
      </c>
    </row>
    <row r="31" spans="1:9" ht="24">
      <c r="A31" s="120" t="s">
        <v>9465</v>
      </c>
      <c r="B31" s="1014" t="s">
        <v>10893</v>
      </c>
      <c r="C31" s="1014" t="s">
        <v>10893</v>
      </c>
      <c r="D31" s="454">
        <v>2070</v>
      </c>
      <c r="E31" s="1161" t="s">
        <v>6496</v>
      </c>
      <c r="F31" s="189" t="s">
        <v>7167</v>
      </c>
      <c r="G31" s="1162" t="s">
        <v>6013</v>
      </c>
      <c r="H31" s="821">
        <v>60</v>
      </c>
      <c r="I31" s="821">
        <v>60</v>
      </c>
    </row>
    <row r="32" spans="1:9">
      <c r="A32" s="1109" t="s">
        <v>9764</v>
      </c>
      <c r="B32" s="1106"/>
      <c r="C32" s="1106"/>
      <c r="D32" s="1106"/>
      <c r="E32" s="1106"/>
      <c r="F32" s="1106"/>
      <c r="G32" s="1106"/>
      <c r="H32" s="1106"/>
      <c r="I32" s="1107"/>
    </row>
    <row r="33" spans="1:9" ht="24">
      <c r="A33" s="114" t="s">
        <v>9466</v>
      </c>
      <c r="B33" s="1014" t="s">
        <v>10809</v>
      </c>
      <c r="C33" s="1014" t="s">
        <v>10809</v>
      </c>
      <c r="D33" s="454">
        <v>2503</v>
      </c>
      <c r="E33" s="1161" t="s">
        <v>6496</v>
      </c>
      <c r="F33" s="189" t="s">
        <v>1292</v>
      </c>
      <c r="G33" s="1162" t="s">
        <v>6013</v>
      </c>
      <c r="H33" s="821">
        <v>12</v>
      </c>
      <c r="I33" s="821">
        <v>12</v>
      </c>
    </row>
    <row r="34" spans="1:9" ht="24">
      <c r="A34" s="114" t="s">
        <v>9466</v>
      </c>
      <c r="B34" s="1014" t="s">
        <v>10809</v>
      </c>
      <c r="C34" s="1014" t="s">
        <v>10809</v>
      </c>
      <c r="D34" s="454">
        <v>2139</v>
      </c>
      <c r="E34" s="1161" t="s">
        <v>6496</v>
      </c>
      <c r="F34" s="189" t="s">
        <v>1292</v>
      </c>
      <c r="G34" s="1162" t="s">
        <v>6013</v>
      </c>
      <c r="H34" s="821">
        <v>36</v>
      </c>
      <c r="I34" s="821">
        <v>36</v>
      </c>
    </row>
    <row r="35" spans="1:9" ht="24">
      <c r="A35" s="114" t="s">
        <v>9466</v>
      </c>
      <c r="B35" s="1014" t="s">
        <v>10809</v>
      </c>
      <c r="C35" s="1014" t="s">
        <v>10809</v>
      </c>
      <c r="D35" s="454">
        <v>1711</v>
      </c>
      <c r="E35" s="1161" t="s">
        <v>6496</v>
      </c>
      <c r="F35" s="189" t="s">
        <v>1292</v>
      </c>
      <c r="G35" s="1162" t="s">
        <v>6013</v>
      </c>
      <c r="H35" s="821">
        <v>60</v>
      </c>
      <c r="I35" s="821">
        <v>60</v>
      </c>
    </row>
    <row r="36" spans="1:9">
      <c r="A36" s="1109" t="s">
        <v>9765</v>
      </c>
      <c r="B36" s="1106"/>
      <c r="C36" s="1106"/>
      <c r="D36" s="1106"/>
      <c r="E36" s="1106"/>
      <c r="F36" s="1106"/>
      <c r="G36" s="1106"/>
      <c r="H36" s="1106"/>
      <c r="I36" s="1107"/>
    </row>
    <row r="37" spans="1:9" ht="24">
      <c r="A37" s="114" t="s">
        <v>9467</v>
      </c>
      <c r="B37" s="1014" t="s">
        <v>10808</v>
      </c>
      <c r="C37" s="1014" t="s">
        <v>10808</v>
      </c>
      <c r="D37" s="454">
        <v>2503</v>
      </c>
      <c r="E37" s="1161" t="s">
        <v>6496</v>
      </c>
      <c r="F37" s="189" t="s">
        <v>7167</v>
      </c>
      <c r="G37" s="1162" t="s">
        <v>6013</v>
      </c>
      <c r="H37" s="821">
        <v>12</v>
      </c>
      <c r="I37" s="821">
        <v>12</v>
      </c>
    </row>
    <row r="38" spans="1:9" ht="24">
      <c r="A38" s="114" t="s">
        <v>9467</v>
      </c>
      <c r="B38" s="1014" t="s">
        <v>10808</v>
      </c>
      <c r="C38" s="1014" t="s">
        <v>10808</v>
      </c>
      <c r="D38" s="454">
        <v>2139</v>
      </c>
      <c r="E38" s="1161" t="s">
        <v>6496</v>
      </c>
      <c r="F38" s="189" t="s">
        <v>7167</v>
      </c>
      <c r="G38" s="1162" t="s">
        <v>6013</v>
      </c>
      <c r="H38" s="821">
        <v>36</v>
      </c>
      <c r="I38" s="821">
        <v>36</v>
      </c>
    </row>
    <row r="39" spans="1:9" ht="24">
      <c r="A39" s="114" t="s">
        <v>9467</v>
      </c>
      <c r="B39" s="1014" t="s">
        <v>10808</v>
      </c>
      <c r="C39" s="1014" t="s">
        <v>10808</v>
      </c>
      <c r="D39" s="454">
        <v>1711</v>
      </c>
      <c r="E39" s="1161" t="s">
        <v>6496</v>
      </c>
      <c r="F39" s="189" t="s">
        <v>7167</v>
      </c>
      <c r="G39" s="1162" t="s">
        <v>6013</v>
      </c>
      <c r="H39" s="821">
        <v>60</v>
      </c>
      <c r="I39" s="821">
        <v>60</v>
      </c>
    </row>
    <row r="40" spans="1:9" ht="15.75">
      <c r="A40" s="1109" t="s">
        <v>9766</v>
      </c>
      <c r="B40" s="1159"/>
      <c r="C40" s="1106"/>
      <c r="D40" s="1106"/>
      <c r="E40" s="1106"/>
      <c r="F40" s="1106"/>
      <c r="G40" s="1107"/>
      <c r="H40" s="460"/>
      <c r="I40" s="460"/>
    </row>
    <row r="41" spans="1:9" ht="24">
      <c r="A41" s="120" t="s">
        <v>9423</v>
      </c>
      <c r="B41" s="410" t="s">
        <v>9791</v>
      </c>
      <c r="C41" s="410" t="s">
        <v>9791</v>
      </c>
      <c r="D41" s="131">
        <v>5000</v>
      </c>
      <c r="E41" s="68" t="s">
        <v>6495</v>
      </c>
      <c r="F41" s="14" t="s">
        <v>169</v>
      </c>
      <c r="G41" s="1162" t="s">
        <v>6013</v>
      </c>
      <c r="H41" s="459"/>
      <c r="I41" s="459"/>
    </row>
    <row r="42" spans="1:9" ht="24">
      <c r="A42" s="120" t="s">
        <v>9452</v>
      </c>
      <c r="B42" s="410" t="s">
        <v>9792</v>
      </c>
      <c r="C42" s="410" t="s">
        <v>9792</v>
      </c>
      <c r="D42" s="131">
        <v>8000</v>
      </c>
      <c r="E42" s="68" t="s">
        <v>6495</v>
      </c>
      <c r="F42" s="14" t="s">
        <v>169</v>
      </c>
      <c r="G42" s="1162" t="s">
        <v>6013</v>
      </c>
      <c r="H42" s="459"/>
      <c r="I42" s="459"/>
    </row>
    <row r="43" spans="1:9">
      <c r="A43" s="1109" t="s">
        <v>9757</v>
      </c>
      <c r="B43" s="1106"/>
      <c r="C43" s="1106"/>
      <c r="D43" s="1106"/>
      <c r="E43" s="343"/>
      <c r="F43" s="1106"/>
      <c r="G43" s="1106"/>
      <c r="H43" s="1106"/>
      <c r="I43" s="1107"/>
    </row>
    <row r="44" spans="1:9" ht="24">
      <c r="A44" s="114" t="s">
        <v>9424</v>
      </c>
      <c r="B44" s="410" t="s">
        <v>9793</v>
      </c>
      <c r="C44" s="410" t="s">
        <v>9793</v>
      </c>
      <c r="D44" s="131">
        <v>2110</v>
      </c>
      <c r="E44" s="258" t="s">
        <v>6496</v>
      </c>
      <c r="F44" s="14" t="s">
        <v>1292</v>
      </c>
      <c r="G44" s="1162" t="s">
        <v>6013</v>
      </c>
      <c r="H44" s="821">
        <v>12</v>
      </c>
      <c r="I44" s="821">
        <v>12</v>
      </c>
    </row>
    <row r="45" spans="1:9" ht="24">
      <c r="A45" s="114" t="s">
        <v>9424</v>
      </c>
      <c r="B45" s="410" t="s">
        <v>9793</v>
      </c>
      <c r="C45" s="410" t="s">
        <v>9793</v>
      </c>
      <c r="D45" s="131">
        <v>1819</v>
      </c>
      <c r="E45" s="258" t="s">
        <v>6496</v>
      </c>
      <c r="F45" s="14" t="s">
        <v>1292</v>
      </c>
      <c r="G45" s="1162" t="s">
        <v>6013</v>
      </c>
      <c r="H45" s="821">
        <v>36</v>
      </c>
      <c r="I45" s="821">
        <v>36</v>
      </c>
    </row>
    <row r="46" spans="1:9" ht="24">
      <c r="A46" s="114" t="s">
        <v>9424</v>
      </c>
      <c r="B46" s="410" t="s">
        <v>9793</v>
      </c>
      <c r="C46" s="410" t="s">
        <v>9793</v>
      </c>
      <c r="D46" s="131">
        <v>1477</v>
      </c>
      <c r="E46" s="258" t="s">
        <v>6496</v>
      </c>
      <c r="F46" s="14" t="s">
        <v>1292</v>
      </c>
      <c r="G46" s="1162" t="s">
        <v>6013</v>
      </c>
      <c r="H46" s="821">
        <v>60</v>
      </c>
      <c r="I46" s="821">
        <v>60</v>
      </c>
    </row>
    <row r="47" spans="1:9" ht="24">
      <c r="A47" s="114" t="s">
        <v>9425</v>
      </c>
      <c r="B47" s="410" t="s">
        <v>9794</v>
      </c>
      <c r="C47" s="410" t="s">
        <v>9794</v>
      </c>
      <c r="D47" s="131">
        <v>2302</v>
      </c>
      <c r="E47" s="258" t="s">
        <v>6496</v>
      </c>
      <c r="F47" s="14" t="s">
        <v>1292</v>
      </c>
      <c r="G47" s="1162" t="s">
        <v>6013</v>
      </c>
      <c r="H47" s="821">
        <v>12</v>
      </c>
      <c r="I47" s="821">
        <v>12</v>
      </c>
    </row>
    <row r="48" spans="1:9" ht="24">
      <c r="A48" s="114" t="s">
        <v>9425</v>
      </c>
      <c r="B48" s="410" t="s">
        <v>9794</v>
      </c>
      <c r="C48" s="410" t="s">
        <v>9794</v>
      </c>
      <c r="D48" s="131">
        <v>2011</v>
      </c>
      <c r="E48" s="258" t="s">
        <v>6496</v>
      </c>
      <c r="F48" s="14" t="s">
        <v>1292</v>
      </c>
      <c r="G48" s="1162" t="s">
        <v>6013</v>
      </c>
      <c r="H48" s="821">
        <v>36</v>
      </c>
      <c r="I48" s="821">
        <v>36</v>
      </c>
    </row>
    <row r="49" spans="1:9" ht="24">
      <c r="A49" s="114" t="s">
        <v>9425</v>
      </c>
      <c r="B49" s="410" t="s">
        <v>9794</v>
      </c>
      <c r="C49" s="410" t="s">
        <v>9794</v>
      </c>
      <c r="D49" s="131">
        <v>1669</v>
      </c>
      <c r="E49" s="258" t="s">
        <v>6496</v>
      </c>
      <c r="F49" s="14" t="s">
        <v>1292</v>
      </c>
      <c r="G49" s="1162" t="s">
        <v>6013</v>
      </c>
      <c r="H49" s="821">
        <v>60</v>
      </c>
      <c r="I49" s="821">
        <v>60</v>
      </c>
    </row>
    <row r="50" spans="1:9" ht="24">
      <c r="A50" s="114" t="s">
        <v>9426</v>
      </c>
      <c r="B50" s="410" t="s">
        <v>9795</v>
      </c>
      <c r="C50" s="410" t="s">
        <v>9795</v>
      </c>
      <c r="D50" s="131">
        <v>2419</v>
      </c>
      <c r="E50" s="258" t="s">
        <v>6496</v>
      </c>
      <c r="F50" s="14" t="s">
        <v>1292</v>
      </c>
      <c r="G50" s="1162" t="s">
        <v>6013</v>
      </c>
      <c r="H50" s="821">
        <v>12</v>
      </c>
      <c r="I50" s="821">
        <v>12</v>
      </c>
    </row>
    <row r="51" spans="1:9" ht="24">
      <c r="A51" s="114" t="s">
        <v>9426</v>
      </c>
      <c r="B51" s="410" t="s">
        <v>9795</v>
      </c>
      <c r="C51" s="410" t="s">
        <v>9795</v>
      </c>
      <c r="D51" s="131">
        <v>2128</v>
      </c>
      <c r="E51" s="258" t="s">
        <v>6496</v>
      </c>
      <c r="F51" s="14" t="s">
        <v>1292</v>
      </c>
      <c r="G51" s="1162" t="s">
        <v>6013</v>
      </c>
      <c r="H51" s="821">
        <v>36</v>
      </c>
      <c r="I51" s="821">
        <v>36</v>
      </c>
    </row>
    <row r="52" spans="1:9" ht="24">
      <c r="A52" s="114" t="s">
        <v>9426</v>
      </c>
      <c r="B52" s="410" t="s">
        <v>9795</v>
      </c>
      <c r="C52" s="410" t="s">
        <v>9795</v>
      </c>
      <c r="D52" s="131">
        <v>1786</v>
      </c>
      <c r="E52" s="258" t="s">
        <v>6496</v>
      </c>
      <c r="F52" s="14" t="s">
        <v>1292</v>
      </c>
      <c r="G52" s="1162" t="s">
        <v>6013</v>
      </c>
      <c r="H52" s="821">
        <v>60</v>
      </c>
      <c r="I52" s="821">
        <v>60</v>
      </c>
    </row>
    <row r="53" spans="1:9" ht="24">
      <c r="A53" s="114" t="s">
        <v>9453</v>
      </c>
      <c r="B53" s="410" t="s">
        <v>9796</v>
      </c>
      <c r="C53" s="410" t="s">
        <v>9796</v>
      </c>
      <c r="D53" s="131">
        <v>4728</v>
      </c>
      <c r="E53" s="258" t="s">
        <v>6496</v>
      </c>
      <c r="F53" s="14" t="s">
        <v>1292</v>
      </c>
      <c r="G53" s="1162" t="s">
        <v>6013</v>
      </c>
      <c r="H53" s="821">
        <v>12</v>
      </c>
      <c r="I53" s="821">
        <v>12</v>
      </c>
    </row>
    <row r="54" spans="1:9" ht="24">
      <c r="A54" s="114" t="s">
        <v>9453</v>
      </c>
      <c r="B54" s="410" t="s">
        <v>9796</v>
      </c>
      <c r="C54" s="410" t="s">
        <v>9796</v>
      </c>
      <c r="D54" s="131">
        <v>4066</v>
      </c>
      <c r="E54" s="258" t="s">
        <v>6496</v>
      </c>
      <c r="F54" s="14" t="s">
        <v>1292</v>
      </c>
      <c r="G54" s="1162" t="s">
        <v>6013</v>
      </c>
      <c r="H54" s="821">
        <v>36</v>
      </c>
      <c r="I54" s="821">
        <v>36</v>
      </c>
    </row>
    <row r="55" spans="1:9" ht="24">
      <c r="A55" s="114" t="s">
        <v>9453</v>
      </c>
      <c r="B55" s="410" t="s">
        <v>9796</v>
      </c>
      <c r="C55" s="410" t="s">
        <v>9796</v>
      </c>
      <c r="D55" s="131">
        <v>3288</v>
      </c>
      <c r="E55" s="258" t="s">
        <v>6496</v>
      </c>
      <c r="F55" s="14" t="s">
        <v>1292</v>
      </c>
      <c r="G55" s="1162" t="s">
        <v>6013</v>
      </c>
      <c r="H55" s="821">
        <v>60</v>
      </c>
      <c r="I55" s="821">
        <v>60</v>
      </c>
    </row>
    <row r="56" spans="1:9" ht="24">
      <c r="A56" s="114" t="s">
        <v>9427</v>
      </c>
      <c r="B56" s="410" t="s">
        <v>9797</v>
      </c>
      <c r="C56" s="410" t="s">
        <v>9797</v>
      </c>
      <c r="D56" s="131">
        <v>5035</v>
      </c>
      <c r="E56" s="258" t="s">
        <v>6496</v>
      </c>
      <c r="F56" s="14" t="s">
        <v>1292</v>
      </c>
      <c r="G56" s="1162" t="s">
        <v>6013</v>
      </c>
      <c r="H56" s="821">
        <v>12</v>
      </c>
      <c r="I56" s="821">
        <v>12</v>
      </c>
    </row>
    <row r="57" spans="1:9" ht="24">
      <c r="A57" s="114" t="s">
        <v>9427</v>
      </c>
      <c r="B57" s="410" t="s">
        <v>9797</v>
      </c>
      <c r="C57" s="410" t="s">
        <v>9797</v>
      </c>
      <c r="D57" s="131">
        <v>4373</v>
      </c>
      <c r="E57" s="258" t="s">
        <v>6496</v>
      </c>
      <c r="F57" s="14" t="s">
        <v>1292</v>
      </c>
      <c r="G57" s="1162" t="s">
        <v>6013</v>
      </c>
      <c r="H57" s="821">
        <v>36</v>
      </c>
      <c r="I57" s="821">
        <v>36</v>
      </c>
    </row>
    <row r="58" spans="1:9" ht="24">
      <c r="A58" s="114" t="s">
        <v>9427</v>
      </c>
      <c r="B58" s="410" t="s">
        <v>9797</v>
      </c>
      <c r="C58" s="410" t="s">
        <v>9797</v>
      </c>
      <c r="D58" s="131">
        <v>3594</v>
      </c>
      <c r="E58" s="258" t="s">
        <v>6496</v>
      </c>
      <c r="F58" s="14" t="s">
        <v>1292</v>
      </c>
      <c r="G58" s="1162" t="s">
        <v>6013</v>
      </c>
      <c r="H58" s="821">
        <v>60</v>
      </c>
      <c r="I58" s="821">
        <v>60</v>
      </c>
    </row>
    <row r="59" spans="1:9" ht="24">
      <c r="A59" s="114" t="s">
        <v>9428</v>
      </c>
      <c r="B59" s="410" t="s">
        <v>9798</v>
      </c>
      <c r="C59" s="410" t="s">
        <v>9798</v>
      </c>
      <c r="D59" s="131">
        <v>5221</v>
      </c>
      <c r="E59" s="258" t="s">
        <v>6496</v>
      </c>
      <c r="F59" s="14" t="s">
        <v>1292</v>
      </c>
      <c r="G59" s="1162" t="s">
        <v>6013</v>
      </c>
      <c r="H59" s="821">
        <v>12</v>
      </c>
      <c r="I59" s="821">
        <v>12</v>
      </c>
    </row>
    <row r="60" spans="1:9" ht="24">
      <c r="A60" s="114" t="s">
        <v>9428</v>
      </c>
      <c r="B60" s="410" t="s">
        <v>9798</v>
      </c>
      <c r="C60" s="410" t="s">
        <v>9798</v>
      </c>
      <c r="D60" s="131">
        <v>4559</v>
      </c>
      <c r="E60" s="258" t="s">
        <v>6496</v>
      </c>
      <c r="F60" s="14" t="s">
        <v>1292</v>
      </c>
      <c r="G60" s="1162" t="s">
        <v>6013</v>
      </c>
      <c r="H60" s="821">
        <v>36</v>
      </c>
      <c r="I60" s="821">
        <v>36</v>
      </c>
    </row>
    <row r="61" spans="1:9" ht="24">
      <c r="A61" s="114" t="s">
        <v>9428</v>
      </c>
      <c r="B61" s="410" t="s">
        <v>9798</v>
      </c>
      <c r="C61" s="410" t="s">
        <v>9798</v>
      </c>
      <c r="D61" s="131">
        <v>3781</v>
      </c>
      <c r="E61" s="258" t="s">
        <v>6496</v>
      </c>
      <c r="F61" s="14" t="s">
        <v>1292</v>
      </c>
      <c r="G61" s="1162" t="s">
        <v>6013</v>
      </c>
      <c r="H61" s="821">
        <v>60</v>
      </c>
      <c r="I61" s="821">
        <v>60</v>
      </c>
    </row>
    <row r="62" spans="1:9" ht="24">
      <c r="A62" s="114" t="s">
        <v>9454</v>
      </c>
      <c r="B62" s="410" t="s">
        <v>9793</v>
      </c>
      <c r="C62" s="410" t="s">
        <v>9793</v>
      </c>
      <c r="D62" s="131">
        <v>2110</v>
      </c>
      <c r="E62" s="258" t="s">
        <v>6496</v>
      </c>
      <c r="F62" s="14" t="s">
        <v>7167</v>
      </c>
      <c r="G62" s="1162" t="s">
        <v>6013</v>
      </c>
      <c r="H62" s="821">
        <v>12</v>
      </c>
      <c r="I62" s="821">
        <v>12</v>
      </c>
    </row>
    <row r="63" spans="1:9" ht="24">
      <c r="A63" s="114" t="s">
        <v>9454</v>
      </c>
      <c r="B63" s="410" t="s">
        <v>9793</v>
      </c>
      <c r="C63" s="410" t="s">
        <v>9793</v>
      </c>
      <c r="D63" s="131">
        <v>1819</v>
      </c>
      <c r="E63" s="258" t="s">
        <v>6496</v>
      </c>
      <c r="F63" s="14" t="s">
        <v>7167</v>
      </c>
      <c r="G63" s="1162" t="s">
        <v>6013</v>
      </c>
      <c r="H63" s="821">
        <v>36</v>
      </c>
      <c r="I63" s="821">
        <v>36</v>
      </c>
    </row>
    <row r="64" spans="1:9" ht="24">
      <c r="A64" s="114" t="s">
        <v>9454</v>
      </c>
      <c r="B64" s="410" t="s">
        <v>9793</v>
      </c>
      <c r="C64" s="410" t="s">
        <v>9793</v>
      </c>
      <c r="D64" s="131">
        <v>1477</v>
      </c>
      <c r="E64" s="258" t="s">
        <v>6496</v>
      </c>
      <c r="F64" s="14" t="s">
        <v>7167</v>
      </c>
      <c r="G64" s="1162" t="s">
        <v>6013</v>
      </c>
      <c r="H64" s="821">
        <v>60</v>
      </c>
      <c r="I64" s="821">
        <v>60</v>
      </c>
    </row>
    <row r="65" spans="1:9" ht="24">
      <c r="A65" s="114" t="s">
        <v>9455</v>
      </c>
      <c r="B65" s="410" t="s">
        <v>9794</v>
      </c>
      <c r="C65" s="410" t="s">
        <v>9794</v>
      </c>
      <c r="D65" s="131">
        <v>2302</v>
      </c>
      <c r="E65" s="258" t="s">
        <v>6496</v>
      </c>
      <c r="F65" s="14" t="s">
        <v>7167</v>
      </c>
      <c r="G65" s="1162" t="s">
        <v>6013</v>
      </c>
      <c r="H65" s="821">
        <v>12</v>
      </c>
      <c r="I65" s="821">
        <v>12</v>
      </c>
    </row>
    <row r="66" spans="1:9" ht="24">
      <c r="A66" s="114" t="s">
        <v>9455</v>
      </c>
      <c r="B66" s="410" t="s">
        <v>9794</v>
      </c>
      <c r="C66" s="410" t="s">
        <v>9794</v>
      </c>
      <c r="D66" s="131">
        <v>2011</v>
      </c>
      <c r="E66" s="258" t="s">
        <v>6496</v>
      </c>
      <c r="F66" s="14" t="s">
        <v>7167</v>
      </c>
      <c r="G66" s="1162" t="s">
        <v>6013</v>
      </c>
      <c r="H66" s="821">
        <v>36</v>
      </c>
      <c r="I66" s="821">
        <v>36</v>
      </c>
    </row>
    <row r="67" spans="1:9" ht="24">
      <c r="A67" s="114" t="s">
        <v>9455</v>
      </c>
      <c r="B67" s="410" t="s">
        <v>9794</v>
      </c>
      <c r="C67" s="410" t="s">
        <v>9794</v>
      </c>
      <c r="D67" s="131">
        <v>1669</v>
      </c>
      <c r="E67" s="258" t="s">
        <v>6496</v>
      </c>
      <c r="F67" s="14" t="s">
        <v>7167</v>
      </c>
      <c r="G67" s="1162" t="s">
        <v>6013</v>
      </c>
      <c r="H67" s="821">
        <v>60</v>
      </c>
      <c r="I67" s="821">
        <v>60</v>
      </c>
    </row>
    <row r="68" spans="1:9" ht="24">
      <c r="A68" s="114" t="s">
        <v>9456</v>
      </c>
      <c r="B68" s="410" t="s">
        <v>9795</v>
      </c>
      <c r="C68" s="410" t="s">
        <v>9795</v>
      </c>
      <c r="D68" s="131">
        <v>2419</v>
      </c>
      <c r="E68" s="258" t="s">
        <v>6496</v>
      </c>
      <c r="F68" s="14" t="s">
        <v>7167</v>
      </c>
      <c r="G68" s="1162" t="s">
        <v>6013</v>
      </c>
      <c r="H68" s="821">
        <v>12</v>
      </c>
      <c r="I68" s="821">
        <v>12</v>
      </c>
    </row>
    <row r="69" spans="1:9" ht="24">
      <c r="A69" s="114" t="s">
        <v>9456</v>
      </c>
      <c r="B69" s="410" t="s">
        <v>9795</v>
      </c>
      <c r="C69" s="410" t="s">
        <v>9795</v>
      </c>
      <c r="D69" s="131">
        <v>2128</v>
      </c>
      <c r="E69" s="258" t="s">
        <v>6496</v>
      </c>
      <c r="F69" s="14" t="s">
        <v>7167</v>
      </c>
      <c r="G69" s="1162" t="s">
        <v>6013</v>
      </c>
      <c r="H69" s="821">
        <v>36</v>
      </c>
      <c r="I69" s="821">
        <v>36</v>
      </c>
    </row>
    <row r="70" spans="1:9" ht="24">
      <c r="A70" s="114" t="s">
        <v>9456</v>
      </c>
      <c r="B70" s="410" t="s">
        <v>9795</v>
      </c>
      <c r="C70" s="410" t="s">
        <v>9795</v>
      </c>
      <c r="D70" s="131">
        <v>1786</v>
      </c>
      <c r="E70" s="258" t="s">
        <v>6496</v>
      </c>
      <c r="F70" s="14" t="s">
        <v>7167</v>
      </c>
      <c r="G70" s="1162" t="s">
        <v>6013</v>
      </c>
      <c r="H70" s="821">
        <v>60</v>
      </c>
      <c r="I70" s="821">
        <v>60</v>
      </c>
    </row>
    <row r="71" spans="1:9" ht="24">
      <c r="A71" s="114" t="s">
        <v>9457</v>
      </c>
      <c r="B71" s="410" t="s">
        <v>9796</v>
      </c>
      <c r="C71" s="410" t="s">
        <v>9796</v>
      </c>
      <c r="D71" s="131">
        <v>4728</v>
      </c>
      <c r="E71" s="258" t="s">
        <v>6496</v>
      </c>
      <c r="F71" s="14" t="s">
        <v>7167</v>
      </c>
      <c r="G71" s="1162" t="s">
        <v>6013</v>
      </c>
      <c r="H71" s="821">
        <v>12</v>
      </c>
      <c r="I71" s="821">
        <v>12</v>
      </c>
    </row>
    <row r="72" spans="1:9" ht="24">
      <c r="A72" s="114" t="s">
        <v>9457</v>
      </c>
      <c r="B72" s="410" t="s">
        <v>9796</v>
      </c>
      <c r="C72" s="410" t="s">
        <v>9796</v>
      </c>
      <c r="D72" s="131">
        <v>4066</v>
      </c>
      <c r="E72" s="258" t="s">
        <v>6496</v>
      </c>
      <c r="F72" s="14" t="s">
        <v>7167</v>
      </c>
      <c r="G72" s="1162" t="s">
        <v>6013</v>
      </c>
      <c r="H72" s="821">
        <v>36</v>
      </c>
      <c r="I72" s="821">
        <v>36</v>
      </c>
    </row>
    <row r="73" spans="1:9" ht="24">
      <c r="A73" s="114" t="s">
        <v>9457</v>
      </c>
      <c r="B73" s="410" t="s">
        <v>9796</v>
      </c>
      <c r="C73" s="410" t="s">
        <v>9796</v>
      </c>
      <c r="D73" s="131">
        <v>3288</v>
      </c>
      <c r="E73" s="258" t="s">
        <v>6496</v>
      </c>
      <c r="F73" s="14" t="s">
        <v>7167</v>
      </c>
      <c r="G73" s="1162" t="s">
        <v>6013</v>
      </c>
      <c r="H73" s="821">
        <v>60</v>
      </c>
      <c r="I73" s="821">
        <v>60</v>
      </c>
    </row>
    <row r="74" spans="1:9" ht="24">
      <c r="A74" s="114" t="s">
        <v>9458</v>
      </c>
      <c r="B74" s="410" t="s">
        <v>9797</v>
      </c>
      <c r="C74" s="410" t="s">
        <v>9797</v>
      </c>
      <c r="D74" s="131">
        <v>5035</v>
      </c>
      <c r="E74" s="258" t="s">
        <v>6496</v>
      </c>
      <c r="F74" s="14" t="s">
        <v>7167</v>
      </c>
      <c r="G74" s="1162" t="s">
        <v>6013</v>
      </c>
      <c r="H74" s="821">
        <v>12</v>
      </c>
      <c r="I74" s="821">
        <v>12</v>
      </c>
    </row>
    <row r="75" spans="1:9" ht="24">
      <c r="A75" s="114" t="s">
        <v>9458</v>
      </c>
      <c r="B75" s="410" t="s">
        <v>9797</v>
      </c>
      <c r="C75" s="410" t="s">
        <v>9797</v>
      </c>
      <c r="D75" s="131">
        <v>4373</v>
      </c>
      <c r="E75" s="258" t="s">
        <v>6496</v>
      </c>
      <c r="F75" s="14" t="s">
        <v>7167</v>
      </c>
      <c r="G75" s="1162" t="s">
        <v>6013</v>
      </c>
      <c r="H75" s="821">
        <v>36</v>
      </c>
      <c r="I75" s="821">
        <v>36</v>
      </c>
    </row>
    <row r="76" spans="1:9" ht="24">
      <c r="A76" s="114" t="s">
        <v>9458</v>
      </c>
      <c r="B76" s="410" t="s">
        <v>9797</v>
      </c>
      <c r="C76" s="410" t="s">
        <v>9797</v>
      </c>
      <c r="D76" s="131">
        <v>3594</v>
      </c>
      <c r="E76" s="258" t="s">
        <v>6496</v>
      </c>
      <c r="F76" s="14" t="s">
        <v>7167</v>
      </c>
      <c r="G76" s="1162" t="s">
        <v>6013</v>
      </c>
      <c r="H76" s="821">
        <v>60</v>
      </c>
      <c r="I76" s="821">
        <v>60</v>
      </c>
    </row>
    <row r="77" spans="1:9" ht="24">
      <c r="A77" s="114" t="s">
        <v>9459</v>
      </c>
      <c r="B77" s="410" t="s">
        <v>9798</v>
      </c>
      <c r="C77" s="410" t="s">
        <v>9798</v>
      </c>
      <c r="D77" s="131">
        <v>5221</v>
      </c>
      <c r="E77" s="258" t="s">
        <v>6496</v>
      </c>
      <c r="F77" s="14" t="s">
        <v>7167</v>
      </c>
      <c r="G77" s="1162" t="s">
        <v>6013</v>
      </c>
      <c r="H77" s="821">
        <v>12</v>
      </c>
      <c r="I77" s="821">
        <v>12</v>
      </c>
    </row>
    <row r="78" spans="1:9" ht="24">
      <c r="A78" s="114" t="s">
        <v>9459</v>
      </c>
      <c r="B78" s="410" t="s">
        <v>9798</v>
      </c>
      <c r="C78" s="410" t="s">
        <v>9798</v>
      </c>
      <c r="D78" s="131">
        <v>4559</v>
      </c>
      <c r="E78" s="258" t="s">
        <v>6496</v>
      </c>
      <c r="F78" s="14" t="s">
        <v>7167</v>
      </c>
      <c r="G78" s="1162" t="s">
        <v>6013</v>
      </c>
      <c r="H78" s="821">
        <v>36</v>
      </c>
      <c r="I78" s="821">
        <v>36</v>
      </c>
    </row>
    <row r="79" spans="1:9" ht="24">
      <c r="A79" s="114" t="s">
        <v>9459</v>
      </c>
      <c r="B79" s="410" t="s">
        <v>9798</v>
      </c>
      <c r="C79" s="410" t="s">
        <v>9798</v>
      </c>
      <c r="D79" s="131">
        <v>3781</v>
      </c>
      <c r="E79" s="258" t="s">
        <v>6496</v>
      </c>
      <c r="F79" s="14" t="s">
        <v>7167</v>
      </c>
      <c r="G79" s="1162" t="s">
        <v>6013</v>
      </c>
      <c r="H79" s="821">
        <v>60</v>
      </c>
      <c r="I79" s="821">
        <v>60</v>
      </c>
    </row>
    <row r="80" spans="1:9">
      <c r="A80" s="865"/>
      <c r="B80" s="865"/>
      <c r="C80" s="865"/>
      <c r="D80" s="845"/>
      <c r="E80" s="270"/>
      <c r="F80" s="867"/>
      <c r="G80" s="867"/>
      <c r="H80" s="846"/>
      <c r="I80" s="846"/>
    </row>
    <row r="81" spans="1:9" ht="18">
      <c r="A81" s="378" t="s">
        <v>7237</v>
      </c>
      <c r="B81" s="329"/>
      <c r="C81" s="330"/>
      <c r="D81" s="330"/>
    </row>
    <row r="82" spans="1:9" ht="15.75">
      <c r="A82" s="332" t="s">
        <v>7281</v>
      </c>
      <c r="B82" s="333"/>
      <c r="C82" s="330"/>
      <c r="D82" s="330"/>
    </row>
    <row r="83" spans="1:9" ht="14.25" thickBot="1">
      <c r="A83" s="640"/>
      <c r="B83" s="641"/>
      <c r="C83" s="641"/>
      <c r="D83" s="642"/>
      <c r="E83" s="642"/>
      <c r="F83" s="643"/>
      <c r="G83" s="643"/>
      <c r="H83" s="643"/>
      <c r="I83" s="643"/>
    </row>
    <row r="84" spans="1:9" ht="24.75" thickBot="1">
      <c r="A84" s="370" t="s">
        <v>0</v>
      </c>
      <c r="B84" s="370" t="s">
        <v>1</v>
      </c>
      <c r="C84" s="183" t="s">
        <v>2</v>
      </c>
      <c r="D84" s="341" t="s">
        <v>3</v>
      </c>
      <c r="E84" s="968" t="s">
        <v>6494</v>
      </c>
      <c r="F84" s="342" t="s">
        <v>4</v>
      </c>
      <c r="G84" s="987" t="s">
        <v>8398</v>
      </c>
      <c r="H84" s="342" t="s">
        <v>352</v>
      </c>
      <c r="I84" s="342" t="s">
        <v>353</v>
      </c>
    </row>
    <row r="85" spans="1:9" ht="12.75" thickBot="1">
      <c r="A85" s="1085" t="s">
        <v>7201</v>
      </c>
      <c r="B85" s="351"/>
      <c r="C85" s="858"/>
      <c r="D85" s="860"/>
      <c r="E85" s="860"/>
      <c r="F85" s="860"/>
      <c r="G85" s="860"/>
      <c r="H85" s="860"/>
      <c r="I85" s="395"/>
    </row>
    <row r="86" spans="1:9" ht="24">
      <c r="A86" s="1160" t="s">
        <v>7193</v>
      </c>
      <c r="B86" s="1014" t="s">
        <v>10951</v>
      </c>
      <c r="C86" s="1014" t="s">
        <v>10944</v>
      </c>
      <c r="D86" s="1163">
        <v>64.801603337554823</v>
      </c>
      <c r="E86" s="1163" t="s">
        <v>6496</v>
      </c>
      <c r="F86" s="1164" t="s">
        <v>1292</v>
      </c>
      <c r="G86" s="1164" t="s">
        <v>3666</v>
      </c>
      <c r="H86" s="1164">
        <v>12</v>
      </c>
      <c r="I86" s="1164">
        <v>12</v>
      </c>
    </row>
    <row r="87" spans="1:9" ht="24">
      <c r="A87" s="1160" t="s">
        <v>7193</v>
      </c>
      <c r="B87" s="1014" t="s">
        <v>10951</v>
      </c>
      <c r="C87" s="1014" t="s">
        <v>10944</v>
      </c>
      <c r="D87" s="1163">
        <v>55.385985758593868</v>
      </c>
      <c r="E87" s="1163" t="s">
        <v>6496</v>
      </c>
      <c r="F87" s="1164" t="s">
        <v>1292</v>
      </c>
      <c r="G87" s="1164" t="s">
        <v>3666</v>
      </c>
      <c r="H87" s="1164">
        <v>36</v>
      </c>
      <c r="I87" s="1164">
        <v>36</v>
      </c>
    </row>
    <row r="88" spans="1:9" ht="24">
      <c r="A88" s="1160" t="s">
        <v>7193</v>
      </c>
      <c r="B88" s="1014" t="s">
        <v>10951</v>
      </c>
      <c r="C88" s="1014" t="s">
        <v>10944</v>
      </c>
      <c r="D88" s="1163">
        <v>44.308788606875098</v>
      </c>
      <c r="E88" s="1163" t="s">
        <v>6496</v>
      </c>
      <c r="F88" s="1164" t="s">
        <v>1292</v>
      </c>
      <c r="G88" s="1164" t="s">
        <v>3666</v>
      </c>
      <c r="H88" s="1164">
        <v>60</v>
      </c>
      <c r="I88" s="1164">
        <v>60</v>
      </c>
    </row>
    <row r="89" spans="1:9" ht="24">
      <c r="A89" s="1160" t="s">
        <v>7194</v>
      </c>
      <c r="B89" s="1014" t="s">
        <v>10952</v>
      </c>
      <c r="C89" s="1014" t="s">
        <v>10946</v>
      </c>
      <c r="D89" s="1163">
        <v>299.80191225328446</v>
      </c>
      <c r="E89" s="1163" t="s">
        <v>6496</v>
      </c>
      <c r="F89" s="1164" t="s">
        <v>1292</v>
      </c>
      <c r="G89" s="1164" t="s">
        <v>3666</v>
      </c>
      <c r="H89" s="1164">
        <v>12</v>
      </c>
      <c r="I89" s="1164">
        <v>12</v>
      </c>
    </row>
    <row r="90" spans="1:9" ht="24">
      <c r="A90" s="1160" t="s">
        <v>7194</v>
      </c>
      <c r="B90" s="1014" t="s">
        <v>10952</v>
      </c>
      <c r="C90" s="1014" t="s">
        <v>10946</v>
      </c>
      <c r="D90" s="1163">
        <v>256.24095064383289</v>
      </c>
      <c r="E90" s="1163" t="s">
        <v>6496</v>
      </c>
      <c r="F90" s="1164" t="s">
        <v>1292</v>
      </c>
      <c r="G90" s="1164" t="s">
        <v>3666</v>
      </c>
      <c r="H90" s="1164">
        <v>36</v>
      </c>
      <c r="I90" s="1164">
        <v>36</v>
      </c>
    </row>
    <row r="91" spans="1:9" ht="24">
      <c r="A91" s="1160" t="s">
        <v>7194</v>
      </c>
      <c r="B91" s="1014" t="s">
        <v>10952</v>
      </c>
      <c r="C91" s="1014" t="s">
        <v>10946</v>
      </c>
      <c r="D91" s="1163">
        <v>204.99276051506632</v>
      </c>
      <c r="E91" s="1163" t="s">
        <v>6496</v>
      </c>
      <c r="F91" s="1164" t="s">
        <v>1292</v>
      </c>
      <c r="G91" s="1164" t="s">
        <v>3666</v>
      </c>
      <c r="H91" s="1164">
        <v>60</v>
      </c>
      <c r="I91" s="1164">
        <v>60</v>
      </c>
    </row>
    <row r="92" spans="1:9" ht="24">
      <c r="A92" s="1160" t="s">
        <v>7195</v>
      </c>
      <c r="B92" s="1014" t="s">
        <v>10953</v>
      </c>
      <c r="C92" s="1014" t="s">
        <v>10948</v>
      </c>
      <c r="D92" s="1163">
        <v>544.98147425353432</v>
      </c>
      <c r="E92" s="1163" t="s">
        <v>6496</v>
      </c>
      <c r="F92" s="1164" t="s">
        <v>1292</v>
      </c>
      <c r="G92" s="1164" t="s">
        <v>3666</v>
      </c>
      <c r="H92" s="1164">
        <v>12</v>
      </c>
      <c r="I92" s="1164">
        <v>12</v>
      </c>
    </row>
    <row r="93" spans="1:9" ht="24">
      <c r="A93" s="1160" t="s">
        <v>7195</v>
      </c>
      <c r="B93" s="1014" t="s">
        <v>10953</v>
      </c>
      <c r="C93" s="1014" t="s">
        <v>10948</v>
      </c>
      <c r="D93" s="1163">
        <v>465.79613184062765</v>
      </c>
      <c r="E93" s="1163" t="s">
        <v>6496</v>
      </c>
      <c r="F93" s="1164" t="s">
        <v>1292</v>
      </c>
      <c r="G93" s="1164" t="s">
        <v>3666</v>
      </c>
      <c r="H93" s="1164">
        <v>36</v>
      </c>
      <c r="I93" s="1164">
        <v>36</v>
      </c>
    </row>
    <row r="94" spans="1:9" ht="24">
      <c r="A94" s="1160" t="s">
        <v>7195</v>
      </c>
      <c r="B94" s="1014" t="s">
        <v>10953</v>
      </c>
      <c r="C94" s="1014" t="s">
        <v>10948</v>
      </c>
      <c r="D94" s="1163">
        <v>372.63690547250212</v>
      </c>
      <c r="E94" s="1163" t="s">
        <v>6496</v>
      </c>
      <c r="F94" s="1164" t="s">
        <v>1292</v>
      </c>
      <c r="G94" s="1164" t="s">
        <v>3666</v>
      </c>
      <c r="H94" s="1164">
        <v>60</v>
      </c>
      <c r="I94" s="1164">
        <v>60</v>
      </c>
    </row>
    <row r="95" spans="1:9" ht="24">
      <c r="A95" s="1160" t="s">
        <v>7196</v>
      </c>
      <c r="B95" s="1014" t="s">
        <v>10954</v>
      </c>
      <c r="C95" s="1014" t="s">
        <v>10950</v>
      </c>
      <c r="D95" s="1163">
        <v>816.85119724189599</v>
      </c>
      <c r="E95" s="1163" t="s">
        <v>6496</v>
      </c>
      <c r="F95" s="1164" t="s">
        <v>1292</v>
      </c>
      <c r="G95" s="1164" t="s">
        <v>3666</v>
      </c>
      <c r="H95" s="1164">
        <v>12</v>
      </c>
      <c r="I95" s="1164">
        <v>12</v>
      </c>
    </row>
    <row r="96" spans="1:9" ht="24">
      <c r="A96" s="1160" t="s">
        <v>7196</v>
      </c>
      <c r="B96" s="1014" t="s">
        <v>10954</v>
      </c>
      <c r="C96" s="1014" t="s">
        <v>10950</v>
      </c>
      <c r="D96" s="1163">
        <v>698.16341644606496</v>
      </c>
      <c r="E96" s="1163" t="s">
        <v>6496</v>
      </c>
      <c r="F96" s="1164" t="s">
        <v>1292</v>
      </c>
      <c r="G96" s="1164" t="s">
        <v>3666</v>
      </c>
      <c r="H96" s="1164">
        <v>36</v>
      </c>
      <c r="I96" s="1164">
        <v>36</v>
      </c>
    </row>
    <row r="97" spans="1:9" ht="24.75" thickBot="1">
      <c r="A97" s="1160" t="s">
        <v>7196</v>
      </c>
      <c r="B97" s="1014" t="s">
        <v>10954</v>
      </c>
      <c r="C97" s="1014" t="s">
        <v>10950</v>
      </c>
      <c r="D97" s="1163">
        <v>558.53073315685197</v>
      </c>
      <c r="E97" s="1163" t="s">
        <v>6496</v>
      </c>
      <c r="F97" s="1164" t="s">
        <v>1292</v>
      </c>
      <c r="G97" s="1164" t="s">
        <v>3666</v>
      </c>
      <c r="H97" s="1164">
        <v>60</v>
      </c>
      <c r="I97" s="1164">
        <v>60</v>
      </c>
    </row>
    <row r="98" spans="1:9" ht="12.75" thickBot="1">
      <c r="A98" s="1085" t="s">
        <v>7202</v>
      </c>
      <c r="B98" s="351"/>
      <c r="C98" s="858"/>
      <c r="D98" s="860"/>
      <c r="E98" s="860"/>
      <c r="F98" s="860"/>
      <c r="G98" s="860"/>
      <c r="H98" s="860"/>
      <c r="I98" s="395"/>
    </row>
    <row r="99" spans="1:9" ht="24">
      <c r="A99" s="1160" t="s">
        <v>7197</v>
      </c>
      <c r="B99" s="1014" t="s">
        <v>10943</v>
      </c>
      <c r="C99" s="1014" t="s">
        <v>11003</v>
      </c>
      <c r="D99" s="1163">
        <v>64.801603337554823</v>
      </c>
      <c r="E99" s="1163" t="s">
        <v>6496</v>
      </c>
      <c r="F99" s="1164" t="s">
        <v>7167</v>
      </c>
      <c r="G99" s="1164" t="s">
        <v>3666</v>
      </c>
      <c r="H99" s="1164">
        <v>12</v>
      </c>
      <c r="I99" s="1164">
        <v>12</v>
      </c>
    </row>
    <row r="100" spans="1:9" ht="24">
      <c r="A100" s="1160" t="s">
        <v>7197</v>
      </c>
      <c r="B100" s="1014" t="s">
        <v>10943</v>
      </c>
      <c r="C100" s="1014" t="s">
        <v>11003</v>
      </c>
      <c r="D100" s="1163">
        <v>55.385985758593868</v>
      </c>
      <c r="E100" s="1163" t="s">
        <v>6496</v>
      </c>
      <c r="F100" s="1164" t="s">
        <v>7167</v>
      </c>
      <c r="G100" s="1164" t="s">
        <v>3666</v>
      </c>
      <c r="H100" s="1164">
        <v>36</v>
      </c>
      <c r="I100" s="1164">
        <v>36</v>
      </c>
    </row>
    <row r="101" spans="1:9" ht="24">
      <c r="A101" s="1160" t="s">
        <v>7197</v>
      </c>
      <c r="B101" s="1014" t="s">
        <v>10943</v>
      </c>
      <c r="C101" s="1014" t="s">
        <v>11003</v>
      </c>
      <c r="D101" s="1163">
        <v>44.308788606875098</v>
      </c>
      <c r="E101" s="1163" t="s">
        <v>6496</v>
      </c>
      <c r="F101" s="1164" t="s">
        <v>7167</v>
      </c>
      <c r="G101" s="1164" t="s">
        <v>3666</v>
      </c>
      <c r="H101" s="1164">
        <v>60</v>
      </c>
      <c r="I101" s="1164">
        <v>60</v>
      </c>
    </row>
    <row r="102" spans="1:9" ht="24">
      <c r="A102" s="1160" t="s">
        <v>7198</v>
      </c>
      <c r="B102" s="1014" t="s">
        <v>10945</v>
      </c>
      <c r="C102" s="1014" t="s">
        <v>11006</v>
      </c>
      <c r="D102" s="1163">
        <v>299.80191225328446</v>
      </c>
      <c r="E102" s="1163" t="s">
        <v>6496</v>
      </c>
      <c r="F102" s="1164" t="s">
        <v>7167</v>
      </c>
      <c r="G102" s="1164" t="s">
        <v>3666</v>
      </c>
      <c r="H102" s="1164">
        <v>12</v>
      </c>
      <c r="I102" s="1164">
        <v>12</v>
      </c>
    </row>
    <row r="103" spans="1:9" ht="24">
      <c r="A103" s="1160" t="s">
        <v>7198</v>
      </c>
      <c r="B103" s="1014" t="s">
        <v>10945</v>
      </c>
      <c r="C103" s="1014" t="s">
        <v>11006</v>
      </c>
      <c r="D103" s="1163">
        <v>256.24095064383289</v>
      </c>
      <c r="E103" s="1163" t="s">
        <v>6496</v>
      </c>
      <c r="F103" s="1164" t="s">
        <v>7167</v>
      </c>
      <c r="G103" s="1164" t="s">
        <v>3666</v>
      </c>
      <c r="H103" s="1164">
        <v>36</v>
      </c>
      <c r="I103" s="1164">
        <v>36</v>
      </c>
    </row>
    <row r="104" spans="1:9" ht="24">
      <c r="A104" s="1160" t="s">
        <v>7198</v>
      </c>
      <c r="B104" s="1014" t="s">
        <v>10945</v>
      </c>
      <c r="C104" s="1014" t="s">
        <v>11006</v>
      </c>
      <c r="D104" s="1163">
        <v>204.99276051506632</v>
      </c>
      <c r="E104" s="1163" t="s">
        <v>6496</v>
      </c>
      <c r="F104" s="1164" t="s">
        <v>7167</v>
      </c>
      <c r="G104" s="1164" t="s">
        <v>3666</v>
      </c>
      <c r="H104" s="1164">
        <v>60</v>
      </c>
      <c r="I104" s="1164">
        <v>60</v>
      </c>
    </row>
    <row r="105" spans="1:9" ht="24">
      <c r="A105" s="1160" t="s">
        <v>7199</v>
      </c>
      <c r="B105" s="1014" t="s">
        <v>10947</v>
      </c>
      <c r="C105" s="1014" t="s">
        <v>11005</v>
      </c>
      <c r="D105" s="1163">
        <v>544.98147425353432</v>
      </c>
      <c r="E105" s="1163" t="s">
        <v>6496</v>
      </c>
      <c r="F105" s="1164" t="s">
        <v>7167</v>
      </c>
      <c r="G105" s="1164" t="s">
        <v>3666</v>
      </c>
      <c r="H105" s="1164">
        <v>12</v>
      </c>
      <c r="I105" s="1164">
        <v>12</v>
      </c>
    </row>
    <row r="106" spans="1:9" ht="24">
      <c r="A106" s="1160" t="s">
        <v>7199</v>
      </c>
      <c r="B106" s="1014" t="s">
        <v>10947</v>
      </c>
      <c r="C106" s="1014" t="s">
        <v>11005</v>
      </c>
      <c r="D106" s="1163">
        <v>465.79613184062765</v>
      </c>
      <c r="E106" s="1163" t="s">
        <v>6496</v>
      </c>
      <c r="F106" s="1164" t="s">
        <v>7167</v>
      </c>
      <c r="G106" s="1164" t="s">
        <v>3666</v>
      </c>
      <c r="H106" s="1164">
        <v>36</v>
      </c>
      <c r="I106" s="1164">
        <v>36</v>
      </c>
    </row>
    <row r="107" spans="1:9" ht="24">
      <c r="A107" s="1160" t="s">
        <v>7199</v>
      </c>
      <c r="B107" s="1014" t="s">
        <v>10947</v>
      </c>
      <c r="C107" s="1014" t="s">
        <v>11005</v>
      </c>
      <c r="D107" s="1163">
        <v>372.63690547250212</v>
      </c>
      <c r="E107" s="1163" t="s">
        <v>6496</v>
      </c>
      <c r="F107" s="1164" t="s">
        <v>7167</v>
      </c>
      <c r="G107" s="1164" t="s">
        <v>3666</v>
      </c>
      <c r="H107" s="1164">
        <v>60</v>
      </c>
      <c r="I107" s="1164">
        <v>60</v>
      </c>
    </row>
    <row r="108" spans="1:9" ht="24">
      <c r="A108" s="1160" t="s">
        <v>7200</v>
      </c>
      <c r="B108" s="1014" t="s">
        <v>10949</v>
      </c>
      <c r="C108" s="1014" t="s">
        <v>11004</v>
      </c>
      <c r="D108" s="1163">
        <v>816.85119724189599</v>
      </c>
      <c r="E108" s="1163" t="s">
        <v>6496</v>
      </c>
      <c r="F108" s="1164" t="s">
        <v>7167</v>
      </c>
      <c r="G108" s="1164" t="s">
        <v>3666</v>
      </c>
      <c r="H108" s="1164">
        <v>12</v>
      </c>
      <c r="I108" s="1164">
        <v>12</v>
      </c>
    </row>
    <row r="109" spans="1:9" ht="24">
      <c r="A109" s="1160" t="s">
        <v>7200</v>
      </c>
      <c r="B109" s="1014" t="s">
        <v>10949</v>
      </c>
      <c r="C109" s="1014" t="s">
        <v>11004</v>
      </c>
      <c r="D109" s="1163">
        <v>698.16341644606496</v>
      </c>
      <c r="E109" s="1163" t="s">
        <v>6496</v>
      </c>
      <c r="F109" s="1164" t="s">
        <v>7167</v>
      </c>
      <c r="G109" s="1164" t="s">
        <v>3666</v>
      </c>
      <c r="H109" s="1164">
        <v>36</v>
      </c>
      <c r="I109" s="1164">
        <v>36</v>
      </c>
    </row>
    <row r="110" spans="1:9" ht="24">
      <c r="A110" s="1160" t="s">
        <v>7200</v>
      </c>
      <c r="B110" s="1014" t="s">
        <v>10949</v>
      </c>
      <c r="C110" s="1014" t="s">
        <v>11004</v>
      </c>
      <c r="D110" s="1163">
        <v>558.53073315685197</v>
      </c>
      <c r="E110" s="1163" t="s">
        <v>6496</v>
      </c>
      <c r="F110" s="1164" t="s">
        <v>7167</v>
      </c>
      <c r="G110" s="1164" t="s">
        <v>3666</v>
      </c>
      <c r="H110" s="1164">
        <v>60</v>
      </c>
      <c r="I110" s="1164">
        <v>60</v>
      </c>
    </row>
    <row r="111" spans="1:9" ht="13.5">
      <c r="A111" s="371"/>
      <c r="B111" s="372"/>
      <c r="C111" s="372"/>
      <c r="D111" s="373"/>
      <c r="E111" s="373"/>
      <c r="F111" s="374"/>
      <c r="G111" s="374"/>
      <c r="H111" s="374"/>
      <c r="I111" s="374"/>
    </row>
    <row r="112" spans="1:9" ht="18">
      <c r="A112" s="378" t="s">
        <v>8600</v>
      </c>
      <c r="B112" s="329"/>
      <c r="C112" s="330"/>
      <c r="D112" s="330"/>
    </row>
    <row r="113" spans="1:9" ht="14.25" thickBot="1">
      <c r="A113" s="1038"/>
      <c r="B113" s="1038"/>
      <c r="C113" s="1038"/>
      <c r="D113" s="1038"/>
      <c r="E113" s="1038"/>
      <c r="F113" s="1038"/>
      <c r="G113" s="1038"/>
      <c r="H113" s="1038"/>
      <c r="I113" s="1038"/>
    </row>
    <row r="114" spans="1:9" ht="24.75" thickBot="1">
      <c r="A114" s="644" t="s">
        <v>0</v>
      </c>
      <c r="B114" s="645" t="s">
        <v>1</v>
      </c>
      <c r="C114" s="646" t="s">
        <v>2</v>
      </c>
      <c r="D114" s="647" t="s">
        <v>3</v>
      </c>
      <c r="E114" s="648" t="s">
        <v>6494</v>
      </c>
      <c r="F114" s="649" t="s">
        <v>4</v>
      </c>
      <c r="G114" s="650" t="s">
        <v>8398</v>
      </c>
      <c r="H114" s="649" t="s">
        <v>352</v>
      </c>
      <c r="I114" s="651" t="s">
        <v>353</v>
      </c>
    </row>
    <row r="115" spans="1:9" ht="12.75" thickBot="1">
      <c r="A115" s="1085" t="s">
        <v>10050</v>
      </c>
      <c r="B115" s="351"/>
      <c r="C115" s="858"/>
      <c r="D115" s="860"/>
      <c r="E115" s="860"/>
      <c r="F115" s="860"/>
      <c r="G115" s="860"/>
      <c r="H115" s="860"/>
      <c r="I115" s="395"/>
    </row>
    <row r="116" spans="1:9" ht="24">
      <c r="A116" s="1013" t="s">
        <v>8596</v>
      </c>
      <c r="B116" s="1014" t="s">
        <v>11122</v>
      </c>
      <c r="C116" s="1014" t="s">
        <v>11123</v>
      </c>
      <c r="D116" s="956">
        <v>1096</v>
      </c>
      <c r="E116" s="1165" t="s">
        <v>6496</v>
      </c>
      <c r="F116" s="1166" t="s">
        <v>1292</v>
      </c>
      <c r="G116" s="1166" t="s">
        <v>3666</v>
      </c>
      <c r="H116" s="1166">
        <v>6</v>
      </c>
      <c r="I116" s="1166">
        <v>6</v>
      </c>
    </row>
    <row r="117" spans="1:9" ht="24">
      <c r="A117" s="1013" t="s">
        <v>8596</v>
      </c>
      <c r="B117" s="1014" t="s">
        <v>11122</v>
      </c>
      <c r="C117" s="1014" t="s">
        <v>11123</v>
      </c>
      <c r="D117" s="956">
        <v>1051</v>
      </c>
      <c r="E117" s="1165" t="s">
        <v>6496</v>
      </c>
      <c r="F117" s="1166" t="s">
        <v>1292</v>
      </c>
      <c r="G117" s="1166" t="s">
        <v>3666</v>
      </c>
      <c r="H117" s="1166">
        <v>12</v>
      </c>
      <c r="I117" s="1166">
        <v>12</v>
      </c>
    </row>
    <row r="118" spans="1:9" ht="24">
      <c r="A118" s="1013" t="s">
        <v>8596</v>
      </c>
      <c r="B118" s="1014" t="s">
        <v>11122</v>
      </c>
      <c r="C118" s="1014" t="s">
        <v>11123</v>
      </c>
      <c r="D118" s="956">
        <v>952</v>
      </c>
      <c r="E118" s="1165" t="s">
        <v>6496</v>
      </c>
      <c r="F118" s="1166" t="s">
        <v>1292</v>
      </c>
      <c r="G118" s="1166" t="s">
        <v>3666</v>
      </c>
      <c r="H118" s="1166">
        <v>24</v>
      </c>
      <c r="I118" s="1166">
        <v>24</v>
      </c>
    </row>
    <row r="119" spans="1:9" ht="24.6" customHeight="1" thickBot="1">
      <c r="A119" s="1013" t="s">
        <v>8596</v>
      </c>
      <c r="B119" s="1014" t="s">
        <v>11122</v>
      </c>
      <c r="C119" s="1014" t="s">
        <v>11123</v>
      </c>
      <c r="D119" s="956">
        <v>898</v>
      </c>
      <c r="E119" s="1165" t="s">
        <v>6496</v>
      </c>
      <c r="F119" s="1166" t="s">
        <v>1292</v>
      </c>
      <c r="G119" s="1166" t="s">
        <v>3666</v>
      </c>
      <c r="H119" s="1166">
        <v>36</v>
      </c>
      <c r="I119" s="1166">
        <v>36</v>
      </c>
    </row>
    <row r="120" spans="1:9" ht="12.75" thickBot="1">
      <c r="A120" s="1085" t="s">
        <v>8603</v>
      </c>
      <c r="B120" s="351"/>
      <c r="C120" s="858"/>
      <c r="D120" s="860"/>
      <c r="E120" s="860"/>
      <c r="F120" s="860"/>
      <c r="G120" s="860"/>
    </row>
    <row r="121" spans="1:9" ht="14.25" thickBot="1">
      <c r="A121" s="1027" t="s">
        <v>8634</v>
      </c>
      <c r="B121" s="1014" t="s">
        <v>10191</v>
      </c>
      <c r="C121" s="1014" t="s">
        <v>10191</v>
      </c>
      <c r="D121" s="1165">
        <v>0</v>
      </c>
      <c r="E121" s="1165" t="s">
        <v>6496</v>
      </c>
      <c r="F121" s="1166" t="s">
        <v>1292</v>
      </c>
      <c r="G121" s="1166" t="s">
        <v>3666</v>
      </c>
    </row>
    <row r="122" spans="1:9" ht="12.75" thickBot="1">
      <c r="A122" s="1085" t="s">
        <v>10051</v>
      </c>
      <c r="B122" s="351"/>
      <c r="C122" s="858"/>
      <c r="D122" s="860"/>
      <c r="E122" s="860"/>
      <c r="F122" s="860"/>
      <c r="G122" s="860"/>
      <c r="H122" s="860"/>
      <c r="I122" s="395"/>
    </row>
    <row r="123" spans="1:9" ht="24">
      <c r="A123" s="587" t="s">
        <v>9995</v>
      </c>
      <c r="B123" s="1014" t="s">
        <v>10941</v>
      </c>
      <c r="C123" s="1014" t="s">
        <v>10942</v>
      </c>
      <c r="D123" s="956">
        <v>1096</v>
      </c>
      <c r="E123" s="1165" t="s">
        <v>6496</v>
      </c>
      <c r="F123" s="1166" t="s">
        <v>1292</v>
      </c>
      <c r="G123" s="1166" t="s">
        <v>3666</v>
      </c>
      <c r="H123" s="1166">
        <v>6</v>
      </c>
      <c r="I123" s="1166">
        <v>6</v>
      </c>
    </row>
    <row r="124" spans="1:9" ht="24">
      <c r="A124" s="587" t="s">
        <v>9995</v>
      </c>
      <c r="B124" s="1014" t="s">
        <v>10941</v>
      </c>
      <c r="C124" s="1014" t="s">
        <v>10942</v>
      </c>
      <c r="D124" s="956">
        <v>1051</v>
      </c>
      <c r="E124" s="1165" t="s">
        <v>6496</v>
      </c>
      <c r="F124" s="1166" t="s">
        <v>1292</v>
      </c>
      <c r="G124" s="1166" t="s">
        <v>3666</v>
      </c>
      <c r="H124" s="1166">
        <v>12</v>
      </c>
      <c r="I124" s="1166">
        <v>12</v>
      </c>
    </row>
    <row r="125" spans="1:9" ht="24">
      <c r="A125" s="587" t="s">
        <v>9995</v>
      </c>
      <c r="B125" s="1014" t="s">
        <v>10941</v>
      </c>
      <c r="C125" s="1014" t="s">
        <v>10942</v>
      </c>
      <c r="D125" s="956">
        <v>952</v>
      </c>
      <c r="E125" s="1165" t="s">
        <v>6496</v>
      </c>
      <c r="F125" s="1166" t="s">
        <v>1292</v>
      </c>
      <c r="G125" s="1166" t="s">
        <v>3666</v>
      </c>
      <c r="H125" s="1166">
        <v>24</v>
      </c>
      <c r="I125" s="1166">
        <v>24</v>
      </c>
    </row>
    <row r="126" spans="1:9" ht="24.75" thickBot="1">
      <c r="A126" s="587" t="s">
        <v>9995</v>
      </c>
      <c r="B126" s="1014" t="s">
        <v>10941</v>
      </c>
      <c r="C126" s="1014" t="s">
        <v>10942</v>
      </c>
      <c r="D126" s="956">
        <v>898</v>
      </c>
      <c r="E126" s="1165" t="s">
        <v>6496</v>
      </c>
      <c r="F126" s="1166" t="s">
        <v>1292</v>
      </c>
      <c r="G126" s="1166" t="s">
        <v>3666</v>
      </c>
      <c r="H126" s="1166">
        <v>36</v>
      </c>
      <c r="I126" s="1166">
        <v>36</v>
      </c>
    </row>
    <row r="127" spans="1:9" ht="12.75" thickBot="1">
      <c r="A127" s="1085" t="s">
        <v>8603</v>
      </c>
      <c r="B127" s="351"/>
      <c r="C127" s="858"/>
      <c r="D127" s="860"/>
      <c r="E127" s="860"/>
      <c r="F127" s="860"/>
      <c r="G127" s="860"/>
    </row>
    <row r="128" spans="1:9" ht="13.5">
      <c r="A128" s="587" t="s">
        <v>9996</v>
      </c>
      <c r="B128" s="1014" t="s">
        <v>9997</v>
      </c>
      <c r="C128" s="1014" t="s">
        <v>9997</v>
      </c>
      <c r="D128" s="1165">
        <v>0</v>
      </c>
      <c r="E128" s="1165" t="s">
        <v>6496</v>
      </c>
      <c r="F128" s="1166" t="s">
        <v>1292</v>
      </c>
      <c r="G128" s="1166" t="s">
        <v>3666</v>
      </c>
    </row>
    <row r="129" spans="1:10" ht="13.5">
      <c r="A129" s="1000"/>
      <c r="B129" s="269"/>
      <c r="C129" s="269"/>
      <c r="D129" s="1001"/>
      <c r="E129" s="1001"/>
      <c r="F129" s="1002"/>
      <c r="G129" s="1002"/>
    </row>
    <row r="131" spans="1:10" s="848" customFormat="1" ht="18.75" thickBot="1">
      <c r="A131" s="250" t="s">
        <v>8646</v>
      </c>
      <c r="B131" s="1038"/>
      <c r="C131" s="1038"/>
      <c r="D131" s="1038"/>
      <c r="E131" s="1038"/>
      <c r="F131" s="1038"/>
      <c r="G131" s="1038"/>
      <c r="H131" s="611" t="s">
        <v>351</v>
      </c>
      <c r="I131" s="1038"/>
      <c r="J131" s="1038"/>
    </row>
    <row r="132" spans="1:10" s="848" customFormat="1" ht="24.75" thickBot="1">
      <c r="A132" s="370" t="s">
        <v>0</v>
      </c>
      <c r="B132" s="370" t="s">
        <v>1</v>
      </c>
      <c r="C132" s="183" t="s">
        <v>2</v>
      </c>
      <c r="D132" s="341" t="s">
        <v>3</v>
      </c>
      <c r="E132" s="968" t="s">
        <v>6494</v>
      </c>
      <c r="F132" s="342" t="s">
        <v>4</v>
      </c>
      <c r="G132" s="584" t="s">
        <v>8398</v>
      </c>
      <c r="H132" s="342" t="s">
        <v>352</v>
      </c>
      <c r="I132" s="342" t="s">
        <v>353</v>
      </c>
      <c r="J132" s="1038"/>
    </row>
    <row r="133" spans="1:10" s="848" customFormat="1" ht="14.25" thickBot="1">
      <c r="A133" s="350" t="s">
        <v>9767</v>
      </c>
      <c r="B133" s="858"/>
      <c r="C133" s="858"/>
      <c r="D133" s="860"/>
      <c r="E133" s="860"/>
      <c r="F133" s="860"/>
      <c r="G133" s="860"/>
      <c r="H133" s="860"/>
      <c r="I133" s="395"/>
      <c r="J133" s="1038"/>
    </row>
    <row r="134" spans="1:10" s="848" customFormat="1" ht="36">
      <c r="A134" s="1167" t="s">
        <v>7203</v>
      </c>
      <c r="B134" s="1014" t="s">
        <v>10823</v>
      </c>
      <c r="C134" s="1014" t="s">
        <v>10817</v>
      </c>
      <c r="D134" s="414">
        <v>129</v>
      </c>
      <c r="E134" s="14" t="s">
        <v>6496</v>
      </c>
      <c r="F134" s="1164" t="s">
        <v>1292</v>
      </c>
      <c r="G134" s="1164" t="s">
        <v>6013</v>
      </c>
      <c r="H134" s="1164">
        <v>12</v>
      </c>
      <c r="I134" s="1164">
        <v>12</v>
      </c>
      <c r="J134" s="1038"/>
    </row>
    <row r="135" spans="1:10" s="848" customFormat="1" ht="36">
      <c r="A135" s="1167" t="s">
        <v>7203</v>
      </c>
      <c r="B135" s="1014" t="s">
        <v>10823</v>
      </c>
      <c r="C135" s="1014" t="s">
        <v>10817</v>
      </c>
      <c r="D135" s="414">
        <v>110</v>
      </c>
      <c r="E135" s="14" t="s">
        <v>6496</v>
      </c>
      <c r="F135" s="1164" t="s">
        <v>1292</v>
      </c>
      <c r="G135" s="1164" t="s">
        <v>6013</v>
      </c>
      <c r="H135" s="1164">
        <v>36</v>
      </c>
      <c r="I135" s="1164">
        <v>36</v>
      </c>
      <c r="J135" s="1038"/>
    </row>
    <row r="136" spans="1:10" s="848" customFormat="1" ht="36">
      <c r="A136" s="1160" t="s">
        <v>7203</v>
      </c>
      <c r="B136" s="1014" t="s">
        <v>10823</v>
      </c>
      <c r="C136" s="1014" t="s">
        <v>10817</v>
      </c>
      <c r="D136" s="414">
        <v>88</v>
      </c>
      <c r="E136" s="14" t="s">
        <v>6496</v>
      </c>
      <c r="F136" s="1164" t="s">
        <v>1292</v>
      </c>
      <c r="G136" s="1164" t="s">
        <v>6013</v>
      </c>
      <c r="H136" s="1164">
        <v>60</v>
      </c>
      <c r="I136" s="1164">
        <v>60</v>
      </c>
      <c r="J136" s="1038"/>
    </row>
    <row r="137" spans="1:10" s="848" customFormat="1" ht="36">
      <c r="A137" s="1160" t="s">
        <v>7204</v>
      </c>
      <c r="B137" s="1014" t="s">
        <v>10822</v>
      </c>
      <c r="C137" s="1014" t="s">
        <v>10815</v>
      </c>
      <c r="D137" s="414">
        <v>269</v>
      </c>
      <c r="E137" s="14" t="s">
        <v>6496</v>
      </c>
      <c r="F137" s="1168" t="s">
        <v>1292</v>
      </c>
      <c r="G137" s="1168" t="s">
        <v>6013</v>
      </c>
      <c r="H137" s="1168">
        <v>6</v>
      </c>
      <c r="I137" s="1168">
        <v>6</v>
      </c>
      <c r="J137" s="1038"/>
    </row>
    <row r="138" spans="1:10" s="848" customFormat="1" ht="36">
      <c r="A138" s="1160" t="s">
        <v>7204</v>
      </c>
      <c r="B138" s="1014" t="s">
        <v>10822</v>
      </c>
      <c r="C138" s="1014" t="s">
        <v>10815</v>
      </c>
      <c r="D138" s="414">
        <v>258</v>
      </c>
      <c r="E138" s="14" t="s">
        <v>6496</v>
      </c>
      <c r="F138" s="1168" t="s">
        <v>1292</v>
      </c>
      <c r="G138" s="1168" t="s">
        <v>6013</v>
      </c>
      <c r="H138" s="1168">
        <v>12</v>
      </c>
      <c r="I138" s="1168">
        <v>12</v>
      </c>
      <c r="J138" s="1038"/>
    </row>
    <row r="139" spans="1:10" s="848" customFormat="1" ht="36">
      <c r="A139" s="1160" t="s">
        <v>7204</v>
      </c>
      <c r="B139" s="1014" t="s">
        <v>10822</v>
      </c>
      <c r="C139" s="1014" t="s">
        <v>10815</v>
      </c>
      <c r="D139" s="414">
        <v>234</v>
      </c>
      <c r="E139" s="14" t="s">
        <v>6496</v>
      </c>
      <c r="F139" s="1168" t="s">
        <v>1292</v>
      </c>
      <c r="G139" s="1168" t="s">
        <v>6013</v>
      </c>
      <c r="H139" s="1168">
        <v>24</v>
      </c>
      <c r="I139" s="1168">
        <v>24</v>
      </c>
      <c r="J139" s="1038"/>
    </row>
    <row r="140" spans="1:10" s="848" customFormat="1" ht="36">
      <c r="A140" s="1160" t="s">
        <v>7204</v>
      </c>
      <c r="B140" s="1014" t="s">
        <v>10822</v>
      </c>
      <c r="C140" s="1014" t="s">
        <v>10815</v>
      </c>
      <c r="D140" s="414">
        <v>221</v>
      </c>
      <c r="E140" s="14" t="s">
        <v>6496</v>
      </c>
      <c r="F140" s="1168" t="s">
        <v>1292</v>
      </c>
      <c r="G140" s="1168" t="s">
        <v>6013</v>
      </c>
      <c r="H140" s="1168">
        <v>36</v>
      </c>
      <c r="I140" s="1168">
        <v>36</v>
      </c>
      <c r="J140" s="1038"/>
    </row>
    <row r="141" spans="1:10" s="848" customFormat="1" ht="36">
      <c r="A141" s="1160" t="s">
        <v>7204</v>
      </c>
      <c r="B141" s="1014" t="s">
        <v>10822</v>
      </c>
      <c r="C141" s="1014" t="s">
        <v>10815</v>
      </c>
      <c r="D141" s="414">
        <v>177</v>
      </c>
      <c r="E141" s="14" t="s">
        <v>6496</v>
      </c>
      <c r="F141" s="1168" t="s">
        <v>1292</v>
      </c>
      <c r="G141" s="1168" t="s">
        <v>6013</v>
      </c>
      <c r="H141" s="1168">
        <v>60</v>
      </c>
      <c r="I141" s="1168">
        <v>60</v>
      </c>
      <c r="J141" s="1038"/>
    </row>
    <row r="142" spans="1:10" s="848" customFormat="1" ht="36">
      <c r="A142" s="1160" t="s">
        <v>7679</v>
      </c>
      <c r="B142" s="1014" t="s">
        <v>10821</v>
      </c>
      <c r="C142" s="1014" t="s">
        <v>10813</v>
      </c>
      <c r="D142" s="414">
        <v>774</v>
      </c>
      <c r="E142" s="14" t="s">
        <v>6496</v>
      </c>
      <c r="F142" s="1164" t="s">
        <v>1292</v>
      </c>
      <c r="G142" s="1164" t="s">
        <v>6013</v>
      </c>
      <c r="H142" s="1164">
        <v>12</v>
      </c>
      <c r="I142" s="1164">
        <v>12</v>
      </c>
      <c r="J142" s="1038"/>
    </row>
    <row r="143" spans="1:10" s="848" customFormat="1" ht="36">
      <c r="A143" s="1160" t="s">
        <v>7679</v>
      </c>
      <c r="B143" s="1014" t="s">
        <v>10821</v>
      </c>
      <c r="C143" s="1014" t="s">
        <v>10813</v>
      </c>
      <c r="D143" s="414">
        <v>662</v>
      </c>
      <c r="E143" s="14" t="s">
        <v>6496</v>
      </c>
      <c r="F143" s="1164" t="s">
        <v>1292</v>
      </c>
      <c r="G143" s="1164" t="s">
        <v>6013</v>
      </c>
      <c r="H143" s="1164">
        <v>36</v>
      </c>
      <c r="I143" s="1164">
        <v>36</v>
      </c>
      <c r="J143" s="1038"/>
    </row>
    <row r="144" spans="1:10" s="848" customFormat="1" ht="36">
      <c r="A144" s="1160" t="s">
        <v>7679</v>
      </c>
      <c r="B144" s="1014" t="s">
        <v>10821</v>
      </c>
      <c r="C144" s="1014" t="s">
        <v>10813</v>
      </c>
      <c r="D144" s="414">
        <v>529</v>
      </c>
      <c r="E144" s="14" t="s">
        <v>6496</v>
      </c>
      <c r="F144" s="1164" t="s">
        <v>1292</v>
      </c>
      <c r="G144" s="1164" t="s">
        <v>6013</v>
      </c>
      <c r="H144" s="1164">
        <v>60</v>
      </c>
      <c r="I144" s="1164">
        <v>60</v>
      </c>
      <c r="J144" s="1038"/>
    </row>
    <row r="145" spans="1:12" s="848" customFormat="1" ht="24">
      <c r="A145" s="1160" t="s">
        <v>7680</v>
      </c>
      <c r="B145" s="1014" t="s">
        <v>10820</v>
      </c>
      <c r="C145" s="1014" t="s">
        <v>10811</v>
      </c>
      <c r="D145" s="414">
        <v>1031</v>
      </c>
      <c r="E145" s="14" t="s">
        <v>6496</v>
      </c>
      <c r="F145" s="1164" t="s">
        <v>1292</v>
      </c>
      <c r="G145" s="1164" t="s">
        <v>6013</v>
      </c>
      <c r="H145" s="1164">
        <v>12</v>
      </c>
      <c r="I145" s="1164">
        <v>12</v>
      </c>
      <c r="J145" s="1038"/>
    </row>
    <row r="146" spans="1:12" s="848" customFormat="1" ht="24">
      <c r="A146" s="1160" t="s">
        <v>7680</v>
      </c>
      <c r="B146" s="1014" t="s">
        <v>10820</v>
      </c>
      <c r="C146" s="1014" t="s">
        <v>10811</v>
      </c>
      <c r="D146" s="414">
        <v>882</v>
      </c>
      <c r="E146" s="14" t="s">
        <v>6496</v>
      </c>
      <c r="F146" s="1164" t="s">
        <v>1292</v>
      </c>
      <c r="G146" s="1164" t="s">
        <v>6013</v>
      </c>
      <c r="H146" s="1164">
        <v>36</v>
      </c>
      <c r="I146" s="1164">
        <v>36</v>
      </c>
      <c r="J146" s="1038"/>
    </row>
    <row r="147" spans="1:12" s="848" customFormat="1" ht="24">
      <c r="A147" s="1160" t="s">
        <v>7680</v>
      </c>
      <c r="B147" s="1014" t="s">
        <v>10820</v>
      </c>
      <c r="C147" s="1014" t="s">
        <v>10811</v>
      </c>
      <c r="D147" s="414">
        <v>705</v>
      </c>
      <c r="E147" s="14" t="s">
        <v>6496</v>
      </c>
      <c r="F147" s="1164" t="s">
        <v>1292</v>
      </c>
      <c r="G147" s="1164" t="s">
        <v>6013</v>
      </c>
      <c r="H147" s="1164">
        <v>60</v>
      </c>
      <c r="I147" s="1164">
        <v>60</v>
      </c>
      <c r="J147" s="1038"/>
    </row>
    <row r="148" spans="1:12" s="848" customFormat="1" ht="36">
      <c r="A148" s="1160" t="s">
        <v>7681</v>
      </c>
      <c r="B148" s="1014" t="s">
        <v>10824</v>
      </c>
      <c r="C148" s="1014" t="s">
        <v>10819</v>
      </c>
      <c r="D148" s="414">
        <v>1290</v>
      </c>
      <c r="E148" s="14" t="s">
        <v>6496</v>
      </c>
      <c r="F148" s="1164" t="s">
        <v>1292</v>
      </c>
      <c r="G148" s="1164" t="s">
        <v>6013</v>
      </c>
      <c r="H148" s="1164">
        <v>12</v>
      </c>
      <c r="I148" s="1164">
        <v>12</v>
      </c>
      <c r="J148" s="1038"/>
    </row>
    <row r="149" spans="1:12" s="848" customFormat="1" ht="36">
      <c r="A149" s="1160" t="s">
        <v>7681</v>
      </c>
      <c r="B149" s="1014" t="s">
        <v>10824</v>
      </c>
      <c r="C149" s="1014" t="s">
        <v>10819</v>
      </c>
      <c r="D149" s="414">
        <v>1102</v>
      </c>
      <c r="E149" s="14" t="s">
        <v>6496</v>
      </c>
      <c r="F149" s="1164" t="s">
        <v>1292</v>
      </c>
      <c r="G149" s="1164" t="s">
        <v>6013</v>
      </c>
      <c r="H149" s="1164">
        <v>36</v>
      </c>
      <c r="I149" s="1164">
        <v>36</v>
      </c>
      <c r="J149" s="1038"/>
    </row>
    <row r="150" spans="1:12" s="848" customFormat="1" ht="36.75" thickBot="1">
      <c r="A150" s="1160" t="s">
        <v>7681</v>
      </c>
      <c r="B150" s="1014" t="s">
        <v>10824</v>
      </c>
      <c r="C150" s="1014" t="s">
        <v>10819</v>
      </c>
      <c r="D150" s="414">
        <v>882</v>
      </c>
      <c r="E150" s="14" t="s">
        <v>6496</v>
      </c>
      <c r="F150" s="1164" t="s">
        <v>1292</v>
      </c>
      <c r="G150" s="1164" t="s">
        <v>6013</v>
      </c>
      <c r="H150" s="1164">
        <v>60</v>
      </c>
      <c r="I150" s="1164">
        <v>60</v>
      </c>
      <c r="J150" s="1038"/>
    </row>
    <row r="151" spans="1:12" s="848" customFormat="1" ht="15" thickBot="1">
      <c r="A151" s="350" t="s">
        <v>10254</v>
      </c>
      <c r="B151" s="858"/>
      <c r="C151" s="858"/>
      <c r="D151" s="293"/>
      <c r="E151" s="860"/>
      <c r="F151" s="860"/>
      <c r="G151" s="860"/>
      <c r="H151" s="860"/>
      <c r="I151" s="395"/>
      <c r="J151" s="1038"/>
    </row>
    <row r="152" spans="1:12" s="848" customFormat="1" ht="36">
      <c r="A152" s="1160" t="s">
        <v>7205</v>
      </c>
      <c r="B152" s="1014" t="s">
        <v>10816</v>
      </c>
      <c r="C152" s="1014" t="s">
        <v>11007</v>
      </c>
      <c r="D152" s="414">
        <v>129</v>
      </c>
      <c r="E152" s="14" t="s">
        <v>6496</v>
      </c>
      <c r="F152" s="1164" t="s">
        <v>7167</v>
      </c>
      <c r="G152" s="1164" t="s">
        <v>6013</v>
      </c>
      <c r="H152" s="1164">
        <v>12</v>
      </c>
      <c r="I152" s="1164">
        <v>12</v>
      </c>
      <c r="J152" s="1038"/>
      <c r="L152" s="331"/>
    </row>
    <row r="153" spans="1:12" s="848" customFormat="1" ht="36">
      <c r="A153" s="1160" t="s">
        <v>7205</v>
      </c>
      <c r="B153" s="1014" t="s">
        <v>10816</v>
      </c>
      <c r="C153" s="1014" t="s">
        <v>11007</v>
      </c>
      <c r="D153" s="414">
        <v>110</v>
      </c>
      <c r="E153" s="14" t="s">
        <v>6496</v>
      </c>
      <c r="F153" s="1164" t="s">
        <v>7167</v>
      </c>
      <c r="G153" s="1164" t="s">
        <v>6013</v>
      </c>
      <c r="H153" s="1164">
        <v>36</v>
      </c>
      <c r="I153" s="1164">
        <v>36</v>
      </c>
      <c r="J153" s="1038"/>
      <c r="L153" s="331"/>
    </row>
    <row r="154" spans="1:12" s="848" customFormat="1" ht="36">
      <c r="A154" s="1160" t="s">
        <v>7205</v>
      </c>
      <c r="B154" s="1014" t="s">
        <v>10816</v>
      </c>
      <c r="C154" s="1014" t="s">
        <v>11007</v>
      </c>
      <c r="D154" s="414">
        <v>88</v>
      </c>
      <c r="E154" s="14" t="s">
        <v>6496</v>
      </c>
      <c r="F154" s="1164" t="s">
        <v>7167</v>
      </c>
      <c r="G154" s="1164" t="s">
        <v>6013</v>
      </c>
      <c r="H154" s="1164">
        <v>60</v>
      </c>
      <c r="I154" s="1164">
        <v>60</v>
      </c>
      <c r="J154" s="1038"/>
      <c r="L154" s="331"/>
    </row>
    <row r="155" spans="1:12" s="848" customFormat="1" ht="36">
      <c r="A155" s="1160" t="s">
        <v>7206</v>
      </c>
      <c r="B155" s="1014" t="s">
        <v>10814</v>
      </c>
      <c r="C155" s="1014" t="s">
        <v>11008</v>
      </c>
      <c r="D155" s="414">
        <v>258</v>
      </c>
      <c r="E155" s="14" t="s">
        <v>6496</v>
      </c>
      <c r="F155" s="1164" t="s">
        <v>7167</v>
      </c>
      <c r="G155" s="1164" t="s">
        <v>6013</v>
      </c>
      <c r="H155" s="1164">
        <v>12</v>
      </c>
      <c r="I155" s="1164">
        <v>12</v>
      </c>
      <c r="J155" s="1038"/>
      <c r="L155" s="331"/>
    </row>
    <row r="156" spans="1:12" s="848" customFormat="1" ht="36">
      <c r="A156" s="1160" t="s">
        <v>7206</v>
      </c>
      <c r="B156" s="1014" t="s">
        <v>10814</v>
      </c>
      <c r="C156" s="1014" t="s">
        <v>11008</v>
      </c>
      <c r="D156" s="414">
        <v>221</v>
      </c>
      <c r="E156" s="14" t="s">
        <v>6496</v>
      </c>
      <c r="F156" s="1164" t="s">
        <v>7167</v>
      </c>
      <c r="G156" s="1164" t="s">
        <v>6013</v>
      </c>
      <c r="H156" s="1164">
        <v>36</v>
      </c>
      <c r="I156" s="1164">
        <v>36</v>
      </c>
      <c r="J156" s="1038"/>
      <c r="L156" s="331"/>
    </row>
    <row r="157" spans="1:12" s="848" customFormat="1" ht="36">
      <c r="A157" s="1160" t="s">
        <v>7206</v>
      </c>
      <c r="B157" s="1014" t="s">
        <v>10814</v>
      </c>
      <c r="C157" s="1014" t="s">
        <v>11008</v>
      </c>
      <c r="D157" s="414">
        <v>177</v>
      </c>
      <c r="E157" s="14" t="s">
        <v>6496</v>
      </c>
      <c r="F157" s="1164" t="s">
        <v>7167</v>
      </c>
      <c r="G157" s="1164" t="s">
        <v>6013</v>
      </c>
      <c r="H157" s="1164">
        <v>60</v>
      </c>
      <c r="I157" s="1164">
        <v>60</v>
      </c>
      <c r="J157" s="1038"/>
      <c r="L157" s="331"/>
    </row>
    <row r="158" spans="1:12" s="848" customFormat="1" ht="36">
      <c r="A158" s="1160" t="s">
        <v>7688</v>
      </c>
      <c r="B158" s="1014" t="s">
        <v>10812</v>
      </c>
      <c r="C158" s="1014" t="s">
        <v>11009</v>
      </c>
      <c r="D158" s="414">
        <v>774</v>
      </c>
      <c r="E158" s="14" t="s">
        <v>6496</v>
      </c>
      <c r="F158" s="1164" t="s">
        <v>7167</v>
      </c>
      <c r="G158" s="1164" t="s">
        <v>6013</v>
      </c>
      <c r="H158" s="1164">
        <v>12</v>
      </c>
      <c r="I158" s="1164">
        <v>12</v>
      </c>
      <c r="J158" s="1038"/>
      <c r="L158" s="331"/>
    </row>
    <row r="159" spans="1:12" s="848" customFormat="1" ht="36">
      <c r="A159" s="1160" t="s">
        <v>7688</v>
      </c>
      <c r="B159" s="1014" t="s">
        <v>10812</v>
      </c>
      <c r="C159" s="1014" t="s">
        <v>11009</v>
      </c>
      <c r="D159" s="414">
        <v>662</v>
      </c>
      <c r="E159" s="14" t="s">
        <v>6496</v>
      </c>
      <c r="F159" s="1164" t="s">
        <v>7167</v>
      </c>
      <c r="G159" s="1164" t="s">
        <v>6013</v>
      </c>
      <c r="H159" s="1164">
        <v>36</v>
      </c>
      <c r="I159" s="1164">
        <v>36</v>
      </c>
      <c r="J159" s="1038"/>
      <c r="L159" s="331"/>
    </row>
    <row r="160" spans="1:12" s="848" customFormat="1" ht="36">
      <c r="A160" s="1160" t="s">
        <v>7688</v>
      </c>
      <c r="B160" s="1014" t="s">
        <v>10812</v>
      </c>
      <c r="C160" s="1014" t="s">
        <v>11009</v>
      </c>
      <c r="D160" s="414">
        <v>529</v>
      </c>
      <c r="E160" s="14" t="s">
        <v>6496</v>
      </c>
      <c r="F160" s="1164" t="s">
        <v>7167</v>
      </c>
      <c r="G160" s="1164" t="s">
        <v>6013</v>
      </c>
      <c r="H160" s="1164">
        <v>60</v>
      </c>
      <c r="I160" s="1164">
        <v>60</v>
      </c>
      <c r="J160" s="1038"/>
      <c r="L160" s="331"/>
    </row>
    <row r="161" spans="1:12" s="848" customFormat="1" ht="36">
      <c r="A161" s="1160" t="s">
        <v>7689</v>
      </c>
      <c r="B161" s="1014" t="s">
        <v>10810</v>
      </c>
      <c r="C161" s="1014" t="s">
        <v>11010</v>
      </c>
      <c r="D161" s="414">
        <v>1031</v>
      </c>
      <c r="E161" s="14" t="s">
        <v>6496</v>
      </c>
      <c r="F161" s="1164" t="s">
        <v>7167</v>
      </c>
      <c r="G161" s="1164" t="s">
        <v>6013</v>
      </c>
      <c r="H161" s="1164">
        <v>12</v>
      </c>
      <c r="I161" s="1164">
        <v>12</v>
      </c>
      <c r="J161" s="1038"/>
      <c r="L161" s="331"/>
    </row>
    <row r="162" spans="1:12" s="848" customFormat="1" ht="36">
      <c r="A162" s="1160" t="s">
        <v>7689</v>
      </c>
      <c r="B162" s="1014" t="s">
        <v>10810</v>
      </c>
      <c r="C162" s="1014" t="s">
        <v>11010</v>
      </c>
      <c r="D162" s="414">
        <v>882</v>
      </c>
      <c r="E162" s="14" t="s">
        <v>6496</v>
      </c>
      <c r="F162" s="1164" t="s">
        <v>7167</v>
      </c>
      <c r="G162" s="1164" t="s">
        <v>6013</v>
      </c>
      <c r="H162" s="1164">
        <v>36</v>
      </c>
      <c r="I162" s="1164">
        <v>36</v>
      </c>
      <c r="J162" s="1038"/>
      <c r="L162" s="331"/>
    </row>
    <row r="163" spans="1:12" s="848" customFormat="1" ht="36">
      <c r="A163" s="1160" t="s">
        <v>7689</v>
      </c>
      <c r="B163" s="1014" t="s">
        <v>10810</v>
      </c>
      <c r="C163" s="1014" t="s">
        <v>11010</v>
      </c>
      <c r="D163" s="414">
        <v>705</v>
      </c>
      <c r="E163" s="14" t="s">
        <v>6496</v>
      </c>
      <c r="F163" s="1164" t="s">
        <v>7167</v>
      </c>
      <c r="G163" s="1164" t="s">
        <v>6013</v>
      </c>
      <c r="H163" s="1164">
        <v>60</v>
      </c>
      <c r="I163" s="1164">
        <v>60</v>
      </c>
      <c r="J163" s="1038"/>
      <c r="L163" s="331"/>
    </row>
    <row r="164" spans="1:12" s="848" customFormat="1" ht="36">
      <c r="A164" s="1160" t="s">
        <v>7690</v>
      </c>
      <c r="B164" s="1014" t="s">
        <v>10818</v>
      </c>
      <c r="C164" s="1014" t="s">
        <v>11011</v>
      </c>
      <c r="D164" s="414">
        <v>1290</v>
      </c>
      <c r="E164" s="14" t="s">
        <v>6496</v>
      </c>
      <c r="F164" s="1164" t="s">
        <v>7167</v>
      </c>
      <c r="G164" s="1164" t="s">
        <v>6013</v>
      </c>
      <c r="H164" s="1164">
        <v>12</v>
      </c>
      <c r="I164" s="1164">
        <v>12</v>
      </c>
      <c r="J164" s="1038"/>
      <c r="L164" s="331"/>
    </row>
    <row r="165" spans="1:12" s="848" customFormat="1" ht="36">
      <c r="A165" s="1160" t="s">
        <v>7690</v>
      </c>
      <c r="B165" s="1014" t="s">
        <v>10818</v>
      </c>
      <c r="C165" s="1014" t="s">
        <v>11011</v>
      </c>
      <c r="D165" s="414">
        <v>1102</v>
      </c>
      <c r="E165" s="14" t="s">
        <v>6496</v>
      </c>
      <c r="F165" s="1164" t="s">
        <v>7167</v>
      </c>
      <c r="G165" s="1164" t="s">
        <v>6013</v>
      </c>
      <c r="H165" s="1164">
        <v>36</v>
      </c>
      <c r="I165" s="1164">
        <v>36</v>
      </c>
      <c r="J165" s="1038"/>
      <c r="L165" s="331"/>
    </row>
    <row r="166" spans="1:12" s="848" customFormat="1" ht="36.75" thickBot="1">
      <c r="A166" s="1160" t="s">
        <v>7690</v>
      </c>
      <c r="B166" s="1014" t="s">
        <v>10818</v>
      </c>
      <c r="C166" s="1014" t="s">
        <v>11011</v>
      </c>
      <c r="D166" s="414">
        <v>882</v>
      </c>
      <c r="E166" s="14" t="s">
        <v>6496</v>
      </c>
      <c r="F166" s="1164" t="s">
        <v>7167</v>
      </c>
      <c r="G166" s="1164" t="s">
        <v>6013</v>
      </c>
      <c r="H166" s="1164">
        <v>60</v>
      </c>
      <c r="I166" s="1164">
        <v>60</v>
      </c>
      <c r="J166" s="1038"/>
      <c r="L166" s="331"/>
    </row>
    <row r="167" spans="1:12" s="848" customFormat="1" ht="15" thickBot="1">
      <c r="A167" s="350" t="s">
        <v>10255</v>
      </c>
      <c r="B167" s="858"/>
      <c r="C167" s="858"/>
      <c r="D167" s="293"/>
      <c r="E167" s="860"/>
      <c r="F167" s="860"/>
      <c r="G167" s="860"/>
      <c r="H167" s="860"/>
      <c r="I167" s="395"/>
      <c r="J167" s="1038"/>
    </row>
    <row r="168" spans="1:12" s="848" customFormat="1" ht="36">
      <c r="A168" s="1167" t="s">
        <v>7207</v>
      </c>
      <c r="B168" s="1014" t="s">
        <v>10875</v>
      </c>
      <c r="C168" s="1014" t="s">
        <v>10876</v>
      </c>
      <c r="D168" s="414">
        <v>180</v>
      </c>
      <c r="E168" s="14" t="s">
        <v>6496</v>
      </c>
      <c r="F168" s="1164" t="s">
        <v>1292</v>
      </c>
      <c r="G168" s="1164" t="s">
        <v>6013</v>
      </c>
      <c r="H168" s="1164">
        <v>12</v>
      </c>
      <c r="I168" s="1164">
        <v>12</v>
      </c>
      <c r="J168" s="1038"/>
    </row>
    <row r="169" spans="1:12" s="848" customFormat="1" ht="36">
      <c r="A169" s="1167" t="s">
        <v>7207</v>
      </c>
      <c r="B169" s="1014" t="s">
        <v>10875</v>
      </c>
      <c r="C169" s="1014" t="s">
        <v>10876</v>
      </c>
      <c r="D169" s="414">
        <v>154</v>
      </c>
      <c r="E169" s="14" t="s">
        <v>6496</v>
      </c>
      <c r="F169" s="1164" t="s">
        <v>1292</v>
      </c>
      <c r="G169" s="1164" t="s">
        <v>6013</v>
      </c>
      <c r="H169" s="1164">
        <v>36</v>
      </c>
      <c r="I169" s="1164">
        <v>36</v>
      </c>
      <c r="J169" s="1038"/>
    </row>
    <row r="170" spans="1:12" s="848" customFormat="1" ht="36">
      <c r="A170" s="1160" t="s">
        <v>7207</v>
      </c>
      <c r="B170" s="1014" t="s">
        <v>10875</v>
      </c>
      <c r="C170" s="1014" t="s">
        <v>10876</v>
      </c>
      <c r="D170" s="414">
        <v>123</v>
      </c>
      <c r="E170" s="14" t="s">
        <v>6496</v>
      </c>
      <c r="F170" s="1164" t="s">
        <v>1292</v>
      </c>
      <c r="G170" s="1164" t="s">
        <v>6013</v>
      </c>
      <c r="H170" s="1164">
        <v>60</v>
      </c>
      <c r="I170" s="1164">
        <v>60</v>
      </c>
      <c r="J170" s="1038"/>
    </row>
    <row r="171" spans="1:12" s="848" customFormat="1" ht="36">
      <c r="A171" s="1160" t="s">
        <v>7208</v>
      </c>
      <c r="B171" s="1014" t="s">
        <v>10874</v>
      </c>
      <c r="C171" s="1014" t="s">
        <v>10868</v>
      </c>
      <c r="D171" s="414">
        <v>386</v>
      </c>
      <c r="E171" s="14" t="s">
        <v>6496</v>
      </c>
      <c r="F171" s="1164" t="s">
        <v>1292</v>
      </c>
      <c r="G171" s="1164" t="s">
        <v>6013</v>
      </c>
      <c r="H171" s="1164">
        <v>12</v>
      </c>
      <c r="I171" s="1164">
        <v>12</v>
      </c>
      <c r="J171" s="1038"/>
    </row>
    <row r="172" spans="1:12" s="848" customFormat="1" ht="36">
      <c r="A172" s="1160" t="s">
        <v>7208</v>
      </c>
      <c r="B172" s="1014" t="s">
        <v>10874</v>
      </c>
      <c r="C172" s="1014" t="s">
        <v>10868</v>
      </c>
      <c r="D172" s="414">
        <v>330</v>
      </c>
      <c r="E172" s="14" t="s">
        <v>6496</v>
      </c>
      <c r="F172" s="1164" t="s">
        <v>1292</v>
      </c>
      <c r="G172" s="1164" t="s">
        <v>6013</v>
      </c>
      <c r="H172" s="1164">
        <v>36</v>
      </c>
      <c r="I172" s="1164">
        <v>36</v>
      </c>
      <c r="J172" s="1038"/>
    </row>
    <row r="173" spans="1:12" s="848" customFormat="1" ht="36">
      <c r="A173" s="1160" t="s">
        <v>7208</v>
      </c>
      <c r="B173" s="1014" t="s">
        <v>10874</v>
      </c>
      <c r="C173" s="1014" t="s">
        <v>10868</v>
      </c>
      <c r="D173" s="414">
        <v>264</v>
      </c>
      <c r="E173" s="14" t="s">
        <v>6496</v>
      </c>
      <c r="F173" s="1164" t="s">
        <v>1292</v>
      </c>
      <c r="G173" s="1164" t="s">
        <v>6013</v>
      </c>
      <c r="H173" s="1164">
        <v>60</v>
      </c>
      <c r="I173" s="1164">
        <v>60</v>
      </c>
      <c r="J173" s="1038"/>
    </row>
    <row r="174" spans="1:12" s="848" customFormat="1" ht="36">
      <c r="A174" s="1160" t="s">
        <v>7682</v>
      </c>
      <c r="B174" s="1014" t="s">
        <v>10873</v>
      </c>
      <c r="C174" s="1014" t="s">
        <v>10866</v>
      </c>
      <c r="D174" s="414">
        <v>1031</v>
      </c>
      <c r="E174" s="14" t="s">
        <v>6496</v>
      </c>
      <c r="F174" s="1164" t="s">
        <v>1292</v>
      </c>
      <c r="G174" s="1164" t="s">
        <v>6013</v>
      </c>
      <c r="H174" s="1164">
        <v>12</v>
      </c>
      <c r="I174" s="1164">
        <v>12</v>
      </c>
      <c r="J174" s="1038"/>
    </row>
    <row r="175" spans="1:12" s="848" customFormat="1" ht="36">
      <c r="A175" s="1160" t="s">
        <v>7682</v>
      </c>
      <c r="B175" s="1014" t="s">
        <v>10873</v>
      </c>
      <c r="C175" s="1014" t="s">
        <v>10866</v>
      </c>
      <c r="D175" s="414">
        <v>882</v>
      </c>
      <c r="E175" s="14" t="s">
        <v>6496</v>
      </c>
      <c r="F175" s="1164" t="s">
        <v>1292</v>
      </c>
      <c r="G175" s="1164" t="s">
        <v>6013</v>
      </c>
      <c r="H175" s="1164">
        <v>36</v>
      </c>
      <c r="I175" s="1164">
        <v>36</v>
      </c>
      <c r="J175" s="1038"/>
    </row>
    <row r="176" spans="1:12" s="848" customFormat="1" ht="36">
      <c r="A176" s="1160" t="s">
        <v>7682</v>
      </c>
      <c r="B176" s="1014" t="s">
        <v>10873</v>
      </c>
      <c r="C176" s="1014" t="s">
        <v>10866</v>
      </c>
      <c r="D176" s="414">
        <v>705</v>
      </c>
      <c r="E176" s="14" t="s">
        <v>6496</v>
      </c>
      <c r="F176" s="1164" t="s">
        <v>1292</v>
      </c>
      <c r="G176" s="1164" t="s">
        <v>6013</v>
      </c>
      <c r="H176" s="1164">
        <v>60</v>
      </c>
      <c r="I176" s="1164">
        <v>60</v>
      </c>
      <c r="J176" s="1038"/>
    </row>
    <row r="177" spans="1:12" s="848" customFormat="1" ht="36">
      <c r="A177" s="1160" t="s">
        <v>7683</v>
      </c>
      <c r="B177" s="1014" t="s">
        <v>10872</v>
      </c>
      <c r="C177" s="1014" t="s">
        <v>10864</v>
      </c>
      <c r="D177" s="414">
        <v>1290</v>
      </c>
      <c r="E177" s="14" t="s">
        <v>6496</v>
      </c>
      <c r="F177" s="1164" t="s">
        <v>1292</v>
      </c>
      <c r="G177" s="1164" t="s">
        <v>6013</v>
      </c>
      <c r="H177" s="1164">
        <v>12</v>
      </c>
      <c r="I177" s="1164">
        <v>12</v>
      </c>
      <c r="J177" s="1038"/>
    </row>
    <row r="178" spans="1:12" s="848" customFormat="1" ht="36">
      <c r="A178" s="1160" t="s">
        <v>7683</v>
      </c>
      <c r="B178" s="1014" t="s">
        <v>10872</v>
      </c>
      <c r="C178" s="1014" t="s">
        <v>10864</v>
      </c>
      <c r="D178" s="414">
        <v>1102</v>
      </c>
      <c r="E178" s="14" t="s">
        <v>6496</v>
      </c>
      <c r="F178" s="1164" t="s">
        <v>1292</v>
      </c>
      <c r="G178" s="1164" t="s">
        <v>6013</v>
      </c>
      <c r="H178" s="1164">
        <v>36</v>
      </c>
      <c r="I178" s="1164">
        <v>36</v>
      </c>
      <c r="J178" s="1038"/>
    </row>
    <row r="179" spans="1:12" s="848" customFormat="1" ht="36">
      <c r="A179" s="1160" t="s">
        <v>7683</v>
      </c>
      <c r="B179" s="1014" t="s">
        <v>10872</v>
      </c>
      <c r="C179" s="1014" t="s">
        <v>10864</v>
      </c>
      <c r="D179" s="414">
        <v>882</v>
      </c>
      <c r="E179" s="14" t="s">
        <v>6496</v>
      </c>
      <c r="F179" s="1164" t="s">
        <v>1292</v>
      </c>
      <c r="G179" s="1164" t="s">
        <v>6013</v>
      </c>
      <c r="H179" s="1164">
        <v>60</v>
      </c>
      <c r="I179" s="1164">
        <v>60</v>
      </c>
      <c r="J179" s="1038"/>
    </row>
    <row r="180" spans="1:12" s="848" customFormat="1" ht="36">
      <c r="A180" s="1160" t="s">
        <v>7684</v>
      </c>
      <c r="B180" s="1014" t="s">
        <v>10877</v>
      </c>
      <c r="C180" s="1014" t="s">
        <v>10871</v>
      </c>
      <c r="D180" s="414">
        <v>1547</v>
      </c>
      <c r="E180" s="14" t="s">
        <v>6496</v>
      </c>
      <c r="F180" s="1164" t="s">
        <v>1292</v>
      </c>
      <c r="G180" s="1164" t="s">
        <v>6013</v>
      </c>
      <c r="H180" s="1164">
        <v>12</v>
      </c>
      <c r="I180" s="1164">
        <v>12</v>
      </c>
      <c r="J180" s="1038"/>
    </row>
    <row r="181" spans="1:12" s="848" customFormat="1" ht="36">
      <c r="A181" s="1160" t="s">
        <v>7684</v>
      </c>
      <c r="B181" s="1014" t="s">
        <v>10877</v>
      </c>
      <c r="C181" s="1014" t="s">
        <v>10871</v>
      </c>
      <c r="D181" s="414">
        <v>1322</v>
      </c>
      <c r="E181" s="14" t="s">
        <v>6496</v>
      </c>
      <c r="F181" s="1164" t="s">
        <v>1292</v>
      </c>
      <c r="G181" s="1164" t="s">
        <v>6013</v>
      </c>
      <c r="H181" s="1164">
        <v>36</v>
      </c>
      <c r="I181" s="1164">
        <v>36</v>
      </c>
      <c r="J181" s="1038"/>
    </row>
    <row r="182" spans="1:12" s="848" customFormat="1" ht="36.75" thickBot="1">
      <c r="A182" s="1160" t="s">
        <v>7684</v>
      </c>
      <c r="B182" s="1014" t="s">
        <v>10877</v>
      </c>
      <c r="C182" s="1014" t="s">
        <v>10871</v>
      </c>
      <c r="D182" s="414">
        <v>1058</v>
      </c>
      <c r="E182" s="14" t="s">
        <v>6496</v>
      </c>
      <c r="F182" s="1164" t="s">
        <v>1292</v>
      </c>
      <c r="G182" s="1164" t="s">
        <v>6013</v>
      </c>
      <c r="H182" s="1164">
        <v>60</v>
      </c>
      <c r="I182" s="1164">
        <v>60</v>
      </c>
      <c r="J182" s="1038"/>
    </row>
    <row r="183" spans="1:12" s="848" customFormat="1" ht="15" thickBot="1">
      <c r="A183" s="350" t="s">
        <v>10256</v>
      </c>
      <c r="B183" s="858"/>
      <c r="C183" s="858"/>
      <c r="D183" s="293"/>
      <c r="E183" s="860"/>
      <c r="F183" s="860"/>
      <c r="G183" s="860"/>
      <c r="H183" s="860"/>
      <c r="I183" s="395"/>
      <c r="J183" s="1038"/>
    </row>
    <row r="184" spans="1:12" s="848" customFormat="1" ht="36">
      <c r="A184" s="1160" t="s">
        <v>7209</v>
      </c>
      <c r="B184" s="1014" t="s">
        <v>10869</v>
      </c>
      <c r="C184" s="1014" t="s">
        <v>11012</v>
      </c>
      <c r="D184" s="414">
        <v>180</v>
      </c>
      <c r="E184" s="14" t="s">
        <v>6496</v>
      </c>
      <c r="F184" s="1164" t="s">
        <v>7167</v>
      </c>
      <c r="G184" s="1164" t="s">
        <v>6013</v>
      </c>
      <c r="H184" s="1164">
        <v>12</v>
      </c>
      <c r="I184" s="1164">
        <v>12</v>
      </c>
      <c r="J184" s="1038"/>
      <c r="L184" s="331"/>
    </row>
    <row r="185" spans="1:12" s="848" customFormat="1" ht="36">
      <c r="A185" s="1160" t="s">
        <v>7209</v>
      </c>
      <c r="B185" s="1014" t="s">
        <v>10869</v>
      </c>
      <c r="C185" s="1014" t="s">
        <v>11012</v>
      </c>
      <c r="D185" s="414">
        <v>154</v>
      </c>
      <c r="E185" s="14" t="s">
        <v>6496</v>
      </c>
      <c r="F185" s="1164" t="s">
        <v>7167</v>
      </c>
      <c r="G185" s="1164" t="s">
        <v>6013</v>
      </c>
      <c r="H185" s="1164">
        <v>36</v>
      </c>
      <c r="I185" s="1164">
        <v>36</v>
      </c>
      <c r="J185" s="1038"/>
      <c r="L185" s="331"/>
    </row>
    <row r="186" spans="1:12" s="848" customFormat="1" ht="36">
      <c r="A186" s="1160" t="s">
        <v>7209</v>
      </c>
      <c r="B186" s="1014" t="s">
        <v>10869</v>
      </c>
      <c r="C186" s="1014" t="s">
        <v>11012</v>
      </c>
      <c r="D186" s="414">
        <v>123</v>
      </c>
      <c r="E186" s="14" t="s">
        <v>6496</v>
      </c>
      <c r="F186" s="1164" t="s">
        <v>7167</v>
      </c>
      <c r="G186" s="1164" t="s">
        <v>6013</v>
      </c>
      <c r="H186" s="1164">
        <v>60</v>
      </c>
      <c r="I186" s="1164">
        <v>60</v>
      </c>
      <c r="J186" s="1038"/>
      <c r="L186" s="331"/>
    </row>
    <row r="187" spans="1:12" s="848" customFormat="1" ht="36">
      <c r="A187" s="1160" t="s">
        <v>7210</v>
      </c>
      <c r="B187" s="1014" t="s">
        <v>10867</v>
      </c>
      <c r="C187" s="1014" t="s">
        <v>11013</v>
      </c>
      <c r="D187" s="414">
        <v>386</v>
      </c>
      <c r="E187" s="14" t="s">
        <v>6496</v>
      </c>
      <c r="F187" s="1164" t="s">
        <v>7167</v>
      </c>
      <c r="G187" s="1164" t="s">
        <v>6013</v>
      </c>
      <c r="H187" s="1164">
        <v>12</v>
      </c>
      <c r="I187" s="1164">
        <v>12</v>
      </c>
      <c r="J187" s="1038"/>
      <c r="L187" s="331"/>
    </row>
    <row r="188" spans="1:12" s="848" customFormat="1" ht="36">
      <c r="A188" s="1160" t="s">
        <v>7210</v>
      </c>
      <c r="B188" s="1014" t="s">
        <v>10867</v>
      </c>
      <c r="C188" s="1014" t="s">
        <v>11013</v>
      </c>
      <c r="D188" s="414">
        <v>330</v>
      </c>
      <c r="E188" s="14" t="s">
        <v>6496</v>
      </c>
      <c r="F188" s="1164" t="s">
        <v>7167</v>
      </c>
      <c r="G188" s="1164" t="s">
        <v>6013</v>
      </c>
      <c r="H188" s="1164">
        <v>36</v>
      </c>
      <c r="I188" s="1164">
        <v>36</v>
      </c>
      <c r="J188" s="1038"/>
      <c r="L188" s="331"/>
    </row>
    <row r="189" spans="1:12" s="848" customFormat="1" ht="36">
      <c r="A189" s="1160" t="s">
        <v>7210</v>
      </c>
      <c r="B189" s="1014" t="s">
        <v>10867</v>
      </c>
      <c r="C189" s="1014" t="s">
        <v>11013</v>
      </c>
      <c r="D189" s="414">
        <v>264</v>
      </c>
      <c r="E189" s="14" t="s">
        <v>6496</v>
      </c>
      <c r="F189" s="1164" t="s">
        <v>7167</v>
      </c>
      <c r="G189" s="1164" t="s">
        <v>6013</v>
      </c>
      <c r="H189" s="1164">
        <v>60</v>
      </c>
      <c r="I189" s="1164">
        <v>60</v>
      </c>
      <c r="J189" s="1038"/>
      <c r="L189" s="331"/>
    </row>
    <row r="190" spans="1:12" s="848" customFormat="1" ht="36">
      <c r="A190" s="1160" t="s">
        <v>7691</v>
      </c>
      <c r="B190" s="1014" t="s">
        <v>10865</v>
      </c>
      <c r="C190" s="1014" t="s">
        <v>11014</v>
      </c>
      <c r="D190" s="414">
        <v>1031</v>
      </c>
      <c r="E190" s="14" t="s">
        <v>6496</v>
      </c>
      <c r="F190" s="1164" t="s">
        <v>7167</v>
      </c>
      <c r="G190" s="1164" t="s">
        <v>6013</v>
      </c>
      <c r="H190" s="1164">
        <v>12</v>
      </c>
      <c r="I190" s="1164">
        <v>12</v>
      </c>
      <c r="J190" s="1038"/>
      <c r="L190" s="331"/>
    </row>
    <row r="191" spans="1:12" s="848" customFormat="1" ht="36">
      <c r="A191" s="1160" t="s">
        <v>7691</v>
      </c>
      <c r="B191" s="1014" t="s">
        <v>10865</v>
      </c>
      <c r="C191" s="1014" t="s">
        <v>11014</v>
      </c>
      <c r="D191" s="414">
        <v>882</v>
      </c>
      <c r="E191" s="14" t="s">
        <v>6496</v>
      </c>
      <c r="F191" s="1164" t="s">
        <v>7167</v>
      </c>
      <c r="G191" s="1164" t="s">
        <v>6013</v>
      </c>
      <c r="H191" s="1164">
        <v>36</v>
      </c>
      <c r="I191" s="1164">
        <v>36</v>
      </c>
      <c r="J191" s="1038"/>
      <c r="L191" s="331"/>
    </row>
    <row r="192" spans="1:12" s="848" customFormat="1" ht="36">
      <c r="A192" s="1160" t="s">
        <v>7691</v>
      </c>
      <c r="B192" s="1014" t="s">
        <v>10865</v>
      </c>
      <c r="C192" s="1014" t="s">
        <v>11014</v>
      </c>
      <c r="D192" s="414">
        <v>705</v>
      </c>
      <c r="E192" s="14" t="s">
        <v>6496</v>
      </c>
      <c r="F192" s="1164" t="s">
        <v>7167</v>
      </c>
      <c r="G192" s="1164" t="s">
        <v>6013</v>
      </c>
      <c r="H192" s="1164">
        <v>60</v>
      </c>
      <c r="I192" s="1164">
        <v>60</v>
      </c>
      <c r="J192" s="1038"/>
      <c r="L192" s="331"/>
    </row>
    <row r="193" spans="1:12" s="848" customFormat="1" ht="36">
      <c r="A193" s="1160" t="s">
        <v>7692</v>
      </c>
      <c r="B193" s="1014" t="s">
        <v>10863</v>
      </c>
      <c r="C193" s="1014" t="s">
        <v>11015</v>
      </c>
      <c r="D193" s="414">
        <v>1290</v>
      </c>
      <c r="E193" s="14" t="s">
        <v>6496</v>
      </c>
      <c r="F193" s="1164" t="s">
        <v>7167</v>
      </c>
      <c r="G193" s="1164" t="s">
        <v>6013</v>
      </c>
      <c r="H193" s="1164">
        <v>12</v>
      </c>
      <c r="I193" s="1164">
        <v>12</v>
      </c>
      <c r="J193" s="1038"/>
      <c r="L193" s="331"/>
    </row>
    <row r="194" spans="1:12" s="848" customFormat="1" ht="36">
      <c r="A194" s="1160" t="s">
        <v>7692</v>
      </c>
      <c r="B194" s="1014" t="s">
        <v>10863</v>
      </c>
      <c r="C194" s="1014" t="s">
        <v>11015</v>
      </c>
      <c r="D194" s="414">
        <v>1102</v>
      </c>
      <c r="E194" s="14" t="s">
        <v>6496</v>
      </c>
      <c r="F194" s="1164" t="s">
        <v>7167</v>
      </c>
      <c r="G194" s="1164" t="s">
        <v>6013</v>
      </c>
      <c r="H194" s="1164">
        <v>36</v>
      </c>
      <c r="I194" s="1164">
        <v>36</v>
      </c>
      <c r="J194" s="1038"/>
      <c r="L194" s="331"/>
    </row>
    <row r="195" spans="1:12" s="848" customFormat="1" ht="36">
      <c r="A195" s="1160" t="s">
        <v>7692</v>
      </c>
      <c r="B195" s="1014" t="s">
        <v>10863</v>
      </c>
      <c r="C195" s="1014" t="s">
        <v>11015</v>
      </c>
      <c r="D195" s="414">
        <v>882</v>
      </c>
      <c r="E195" s="14" t="s">
        <v>6496</v>
      </c>
      <c r="F195" s="1164" t="s">
        <v>7167</v>
      </c>
      <c r="G195" s="1164" t="s">
        <v>6013</v>
      </c>
      <c r="H195" s="1164">
        <v>60</v>
      </c>
      <c r="I195" s="1164">
        <v>60</v>
      </c>
      <c r="J195" s="1038"/>
      <c r="L195" s="331"/>
    </row>
    <row r="196" spans="1:12" s="848" customFormat="1" ht="36">
      <c r="A196" s="1160" t="s">
        <v>7693</v>
      </c>
      <c r="B196" s="1014" t="s">
        <v>10870</v>
      </c>
      <c r="C196" s="1014" t="s">
        <v>11027</v>
      </c>
      <c r="D196" s="414">
        <v>1547</v>
      </c>
      <c r="E196" s="14" t="s">
        <v>6496</v>
      </c>
      <c r="F196" s="1164" t="s">
        <v>7167</v>
      </c>
      <c r="G196" s="1164" t="s">
        <v>6013</v>
      </c>
      <c r="H196" s="1164">
        <v>12</v>
      </c>
      <c r="I196" s="1164">
        <v>12</v>
      </c>
      <c r="J196" s="1038"/>
      <c r="L196" s="331"/>
    </row>
    <row r="197" spans="1:12" s="848" customFormat="1" ht="36">
      <c r="A197" s="1160" t="s">
        <v>7693</v>
      </c>
      <c r="B197" s="1014" t="s">
        <v>10870</v>
      </c>
      <c r="C197" s="1014" t="s">
        <v>11027</v>
      </c>
      <c r="D197" s="414">
        <v>1322</v>
      </c>
      <c r="E197" s="14" t="s">
        <v>6496</v>
      </c>
      <c r="F197" s="1164" t="s">
        <v>7167</v>
      </c>
      <c r="G197" s="1164" t="s">
        <v>6013</v>
      </c>
      <c r="H197" s="1164">
        <v>36</v>
      </c>
      <c r="I197" s="1164">
        <v>36</v>
      </c>
      <c r="J197" s="1038"/>
      <c r="L197" s="331"/>
    </row>
    <row r="198" spans="1:12" s="848" customFormat="1" ht="36.75" thickBot="1">
      <c r="A198" s="1160" t="s">
        <v>7693</v>
      </c>
      <c r="B198" s="1014" t="s">
        <v>10870</v>
      </c>
      <c r="C198" s="1014" t="s">
        <v>11027</v>
      </c>
      <c r="D198" s="414">
        <v>1058</v>
      </c>
      <c r="E198" s="14" t="s">
        <v>6496</v>
      </c>
      <c r="F198" s="1164" t="s">
        <v>7167</v>
      </c>
      <c r="G198" s="1164" t="s">
        <v>6013</v>
      </c>
      <c r="H198" s="1164">
        <v>60</v>
      </c>
      <c r="I198" s="1164">
        <v>60</v>
      </c>
      <c r="J198" s="1038"/>
      <c r="L198" s="331"/>
    </row>
    <row r="199" spans="1:12" s="848" customFormat="1" ht="15" thickBot="1">
      <c r="A199" s="350" t="s">
        <v>10257</v>
      </c>
      <c r="B199" s="375"/>
      <c r="C199" s="375"/>
      <c r="D199" s="293"/>
      <c r="E199" s="293"/>
      <c r="F199" s="860"/>
      <c r="G199" s="860"/>
      <c r="H199" s="860"/>
      <c r="I199" s="395"/>
      <c r="J199" s="1038"/>
    </row>
    <row r="200" spans="1:12" s="848" customFormat="1" ht="36">
      <c r="A200" s="1167" t="s">
        <v>7211</v>
      </c>
      <c r="B200" s="1014" t="s">
        <v>10861</v>
      </c>
      <c r="C200" s="1014" t="s">
        <v>10855</v>
      </c>
      <c r="D200" s="414">
        <v>129</v>
      </c>
      <c r="E200" s="14" t="s">
        <v>6496</v>
      </c>
      <c r="F200" s="1164" t="s">
        <v>1292</v>
      </c>
      <c r="G200" s="1164" t="s">
        <v>6013</v>
      </c>
      <c r="H200" s="1164">
        <v>12</v>
      </c>
      <c r="I200" s="1164">
        <v>12</v>
      </c>
      <c r="J200" s="1038"/>
    </row>
    <row r="201" spans="1:12" s="848" customFormat="1" ht="36">
      <c r="A201" s="1167" t="s">
        <v>7211</v>
      </c>
      <c r="B201" s="1014" t="s">
        <v>10861</v>
      </c>
      <c r="C201" s="1014" t="s">
        <v>10855</v>
      </c>
      <c r="D201" s="414">
        <v>110</v>
      </c>
      <c r="E201" s="14" t="s">
        <v>6496</v>
      </c>
      <c r="F201" s="1164" t="s">
        <v>1292</v>
      </c>
      <c r="G201" s="1164" t="s">
        <v>6013</v>
      </c>
      <c r="H201" s="1164">
        <v>36</v>
      </c>
      <c r="I201" s="1164">
        <v>36</v>
      </c>
      <c r="J201" s="1038"/>
    </row>
    <row r="202" spans="1:12" s="848" customFormat="1" ht="36">
      <c r="A202" s="1167" t="s">
        <v>7211</v>
      </c>
      <c r="B202" s="1014" t="s">
        <v>10861</v>
      </c>
      <c r="C202" s="1014" t="s">
        <v>10855</v>
      </c>
      <c r="D202" s="414">
        <v>88</v>
      </c>
      <c r="E202" s="14" t="s">
        <v>6496</v>
      </c>
      <c r="F202" s="1164" t="s">
        <v>1292</v>
      </c>
      <c r="G202" s="1164" t="s">
        <v>6013</v>
      </c>
      <c r="H202" s="1164">
        <v>60</v>
      </c>
      <c r="I202" s="1164">
        <v>60</v>
      </c>
      <c r="J202" s="1038"/>
    </row>
    <row r="203" spans="1:12" s="848" customFormat="1" ht="36">
      <c r="A203" s="1167" t="s">
        <v>7212</v>
      </c>
      <c r="B203" s="1014" t="s">
        <v>10860</v>
      </c>
      <c r="C203" s="1014" t="s">
        <v>10853</v>
      </c>
      <c r="D203" s="414">
        <v>258</v>
      </c>
      <c r="E203" s="14" t="s">
        <v>6496</v>
      </c>
      <c r="F203" s="1164" t="s">
        <v>1292</v>
      </c>
      <c r="G203" s="1164" t="s">
        <v>6013</v>
      </c>
      <c r="H203" s="1164">
        <v>12</v>
      </c>
      <c r="I203" s="1164">
        <v>12</v>
      </c>
      <c r="J203" s="1038"/>
    </row>
    <row r="204" spans="1:12" s="848" customFormat="1" ht="36">
      <c r="A204" s="1167" t="s">
        <v>7212</v>
      </c>
      <c r="B204" s="1014" t="s">
        <v>10860</v>
      </c>
      <c r="C204" s="1014" t="s">
        <v>10853</v>
      </c>
      <c r="D204" s="414">
        <v>221</v>
      </c>
      <c r="E204" s="14" t="s">
        <v>6496</v>
      </c>
      <c r="F204" s="1164" t="s">
        <v>1292</v>
      </c>
      <c r="G204" s="1164" t="s">
        <v>6013</v>
      </c>
      <c r="H204" s="1164">
        <v>36</v>
      </c>
      <c r="I204" s="1164">
        <v>36</v>
      </c>
      <c r="J204" s="1038"/>
    </row>
    <row r="205" spans="1:12" s="848" customFormat="1" ht="36">
      <c r="A205" s="1167" t="s">
        <v>7212</v>
      </c>
      <c r="B205" s="1014" t="s">
        <v>10860</v>
      </c>
      <c r="C205" s="1014" t="s">
        <v>10853</v>
      </c>
      <c r="D205" s="414">
        <v>177</v>
      </c>
      <c r="E205" s="14" t="s">
        <v>6496</v>
      </c>
      <c r="F205" s="1164" t="s">
        <v>1292</v>
      </c>
      <c r="G205" s="1164" t="s">
        <v>6013</v>
      </c>
      <c r="H205" s="1164">
        <v>60</v>
      </c>
      <c r="I205" s="1164">
        <v>60</v>
      </c>
      <c r="J205" s="1038"/>
    </row>
    <row r="206" spans="1:12" s="848" customFormat="1" ht="36">
      <c r="A206" s="1167" t="s">
        <v>7685</v>
      </c>
      <c r="B206" s="1014" t="s">
        <v>10859</v>
      </c>
      <c r="C206" s="1014" t="s">
        <v>10851</v>
      </c>
      <c r="D206" s="414">
        <v>774</v>
      </c>
      <c r="E206" s="14" t="s">
        <v>6496</v>
      </c>
      <c r="F206" s="1164" t="s">
        <v>1292</v>
      </c>
      <c r="G206" s="1164" t="s">
        <v>6013</v>
      </c>
      <c r="H206" s="1164">
        <v>12</v>
      </c>
      <c r="I206" s="1164">
        <v>12</v>
      </c>
      <c r="J206" s="1038"/>
    </row>
    <row r="207" spans="1:12" s="848" customFormat="1" ht="36">
      <c r="A207" s="1167" t="s">
        <v>7685</v>
      </c>
      <c r="B207" s="1014" t="s">
        <v>10859</v>
      </c>
      <c r="C207" s="1014" t="s">
        <v>10851</v>
      </c>
      <c r="D207" s="414">
        <v>662</v>
      </c>
      <c r="E207" s="14" t="s">
        <v>6496</v>
      </c>
      <c r="F207" s="1164" t="s">
        <v>1292</v>
      </c>
      <c r="G207" s="1164" t="s">
        <v>6013</v>
      </c>
      <c r="H207" s="1164">
        <v>36</v>
      </c>
      <c r="I207" s="1164">
        <v>36</v>
      </c>
      <c r="J207" s="1038"/>
    </row>
    <row r="208" spans="1:12" s="848" customFormat="1" ht="36">
      <c r="A208" s="1167" t="s">
        <v>7685</v>
      </c>
      <c r="B208" s="1014" t="s">
        <v>10859</v>
      </c>
      <c r="C208" s="1014" t="s">
        <v>10851</v>
      </c>
      <c r="D208" s="414">
        <v>529</v>
      </c>
      <c r="E208" s="14" t="s">
        <v>6496</v>
      </c>
      <c r="F208" s="1164" t="s">
        <v>1292</v>
      </c>
      <c r="G208" s="1164" t="s">
        <v>6013</v>
      </c>
      <c r="H208" s="1164">
        <v>60</v>
      </c>
      <c r="I208" s="1164">
        <v>60</v>
      </c>
      <c r="J208" s="1038"/>
    </row>
    <row r="209" spans="1:12" s="848" customFormat="1" ht="36">
      <c r="A209" s="1167" t="s">
        <v>7686</v>
      </c>
      <c r="B209" s="1014" t="s">
        <v>10858</v>
      </c>
      <c r="C209" s="1014" t="s">
        <v>10849</v>
      </c>
      <c r="D209" s="414">
        <v>1290</v>
      </c>
      <c r="E209" s="14" t="s">
        <v>6496</v>
      </c>
      <c r="F209" s="1164" t="s">
        <v>1292</v>
      </c>
      <c r="G209" s="1164" t="s">
        <v>6013</v>
      </c>
      <c r="H209" s="1164">
        <v>12</v>
      </c>
      <c r="I209" s="1164">
        <v>12</v>
      </c>
      <c r="J209" s="1038"/>
    </row>
    <row r="210" spans="1:12" s="848" customFormat="1" ht="36">
      <c r="A210" s="1167" t="s">
        <v>7686</v>
      </c>
      <c r="B210" s="1014" t="s">
        <v>10858</v>
      </c>
      <c r="C210" s="1014" t="s">
        <v>10849</v>
      </c>
      <c r="D210" s="414">
        <v>1102</v>
      </c>
      <c r="E210" s="14" t="s">
        <v>6496</v>
      </c>
      <c r="F210" s="1164" t="s">
        <v>1292</v>
      </c>
      <c r="G210" s="1164" t="s">
        <v>6013</v>
      </c>
      <c r="H210" s="1164">
        <v>36</v>
      </c>
      <c r="I210" s="1164">
        <v>36</v>
      </c>
      <c r="J210" s="1038"/>
    </row>
    <row r="211" spans="1:12" s="848" customFormat="1" ht="36">
      <c r="A211" s="1167" t="s">
        <v>7686</v>
      </c>
      <c r="B211" s="1014" t="s">
        <v>10858</v>
      </c>
      <c r="C211" s="1014" t="s">
        <v>10849</v>
      </c>
      <c r="D211" s="414">
        <v>882</v>
      </c>
      <c r="E211" s="14" t="s">
        <v>6496</v>
      </c>
      <c r="F211" s="1164" t="s">
        <v>1292</v>
      </c>
      <c r="G211" s="1164" t="s">
        <v>6013</v>
      </c>
      <c r="H211" s="1164">
        <v>60</v>
      </c>
      <c r="I211" s="1164">
        <v>60</v>
      </c>
      <c r="J211" s="1038"/>
    </row>
    <row r="212" spans="1:12" s="848" customFormat="1" ht="36">
      <c r="A212" s="1167" t="s">
        <v>7687</v>
      </c>
      <c r="B212" s="1014" t="s">
        <v>10862</v>
      </c>
      <c r="C212" s="1014" t="s">
        <v>10857</v>
      </c>
      <c r="D212" s="414">
        <v>1806</v>
      </c>
      <c r="E212" s="14" t="s">
        <v>6496</v>
      </c>
      <c r="F212" s="1164" t="s">
        <v>1292</v>
      </c>
      <c r="G212" s="1164" t="s">
        <v>6013</v>
      </c>
      <c r="H212" s="1164">
        <v>12</v>
      </c>
      <c r="I212" s="1164">
        <v>12</v>
      </c>
      <c r="J212" s="1038"/>
    </row>
    <row r="213" spans="1:12" s="848" customFormat="1" ht="36">
      <c r="A213" s="1167" t="s">
        <v>7687</v>
      </c>
      <c r="B213" s="1014" t="s">
        <v>10862</v>
      </c>
      <c r="C213" s="1014" t="s">
        <v>10857</v>
      </c>
      <c r="D213" s="414">
        <v>1543</v>
      </c>
      <c r="E213" s="14" t="s">
        <v>6496</v>
      </c>
      <c r="F213" s="1164" t="s">
        <v>1292</v>
      </c>
      <c r="G213" s="1164" t="s">
        <v>6013</v>
      </c>
      <c r="H213" s="1164">
        <v>36</v>
      </c>
      <c r="I213" s="1164">
        <v>36</v>
      </c>
      <c r="J213" s="1038"/>
    </row>
    <row r="214" spans="1:12" s="848" customFormat="1" ht="36.75" thickBot="1">
      <c r="A214" s="1167" t="s">
        <v>7687</v>
      </c>
      <c r="B214" s="1014" t="s">
        <v>10862</v>
      </c>
      <c r="C214" s="1014" t="s">
        <v>10857</v>
      </c>
      <c r="D214" s="414">
        <v>1235</v>
      </c>
      <c r="E214" s="14" t="s">
        <v>6496</v>
      </c>
      <c r="F214" s="1164" t="s">
        <v>1292</v>
      </c>
      <c r="G214" s="1164" t="s">
        <v>6013</v>
      </c>
      <c r="H214" s="1164">
        <v>60</v>
      </c>
      <c r="I214" s="1164">
        <v>60</v>
      </c>
      <c r="J214" s="1038"/>
    </row>
    <row r="215" spans="1:12" s="848" customFormat="1" ht="15" thickBot="1">
      <c r="A215" s="350" t="s">
        <v>10258</v>
      </c>
      <c r="B215" s="375"/>
      <c r="C215" s="375"/>
      <c r="D215" s="293"/>
      <c r="E215" s="293"/>
      <c r="F215" s="860"/>
      <c r="G215" s="860"/>
      <c r="H215" s="860"/>
      <c r="I215" s="395"/>
      <c r="J215" s="1038"/>
    </row>
    <row r="216" spans="1:12" s="848" customFormat="1" ht="36">
      <c r="A216" s="1160" t="s">
        <v>7213</v>
      </c>
      <c r="B216" s="1014" t="s">
        <v>10854</v>
      </c>
      <c r="C216" s="1014" t="s">
        <v>11016</v>
      </c>
      <c r="D216" s="414">
        <v>129</v>
      </c>
      <c r="E216" s="14" t="s">
        <v>6496</v>
      </c>
      <c r="F216" s="1164" t="s">
        <v>7167</v>
      </c>
      <c r="G216" s="1164" t="s">
        <v>6013</v>
      </c>
      <c r="H216" s="1164">
        <v>12</v>
      </c>
      <c r="I216" s="1164">
        <v>12</v>
      </c>
      <c r="J216" s="1038"/>
      <c r="L216" s="331"/>
    </row>
    <row r="217" spans="1:12" s="848" customFormat="1" ht="36">
      <c r="A217" s="1160" t="s">
        <v>7213</v>
      </c>
      <c r="B217" s="1014" t="s">
        <v>10854</v>
      </c>
      <c r="C217" s="1014" t="s">
        <v>11016</v>
      </c>
      <c r="D217" s="414">
        <v>110</v>
      </c>
      <c r="E217" s="14" t="s">
        <v>6496</v>
      </c>
      <c r="F217" s="1164" t="s">
        <v>7167</v>
      </c>
      <c r="G217" s="1164" t="s">
        <v>6013</v>
      </c>
      <c r="H217" s="1164">
        <v>36</v>
      </c>
      <c r="I217" s="1164">
        <v>36</v>
      </c>
      <c r="J217" s="1038"/>
      <c r="L217" s="331"/>
    </row>
    <row r="218" spans="1:12" s="848" customFormat="1" ht="36">
      <c r="A218" s="1160" t="s">
        <v>7213</v>
      </c>
      <c r="B218" s="1014" t="s">
        <v>10854</v>
      </c>
      <c r="C218" s="1014" t="s">
        <v>11016</v>
      </c>
      <c r="D218" s="414">
        <v>88</v>
      </c>
      <c r="E218" s="14" t="s">
        <v>6496</v>
      </c>
      <c r="F218" s="1164" t="s">
        <v>7167</v>
      </c>
      <c r="G218" s="1164" t="s">
        <v>6013</v>
      </c>
      <c r="H218" s="1164">
        <v>60</v>
      </c>
      <c r="I218" s="1164">
        <v>60</v>
      </c>
      <c r="J218" s="1038"/>
      <c r="L218" s="331"/>
    </row>
    <row r="219" spans="1:12" s="848" customFormat="1" ht="36">
      <c r="A219" s="1160" t="s">
        <v>7214</v>
      </c>
      <c r="B219" s="1014" t="s">
        <v>10852</v>
      </c>
      <c r="C219" s="1014" t="s">
        <v>11017</v>
      </c>
      <c r="D219" s="414">
        <v>258</v>
      </c>
      <c r="E219" s="14" t="s">
        <v>6496</v>
      </c>
      <c r="F219" s="1164" t="s">
        <v>7167</v>
      </c>
      <c r="G219" s="1164" t="s">
        <v>6013</v>
      </c>
      <c r="H219" s="1164">
        <v>12</v>
      </c>
      <c r="I219" s="1164">
        <v>12</v>
      </c>
      <c r="J219" s="1038"/>
      <c r="L219" s="331"/>
    </row>
    <row r="220" spans="1:12" s="848" customFormat="1" ht="36">
      <c r="A220" s="1160" t="s">
        <v>7214</v>
      </c>
      <c r="B220" s="1014" t="s">
        <v>10852</v>
      </c>
      <c r="C220" s="1014" t="s">
        <v>11017</v>
      </c>
      <c r="D220" s="414">
        <v>221</v>
      </c>
      <c r="E220" s="14" t="s">
        <v>6496</v>
      </c>
      <c r="F220" s="1164" t="s">
        <v>7167</v>
      </c>
      <c r="G220" s="1164" t="s">
        <v>6013</v>
      </c>
      <c r="H220" s="1164">
        <v>36</v>
      </c>
      <c r="I220" s="1164">
        <v>36</v>
      </c>
      <c r="J220" s="1038"/>
      <c r="L220" s="331"/>
    </row>
    <row r="221" spans="1:12" s="848" customFormat="1" ht="36">
      <c r="A221" s="1160" t="s">
        <v>7214</v>
      </c>
      <c r="B221" s="1014" t="s">
        <v>10852</v>
      </c>
      <c r="C221" s="1014" t="s">
        <v>11017</v>
      </c>
      <c r="D221" s="414">
        <v>177</v>
      </c>
      <c r="E221" s="14" t="s">
        <v>6496</v>
      </c>
      <c r="F221" s="1164" t="s">
        <v>7167</v>
      </c>
      <c r="G221" s="1164" t="s">
        <v>6013</v>
      </c>
      <c r="H221" s="1164">
        <v>60</v>
      </c>
      <c r="I221" s="1164">
        <v>60</v>
      </c>
      <c r="J221" s="1038"/>
      <c r="L221" s="331"/>
    </row>
    <row r="222" spans="1:12" s="848" customFormat="1" ht="36">
      <c r="A222" s="1160" t="s">
        <v>7694</v>
      </c>
      <c r="B222" s="1014" t="s">
        <v>10850</v>
      </c>
      <c r="C222" s="1014" t="s">
        <v>11017</v>
      </c>
      <c r="D222" s="414">
        <v>774</v>
      </c>
      <c r="E222" s="14" t="s">
        <v>6496</v>
      </c>
      <c r="F222" s="1164" t="s">
        <v>7167</v>
      </c>
      <c r="G222" s="1164" t="s">
        <v>6013</v>
      </c>
      <c r="H222" s="1164">
        <v>12</v>
      </c>
      <c r="I222" s="1164">
        <v>12</v>
      </c>
      <c r="J222" s="1038"/>
      <c r="L222" s="331"/>
    </row>
    <row r="223" spans="1:12" s="848" customFormat="1" ht="36">
      <c r="A223" s="1160" t="s">
        <v>7694</v>
      </c>
      <c r="B223" s="1014" t="s">
        <v>10850</v>
      </c>
      <c r="C223" s="1014" t="s">
        <v>11017</v>
      </c>
      <c r="D223" s="414">
        <v>662</v>
      </c>
      <c r="E223" s="14" t="s">
        <v>6496</v>
      </c>
      <c r="F223" s="1164" t="s">
        <v>7167</v>
      </c>
      <c r="G223" s="1164" t="s">
        <v>6013</v>
      </c>
      <c r="H223" s="1164">
        <v>36</v>
      </c>
      <c r="I223" s="1164">
        <v>36</v>
      </c>
      <c r="J223" s="1038"/>
      <c r="L223" s="331"/>
    </row>
    <row r="224" spans="1:12" s="848" customFormat="1" ht="36">
      <c r="A224" s="1160" t="s">
        <v>7694</v>
      </c>
      <c r="B224" s="1014" t="s">
        <v>10850</v>
      </c>
      <c r="C224" s="1014" t="s">
        <v>11017</v>
      </c>
      <c r="D224" s="414">
        <v>529</v>
      </c>
      <c r="E224" s="14" t="s">
        <v>6496</v>
      </c>
      <c r="F224" s="1164" t="s">
        <v>7167</v>
      </c>
      <c r="G224" s="1164" t="s">
        <v>6013</v>
      </c>
      <c r="H224" s="1164">
        <v>60</v>
      </c>
      <c r="I224" s="1164">
        <v>60</v>
      </c>
      <c r="J224" s="1038"/>
      <c r="L224" s="331"/>
    </row>
    <row r="225" spans="1:12" s="848" customFormat="1" ht="36">
      <c r="A225" s="1160" t="s">
        <v>7695</v>
      </c>
      <c r="B225" s="1014" t="s">
        <v>10848</v>
      </c>
      <c r="C225" s="1014" t="s">
        <v>11025</v>
      </c>
      <c r="D225" s="414">
        <v>1290</v>
      </c>
      <c r="E225" s="14" t="s">
        <v>6496</v>
      </c>
      <c r="F225" s="1164" t="s">
        <v>7167</v>
      </c>
      <c r="G225" s="1164" t="s">
        <v>6013</v>
      </c>
      <c r="H225" s="1164">
        <v>12</v>
      </c>
      <c r="I225" s="1164">
        <v>12</v>
      </c>
      <c r="J225" s="1038"/>
      <c r="L225" s="331"/>
    </row>
    <row r="226" spans="1:12" s="848" customFormat="1" ht="36">
      <c r="A226" s="1160" t="s">
        <v>7695</v>
      </c>
      <c r="B226" s="1014" t="s">
        <v>10848</v>
      </c>
      <c r="C226" s="1014" t="s">
        <v>11025</v>
      </c>
      <c r="D226" s="414">
        <v>1102</v>
      </c>
      <c r="E226" s="14" t="s">
        <v>6496</v>
      </c>
      <c r="F226" s="1164" t="s">
        <v>7167</v>
      </c>
      <c r="G226" s="1164" t="s">
        <v>6013</v>
      </c>
      <c r="H226" s="1164">
        <v>36</v>
      </c>
      <c r="I226" s="1164">
        <v>36</v>
      </c>
      <c r="J226" s="1038"/>
      <c r="L226" s="331"/>
    </row>
    <row r="227" spans="1:12" s="848" customFormat="1" ht="36">
      <c r="A227" s="1160" t="s">
        <v>7695</v>
      </c>
      <c r="B227" s="1014" t="s">
        <v>10848</v>
      </c>
      <c r="C227" s="1014" t="s">
        <v>11025</v>
      </c>
      <c r="D227" s="414">
        <v>882</v>
      </c>
      <c r="E227" s="14" t="s">
        <v>6496</v>
      </c>
      <c r="F227" s="1164" t="s">
        <v>7167</v>
      </c>
      <c r="G227" s="1164" t="s">
        <v>6013</v>
      </c>
      <c r="H227" s="1164">
        <v>60</v>
      </c>
      <c r="I227" s="1164">
        <v>60</v>
      </c>
      <c r="J227" s="1038"/>
      <c r="L227" s="331"/>
    </row>
    <row r="228" spans="1:12" s="848" customFormat="1" ht="36">
      <c r="A228" s="1160" t="s">
        <v>7696</v>
      </c>
      <c r="B228" s="1014" t="s">
        <v>10856</v>
      </c>
      <c r="C228" s="1014" t="s">
        <v>11026</v>
      </c>
      <c r="D228" s="414">
        <v>1806</v>
      </c>
      <c r="E228" s="14" t="s">
        <v>6496</v>
      </c>
      <c r="F228" s="1164" t="s">
        <v>7167</v>
      </c>
      <c r="G228" s="1164" t="s">
        <v>6013</v>
      </c>
      <c r="H228" s="1164">
        <v>12</v>
      </c>
      <c r="I228" s="1164">
        <v>12</v>
      </c>
      <c r="J228" s="1038"/>
      <c r="L228" s="331"/>
    </row>
    <row r="229" spans="1:12" s="848" customFormat="1" ht="36">
      <c r="A229" s="1160" t="s">
        <v>7696</v>
      </c>
      <c r="B229" s="1014" t="s">
        <v>10856</v>
      </c>
      <c r="C229" s="1014" t="s">
        <v>11026</v>
      </c>
      <c r="D229" s="414">
        <v>1543</v>
      </c>
      <c r="E229" s="14" t="s">
        <v>6496</v>
      </c>
      <c r="F229" s="1164" t="s">
        <v>7167</v>
      </c>
      <c r="G229" s="1164" t="s">
        <v>6013</v>
      </c>
      <c r="H229" s="1164">
        <v>36</v>
      </c>
      <c r="I229" s="1164">
        <v>36</v>
      </c>
      <c r="J229" s="1038"/>
      <c r="L229" s="331"/>
    </row>
    <row r="230" spans="1:12" s="848" customFormat="1" ht="36.75" thickBot="1">
      <c r="A230" s="1160" t="s">
        <v>7696</v>
      </c>
      <c r="B230" s="1014" t="s">
        <v>10856</v>
      </c>
      <c r="C230" s="1014" t="s">
        <v>11026</v>
      </c>
      <c r="D230" s="414">
        <v>1235</v>
      </c>
      <c r="E230" s="14" t="s">
        <v>6496</v>
      </c>
      <c r="F230" s="1164" t="s">
        <v>7167</v>
      </c>
      <c r="G230" s="1164" t="s">
        <v>6013</v>
      </c>
      <c r="H230" s="1164">
        <v>60</v>
      </c>
      <c r="I230" s="1164">
        <v>60</v>
      </c>
      <c r="J230" s="1038"/>
      <c r="L230" s="331"/>
    </row>
    <row r="231" spans="1:12" s="848" customFormat="1" ht="15" thickBot="1">
      <c r="A231" s="350" t="s">
        <v>10248</v>
      </c>
      <c r="B231" s="375"/>
      <c r="C231" s="375"/>
      <c r="D231" s="293"/>
      <c r="E231" s="293"/>
      <c r="F231" s="293"/>
      <c r="G231" s="860"/>
      <c r="H231" s="860"/>
      <c r="I231" s="395"/>
      <c r="J231" s="1038"/>
    </row>
    <row r="232" spans="1:12" s="848" customFormat="1" ht="36">
      <c r="A232" s="1167" t="s">
        <v>7215</v>
      </c>
      <c r="B232" s="1014" t="s">
        <v>10846</v>
      </c>
      <c r="C232" s="1014" t="s">
        <v>10840</v>
      </c>
      <c r="D232" s="414">
        <v>129</v>
      </c>
      <c r="E232" s="14" t="s">
        <v>6496</v>
      </c>
      <c r="F232" s="1169" t="s">
        <v>1292</v>
      </c>
      <c r="G232" s="1169" t="s">
        <v>6013</v>
      </c>
      <c r="H232" s="1169">
        <v>12</v>
      </c>
      <c r="I232" s="1169">
        <v>12</v>
      </c>
      <c r="J232" s="1038"/>
    </row>
    <row r="233" spans="1:12" s="848" customFormat="1" ht="36">
      <c r="A233" s="1167" t="s">
        <v>7215</v>
      </c>
      <c r="B233" s="1014" t="s">
        <v>10846</v>
      </c>
      <c r="C233" s="1014" t="s">
        <v>10840</v>
      </c>
      <c r="D233" s="414">
        <v>110</v>
      </c>
      <c r="E233" s="14" t="s">
        <v>6496</v>
      </c>
      <c r="F233" s="1169" t="s">
        <v>1292</v>
      </c>
      <c r="G233" s="1169" t="s">
        <v>6013</v>
      </c>
      <c r="H233" s="1169">
        <v>36</v>
      </c>
      <c r="I233" s="1169">
        <v>36</v>
      </c>
      <c r="J233" s="1038"/>
    </row>
    <row r="234" spans="1:12" s="848" customFormat="1" ht="36">
      <c r="A234" s="1167" t="s">
        <v>7215</v>
      </c>
      <c r="B234" s="1014" t="s">
        <v>10846</v>
      </c>
      <c r="C234" s="1014" t="s">
        <v>10840</v>
      </c>
      <c r="D234" s="414">
        <v>88</v>
      </c>
      <c r="E234" s="14" t="s">
        <v>6496</v>
      </c>
      <c r="F234" s="1169" t="s">
        <v>1292</v>
      </c>
      <c r="G234" s="1169" t="s">
        <v>6013</v>
      </c>
      <c r="H234" s="1169">
        <v>60</v>
      </c>
      <c r="I234" s="1169">
        <v>60</v>
      </c>
      <c r="J234" s="1038"/>
    </row>
    <row r="235" spans="1:12" s="848" customFormat="1" ht="36">
      <c r="A235" s="1167" t="s">
        <v>7216</v>
      </c>
      <c r="B235" s="1014" t="s">
        <v>10845</v>
      </c>
      <c r="C235" s="1014" t="s">
        <v>10838</v>
      </c>
      <c r="D235" s="414">
        <v>258</v>
      </c>
      <c r="E235" s="14" t="s">
        <v>6496</v>
      </c>
      <c r="F235" s="1169" t="s">
        <v>1292</v>
      </c>
      <c r="G235" s="1169" t="s">
        <v>6013</v>
      </c>
      <c r="H235" s="1169">
        <v>12</v>
      </c>
      <c r="I235" s="1169">
        <v>12</v>
      </c>
      <c r="J235" s="1038"/>
    </row>
    <row r="236" spans="1:12" s="848" customFormat="1" ht="36">
      <c r="A236" s="1167" t="s">
        <v>7216</v>
      </c>
      <c r="B236" s="1014" t="s">
        <v>10845</v>
      </c>
      <c r="C236" s="1014" t="s">
        <v>10838</v>
      </c>
      <c r="D236" s="414">
        <v>221</v>
      </c>
      <c r="E236" s="14" t="s">
        <v>6496</v>
      </c>
      <c r="F236" s="1169" t="s">
        <v>1292</v>
      </c>
      <c r="G236" s="1169" t="s">
        <v>6013</v>
      </c>
      <c r="H236" s="1169">
        <v>36</v>
      </c>
      <c r="I236" s="1169">
        <v>36</v>
      </c>
      <c r="J236" s="1038"/>
    </row>
    <row r="237" spans="1:12" s="848" customFormat="1" ht="36">
      <c r="A237" s="1167" t="s">
        <v>7216</v>
      </c>
      <c r="B237" s="1014" t="s">
        <v>10845</v>
      </c>
      <c r="C237" s="1014" t="s">
        <v>10838</v>
      </c>
      <c r="D237" s="414">
        <v>177</v>
      </c>
      <c r="E237" s="14" t="s">
        <v>6496</v>
      </c>
      <c r="F237" s="1169" t="s">
        <v>1292</v>
      </c>
      <c r="G237" s="1169" t="s">
        <v>6013</v>
      </c>
      <c r="H237" s="1169">
        <v>60</v>
      </c>
      <c r="I237" s="1169">
        <v>60</v>
      </c>
      <c r="J237" s="1038"/>
    </row>
    <row r="238" spans="1:12" s="848" customFormat="1" ht="36">
      <c r="A238" s="1167" t="s">
        <v>7697</v>
      </c>
      <c r="B238" s="1014" t="s">
        <v>10844</v>
      </c>
      <c r="C238" s="1014" t="s">
        <v>10836</v>
      </c>
      <c r="D238" s="414">
        <v>516</v>
      </c>
      <c r="E238" s="14" t="s">
        <v>6496</v>
      </c>
      <c r="F238" s="1169" t="s">
        <v>1292</v>
      </c>
      <c r="G238" s="1169" t="s">
        <v>6013</v>
      </c>
      <c r="H238" s="1169">
        <v>12</v>
      </c>
      <c r="I238" s="1169">
        <v>12</v>
      </c>
      <c r="J238" s="1038"/>
    </row>
    <row r="239" spans="1:12" s="848" customFormat="1" ht="36">
      <c r="A239" s="1167" t="s">
        <v>7697</v>
      </c>
      <c r="B239" s="1014" t="s">
        <v>10844</v>
      </c>
      <c r="C239" s="1014" t="s">
        <v>10836</v>
      </c>
      <c r="D239" s="414">
        <v>441</v>
      </c>
      <c r="E239" s="14" t="s">
        <v>6496</v>
      </c>
      <c r="F239" s="1169" t="s">
        <v>1292</v>
      </c>
      <c r="G239" s="1169" t="s">
        <v>6013</v>
      </c>
      <c r="H239" s="1169">
        <v>36</v>
      </c>
      <c r="I239" s="1169">
        <v>36</v>
      </c>
      <c r="J239" s="1038"/>
    </row>
    <row r="240" spans="1:12" s="848" customFormat="1" ht="36">
      <c r="A240" s="1167" t="s">
        <v>7697</v>
      </c>
      <c r="B240" s="1014" t="s">
        <v>10844</v>
      </c>
      <c r="C240" s="1014" t="s">
        <v>10836</v>
      </c>
      <c r="D240" s="414">
        <v>353</v>
      </c>
      <c r="E240" s="14" t="s">
        <v>6496</v>
      </c>
      <c r="F240" s="1169" t="s">
        <v>1292</v>
      </c>
      <c r="G240" s="1169" t="s">
        <v>6013</v>
      </c>
      <c r="H240" s="1169">
        <v>60</v>
      </c>
      <c r="I240" s="1169">
        <v>60</v>
      </c>
      <c r="J240" s="1038"/>
    </row>
    <row r="241" spans="1:12" s="848" customFormat="1" ht="36">
      <c r="A241" s="1167" t="s">
        <v>7698</v>
      </c>
      <c r="B241" s="1014" t="s">
        <v>10843</v>
      </c>
      <c r="C241" s="1014" t="s">
        <v>10834</v>
      </c>
      <c r="D241" s="414">
        <v>774</v>
      </c>
      <c r="E241" s="14" t="s">
        <v>6496</v>
      </c>
      <c r="F241" s="1169" t="s">
        <v>1292</v>
      </c>
      <c r="G241" s="1169" t="s">
        <v>6013</v>
      </c>
      <c r="H241" s="1169">
        <v>12</v>
      </c>
      <c r="I241" s="1169">
        <v>12</v>
      </c>
      <c r="J241" s="1038"/>
    </row>
    <row r="242" spans="1:12" s="848" customFormat="1" ht="36">
      <c r="A242" s="1167" t="s">
        <v>7698</v>
      </c>
      <c r="B242" s="1014" t="s">
        <v>10843</v>
      </c>
      <c r="C242" s="1014" t="s">
        <v>10834</v>
      </c>
      <c r="D242" s="414">
        <v>662</v>
      </c>
      <c r="E242" s="14" t="s">
        <v>6496</v>
      </c>
      <c r="F242" s="1169" t="s">
        <v>1292</v>
      </c>
      <c r="G242" s="1169" t="s">
        <v>6013</v>
      </c>
      <c r="H242" s="1169">
        <v>36</v>
      </c>
      <c r="I242" s="1169">
        <v>36</v>
      </c>
      <c r="J242" s="1038"/>
    </row>
    <row r="243" spans="1:12" s="848" customFormat="1" ht="36">
      <c r="A243" s="1167" t="s">
        <v>7698</v>
      </c>
      <c r="B243" s="1014" t="s">
        <v>10843</v>
      </c>
      <c r="C243" s="1014" t="s">
        <v>10834</v>
      </c>
      <c r="D243" s="414">
        <v>529</v>
      </c>
      <c r="E243" s="14" t="s">
        <v>6496</v>
      </c>
      <c r="F243" s="1169" t="s">
        <v>1292</v>
      </c>
      <c r="G243" s="1169" t="s">
        <v>6013</v>
      </c>
      <c r="H243" s="1169">
        <v>60</v>
      </c>
      <c r="I243" s="1169">
        <v>60</v>
      </c>
      <c r="J243" s="1038"/>
    </row>
    <row r="244" spans="1:12" s="848" customFormat="1" ht="36">
      <c r="A244" s="1167" t="s">
        <v>7699</v>
      </c>
      <c r="B244" s="1014" t="s">
        <v>10847</v>
      </c>
      <c r="C244" s="1014" t="s">
        <v>10842</v>
      </c>
      <c r="D244" s="414">
        <v>1031</v>
      </c>
      <c r="E244" s="14" t="s">
        <v>6496</v>
      </c>
      <c r="F244" s="1169" t="s">
        <v>1292</v>
      </c>
      <c r="G244" s="1169" t="s">
        <v>6013</v>
      </c>
      <c r="H244" s="1169">
        <v>12</v>
      </c>
      <c r="I244" s="1169">
        <v>12</v>
      </c>
      <c r="J244" s="1038"/>
    </row>
    <row r="245" spans="1:12" s="848" customFormat="1" ht="36">
      <c r="A245" s="1167" t="s">
        <v>7699</v>
      </c>
      <c r="B245" s="1014" t="s">
        <v>10847</v>
      </c>
      <c r="C245" s="1014" t="s">
        <v>10842</v>
      </c>
      <c r="D245" s="414">
        <v>882</v>
      </c>
      <c r="E245" s="14" t="s">
        <v>6496</v>
      </c>
      <c r="F245" s="1169" t="s">
        <v>1292</v>
      </c>
      <c r="G245" s="1169" t="s">
        <v>6013</v>
      </c>
      <c r="H245" s="1169">
        <v>36</v>
      </c>
      <c r="I245" s="1169">
        <v>36</v>
      </c>
      <c r="J245" s="1038"/>
    </row>
    <row r="246" spans="1:12" s="848" customFormat="1" ht="36.75" thickBot="1">
      <c r="A246" s="1167" t="s">
        <v>7699</v>
      </c>
      <c r="B246" s="1014" t="s">
        <v>10847</v>
      </c>
      <c r="C246" s="1014" t="s">
        <v>10842</v>
      </c>
      <c r="D246" s="414">
        <v>705</v>
      </c>
      <c r="E246" s="14" t="s">
        <v>6496</v>
      </c>
      <c r="F246" s="1169" t="s">
        <v>1292</v>
      </c>
      <c r="G246" s="1169" t="s">
        <v>6013</v>
      </c>
      <c r="H246" s="1169">
        <v>60</v>
      </c>
      <c r="I246" s="1169">
        <v>60</v>
      </c>
      <c r="J246" s="1038"/>
    </row>
    <row r="247" spans="1:12" s="848" customFormat="1" ht="15" thickBot="1">
      <c r="A247" s="350" t="s">
        <v>10259</v>
      </c>
      <c r="B247" s="375"/>
      <c r="C247" s="375"/>
      <c r="D247" s="293"/>
      <c r="E247" s="293"/>
      <c r="F247" s="293"/>
      <c r="G247" s="860"/>
      <c r="H247" s="860"/>
      <c r="I247" s="395"/>
      <c r="J247" s="1038"/>
    </row>
    <row r="248" spans="1:12" s="848" customFormat="1" ht="36">
      <c r="A248" s="1160" t="s">
        <v>7217</v>
      </c>
      <c r="B248" s="1014" t="s">
        <v>10839</v>
      </c>
      <c r="C248" s="1014" t="s">
        <v>11021</v>
      </c>
      <c r="D248" s="414">
        <v>129</v>
      </c>
      <c r="E248" s="14" t="s">
        <v>6496</v>
      </c>
      <c r="F248" s="1169" t="s">
        <v>7167</v>
      </c>
      <c r="G248" s="1164" t="s">
        <v>6013</v>
      </c>
      <c r="H248" s="1164">
        <v>12</v>
      </c>
      <c r="I248" s="1164">
        <v>12</v>
      </c>
      <c r="J248" s="1038"/>
      <c r="L248" s="331"/>
    </row>
    <row r="249" spans="1:12" s="848" customFormat="1" ht="36">
      <c r="A249" s="1160" t="s">
        <v>7217</v>
      </c>
      <c r="B249" s="1014" t="s">
        <v>10839</v>
      </c>
      <c r="C249" s="1014" t="s">
        <v>11021</v>
      </c>
      <c r="D249" s="414">
        <v>110</v>
      </c>
      <c r="E249" s="14" t="s">
        <v>6496</v>
      </c>
      <c r="F249" s="1169" t="s">
        <v>7167</v>
      </c>
      <c r="G249" s="1164" t="s">
        <v>6013</v>
      </c>
      <c r="H249" s="1164">
        <v>36</v>
      </c>
      <c r="I249" s="1164">
        <v>36</v>
      </c>
      <c r="J249" s="1038"/>
      <c r="L249" s="331"/>
    </row>
    <row r="250" spans="1:12" s="848" customFormat="1" ht="36">
      <c r="A250" s="1160" t="s">
        <v>7217</v>
      </c>
      <c r="B250" s="1014" t="s">
        <v>10839</v>
      </c>
      <c r="C250" s="1014" t="s">
        <v>11021</v>
      </c>
      <c r="D250" s="414">
        <v>88</v>
      </c>
      <c r="E250" s="14" t="s">
        <v>6496</v>
      </c>
      <c r="F250" s="1169" t="s">
        <v>7167</v>
      </c>
      <c r="G250" s="1164" t="s">
        <v>6013</v>
      </c>
      <c r="H250" s="1164">
        <v>60</v>
      </c>
      <c r="I250" s="1164">
        <v>60</v>
      </c>
      <c r="J250" s="1038"/>
      <c r="L250" s="331"/>
    </row>
    <row r="251" spans="1:12" s="848" customFormat="1" ht="36">
      <c r="A251" s="1160" t="s">
        <v>7218</v>
      </c>
      <c r="B251" s="1014" t="s">
        <v>10837</v>
      </c>
      <c r="C251" s="1014" t="s">
        <v>11022</v>
      </c>
      <c r="D251" s="414">
        <v>258</v>
      </c>
      <c r="E251" s="14" t="s">
        <v>6496</v>
      </c>
      <c r="F251" s="1169" t="s">
        <v>7167</v>
      </c>
      <c r="G251" s="1164" t="s">
        <v>6013</v>
      </c>
      <c r="H251" s="1164">
        <v>12</v>
      </c>
      <c r="I251" s="1164">
        <v>12</v>
      </c>
      <c r="J251" s="1038"/>
      <c r="L251" s="331"/>
    </row>
    <row r="252" spans="1:12" s="848" customFormat="1" ht="36">
      <c r="A252" s="1160" t="s">
        <v>7218</v>
      </c>
      <c r="B252" s="1014" t="s">
        <v>10837</v>
      </c>
      <c r="C252" s="1014" t="s">
        <v>11022</v>
      </c>
      <c r="D252" s="414">
        <v>221</v>
      </c>
      <c r="E252" s="14" t="s">
        <v>6496</v>
      </c>
      <c r="F252" s="1169" t="s">
        <v>7167</v>
      </c>
      <c r="G252" s="1164" t="s">
        <v>6013</v>
      </c>
      <c r="H252" s="1164">
        <v>36</v>
      </c>
      <c r="I252" s="1164">
        <v>36</v>
      </c>
      <c r="J252" s="1038"/>
      <c r="L252" s="331"/>
    </row>
    <row r="253" spans="1:12" s="848" customFormat="1" ht="36">
      <c r="A253" s="1160" t="s">
        <v>7218</v>
      </c>
      <c r="B253" s="1014" t="s">
        <v>10837</v>
      </c>
      <c r="C253" s="1014" t="s">
        <v>11022</v>
      </c>
      <c r="D253" s="414">
        <v>177</v>
      </c>
      <c r="E253" s="14" t="s">
        <v>6496</v>
      </c>
      <c r="F253" s="1169" t="s">
        <v>7167</v>
      </c>
      <c r="G253" s="1164" t="s">
        <v>6013</v>
      </c>
      <c r="H253" s="1164">
        <v>60</v>
      </c>
      <c r="I253" s="1164">
        <v>60</v>
      </c>
      <c r="J253" s="1038"/>
      <c r="L253" s="331"/>
    </row>
    <row r="254" spans="1:12" s="848" customFormat="1" ht="36">
      <c r="A254" s="1160" t="s">
        <v>7700</v>
      </c>
      <c r="B254" s="1014" t="s">
        <v>10835</v>
      </c>
      <c r="C254" s="1014" t="s">
        <v>11023</v>
      </c>
      <c r="D254" s="414">
        <v>516</v>
      </c>
      <c r="E254" s="14" t="s">
        <v>6496</v>
      </c>
      <c r="F254" s="1169" t="s">
        <v>7167</v>
      </c>
      <c r="G254" s="1164" t="s">
        <v>6013</v>
      </c>
      <c r="H254" s="1164">
        <v>12</v>
      </c>
      <c r="I254" s="1164">
        <v>12</v>
      </c>
      <c r="J254" s="1038"/>
      <c r="L254" s="331"/>
    </row>
    <row r="255" spans="1:12" s="848" customFormat="1" ht="36">
      <c r="A255" s="1160" t="s">
        <v>7700</v>
      </c>
      <c r="B255" s="1014" t="s">
        <v>10835</v>
      </c>
      <c r="C255" s="1014" t="s">
        <v>11023</v>
      </c>
      <c r="D255" s="414">
        <v>441</v>
      </c>
      <c r="E255" s="14" t="s">
        <v>6496</v>
      </c>
      <c r="F255" s="1169" t="s">
        <v>7167</v>
      </c>
      <c r="G255" s="1164" t="s">
        <v>6013</v>
      </c>
      <c r="H255" s="1164">
        <v>36</v>
      </c>
      <c r="I255" s="1164">
        <v>36</v>
      </c>
      <c r="J255" s="1038"/>
      <c r="L255" s="331"/>
    </row>
    <row r="256" spans="1:12" s="848" customFormat="1" ht="36">
      <c r="A256" s="1160" t="s">
        <v>7700</v>
      </c>
      <c r="B256" s="1014" t="s">
        <v>10835</v>
      </c>
      <c r="C256" s="1014" t="s">
        <v>11023</v>
      </c>
      <c r="D256" s="414">
        <v>353</v>
      </c>
      <c r="E256" s="14" t="s">
        <v>6496</v>
      </c>
      <c r="F256" s="1169" t="s">
        <v>7167</v>
      </c>
      <c r="G256" s="1164" t="s">
        <v>6013</v>
      </c>
      <c r="H256" s="1164">
        <v>60</v>
      </c>
      <c r="I256" s="1164">
        <v>60</v>
      </c>
      <c r="J256" s="1038"/>
      <c r="L256" s="331"/>
    </row>
    <row r="257" spans="1:12" s="848" customFormat="1" ht="36">
      <c r="A257" s="1160" t="s">
        <v>7701</v>
      </c>
      <c r="B257" s="1014" t="s">
        <v>10833</v>
      </c>
      <c r="C257" s="1014" t="s">
        <v>11024</v>
      </c>
      <c r="D257" s="414">
        <v>774</v>
      </c>
      <c r="E257" s="14" t="s">
        <v>6496</v>
      </c>
      <c r="F257" s="1169" t="s">
        <v>7167</v>
      </c>
      <c r="G257" s="1164" t="s">
        <v>6013</v>
      </c>
      <c r="H257" s="1164">
        <v>12</v>
      </c>
      <c r="I257" s="1164">
        <v>12</v>
      </c>
      <c r="J257" s="1038"/>
      <c r="L257" s="331"/>
    </row>
    <row r="258" spans="1:12" s="848" customFormat="1" ht="36">
      <c r="A258" s="1160" t="s">
        <v>7701</v>
      </c>
      <c r="B258" s="1014" t="s">
        <v>10833</v>
      </c>
      <c r="C258" s="1014" t="s">
        <v>11024</v>
      </c>
      <c r="D258" s="414">
        <v>662</v>
      </c>
      <c r="E258" s="14" t="s">
        <v>6496</v>
      </c>
      <c r="F258" s="1169" t="s">
        <v>7167</v>
      </c>
      <c r="G258" s="1164" t="s">
        <v>6013</v>
      </c>
      <c r="H258" s="1164">
        <v>36</v>
      </c>
      <c r="I258" s="1164">
        <v>36</v>
      </c>
      <c r="J258" s="1038"/>
      <c r="L258" s="331"/>
    </row>
    <row r="259" spans="1:12" s="848" customFormat="1" ht="36">
      <c r="A259" s="1160" t="s">
        <v>7701</v>
      </c>
      <c r="B259" s="1014" t="s">
        <v>10833</v>
      </c>
      <c r="C259" s="1014" t="s">
        <v>11024</v>
      </c>
      <c r="D259" s="414">
        <v>529</v>
      </c>
      <c r="E259" s="14" t="s">
        <v>6496</v>
      </c>
      <c r="F259" s="1169" t="s">
        <v>7167</v>
      </c>
      <c r="G259" s="1164" t="s">
        <v>6013</v>
      </c>
      <c r="H259" s="1164">
        <v>60</v>
      </c>
      <c r="I259" s="1164">
        <v>60</v>
      </c>
      <c r="J259" s="1038"/>
      <c r="L259" s="331"/>
    </row>
    <row r="260" spans="1:12" s="848" customFormat="1" ht="36">
      <c r="A260" s="1160" t="s">
        <v>7702</v>
      </c>
      <c r="B260" s="1014" t="s">
        <v>10841</v>
      </c>
      <c r="C260" s="1014" t="s">
        <v>11020</v>
      </c>
      <c r="D260" s="414">
        <v>1031</v>
      </c>
      <c r="E260" s="14" t="s">
        <v>6496</v>
      </c>
      <c r="F260" s="1169" t="s">
        <v>7167</v>
      </c>
      <c r="G260" s="1164" t="s">
        <v>6013</v>
      </c>
      <c r="H260" s="1164">
        <v>12</v>
      </c>
      <c r="I260" s="1164">
        <v>12</v>
      </c>
      <c r="J260" s="1038"/>
      <c r="L260" s="331"/>
    </row>
    <row r="261" spans="1:12" s="848" customFormat="1" ht="36">
      <c r="A261" s="1160" t="s">
        <v>7702</v>
      </c>
      <c r="B261" s="1014" t="s">
        <v>10841</v>
      </c>
      <c r="C261" s="1014" t="s">
        <v>11020</v>
      </c>
      <c r="D261" s="414">
        <v>882</v>
      </c>
      <c r="E261" s="14" t="s">
        <v>6496</v>
      </c>
      <c r="F261" s="1169" t="s">
        <v>7167</v>
      </c>
      <c r="G261" s="1164" t="s">
        <v>6013</v>
      </c>
      <c r="H261" s="1164">
        <v>36</v>
      </c>
      <c r="I261" s="1164">
        <v>36</v>
      </c>
      <c r="J261" s="1038"/>
      <c r="L261" s="331"/>
    </row>
    <row r="262" spans="1:12" s="848" customFormat="1" ht="36.75" thickBot="1">
      <c r="A262" s="1160" t="s">
        <v>7702</v>
      </c>
      <c r="B262" s="1014" t="s">
        <v>10841</v>
      </c>
      <c r="C262" s="1014" t="s">
        <v>11020</v>
      </c>
      <c r="D262" s="414">
        <v>705</v>
      </c>
      <c r="E262" s="14" t="s">
        <v>6496</v>
      </c>
      <c r="F262" s="1169" t="s">
        <v>7167</v>
      </c>
      <c r="G262" s="1164" t="s">
        <v>6013</v>
      </c>
      <c r="H262" s="1164">
        <v>60</v>
      </c>
      <c r="I262" s="1164">
        <v>60</v>
      </c>
      <c r="J262" s="1038"/>
      <c r="L262" s="331"/>
    </row>
    <row r="263" spans="1:12" s="848" customFormat="1" ht="15" thickBot="1">
      <c r="A263" s="350" t="s">
        <v>10260</v>
      </c>
      <c r="B263" s="375"/>
      <c r="C263" s="375"/>
      <c r="D263" s="293"/>
      <c r="E263" s="293"/>
      <c r="F263" s="293"/>
      <c r="G263" s="860"/>
      <c r="H263" s="860"/>
      <c r="I263" s="395"/>
      <c r="J263" s="1038"/>
    </row>
    <row r="264" spans="1:12" s="848" customFormat="1" ht="36">
      <c r="A264" s="1014" t="s">
        <v>10020</v>
      </c>
      <c r="B264" s="1014" t="s">
        <v>10831</v>
      </c>
      <c r="C264" s="1014" t="s">
        <v>11028</v>
      </c>
      <c r="D264" s="956">
        <v>516</v>
      </c>
      <c r="E264" s="423" t="s">
        <v>6496</v>
      </c>
      <c r="F264" s="1170" t="s">
        <v>1292</v>
      </c>
      <c r="G264" s="1170" t="s">
        <v>6013</v>
      </c>
      <c r="H264" s="1170">
        <v>12</v>
      </c>
      <c r="I264" s="1170">
        <v>12</v>
      </c>
      <c r="J264" s="1038"/>
      <c r="L264" s="331"/>
    </row>
    <row r="265" spans="1:12" s="848" customFormat="1" ht="36">
      <c r="A265" s="1014" t="s">
        <v>10020</v>
      </c>
      <c r="B265" s="1014" t="s">
        <v>10831</v>
      </c>
      <c r="C265" s="1014" t="s">
        <v>11028</v>
      </c>
      <c r="D265" s="956">
        <v>441</v>
      </c>
      <c r="E265" s="423" t="s">
        <v>6496</v>
      </c>
      <c r="F265" s="1170" t="s">
        <v>1292</v>
      </c>
      <c r="G265" s="1170" t="s">
        <v>6013</v>
      </c>
      <c r="H265" s="1170">
        <v>36</v>
      </c>
      <c r="I265" s="1170">
        <v>36</v>
      </c>
      <c r="J265" s="1038"/>
      <c r="L265" s="331"/>
    </row>
    <row r="266" spans="1:12" s="848" customFormat="1" ht="36">
      <c r="A266" s="1014" t="s">
        <v>10020</v>
      </c>
      <c r="B266" s="1014" t="s">
        <v>10831</v>
      </c>
      <c r="C266" s="1014" t="s">
        <v>11028</v>
      </c>
      <c r="D266" s="956">
        <v>353</v>
      </c>
      <c r="E266" s="423" t="s">
        <v>6496</v>
      </c>
      <c r="F266" s="1170" t="s">
        <v>1292</v>
      </c>
      <c r="G266" s="1170" t="s">
        <v>6013</v>
      </c>
      <c r="H266" s="1170">
        <v>60</v>
      </c>
      <c r="I266" s="1170">
        <v>60</v>
      </c>
      <c r="J266" s="1038"/>
      <c r="L266" s="331"/>
    </row>
    <row r="267" spans="1:12" s="848" customFormat="1" ht="36">
      <c r="A267" s="1014" t="s">
        <v>10021</v>
      </c>
      <c r="B267" s="1014" t="s">
        <v>10830</v>
      </c>
      <c r="C267" s="1014" t="s">
        <v>11029</v>
      </c>
      <c r="D267" s="956">
        <v>1290</v>
      </c>
      <c r="E267" s="423" t="s">
        <v>6496</v>
      </c>
      <c r="F267" s="1170" t="s">
        <v>1292</v>
      </c>
      <c r="G267" s="1170" t="s">
        <v>6013</v>
      </c>
      <c r="H267" s="1170">
        <v>12</v>
      </c>
      <c r="I267" s="1170">
        <v>12</v>
      </c>
      <c r="J267" s="1038"/>
      <c r="L267" s="331"/>
    </row>
    <row r="268" spans="1:12" s="848" customFormat="1" ht="36">
      <c r="A268" s="1014" t="s">
        <v>10021</v>
      </c>
      <c r="B268" s="1014" t="s">
        <v>10830</v>
      </c>
      <c r="C268" s="1014" t="s">
        <v>11029</v>
      </c>
      <c r="D268" s="956">
        <v>1102</v>
      </c>
      <c r="E268" s="423" t="s">
        <v>6496</v>
      </c>
      <c r="F268" s="1170" t="s">
        <v>1292</v>
      </c>
      <c r="G268" s="1170" t="s">
        <v>6013</v>
      </c>
      <c r="H268" s="1170">
        <v>36</v>
      </c>
      <c r="I268" s="1170">
        <v>36</v>
      </c>
      <c r="J268" s="1038"/>
      <c r="L268" s="331"/>
    </row>
    <row r="269" spans="1:12" s="848" customFormat="1" ht="36">
      <c r="A269" s="1014" t="s">
        <v>10021</v>
      </c>
      <c r="B269" s="1014" t="s">
        <v>10830</v>
      </c>
      <c r="C269" s="1014" t="s">
        <v>11029</v>
      </c>
      <c r="D269" s="956">
        <v>882</v>
      </c>
      <c r="E269" s="423" t="s">
        <v>6496</v>
      </c>
      <c r="F269" s="1170" t="s">
        <v>1292</v>
      </c>
      <c r="G269" s="1170" t="s">
        <v>6013</v>
      </c>
      <c r="H269" s="1170">
        <v>60</v>
      </c>
      <c r="I269" s="1170">
        <v>60</v>
      </c>
      <c r="J269" s="1038"/>
      <c r="L269" s="331"/>
    </row>
    <row r="270" spans="1:12" s="848" customFormat="1" ht="36">
      <c r="A270" s="1014" t="s">
        <v>10022</v>
      </c>
      <c r="B270" s="1014" t="s">
        <v>10829</v>
      </c>
      <c r="C270" s="1014" t="s">
        <v>11030</v>
      </c>
      <c r="D270" s="956">
        <v>1806</v>
      </c>
      <c r="E270" s="423" t="s">
        <v>6496</v>
      </c>
      <c r="F270" s="1170" t="s">
        <v>1292</v>
      </c>
      <c r="G270" s="1170" t="s">
        <v>6013</v>
      </c>
      <c r="H270" s="1170">
        <v>12</v>
      </c>
      <c r="I270" s="1170">
        <v>12</v>
      </c>
      <c r="J270" s="1038"/>
      <c r="L270" s="331"/>
    </row>
    <row r="271" spans="1:12" s="848" customFormat="1" ht="36">
      <c r="A271" s="1014" t="s">
        <v>10022</v>
      </c>
      <c r="B271" s="1014" t="s">
        <v>10829</v>
      </c>
      <c r="C271" s="1014" t="s">
        <v>11030</v>
      </c>
      <c r="D271" s="956">
        <v>1543</v>
      </c>
      <c r="E271" s="423" t="s">
        <v>6496</v>
      </c>
      <c r="F271" s="1170" t="s">
        <v>1292</v>
      </c>
      <c r="G271" s="1170" t="s">
        <v>6013</v>
      </c>
      <c r="H271" s="1170">
        <v>36</v>
      </c>
      <c r="I271" s="1170">
        <v>36</v>
      </c>
      <c r="J271" s="1038"/>
      <c r="L271" s="331"/>
    </row>
    <row r="272" spans="1:12" s="848" customFormat="1" ht="36">
      <c r="A272" s="1014" t="s">
        <v>10022</v>
      </c>
      <c r="B272" s="1014" t="s">
        <v>10829</v>
      </c>
      <c r="C272" s="1014" t="s">
        <v>11030</v>
      </c>
      <c r="D272" s="956">
        <v>1235</v>
      </c>
      <c r="E272" s="423" t="s">
        <v>6496</v>
      </c>
      <c r="F272" s="1170" t="s">
        <v>1292</v>
      </c>
      <c r="G272" s="1170" t="s">
        <v>6013</v>
      </c>
      <c r="H272" s="1170">
        <v>60</v>
      </c>
      <c r="I272" s="1170">
        <v>60</v>
      </c>
      <c r="J272" s="1038"/>
      <c r="L272" s="331"/>
    </row>
    <row r="273" spans="1:12" s="848" customFormat="1" ht="36">
      <c r="A273" s="1014" t="s">
        <v>10023</v>
      </c>
      <c r="B273" s="1014" t="s">
        <v>10832</v>
      </c>
      <c r="C273" s="1014" t="s">
        <v>11031</v>
      </c>
      <c r="D273" s="956">
        <v>2063</v>
      </c>
      <c r="E273" s="423" t="s">
        <v>6496</v>
      </c>
      <c r="F273" s="1170" t="s">
        <v>1292</v>
      </c>
      <c r="G273" s="1170" t="s">
        <v>6013</v>
      </c>
      <c r="H273" s="1170">
        <v>12</v>
      </c>
      <c r="I273" s="1170">
        <v>12</v>
      </c>
      <c r="J273" s="1038"/>
      <c r="L273" s="331"/>
    </row>
    <row r="274" spans="1:12" s="848" customFormat="1" ht="36">
      <c r="A274" s="1014" t="s">
        <v>10023</v>
      </c>
      <c r="B274" s="1014" t="s">
        <v>10832</v>
      </c>
      <c r="C274" s="1014" t="s">
        <v>11031</v>
      </c>
      <c r="D274" s="956">
        <v>1763</v>
      </c>
      <c r="E274" s="423" t="s">
        <v>6496</v>
      </c>
      <c r="F274" s="1170" t="s">
        <v>1292</v>
      </c>
      <c r="G274" s="1170" t="s">
        <v>6013</v>
      </c>
      <c r="H274" s="1170">
        <v>36</v>
      </c>
      <c r="I274" s="1170">
        <v>36</v>
      </c>
      <c r="J274" s="1038"/>
      <c r="L274" s="331"/>
    </row>
    <row r="275" spans="1:12" s="848" customFormat="1" ht="36.75" thickBot="1">
      <c r="A275" s="1014" t="s">
        <v>10023</v>
      </c>
      <c r="B275" s="1014" t="s">
        <v>10832</v>
      </c>
      <c r="C275" s="1014" t="s">
        <v>11031</v>
      </c>
      <c r="D275" s="956">
        <v>1410</v>
      </c>
      <c r="E275" s="423" t="s">
        <v>6496</v>
      </c>
      <c r="F275" s="1170" t="s">
        <v>1292</v>
      </c>
      <c r="G275" s="1170" t="s">
        <v>6013</v>
      </c>
      <c r="H275" s="1170">
        <v>60</v>
      </c>
      <c r="I275" s="1170">
        <v>60</v>
      </c>
      <c r="J275" s="1038"/>
      <c r="L275" s="331"/>
    </row>
    <row r="276" spans="1:12" s="848" customFormat="1" ht="15" thickBot="1">
      <c r="A276" s="350" t="s">
        <v>10261</v>
      </c>
      <c r="B276" s="375"/>
      <c r="C276" s="375"/>
      <c r="D276" s="293"/>
      <c r="E276" s="293"/>
      <c r="F276" s="293"/>
      <c r="G276" s="860"/>
      <c r="H276" s="860"/>
      <c r="I276" s="395"/>
      <c r="J276" s="1038"/>
    </row>
    <row r="277" spans="1:12" s="848" customFormat="1" ht="36">
      <c r="A277" s="1013" t="s">
        <v>10024</v>
      </c>
      <c r="B277" s="1014" t="s">
        <v>10827</v>
      </c>
      <c r="C277" s="1014" t="s">
        <v>11032</v>
      </c>
      <c r="D277" s="956">
        <v>516</v>
      </c>
      <c r="E277" s="423" t="s">
        <v>6496</v>
      </c>
      <c r="F277" s="1170" t="s">
        <v>7167</v>
      </c>
      <c r="G277" s="1166" t="s">
        <v>6013</v>
      </c>
      <c r="H277" s="1166">
        <v>12</v>
      </c>
      <c r="I277" s="1166">
        <v>12</v>
      </c>
      <c r="J277" s="1038"/>
      <c r="L277" s="331"/>
    </row>
    <row r="278" spans="1:12" s="848" customFormat="1" ht="36">
      <c r="A278" s="1013" t="s">
        <v>10024</v>
      </c>
      <c r="B278" s="1014" t="s">
        <v>10827</v>
      </c>
      <c r="C278" s="1014" t="s">
        <v>11032</v>
      </c>
      <c r="D278" s="956">
        <v>441</v>
      </c>
      <c r="E278" s="423" t="s">
        <v>6496</v>
      </c>
      <c r="F278" s="1170" t="s">
        <v>7167</v>
      </c>
      <c r="G278" s="1166" t="s">
        <v>6013</v>
      </c>
      <c r="H278" s="1166">
        <v>36</v>
      </c>
      <c r="I278" s="1166">
        <v>36</v>
      </c>
      <c r="J278" s="1038"/>
      <c r="L278" s="331"/>
    </row>
    <row r="279" spans="1:12" s="848" customFormat="1" ht="36">
      <c r="A279" s="1013" t="s">
        <v>10024</v>
      </c>
      <c r="B279" s="1014" t="s">
        <v>10827</v>
      </c>
      <c r="C279" s="1014" t="s">
        <v>11032</v>
      </c>
      <c r="D279" s="956">
        <v>353</v>
      </c>
      <c r="E279" s="423" t="s">
        <v>6496</v>
      </c>
      <c r="F279" s="1170" t="s">
        <v>7167</v>
      </c>
      <c r="G279" s="1166" t="s">
        <v>6013</v>
      </c>
      <c r="H279" s="1166">
        <v>60</v>
      </c>
      <c r="I279" s="1166">
        <v>60</v>
      </c>
      <c r="J279" s="1038"/>
      <c r="L279" s="331"/>
    </row>
    <row r="280" spans="1:12" s="848" customFormat="1" ht="36">
      <c r="A280" s="1013" t="s">
        <v>10025</v>
      </c>
      <c r="B280" s="1014" t="s">
        <v>10826</v>
      </c>
      <c r="C280" s="1014" t="s">
        <v>11033</v>
      </c>
      <c r="D280" s="956">
        <v>1290</v>
      </c>
      <c r="E280" s="423" t="s">
        <v>6496</v>
      </c>
      <c r="F280" s="1170" t="s">
        <v>7167</v>
      </c>
      <c r="G280" s="1166" t="s">
        <v>6013</v>
      </c>
      <c r="H280" s="1166">
        <v>12</v>
      </c>
      <c r="I280" s="1166">
        <v>12</v>
      </c>
      <c r="J280" s="1038"/>
      <c r="L280" s="331"/>
    </row>
    <row r="281" spans="1:12" s="848" customFormat="1" ht="36">
      <c r="A281" s="1013" t="s">
        <v>10025</v>
      </c>
      <c r="B281" s="1014" t="s">
        <v>10826</v>
      </c>
      <c r="C281" s="1014" t="s">
        <v>11033</v>
      </c>
      <c r="D281" s="956">
        <v>1102</v>
      </c>
      <c r="E281" s="423" t="s">
        <v>6496</v>
      </c>
      <c r="F281" s="1170" t="s">
        <v>7167</v>
      </c>
      <c r="G281" s="1166" t="s">
        <v>6013</v>
      </c>
      <c r="H281" s="1166">
        <v>36</v>
      </c>
      <c r="I281" s="1166">
        <v>36</v>
      </c>
      <c r="J281" s="1038"/>
      <c r="L281" s="331"/>
    </row>
    <row r="282" spans="1:12" s="848" customFormat="1" ht="36">
      <c r="A282" s="1013" t="s">
        <v>10025</v>
      </c>
      <c r="B282" s="1014" t="s">
        <v>10826</v>
      </c>
      <c r="C282" s="1014" t="s">
        <v>11033</v>
      </c>
      <c r="D282" s="956">
        <v>882</v>
      </c>
      <c r="E282" s="423" t="s">
        <v>6496</v>
      </c>
      <c r="F282" s="1170" t="s">
        <v>7167</v>
      </c>
      <c r="G282" s="1166" t="s">
        <v>6013</v>
      </c>
      <c r="H282" s="1166">
        <v>60</v>
      </c>
      <c r="I282" s="1166">
        <v>60</v>
      </c>
      <c r="J282" s="1038"/>
      <c r="L282" s="331"/>
    </row>
    <row r="283" spans="1:12" s="848" customFormat="1" ht="36">
      <c r="A283" s="1013" t="s">
        <v>10026</v>
      </c>
      <c r="B283" s="1014" t="s">
        <v>10825</v>
      </c>
      <c r="C283" s="1014" t="s">
        <v>11034</v>
      </c>
      <c r="D283" s="956">
        <v>1806</v>
      </c>
      <c r="E283" s="423" t="s">
        <v>6496</v>
      </c>
      <c r="F283" s="1170" t="s">
        <v>7167</v>
      </c>
      <c r="G283" s="1166" t="s">
        <v>6013</v>
      </c>
      <c r="H283" s="1166">
        <v>12</v>
      </c>
      <c r="I283" s="1166">
        <v>12</v>
      </c>
      <c r="J283" s="1038"/>
      <c r="L283" s="331"/>
    </row>
    <row r="284" spans="1:12" s="848" customFormat="1" ht="36">
      <c r="A284" s="1013" t="s">
        <v>10026</v>
      </c>
      <c r="B284" s="1014" t="s">
        <v>10825</v>
      </c>
      <c r="C284" s="1014" t="s">
        <v>11034</v>
      </c>
      <c r="D284" s="956">
        <v>1543</v>
      </c>
      <c r="E284" s="423" t="s">
        <v>6496</v>
      </c>
      <c r="F284" s="1170" t="s">
        <v>7167</v>
      </c>
      <c r="G284" s="1166" t="s">
        <v>6013</v>
      </c>
      <c r="H284" s="1166">
        <v>36</v>
      </c>
      <c r="I284" s="1166">
        <v>36</v>
      </c>
      <c r="J284" s="1038"/>
      <c r="L284" s="331"/>
    </row>
    <row r="285" spans="1:12" s="848" customFormat="1" ht="36">
      <c r="A285" s="1013" t="s">
        <v>10026</v>
      </c>
      <c r="B285" s="1014" t="s">
        <v>10825</v>
      </c>
      <c r="C285" s="1014" t="s">
        <v>11034</v>
      </c>
      <c r="D285" s="956">
        <v>1235</v>
      </c>
      <c r="E285" s="423" t="s">
        <v>6496</v>
      </c>
      <c r="F285" s="1170" t="s">
        <v>7167</v>
      </c>
      <c r="G285" s="1166" t="s">
        <v>6013</v>
      </c>
      <c r="H285" s="1166">
        <v>60</v>
      </c>
      <c r="I285" s="1166">
        <v>60</v>
      </c>
      <c r="J285" s="1038"/>
      <c r="L285" s="331"/>
    </row>
    <row r="286" spans="1:12" s="848" customFormat="1" ht="36">
      <c r="A286" s="1013" t="s">
        <v>10027</v>
      </c>
      <c r="B286" s="1014" t="s">
        <v>10828</v>
      </c>
      <c r="C286" s="1014" t="s">
        <v>11035</v>
      </c>
      <c r="D286" s="956">
        <v>2063</v>
      </c>
      <c r="E286" s="423" t="s">
        <v>6496</v>
      </c>
      <c r="F286" s="1170" t="s">
        <v>7167</v>
      </c>
      <c r="G286" s="1166" t="s">
        <v>6013</v>
      </c>
      <c r="H286" s="1166">
        <v>12</v>
      </c>
      <c r="I286" s="1166">
        <v>12</v>
      </c>
      <c r="J286" s="1038"/>
      <c r="L286" s="331"/>
    </row>
    <row r="287" spans="1:12" s="848" customFormat="1" ht="36">
      <c r="A287" s="1013" t="s">
        <v>10027</v>
      </c>
      <c r="B287" s="1014" t="s">
        <v>10828</v>
      </c>
      <c r="C287" s="1014" t="s">
        <v>11035</v>
      </c>
      <c r="D287" s="956">
        <v>1763</v>
      </c>
      <c r="E287" s="423" t="s">
        <v>6496</v>
      </c>
      <c r="F287" s="1170" t="s">
        <v>7167</v>
      </c>
      <c r="G287" s="1166" t="s">
        <v>6013</v>
      </c>
      <c r="H287" s="1166">
        <v>36</v>
      </c>
      <c r="I287" s="1166">
        <v>36</v>
      </c>
      <c r="J287" s="1038"/>
      <c r="L287" s="331"/>
    </row>
    <row r="288" spans="1:12" s="848" customFormat="1" ht="36">
      <c r="A288" s="1013" t="s">
        <v>10027</v>
      </c>
      <c r="B288" s="1014" t="s">
        <v>10828</v>
      </c>
      <c r="C288" s="1014" t="s">
        <v>11035</v>
      </c>
      <c r="D288" s="956">
        <v>1410</v>
      </c>
      <c r="E288" s="423" t="s">
        <v>6496</v>
      </c>
      <c r="F288" s="1170" t="s">
        <v>7167</v>
      </c>
      <c r="G288" s="1166" t="s">
        <v>6013</v>
      </c>
      <c r="H288" s="1166">
        <v>60</v>
      </c>
      <c r="I288" s="1166">
        <v>60</v>
      </c>
      <c r="J288" s="1038"/>
      <c r="L288" s="331"/>
    </row>
    <row r="289" spans="1:12" s="848" customFormat="1" ht="14.25">
      <c r="A289" s="371"/>
      <c r="B289" s="372"/>
      <c r="C289" s="372"/>
      <c r="D289" s="373"/>
      <c r="E289" s="20"/>
      <c r="F289" s="376"/>
      <c r="G289" s="374"/>
      <c r="H289" s="374"/>
      <c r="I289" s="374"/>
      <c r="J289" s="1038"/>
    </row>
    <row r="290" spans="1:12" s="848" customFormat="1" ht="16.5" thickBot="1">
      <c r="A290" s="1038"/>
      <c r="B290" s="1038"/>
      <c r="C290" s="1038"/>
      <c r="D290" s="1038"/>
      <c r="E290" s="1038"/>
      <c r="F290" s="1038"/>
      <c r="G290" s="1038"/>
      <c r="H290" s="611" t="s">
        <v>351</v>
      </c>
      <c r="I290" s="1038"/>
      <c r="J290" s="1038"/>
    </row>
    <row r="291" spans="1:12" s="848" customFormat="1" ht="24.75" thickBot="1">
      <c r="A291" s="370" t="s">
        <v>0</v>
      </c>
      <c r="B291" s="370" t="s">
        <v>1</v>
      </c>
      <c r="C291" s="183" t="s">
        <v>2</v>
      </c>
      <c r="D291" s="341" t="s">
        <v>3</v>
      </c>
      <c r="E291" s="968" t="s">
        <v>6494</v>
      </c>
      <c r="F291" s="342" t="s">
        <v>4</v>
      </c>
      <c r="G291" s="584" t="s">
        <v>8398</v>
      </c>
      <c r="H291" s="342" t="s">
        <v>352</v>
      </c>
      <c r="I291" s="342" t="s">
        <v>353</v>
      </c>
      <c r="J291" s="1038"/>
    </row>
    <row r="292" spans="1:12" s="848" customFormat="1" ht="15" thickBot="1">
      <c r="A292" s="247" t="s">
        <v>7221</v>
      </c>
      <c r="B292" s="248"/>
      <c r="C292" s="249"/>
      <c r="D292" s="249"/>
      <c r="E292" s="249"/>
      <c r="F292" s="249"/>
      <c r="G292" s="249"/>
      <c r="H292" s="249"/>
      <c r="I292" s="261"/>
      <c r="J292" s="1038"/>
    </row>
    <row r="293" spans="1:12" s="848" customFormat="1" ht="24">
      <c r="A293" s="1160" t="s">
        <v>7219</v>
      </c>
      <c r="B293" s="1014" t="s">
        <v>10807</v>
      </c>
      <c r="C293" s="1014" t="s">
        <v>10806</v>
      </c>
      <c r="D293" s="1163">
        <v>109.24470050606909</v>
      </c>
      <c r="E293" s="14" t="s">
        <v>6496</v>
      </c>
      <c r="F293" s="1164" t="s">
        <v>1292</v>
      </c>
      <c r="G293" s="1164" t="s">
        <v>4118</v>
      </c>
      <c r="H293" s="1164">
        <v>12</v>
      </c>
      <c r="I293" s="1164">
        <v>12</v>
      </c>
      <c r="J293" s="1038"/>
    </row>
    <row r="294" spans="1:12" s="848" customFormat="1" ht="24">
      <c r="A294" s="1160" t="s">
        <v>7219</v>
      </c>
      <c r="B294" s="1014" t="s">
        <v>10807</v>
      </c>
      <c r="C294" s="1014" t="s">
        <v>10806</v>
      </c>
      <c r="D294" s="1163">
        <v>93.371538894076153</v>
      </c>
      <c r="E294" s="14" t="s">
        <v>6496</v>
      </c>
      <c r="F294" s="1164" t="s">
        <v>1292</v>
      </c>
      <c r="G294" s="1164" t="s">
        <v>4118</v>
      </c>
      <c r="H294" s="1164">
        <v>36</v>
      </c>
      <c r="I294" s="1164">
        <v>36</v>
      </c>
      <c r="J294" s="1038"/>
    </row>
    <row r="295" spans="1:12" s="848" customFormat="1" ht="24.75" thickBot="1">
      <c r="A295" s="1160" t="s">
        <v>7219</v>
      </c>
      <c r="B295" s="1014" t="s">
        <v>10807</v>
      </c>
      <c r="C295" s="1014" t="s">
        <v>10806</v>
      </c>
      <c r="D295" s="1163">
        <v>74.697231115260919</v>
      </c>
      <c r="E295" s="14" t="s">
        <v>6496</v>
      </c>
      <c r="F295" s="1164" t="s">
        <v>1292</v>
      </c>
      <c r="G295" s="1164" t="s">
        <v>4118</v>
      </c>
      <c r="H295" s="1164">
        <v>60</v>
      </c>
      <c r="I295" s="1164">
        <v>60</v>
      </c>
      <c r="J295" s="1038"/>
    </row>
    <row r="296" spans="1:12" s="848" customFormat="1" ht="15" thickBot="1">
      <c r="A296" s="247" t="s">
        <v>7222</v>
      </c>
      <c r="B296" s="248"/>
      <c r="C296" s="249"/>
      <c r="D296" s="249"/>
      <c r="E296" s="249"/>
      <c r="F296" s="249"/>
      <c r="G296" s="249"/>
      <c r="H296" s="249"/>
      <c r="I296" s="261"/>
      <c r="J296" s="1038"/>
    </row>
    <row r="297" spans="1:12" s="848" customFormat="1" ht="24">
      <c r="A297" s="1160" t="s">
        <v>7220</v>
      </c>
      <c r="B297" s="1014" t="s">
        <v>10805</v>
      </c>
      <c r="C297" s="1014" t="s">
        <v>11019</v>
      </c>
      <c r="D297" s="1163">
        <v>109.24470050606909</v>
      </c>
      <c r="E297" s="14" t="s">
        <v>6496</v>
      </c>
      <c r="F297" s="1169" t="s">
        <v>7167</v>
      </c>
      <c r="G297" s="1164" t="s">
        <v>4118</v>
      </c>
      <c r="H297" s="1164">
        <v>12</v>
      </c>
      <c r="I297" s="1164">
        <v>12</v>
      </c>
      <c r="J297" s="1038"/>
      <c r="L297" s="331"/>
    </row>
    <row r="298" spans="1:12" s="848" customFormat="1" ht="24">
      <c r="A298" s="1160" t="s">
        <v>7220</v>
      </c>
      <c r="B298" s="1014" t="s">
        <v>10805</v>
      </c>
      <c r="C298" s="1014" t="s">
        <v>11019</v>
      </c>
      <c r="D298" s="1163">
        <v>93.371538894076153</v>
      </c>
      <c r="E298" s="14" t="s">
        <v>6496</v>
      </c>
      <c r="F298" s="1169" t="s">
        <v>7167</v>
      </c>
      <c r="G298" s="1164" t="s">
        <v>4118</v>
      </c>
      <c r="H298" s="1164">
        <v>36</v>
      </c>
      <c r="I298" s="1164">
        <v>36</v>
      </c>
      <c r="J298" s="1038"/>
      <c r="L298" s="331"/>
    </row>
    <row r="299" spans="1:12" s="848" customFormat="1" ht="24.75" thickBot="1">
      <c r="A299" s="1160" t="s">
        <v>7220</v>
      </c>
      <c r="B299" s="1014" t="s">
        <v>10805</v>
      </c>
      <c r="C299" s="1014" t="s">
        <v>11019</v>
      </c>
      <c r="D299" s="1163">
        <v>74.697231115260919</v>
      </c>
      <c r="E299" s="14" t="s">
        <v>6496</v>
      </c>
      <c r="F299" s="1169" t="s">
        <v>7167</v>
      </c>
      <c r="G299" s="1164" t="s">
        <v>4118</v>
      </c>
      <c r="H299" s="1164">
        <v>60</v>
      </c>
      <c r="I299" s="1164">
        <v>60</v>
      </c>
      <c r="J299" s="1038"/>
      <c r="L299" s="331"/>
    </row>
    <row r="300" spans="1:12" s="848" customFormat="1" ht="15" thickBot="1">
      <c r="A300" s="247" t="s">
        <v>7225</v>
      </c>
      <c r="B300" s="248"/>
      <c r="C300" s="249"/>
      <c r="D300" s="249"/>
      <c r="E300" s="249"/>
      <c r="F300" s="249"/>
      <c r="G300" s="249"/>
      <c r="H300" s="249"/>
      <c r="I300" s="261"/>
      <c r="J300" s="1038"/>
    </row>
    <row r="301" spans="1:12" s="848" customFormat="1" ht="24">
      <c r="A301" s="1160" t="s">
        <v>7223</v>
      </c>
      <c r="B301" s="1014" t="s">
        <v>10931</v>
      </c>
      <c r="C301" s="1014" t="s">
        <v>10930</v>
      </c>
      <c r="D301" s="1163">
        <v>2349</v>
      </c>
      <c r="E301" s="14" t="s">
        <v>6496</v>
      </c>
      <c r="F301" s="1164" t="s">
        <v>1292</v>
      </c>
      <c r="G301" s="1164" t="s">
        <v>4118</v>
      </c>
      <c r="H301" s="1164">
        <v>12</v>
      </c>
      <c r="I301" s="1164">
        <v>12</v>
      </c>
      <c r="J301" s="1038"/>
    </row>
    <row r="302" spans="1:12" s="848" customFormat="1" ht="24">
      <c r="A302" s="1160" t="s">
        <v>7223</v>
      </c>
      <c r="B302" s="1014" t="s">
        <v>10931</v>
      </c>
      <c r="C302" s="1014" t="s">
        <v>10930</v>
      </c>
      <c r="D302" s="1163">
        <v>2008</v>
      </c>
      <c r="E302" s="14" t="s">
        <v>6496</v>
      </c>
      <c r="F302" s="1164" t="s">
        <v>1292</v>
      </c>
      <c r="G302" s="1164" t="s">
        <v>4118</v>
      </c>
      <c r="H302" s="1164">
        <v>36</v>
      </c>
      <c r="I302" s="1164">
        <v>36</v>
      </c>
      <c r="J302" s="1038"/>
    </row>
    <row r="303" spans="1:12" s="848" customFormat="1" ht="24.75" thickBot="1">
      <c r="A303" s="1160" t="s">
        <v>7223</v>
      </c>
      <c r="B303" s="1014" t="s">
        <v>10931</v>
      </c>
      <c r="C303" s="1014" t="s">
        <v>10930</v>
      </c>
      <c r="D303" s="1163">
        <v>1606</v>
      </c>
      <c r="E303" s="14" t="s">
        <v>6496</v>
      </c>
      <c r="F303" s="1164" t="s">
        <v>1292</v>
      </c>
      <c r="G303" s="1164" t="s">
        <v>4118</v>
      </c>
      <c r="H303" s="1164">
        <v>60</v>
      </c>
      <c r="I303" s="1164">
        <v>60</v>
      </c>
      <c r="J303" s="1038"/>
    </row>
    <row r="304" spans="1:12" s="848" customFormat="1" ht="15" thickBot="1">
      <c r="A304" s="247" t="s">
        <v>7226</v>
      </c>
      <c r="B304" s="248"/>
      <c r="C304" s="249"/>
      <c r="D304" s="249"/>
      <c r="E304" s="249"/>
      <c r="F304" s="249"/>
      <c r="G304" s="249"/>
      <c r="H304" s="249"/>
      <c r="I304" s="261"/>
      <c r="J304" s="1038"/>
    </row>
    <row r="305" spans="1:12" s="848" customFormat="1" ht="24">
      <c r="A305" s="1160" t="s">
        <v>7224</v>
      </c>
      <c r="B305" s="1014" t="s">
        <v>10929</v>
      </c>
      <c r="C305" s="1014" t="s">
        <v>11018</v>
      </c>
      <c r="D305" s="1163">
        <v>2349</v>
      </c>
      <c r="E305" s="14" t="s">
        <v>6496</v>
      </c>
      <c r="F305" s="1169" t="s">
        <v>7167</v>
      </c>
      <c r="G305" s="1164" t="s">
        <v>4118</v>
      </c>
      <c r="H305" s="1164">
        <v>12</v>
      </c>
      <c r="I305" s="1164">
        <v>12</v>
      </c>
      <c r="J305" s="1038"/>
      <c r="L305" s="331"/>
    </row>
    <row r="306" spans="1:12" s="848" customFormat="1" ht="24">
      <c r="A306" s="1160" t="s">
        <v>7224</v>
      </c>
      <c r="B306" s="1014" t="s">
        <v>10929</v>
      </c>
      <c r="C306" s="1014" t="s">
        <v>11018</v>
      </c>
      <c r="D306" s="1163">
        <v>2008</v>
      </c>
      <c r="E306" s="14" t="s">
        <v>6496</v>
      </c>
      <c r="F306" s="1169" t="s">
        <v>7167</v>
      </c>
      <c r="G306" s="1164" t="s">
        <v>4118</v>
      </c>
      <c r="H306" s="1164">
        <v>36</v>
      </c>
      <c r="I306" s="1164">
        <v>36</v>
      </c>
      <c r="J306" s="1038"/>
      <c r="L306" s="331"/>
    </row>
    <row r="307" spans="1:12" s="848" customFormat="1" ht="24">
      <c r="A307" s="1160" t="s">
        <v>7224</v>
      </c>
      <c r="B307" s="1014" t="s">
        <v>10929</v>
      </c>
      <c r="C307" s="1014" t="s">
        <v>11018</v>
      </c>
      <c r="D307" s="1163">
        <v>1606</v>
      </c>
      <c r="E307" s="14" t="s">
        <v>6496</v>
      </c>
      <c r="F307" s="1169" t="s">
        <v>7167</v>
      </c>
      <c r="G307" s="1164" t="s">
        <v>4118</v>
      </c>
      <c r="H307" s="1164">
        <v>60</v>
      </c>
      <c r="I307" s="1164">
        <v>60</v>
      </c>
      <c r="J307" s="1038"/>
      <c r="L307" s="331"/>
    </row>
    <row r="309" spans="1:12">
      <c r="A309" s="849" t="s">
        <v>160</v>
      </c>
      <c r="B309" s="849"/>
      <c r="C309" s="387" t="s">
        <v>8399</v>
      </c>
    </row>
    <row r="310" spans="1:12">
      <c r="A310" s="855" t="s">
        <v>5</v>
      </c>
      <c r="B310" s="849" t="s">
        <v>161</v>
      </c>
      <c r="C310" s="854" t="s">
        <v>8400</v>
      </c>
    </row>
    <row r="311" spans="1:12">
      <c r="A311" s="855" t="s">
        <v>7</v>
      </c>
      <c r="B311" s="854" t="s">
        <v>162</v>
      </c>
      <c r="C311" s="854" t="s">
        <v>8401</v>
      </c>
    </row>
    <row r="312" spans="1:12">
      <c r="A312" s="855" t="s">
        <v>163</v>
      </c>
      <c r="B312" s="849" t="s">
        <v>164</v>
      </c>
      <c r="C312" s="388" t="s">
        <v>8402</v>
      </c>
    </row>
    <row r="313" spans="1:12">
      <c r="A313" s="855" t="s">
        <v>165</v>
      </c>
      <c r="B313" s="849" t="s">
        <v>166</v>
      </c>
      <c r="C313" s="388" t="s">
        <v>8403</v>
      </c>
    </row>
    <row r="314" spans="1:12">
      <c r="A314" s="855" t="s">
        <v>167</v>
      </c>
      <c r="B314" s="849" t="s">
        <v>168</v>
      </c>
      <c r="C314" s="388" t="s">
        <v>8404</v>
      </c>
    </row>
    <row r="315" spans="1:12">
      <c r="A315" s="855" t="s">
        <v>169</v>
      </c>
      <c r="B315" s="849" t="s">
        <v>170</v>
      </c>
      <c r="C315" s="854" t="s">
        <v>8405</v>
      </c>
    </row>
    <row r="316" spans="1:12">
      <c r="A316" s="856" t="s">
        <v>1292</v>
      </c>
      <c r="B316" s="862" t="s">
        <v>1295</v>
      </c>
      <c r="C316" s="849" t="s">
        <v>8406</v>
      </c>
    </row>
    <row r="317" spans="1:12">
      <c r="A317" s="856" t="s">
        <v>1293</v>
      </c>
      <c r="B317" s="862" t="s">
        <v>1296</v>
      </c>
      <c r="C317" s="854" t="s">
        <v>8407</v>
      </c>
    </row>
    <row r="318" spans="1:12">
      <c r="A318" s="856" t="s">
        <v>1425</v>
      </c>
      <c r="B318" s="862" t="s">
        <v>1424</v>
      </c>
      <c r="C318" s="384"/>
    </row>
    <row r="319" spans="1:12" s="344" customFormat="1">
      <c r="A319" s="856" t="s">
        <v>1294</v>
      </c>
      <c r="B319" s="862" t="s">
        <v>1297</v>
      </c>
      <c r="C319" s="849"/>
      <c r="D319" s="331"/>
      <c r="E319" s="331"/>
      <c r="F319" s="331"/>
      <c r="G319" s="331"/>
      <c r="H319" s="331"/>
    </row>
    <row r="320" spans="1:12" s="344" customFormat="1">
      <c r="A320" s="856" t="s">
        <v>171</v>
      </c>
      <c r="B320" s="862" t="s">
        <v>172</v>
      </c>
      <c r="C320" s="384"/>
      <c r="D320" s="331"/>
      <c r="E320" s="331"/>
      <c r="F320" s="331"/>
      <c r="G320" s="331"/>
      <c r="H320" s="331"/>
    </row>
    <row r="321" spans="1:8" s="344" customFormat="1">
      <c r="A321" s="856" t="s">
        <v>5415</v>
      </c>
      <c r="B321" s="862" t="s">
        <v>5416</v>
      </c>
      <c r="C321" s="864"/>
      <c r="D321" s="331"/>
      <c r="E321" s="331"/>
      <c r="F321" s="331"/>
      <c r="G321" s="331"/>
      <c r="H321" s="331"/>
    </row>
    <row r="322" spans="1:8" s="344" customFormat="1">
      <c r="A322" s="856" t="s">
        <v>7167</v>
      </c>
      <c r="B322" s="862" t="s">
        <v>7168</v>
      </c>
      <c r="C322" s="176"/>
      <c r="D322" s="331"/>
      <c r="E322" s="331"/>
      <c r="F322" s="331"/>
      <c r="G322" s="331"/>
      <c r="H322" s="331"/>
    </row>
    <row r="323" spans="1:8">
      <c r="A323" s="856" t="s">
        <v>7712</v>
      </c>
      <c r="B323" s="849" t="s">
        <v>9836</v>
      </c>
    </row>
  </sheetData>
  <sheetProtection algorithmName="SHA-512" hashValue="Ld6gOFGX440gRugTf5+H63X5MzUD8Hesbe8qjWaEEqcQsDZIFbovsvWQJh4/xLP2uC9kzBK5sY1RnookbzbDEw==" saltValue="fTeCI87RRZo7gF38BjWOAw==" spinCount="100000" sheet="1" objects="1" scenarios="1"/>
  <phoneticPr fontId="123" type="noConversion"/>
  <conditionalFormatting sqref="A29">
    <cfRule type="duplicateValues" dxfId="12" priority="5"/>
  </conditionalFormatting>
  <conditionalFormatting sqref="A30">
    <cfRule type="duplicateValues" dxfId="11" priority="4"/>
  </conditionalFormatting>
  <conditionalFormatting sqref="A31">
    <cfRule type="duplicateValues" dxfId="10" priority="3"/>
  </conditionalFormatting>
  <conditionalFormatting sqref="A41">
    <cfRule type="duplicateValues" dxfId="9" priority="2"/>
  </conditionalFormatting>
  <conditionalFormatting sqref="A42">
    <cfRule type="duplicateValues" dxfId="8" priority="1"/>
  </conditionalFormatting>
  <pageMargins left="0.5" right="0.5" top="1" bottom="0.92" header="0.5" footer="0.22"/>
  <pageSetup scale="35" fitToHeight="2"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9"/>
  <sheetViews>
    <sheetView showGridLines="0" zoomScaleNormal="100" workbookViewId="0"/>
  </sheetViews>
  <sheetFormatPr defaultColWidth="8.875" defaultRowHeight="13.5"/>
  <cols>
    <col min="1" max="1" width="0.875" style="848" customWidth="1"/>
    <col min="2" max="2" width="34.5" style="848" customWidth="1"/>
    <col min="3" max="3" width="29.125" style="848" customWidth="1"/>
    <col min="4" max="4" width="52.625" style="848" customWidth="1"/>
    <col min="5" max="5" width="10.5" style="848" customWidth="1"/>
    <col min="6" max="6" width="5.375" style="848" customWidth="1"/>
    <col min="7" max="7" width="5.625" style="848" customWidth="1"/>
    <col min="8" max="8" width="8.75" style="848" customWidth="1"/>
    <col min="9" max="9" width="8.625" style="848" customWidth="1"/>
    <col min="10" max="10" width="24" style="848" customWidth="1"/>
    <col min="11" max="11" width="7.5" style="848" customWidth="1"/>
    <col min="12" max="16384" width="8.875" style="848"/>
  </cols>
  <sheetData>
    <row r="1" spans="2:8" ht="15.75">
      <c r="B1" s="236"/>
    </row>
    <row r="4" spans="2:8" ht="18">
      <c r="B4" s="655" t="s">
        <v>8628</v>
      </c>
    </row>
    <row r="5" spans="2:8">
      <c r="B5" s="766" t="s">
        <v>8805</v>
      </c>
      <c r="C5" s="325"/>
      <c r="D5" s="325"/>
    </row>
    <row r="6" spans="2:8" s="1038" customFormat="1" ht="14.25" thickBot="1">
      <c r="B6" s="766"/>
      <c r="C6" s="325"/>
      <c r="D6" s="325"/>
    </row>
    <row r="7" spans="2:8" s="657" customFormat="1" ht="16.5" thickBot="1">
      <c r="B7" s="656" t="s">
        <v>11788</v>
      </c>
      <c r="C7" s="392"/>
      <c r="D7" s="392"/>
      <c r="E7" s="860"/>
      <c r="F7" s="860"/>
      <c r="G7" s="860"/>
      <c r="H7" s="860"/>
    </row>
    <row r="8" spans="2:8" s="1038" customFormat="1" ht="15">
      <c r="B8" s="1186" t="s">
        <v>11792</v>
      </c>
      <c r="C8" s="1187"/>
      <c r="F8" s="925"/>
      <c r="G8" s="925"/>
      <c r="H8" s="925"/>
    </row>
    <row r="9" spans="2:8" s="1038" customFormat="1" ht="15">
      <c r="B9" s="1259" t="s">
        <v>11795</v>
      </c>
      <c r="C9" s="1260"/>
      <c r="D9" s="599"/>
      <c r="E9" s="925"/>
      <c r="F9" s="925"/>
      <c r="G9" s="925"/>
      <c r="H9" s="925"/>
    </row>
    <row r="10" spans="2:8" s="1038" customFormat="1" ht="14.25">
      <c r="B10" s="1198" t="s">
        <v>11791</v>
      </c>
      <c r="C10" s="325"/>
      <c r="D10" s="325"/>
    </row>
    <row r="11" spans="2:8" s="1038" customFormat="1" ht="26.25" thickBot="1">
      <c r="B11" s="663" t="s">
        <v>8635</v>
      </c>
      <c r="C11" s="664" t="s">
        <v>8636</v>
      </c>
      <c r="D11" s="620" t="s">
        <v>8612</v>
      </c>
      <c r="E11" s="662" t="s">
        <v>8564</v>
      </c>
    </row>
    <row r="12" spans="2:8" s="1038" customFormat="1" ht="14.25" thickBot="1">
      <c r="B12" s="1178" t="s">
        <v>5910</v>
      </c>
      <c r="C12" s="858"/>
      <c r="D12" s="858"/>
      <c r="E12" s="860"/>
    </row>
    <row r="13" spans="2:8" s="1038" customFormat="1" ht="23.25" thickBot="1">
      <c r="B13" s="1188" t="s">
        <v>4326</v>
      </c>
      <c r="C13" s="1189" t="s">
        <v>4327</v>
      </c>
      <c r="D13" s="1190" t="s">
        <v>8630</v>
      </c>
      <c r="E13" s="1191">
        <v>0.75</v>
      </c>
    </row>
    <row r="14" spans="2:8" s="1038" customFormat="1" ht="23.25" thickBot="1">
      <c r="B14" s="1188" t="s">
        <v>4328</v>
      </c>
      <c r="C14" s="1189" t="s">
        <v>4329</v>
      </c>
      <c r="D14" s="1190" t="s">
        <v>8630</v>
      </c>
      <c r="E14" s="1191">
        <v>0.75</v>
      </c>
    </row>
    <row r="15" spans="2:8" s="1038" customFormat="1" ht="14.25" thickBot="1">
      <c r="B15" s="16" t="s">
        <v>4330</v>
      </c>
      <c r="C15" s="1095"/>
      <c r="D15" s="1095"/>
      <c r="E15" s="1095"/>
    </row>
    <row r="16" spans="2:8" s="1038" customFormat="1" ht="23.25" thickBot="1">
      <c r="B16" s="1188" t="s">
        <v>4331</v>
      </c>
      <c r="C16" s="1189" t="s">
        <v>4332</v>
      </c>
      <c r="D16" s="1190" t="s">
        <v>8630</v>
      </c>
      <c r="E16" s="1191">
        <v>0.75</v>
      </c>
    </row>
    <row r="17" spans="2:5" s="1038" customFormat="1" ht="23.25" thickBot="1">
      <c r="B17" s="1188" t="s">
        <v>4333</v>
      </c>
      <c r="C17" s="1189" t="s">
        <v>4334</v>
      </c>
      <c r="D17" s="1190" t="s">
        <v>8630</v>
      </c>
      <c r="E17" s="1191">
        <v>0.75</v>
      </c>
    </row>
    <row r="18" spans="2:5" s="1038" customFormat="1" ht="23.25" thickBot="1">
      <c r="B18" s="1188" t="s">
        <v>4335</v>
      </c>
      <c r="C18" s="1189" t="s">
        <v>2605</v>
      </c>
      <c r="D18" s="1190" t="s">
        <v>8630</v>
      </c>
      <c r="E18" s="1191">
        <v>0.75</v>
      </c>
    </row>
    <row r="19" spans="2:5" s="1038" customFormat="1" ht="23.25" thickBot="1">
      <c r="B19" s="1188" t="s">
        <v>4336</v>
      </c>
      <c r="C19" s="1189" t="s">
        <v>4337</v>
      </c>
      <c r="D19" s="1190" t="s">
        <v>8630</v>
      </c>
      <c r="E19" s="1191">
        <v>0.75</v>
      </c>
    </row>
    <row r="20" spans="2:5" s="1038" customFormat="1" ht="23.25" thickBot="1">
      <c r="B20" s="1188" t="s">
        <v>4338</v>
      </c>
      <c r="C20" s="1189" t="s">
        <v>4339</v>
      </c>
      <c r="D20" s="1190" t="s">
        <v>8630</v>
      </c>
      <c r="E20" s="1191">
        <v>0.75</v>
      </c>
    </row>
    <row r="21" spans="2:5" s="1038" customFormat="1" ht="14.25" thickBot="1">
      <c r="B21" s="16" t="s">
        <v>11793</v>
      </c>
      <c r="C21" s="1095"/>
      <c r="D21" s="1095"/>
      <c r="E21" s="1095"/>
    </row>
    <row r="22" spans="2:5" s="1038" customFormat="1" ht="23.25" thickBot="1">
      <c r="B22" s="1188" t="s">
        <v>4340</v>
      </c>
      <c r="C22" s="1189" t="s">
        <v>4341</v>
      </c>
      <c r="D22" s="1190" t="s">
        <v>8630</v>
      </c>
      <c r="E22" s="1191">
        <v>0.75</v>
      </c>
    </row>
    <row r="23" spans="2:5" s="1038" customFormat="1" ht="14.25" thickBot="1"/>
    <row r="24" spans="2:5" s="1038" customFormat="1" ht="14.25" thickBot="1">
      <c r="B24" s="1178" t="s">
        <v>4386</v>
      </c>
      <c r="C24" s="858"/>
      <c r="D24" s="858"/>
      <c r="E24" s="860"/>
    </row>
    <row r="25" spans="2:5" s="1038" customFormat="1" ht="23.25" thickBot="1">
      <c r="B25" s="1188" t="s">
        <v>4362</v>
      </c>
      <c r="C25" s="1189" t="s">
        <v>2602</v>
      </c>
      <c r="D25" s="1190" t="s">
        <v>8630</v>
      </c>
      <c r="E25" s="1191">
        <v>0.75</v>
      </c>
    </row>
    <row r="26" spans="2:5" s="1038" customFormat="1" ht="14.25" thickBot="1">
      <c r="B26" s="16" t="s">
        <v>4370</v>
      </c>
      <c r="C26" s="1095"/>
      <c r="D26" s="1095"/>
      <c r="E26" s="1095"/>
    </row>
    <row r="27" spans="2:5" s="1038" customFormat="1" ht="23.25" thickBot="1">
      <c r="B27" s="1188" t="s">
        <v>4367</v>
      </c>
      <c r="C27" s="1189" t="s">
        <v>4368</v>
      </c>
      <c r="D27" s="1190" t="s">
        <v>8630</v>
      </c>
      <c r="E27" s="1191">
        <v>0.75</v>
      </c>
    </row>
    <row r="28" spans="2:5" s="1038" customFormat="1" ht="14.25" thickBot="1">
      <c r="B28" s="16" t="s">
        <v>11794</v>
      </c>
      <c r="C28" s="1095"/>
      <c r="D28" s="1095"/>
      <c r="E28" s="1095"/>
    </row>
    <row r="29" spans="2:5" s="1038" customFormat="1" ht="23.25" thickBot="1">
      <c r="B29" s="1188" t="s">
        <v>4378</v>
      </c>
      <c r="C29" s="1189" t="s">
        <v>4379</v>
      </c>
      <c r="D29" s="1190" t="s">
        <v>8630</v>
      </c>
      <c r="E29" s="1191">
        <v>0.75</v>
      </c>
    </row>
    <row r="30" spans="2:5" s="1038" customFormat="1" ht="14.25" thickBot="1"/>
    <row r="31" spans="2:5" s="1038" customFormat="1" ht="14.25" thickBot="1">
      <c r="B31" s="1178" t="s">
        <v>4385</v>
      </c>
      <c r="C31" s="858"/>
      <c r="D31" s="858"/>
      <c r="E31" s="860"/>
    </row>
    <row r="32" spans="2:5" s="1038" customFormat="1" ht="23.25" thickBot="1">
      <c r="B32" s="1188" t="s">
        <v>4363</v>
      </c>
      <c r="C32" s="1189" t="s">
        <v>2601</v>
      </c>
      <c r="D32" s="1190" t="s">
        <v>8630</v>
      </c>
      <c r="E32" s="1191">
        <v>0.75</v>
      </c>
    </row>
    <row r="33" spans="2:5" s="1038" customFormat="1" ht="14.25" thickBot="1">
      <c r="B33" s="16" t="s">
        <v>4369</v>
      </c>
      <c r="C33" s="1095"/>
      <c r="D33" s="1095"/>
      <c r="E33" s="1095"/>
    </row>
    <row r="34" spans="2:5" s="1038" customFormat="1" ht="23.25" thickBot="1">
      <c r="B34" s="1188" t="s">
        <v>4372</v>
      </c>
      <c r="C34" s="1189" t="s">
        <v>4373</v>
      </c>
      <c r="D34" s="1190" t="s">
        <v>8630</v>
      </c>
      <c r="E34" s="1191">
        <v>0.75</v>
      </c>
    </row>
    <row r="35" spans="2:5" s="1038" customFormat="1" ht="14.25" thickBot="1"/>
    <row r="36" spans="2:5" s="1038" customFormat="1" ht="14.25" thickBot="1">
      <c r="B36" s="1178" t="s">
        <v>4384</v>
      </c>
      <c r="C36" s="858"/>
      <c r="D36" s="858"/>
      <c r="E36" s="860"/>
    </row>
    <row r="37" spans="2:5" s="1038" customFormat="1" ht="23.25" thickBot="1">
      <c r="B37" s="1188" t="s">
        <v>4364</v>
      </c>
      <c r="C37" s="1189" t="s">
        <v>2600</v>
      </c>
      <c r="D37" s="1190" t="s">
        <v>8630</v>
      </c>
      <c r="E37" s="1191">
        <v>0.75</v>
      </c>
    </row>
    <row r="38" spans="2:5" s="1038" customFormat="1" ht="23.25" thickBot="1">
      <c r="B38" s="1188" t="s">
        <v>4365</v>
      </c>
      <c r="C38" s="1189" t="s">
        <v>4366</v>
      </c>
      <c r="D38" s="1190" t="s">
        <v>8630</v>
      </c>
      <c r="E38" s="1191">
        <v>0.75</v>
      </c>
    </row>
    <row r="39" spans="2:5" s="1038" customFormat="1" ht="14.25" thickBot="1">
      <c r="B39" s="16" t="s">
        <v>4371</v>
      </c>
      <c r="C39" s="1095"/>
      <c r="D39" s="1095"/>
      <c r="E39" s="1095"/>
    </row>
    <row r="40" spans="2:5" s="1038" customFormat="1" ht="23.25" thickBot="1">
      <c r="B40" s="1188" t="s">
        <v>4374</v>
      </c>
      <c r="C40" s="1189" t="s">
        <v>4375</v>
      </c>
      <c r="D40" s="1190" t="s">
        <v>8630</v>
      </c>
      <c r="E40" s="1191">
        <v>0.75</v>
      </c>
    </row>
    <row r="41" spans="2:5" s="1038" customFormat="1" ht="14.25" thickBot="1">
      <c r="B41" s="1194"/>
      <c r="C41" s="1195"/>
      <c r="D41" s="1196"/>
      <c r="E41" s="1197"/>
    </row>
    <row r="42" spans="2:5" s="1038" customFormat="1" ht="14.25" thickBot="1">
      <c r="B42" s="1178" t="s">
        <v>4387</v>
      </c>
      <c r="C42" s="858"/>
      <c r="D42" s="858"/>
      <c r="E42" s="860"/>
    </row>
    <row r="43" spans="2:5" s="1038" customFormat="1" ht="23.25" thickBot="1">
      <c r="B43" s="1188" t="s">
        <v>4380</v>
      </c>
      <c r="C43" s="1189" t="s">
        <v>4381</v>
      </c>
      <c r="D43" s="1190" t="s">
        <v>8630</v>
      </c>
      <c r="E43" s="1191">
        <v>0.75</v>
      </c>
    </row>
    <row r="44" spans="2:5" s="1038" customFormat="1" ht="23.25" thickBot="1">
      <c r="B44" s="1188" t="s">
        <v>4382</v>
      </c>
      <c r="C44" s="1189" t="s">
        <v>4383</v>
      </c>
      <c r="D44" s="1190" t="s">
        <v>8630</v>
      </c>
      <c r="E44" s="1191">
        <v>0.75</v>
      </c>
    </row>
    <row r="45" spans="2:5" s="1038" customFormat="1" ht="14.25" thickBot="1">
      <c r="B45" s="16" t="s">
        <v>4388</v>
      </c>
      <c r="C45" s="1095"/>
      <c r="D45" s="1095"/>
      <c r="E45" s="1095"/>
    </row>
    <row r="46" spans="2:5" s="1038" customFormat="1" ht="23.25" thickBot="1">
      <c r="B46" s="1188" t="s">
        <v>4389</v>
      </c>
      <c r="C46" s="1189" t="s">
        <v>4390</v>
      </c>
      <c r="D46" s="1190" t="s">
        <v>8630</v>
      </c>
      <c r="E46" s="1191">
        <v>0.75</v>
      </c>
    </row>
    <row r="47" spans="2:5" s="1038" customFormat="1" ht="14.25" thickBot="1"/>
    <row r="48" spans="2:5" s="1038" customFormat="1" ht="14.25" thickBot="1">
      <c r="B48" s="1178" t="s">
        <v>4391</v>
      </c>
      <c r="C48" s="858"/>
      <c r="D48" s="858"/>
      <c r="E48" s="860"/>
    </row>
    <row r="49" spans="2:5" s="1038" customFormat="1" ht="23.25" thickBot="1">
      <c r="B49" s="1188" t="s">
        <v>4393</v>
      </c>
      <c r="C49" s="1189" t="s">
        <v>4394</v>
      </c>
      <c r="D49" s="1190" t="s">
        <v>8630</v>
      </c>
      <c r="E49" s="1191">
        <v>0.75</v>
      </c>
    </row>
    <row r="50" spans="2:5" s="1038" customFormat="1" ht="14.25" thickBot="1">
      <c r="B50" s="16" t="s">
        <v>4392</v>
      </c>
      <c r="C50" s="1095"/>
      <c r="D50" s="1095"/>
      <c r="E50" s="1095"/>
    </row>
    <row r="51" spans="2:5" s="1038" customFormat="1" ht="23.25" thickBot="1">
      <c r="B51" s="1188" t="s">
        <v>4395</v>
      </c>
      <c r="C51" s="1189" t="s">
        <v>4396</v>
      </c>
      <c r="D51" s="1190" t="s">
        <v>8630</v>
      </c>
      <c r="E51" s="1191">
        <v>0.75</v>
      </c>
    </row>
    <row r="52" spans="2:5" s="1038" customFormat="1" ht="14.25" thickBot="1">
      <c r="B52" s="1194"/>
      <c r="C52" s="1195"/>
      <c r="D52" s="1196"/>
      <c r="E52" s="1197"/>
    </row>
    <row r="53" spans="2:5" s="1038" customFormat="1" ht="14.25" thickBot="1">
      <c r="B53" s="1178" t="s">
        <v>4400</v>
      </c>
      <c r="C53" s="858"/>
      <c r="D53" s="858"/>
      <c r="E53" s="860"/>
    </row>
    <row r="54" spans="2:5" s="1038" customFormat="1" ht="23.25" thickBot="1">
      <c r="B54" s="1188" t="s">
        <v>4403</v>
      </c>
      <c r="C54" s="1189" t="s">
        <v>4404</v>
      </c>
      <c r="D54" s="1190" t="s">
        <v>8630</v>
      </c>
      <c r="E54" s="1191">
        <v>0.75</v>
      </c>
    </row>
    <row r="55" spans="2:5" s="1038" customFormat="1" ht="14.25" thickBot="1">
      <c r="B55" s="16" t="s">
        <v>4402</v>
      </c>
      <c r="C55" s="1095"/>
      <c r="D55" s="1095"/>
      <c r="E55" s="1095"/>
    </row>
    <row r="56" spans="2:5" s="1038" customFormat="1" ht="23.25" thickBot="1">
      <c r="B56" s="1188" t="s">
        <v>4405</v>
      </c>
      <c r="C56" s="1189" t="s">
        <v>4406</v>
      </c>
      <c r="D56" s="1190" t="s">
        <v>8630</v>
      </c>
      <c r="E56" s="1191">
        <v>0.75</v>
      </c>
    </row>
    <row r="57" spans="2:5" s="1038" customFormat="1" ht="23.25" thickBot="1">
      <c r="B57" s="1188" t="s">
        <v>4407</v>
      </c>
      <c r="C57" s="1189" t="s">
        <v>4408</v>
      </c>
      <c r="D57" s="1190" t="s">
        <v>8630</v>
      </c>
      <c r="E57" s="1191">
        <v>0.75</v>
      </c>
    </row>
    <row r="58" spans="2:5" s="1038" customFormat="1" ht="23.25" thickBot="1">
      <c r="B58" s="1188" t="s">
        <v>4409</v>
      </c>
      <c r="C58" s="1189" t="s">
        <v>2603</v>
      </c>
      <c r="D58" s="1190" t="s">
        <v>8630</v>
      </c>
      <c r="E58" s="1191">
        <v>0.75</v>
      </c>
    </row>
    <row r="59" spans="2:5" s="1038" customFormat="1" ht="23.25" thickBot="1">
      <c r="B59" s="1188" t="s">
        <v>4410</v>
      </c>
      <c r="C59" s="1189" t="s">
        <v>2604</v>
      </c>
      <c r="D59" s="1190" t="s">
        <v>8630</v>
      </c>
      <c r="E59" s="1191">
        <v>0.75</v>
      </c>
    </row>
    <row r="60" spans="2:5" s="1038" customFormat="1" ht="23.25" thickBot="1">
      <c r="B60" s="1188" t="s">
        <v>4411</v>
      </c>
      <c r="C60" s="1189" t="s">
        <v>4412</v>
      </c>
      <c r="D60" s="1190" t="s">
        <v>8630</v>
      </c>
      <c r="E60" s="1191">
        <v>0.75</v>
      </c>
    </row>
    <row r="61" spans="2:5" s="1038" customFormat="1" ht="23.25" thickBot="1">
      <c r="B61" s="1188" t="s">
        <v>4413</v>
      </c>
      <c r="C61" s="1189" t="s">
        <v>4414</v>
      </c>
      <c r="D61" s="1190" t="s">
        <v>8630</v>
      </c>
      <c r="E61" s="1191">
        <v>0.75</v>
      </c>
    </row>
    <row r="62" spans="2:5" s="1038" customFormat="1" ht="23.25" thickBot="1">
      <c r="B62" s="1188" t="s">
        <v>6296</v>
      </c>
      <c r="C62" s="1189" t="s">
        <v>6297</v>
      </c>
      <c r="D62" s="1190" t="s">
        <v>8630</v>
      </c>
      <c r="E62" s="1191">
        <v>0.75</v>
      </c>
    </row>
    <row r="63" spans="2:5" s="1038" customFormat="1" ht="23.25" thickBot="1">
      <c r="B63" s="1188" t="s">
        <v>7995</v>
      </c>
      <c r="C63" s="1189" t="s">
        <v>7996</v>
      </c>
      <c r="D63" s="1190" t="s">
        <v>8630</v>
      </c>
      <c r="E63" s="1191">
        <v>0.75</v>
      </c>
    </row>
    <row r="64" spans="2:5" s="1038" customFormat="1">
      <c r="B64" s="766"/>
      <c r="C64" s="325"/>
      <c r="D64" s="325"/>
    </row>
    <row r="65" spans="2:5" s="1038" customFormat="1" ht="15">
      <c r="B65" s="1186" t="s">
        <v>11796</v>
      </c>
      <c r="C65" s="1187"/>
    </row>
    <row r="66" spans="2:5" s="1038" customFormat="1" ht="15">
      <c r="B66" s="1259" t="s">
        <v>11795</v>
      </c>
      <c r="C66" s="1260"/>
      <c r="D66" s="599"/>
      <c r="E66" s="925"/>
    </row>
    <row r="67" spans="2:5" s="1038" customFormat="1" ht="14.25">
      <c r="B67" s="1198" t="s">
        <v>11791</v>
      </c>
      <c r="C67" s="325"/>
      <c r="D67" s="325"/>
    </row>
    <row r="68" spans="2:5" s="1038" customFormat="1" ht="26.25" thickBot="1">
      <c r="B68" s="663" t="s">
        <v>8635</v>
      </c>
      <c r="C68" s="664" t="s">
        <v>8636</v>
      </c>
      <c r="D68" s="620" t="s">
        <v>8612</v>
      </c>
      <c r="E68" s="662" t="s">
        <v>8564</v>
      </c>
    </row>
    <row r="69" spans="2:5" s="1038" customFormat="1" ht="14.25" thickBot="1">
      <c r="B69" s="1209" t="s">
        <v>4238</v>
      </c>
      <c r="C69" s="858"/>
      <c r="D69" s="858"/>
      <c r="E69" s="860"/>
    </row>
    <row r="70" spans="2:5" s="1038" customFormat="1" ht="34.5" thickBot="1">
      <c r="B70" s="1188" t="s">
        <v>4234</v>
      </c>
      <c r="C70" s="1189" t="s">
        <v>6542</v>
      </c>
      <c r="D70" s="1190" t="s">
        <v>8630</v>
      </c>
      <c r="E70" s="1191">
        <v>0.75</v>
      </c>
    </row>
    <row r="71" spans="2:5" s="1038" customFormat="1" ht="14.25" thickBot="1">
      <c r="B71" s="16" t="s">
        <v>4237</v>
      </c>
      <c r="C71" s="1148"/>
      <c r="D71" s="1148"/>
      <c r="E71" s="17"/>
    </row>
    <row r="72" spans="2:5" s="1038" customFormat="1" ht="23.25" thickBot="1">
      <c r="B72" s="1188" t="s">
        <v>6441</v>
      </c>
      <c r="C72" s="1189" t="s">
        <v>11785</v>
      </c>
      <c r="D72" s="1190" t="s">
        <v>8630</v>
      </c>
      <c r="E72" s="1191">
        <v>0.75</v>
      </c>
    </row>
    <row r="73" spans="2:5" s="1038" customFormat="1" ht="14.25" thickBot="1"/>
    <row r="74" spans="2:5" s="1038" customFormat="1" ht="14.25" thickBot="1">
      <c r="B74" s="1209" t="s">
        <v>4239</v>
      </c>
      <c r="C74" s="858"/>
      <c r="D74" s="858"/>
      <c r="E74" s="860"/>
    </row>
    <row r="75" spans="2:5" s="1038" customFormat="1" ht="34.5" thickBot="1">
      <c r="B75" s="1192" t="s">
        <v>4235</v>
      </c>
      <c r="C75" s="1193" t="s">
        <v>6543</v>
      </c>
      <c r="D75" s="1190" t="s">
        <v>8630</v>
      </c>
      <c r="E75" s="1191">
        <v>0.75</v>
      </c>
    </row>
    <row r="76" spans="2:5" s="1038" customFormat="1" ht="14.25" thickBot="1">
      <c r="B76" s="16" t="s">
        <v>4241</v>
      </c>
      <c r="C76" s="1148"/>
      <c r="D76" s="1148"/>
      <c r="E76" s="17"/>
    </row>
    <row r="77" spans="2:5" s="1038" customFormat="1" ht="23.25" thickBot="1">
      <c r="B77" s="1188" t="s">
        <v>6442</v>
      </c>
      <c r="C77" s="1189" t="s">
        <v>11786</v>
      </c>
      <c r="D77" s="1190" t="s">
        <v>8630</v>
      </c>
      <c r="E77" s="1191">
        <v>0.75</v>
      </c>
    </row>
    <row r="78" spans="2:5" s="1038" customFormat="1" ht="14.25" thickBot="1"/>
    <row r="79" spans="2:5" s="1038" customFormat="1" ht="14.25" thickBot="1">
      <c r="B79" s="1209" t="s">
        <v>4240</v>
      </c>
      <c r="C79" s="858"/>
      <c r="D79" s="858"/>
      <c r="E79" s="860"/>
    </row>
    <row r="80" spans="2:5" s="1038" customFormat="1" ht="57" thickBot="1">
      <c r="B80" s="1188" t="s">
        <v>4236</v>
      </c>
      <c r="C80" s="1189" t="s">
        <v>6544</v>
      </c>
      <c r="D80" s="1190" t="s">
        <v>8630</v>
      </c>
      <c r="E80" s="1191">
        <v>0.75</v>
      </c>
    </row>
    <row r="81" spans="2:8" s="1038" customFormat="1" ht="14.25" thickBot="1">
      <c r="B81" s="16" t="s">
        <v>4242</v>
      </c>
      <c r="C81" s="1148"/>
      <c r="D81" s="1148"/>
      <c r="E81" s="17"/>
    </row>
    <row r="82" spans="2:8" s="1038" customFormat="1" ht="23.25" thickBot="1">
      <c r="B82" s="1188" t="s">
        <v>6443</v>
      </c>
      <c r="C82" s="1189" t="s">
        <v>11787</v>
      </c>
      <c r="D82" s="1190" t="s">
        <v>8630</v>
      </c>
      <c r="E82" s="1191">
        <v>0.75</v>
      </c>
    </row>
    <row r="83" spans="2:8" s="1038" customFormat="1" ht="14.25" thickBot="1"/>
    <row r="84" spans="2:8" s="1038" customFormat="1" ht="14.25" thickBot="1">
      <c r="B84" s="1209" t="s">
        <v>11789</v>
      </c>
      <c r="C84" s="858"/>
      <c r="D84" s="858"/>
      <c r="E84" s="860"/>
    </row>
    <row r="85" spans="2:8" s="1038" customFormat="1" ht="57" thickBot="1">
      <c r="B85" s="1188" t="s">
        <v>6733</v>
      </c>
      <c r="C85" s="1189" t="s">
        <v>6882</v>
      </c>
      <c r="D85" s="1190" t="s">
        <v>8630</v>
      </c>
      <c r="E85" s="1191">
        <v>0.75</v>
      </c>
    </row>
    <row r="86" spans="2:8" s="1038" customFormat="1" ht="14.25" thickBot="1">
      <c r="B86" s="16" t="s">
        <v>11790</v>
      </c>
      <c r="C86" s="1148"/>
      <c r="D86" s="1148"/>
      <c r="E86" s="17"/>
    </row>
    <row r="87" spans="2:8" s="1038" customFormat="1" ht="23.25" thickBot="1">
      <c r="B87" s="1188" t="s">
        <v>6734</v>
      </c>
      <c r="C87" s="1189" t="s">
        <v>6735</v>
      </c>
      <c r="D87" s="1190" t="s">
        <v>8630</v>
      </c>
      <c r="E87" s="1191">
        <v>0.75</v>
      </c>
    </row>
    <row r="88" spans="2:8" s="1038" customFormat="1" ht="14.25" thickBot="1"/>
    <row r="89" spans="2:8" s="1038" customFormat="1" ht="14.25" thickBot="1">
      <c r="B89" s="1209" t="s">
        <v>9616</v>
      </c>
      <c r="C89" s="858"/>
      <c r="D89" s="858"/>
      <c r="E89" s="860"/>
    </row>
    <row r="90" spans="2:8" s="1038" customFormat="1" ht="23.25" thickBot="1">
      <c r="B90" s="1188" t="s">
        <v>4232</v>
      </c>
      <c r="C90" s="1189" t="s">
        <v>6545</v>
      </c>
      <c r="D90" s="1190" t="s">
        <v>8781</v>
      </c>
      <c r="E90" s="1191">
        <v>0.75</v>
      </c>
    </row>
    <row r="91" spans="2:8" s="1038" customFormat="1" ht="14.25" thickBot="1"/>
    <row r="92" spans="2:8" s="1038" customFormat="1" ht="14.25" thickBot="1">
      <c r="B92" s="1209" t="s">
        <v>9616</v>
      </c>
      <c r="C92" s="858"/>
      <c r="D92" s="858"/>
      <c r="E92" s="860"/>
    </row>
    <row r="93" spans="2:8" s="1038" customFormat="1" ht="23.25" thickBot="1">
      <c r="B93" s="1188" t="s">
        <v>4233</v>
      </c>
      <c r="C93" s="1189" t="s">
        <v>6546</v>
      </c>
      <c r="D93" s="1190" t="s">
        <v>8781</v>
      </c>
      <c r="E93" s="1191">
        <v>0.75</v>
      </c>
    </row>
    <row r="94" spans="2:8" s="1038" customFormat="1" ht="14.25" thickBot="1">
      <c r="B94" s="766"/>
      <c r="C94" s="325"/>
      <c r="D94" s="325"/>
    </row>
    <row r="95" spans="2:8" s="657" customFormat="1" ht="16.5" thickBot="1">
      <c r="B95" s="656" t="s">
        <v>8629</v>
      </c>
      <c r="C95" s="392"/>
      <c r="D95" s="392"/>
      <c r="E95" s="860"/>
      <c r="F95" s="860"/>
      <c r="G95" s="860"/>
      <c r="H95" s="860"/>
    </row>
    <row r="96" spans="2:8" ht="16.5" thickBot="1">
      <c r="B96" s="928" t="s">
        <v>5927</v>
      </c>
      <c r="C96" s="213"/>
      <c r="D96" s="214"/>
    </row>
    <row r="97" spans="2:8" ht="24.75" thickBot="1">
      <c r="B97" s="850" t="s">
        <v>0</v>
      </c>
      <c r="C97" s="851" t="s">
        <v>1</v>
      </c>
      <c r="D97" s="852" t="s">
        <v>2</v>
      </c>
      <c r="E97" s="565" t="s">
        <v>3498</v>
      </c>
      <c r="F97" s="886" t="s">
        <v>6494</v>
      </c>
      <c r="G97" s="853" t="s">
        <v>4</v>
      </c>
      <c r="H97" s="926" t="s">
        <v>8398</v>
      </c>
    </row>
    <row r="98" spans="2:8" ht="14.25" thickBot="1">
      <c r="B98" s="1261" t="s">
        <v>5930</v>
      </c>
      <c r="C98" s="1262"/>
      <c r="D98" s="1262"/>
      <c r="E98" s="1262"/>
      <c r="F98" s="1262"/>
      <c r="G98" s="1262"/>
      <c r="H98" s="1263"/>
    </row>
    <row r="99" spans="2:8" ht="45.6" customHeight="1">
      <c r="B99" s="121" t="s">
        <v>5931</v>
      </c>
      <c r="C99" s="203" t="s">
        <v>5932</v>
      </c>
      <c r="D99" s="203" t="s">
        <v>9224</v>
      </c>
      <c r="E99" s="922">
        <v>0</v>
      </c>
      <c r="F99" s="933" t="s">
        <v>6495</v>
      </c>
      <c r="G99" s="923" t="s">
        <v>5</v>
      </c>
      <c r="H99" s="923" t="s">
        <v>4118</v>
      </c>
    </row>
  </sheetData>
  <sheetProtection algorithmName="SHA-512" hashValue="oloUsrr4RrEKJyCrihTaPCmJYhbg1IphkBuLlFAN1SR4+bhSWWmBXHBkOxfsP7J4OGYlqBboxQPxCjEuLX6wrw==" saltValue="c/7oOAwBGV2x4zB6XYeWdw==" spinCount="100000" sheet="1" objects="1" scenarios="1"/>
  <mergeCells count="3">
    <mergeCell ref="B9:C9"/>
    <mergeCell ref="B98:H98"/>
    <mergeCell ref="B66:C66"/>
  </mergeCells>
  <phoneticPr fontId="123" type="noConversion"/>
  <pageMargins left="0.5" right="0.5" top="1" bottom="0.92" header="0.5" footer="0.22"/>
  <pageSetup scale="35" fitToHeight="0"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80"/>
  <sheetViews>
    <sheetView zoomScaleNormal="100" zoomScalePageLayoutView="80" workbookViewId="0"/>
  </sheetViews>
  <sheetFormatPr defaultColWidth="9.125" defaultRowHeight="12"/>
  <cols>
    <col min="1" max="1" width="36.25" style="849" customWidth="1"/>
    <col min="2" max="2" width="50" style="849" customWidth="1"/>
    <col min="3" max="3" width="50" style="384" customWidth="1"/>
    <col min="4" max="4" width="8.75" style="849" customWidth="1"/>
    <col min="5" max="5" width="5.375" style="849" customWidth="1"/>
    <col min="6" max="6" width="5.5" style="849" customWidth="1"/>
    <col min="7" max="7" width="14.25" style="849" customWidth="1"/>
    <col min="8" max="9" width="10.25" style="849" customWidth="1"/>
    <col min="10" max="16384" width="9.125" style="857"/>
  </cols>
  <sheetData>
    <row r="1" spans="1:9" ht="20.25">
      <c r="A1" s="174" t="s">
        <v>409</v>
      </c>
      <c r="B1" s="175"/>
      <c r="C1" s="81" t="s">
        <v>410</v>
      </c>
      <c r="D1" s="5"/>
      <c r="E1" s="5"/>
      <c r="F1" s="5"/>
      <c r="G1" s="5"/>
      <c r="H1" s="848"/>
      <c r="I1" s="848"/>
    </row>
    <row r="2" spans="1:9" ht="20.25">
      <c r="A2" s="174"/>
      <c r="B2" s="175"/>
      <c r="C2" s="81"/>
      <c r="D2" s="5"/>
      <c r="E2" s="5"/>
      <c r="F2" s="5"/>
      <c r="G2" s="5"/>
      <c r="H2" s="848"/>
      <c r="I2" s="848"/>
    </row>
    <row r="3" spans="1:9">
      <c r="A3" s="300"/>
      <c r="B3" s="301"/>
      <c r="C3" s="301"/>
      <c r="D3" s="444"/>
      <c r="E3" s="444"/>
      <c r="F3" s="445"/>
      <c r="G3" s="445"/>
      <c r="H3" s="331"/>
      <c r="I3" s="331"/>
    </row>
    <row r="4" spans="1:9" ht="21" thickBot="1">
      <c r="A4" s="918" t="s">
        <v>7166</v>
      </c>
      <c r="B4" s="175"/>
      <c r="C4" s="81"/>
      <c r="D4" s="5"/>
      <c r="E4" s="5"/>
      <c r="F4" s="5"/>
      <c r="G4" s="5"/>
      <c r="H4" s="848"/>
      <c r="I4" s="848"/>
    </row>
    <row r="5" spans="1:9" ht="24.75" thickBot="1">
      <c r="A5" s="850" t="s">
        <v>0</v>
      </c>
      <c r="B5" s="851" t="s">
        <v>1</v>
      </c>
      <c r="C5" s="852" t="s">
        <v>2</v>
      </c>
      <c r="D5" s="565" t="s">
        <v>3498</v>
      </c>
      <c r="E5" s="886" t="s">
        <v>6494</v>
      </c>
      <c r="F5" s="853" t="s">
        <v>4</v>
      </c>
      <c r="G5" s="584" t="s">
        <v>8398</v>
      </c>
      <c r="H5" s="317" t="s">
        <v>5928</v>
      </c>
      <c r="I5" s="848"/>
    </row>
    <row r="6" spans="1:9" ht="13.5">
      <c r="A6" s="861" t="s">
        <v>5442</v>
      </c>
      <c r="B6" s="132"/>
      <c r="C6" s="132"/>
      <c r="D6" s="132"/>
      <c r="E6" s="132"/>
      <c r="F6" s="132"/>
      <c r="G6" s="132"/>
      <c r="H6" s="262"/>
      <c r="I6" s="848"/>
    </row>
    <row r="7" spans="1:9" ht="13.5">
      <c r="A7" s="674" t="s">
        <v>5443</v>
      </c>
      <c r="B7" s="665" t="s">
        <v>5444</v>
      </c>
      <c r="C7" s="665" t="s">
        <v>5444</v>
      </c>
      <c r="D7" s="575">
        <v>3600</v>
      </c>
      <c r="E7" s="675" t="s">
        <v>6497</v>
      </c>
      <c r="F7" s="576" t="s">
        <v>7</v>
      </c>
      <c r="G7" s="676" t="s">
        <v>3664</v>
      </c>
      <c r="H7" s="576" t="s">
        <v>5929</v>
      </c>
      <c r="I7" s="848"/>
    </row>
    <row r="8" spans="1:9" ht="13.5">
      <c r="A8" s="674" t="s">
        <v>5445</v>
      </c>
      <c r="B8" s="665" t="s">
        <v>5446</v>
      </c>
      <c r="C8" s="665" t="s">
        <v>5446</v>
      </c>
      <c r="D8" s="575">
        <v>4596</v>
      </c>
      <c r="E8" s="675" t="s">
        <v>6497</v>
      </c>
      <c r="F8" s="576" t="s">
        <v>7</v>
      </c>
      <c r="G8" s="676" t="s">
        <v>3664</v>
      </c>
      <c r="H8" s="576" t="s">
        <v>5929</v>
      </c>
      <c r="I8" s="848"/>
    </row>
    <row r="9" spans="1:9" ht="13.5">
      <c r="A9" s="674" t="s">
        <v>5447</v>
      </c>
      <c r="B9" s="665" t="s">
        <v>5448</v>
      </c>
      <c r="C9" s="665" t="s">
        <v>5448</v>
      </c>
      <c r="D9" s="575">
        <v>5400</v>
      </c>
      <c r="E9" s="675" t="s">
        <v>6497</v>
      </c>
      <c r="F9" s="576" t="s">
        <v>7</v>
      </c>
      <c r="G9" s="676" t="s">
        <v>3664</v>
      </c>
      <c r="H9" s="576" t="s">
        <v>5929</v>
      </c>
      <c r="I9" s="848"/>
    </row>
    <row r="10" spans="1:9" ht="13.5">
      <c r="A10" s="674" t="s">
        <v>5449</v>
      </c>
      <c r="B10" s="665" t="s">
        <v>5450</v>
      </c>
      <c r="C10" s="665" t="s">
        <v>5450</v>
      </c>
      <c r="D10" s="575">
        <v>3600</v>
      </c>
      <c r="E10" s="675" t="s">
        <v>6497</v>
      </c>
      <c r="F10" s="576" t="s">
        <v>1294</v>
      </c>
      <c r="G10" s="676" t="s">
        <v>3664</v>
      </c>
      <c r="H10" s="576" t="s">
        <v>5929</v>
      </c>
      <c r="I10" s="848"/>
    </row>
    <row r="11" spans="1:9" ht="13.5">
      <c r="A11" s="674" t="s">
        <v>5451</v>
      </c>
      <c r="B11" s="665" t="s">
        <v>5452</v>
      </c>
      <c r="C11" s="665" t="s">
        <v>5452</v>
      </c>
      <c r="D11" s="575">
        <v>4596</v>
      </c>
      <c r="E11" s="675" t="s">
        <v>6497</v>
      </c>
      <c r="F11" s="576" t="s">
        <v>1294</v>
      </c>
      <c r="G11" s="676" t="s">
        <v>3664</v>
      </c>
      <c r="H11" s="576" t="s">
        <v>5929</v>
      </c>
      <c r="I11" s="848"/>
    </row>
    <row r="12" spans="1:9" ht="13.5">
      <c r="A12" s="674" t="s">
        <v>5453</v>
      </c>
      <c r="B12" s="665" t="s">
        <v>5454</v>
      </c>
      <c r="C12" s="665" t="s">
        <v>5454</v>
      </c>
      <c r="D12" s="575">
        <v>5400</v>
      </c>
      <c r="E12" s="675" t="s">
        <v>6497</v>
      </c>
      <c r="F12" s="576" t="s">
        <v>1294</v>
      </c>
      <c r="G12" s="676" t="s">
        <v>3664</v>
      </c>
      <c r="H12" s="576" t="s">
        <v>5929</v>
      </c>
      <c r="I12" s="848"/>
    </row>
    <row r="13" spans="1:9" ht="13.5">
      <c r="A13" s="674" t="s">
        <v>5476</v>
      </c>
      <c r="B13" s="665" t="s">
        <v>5477</v>
      </c>
      <c r="C13" s="665" t="s">
        <v>5477</v>
      </c>
      <c r="D13" s="575">
        <v>5400</v>
      </c>
      <c r="E13" s="675" t="s">
        <v>6497</v>
      </c>
      <c r="F13" s="576" t="s">
        <v>7</v>
      </c>
      <c r="G13" s="676" t="s">
        <v>3664</v>
      </c>
      <c r="H13" s="576" t="s">
        <v>5929</v>
      </c>
      <c r="I13" s="848"/>
    </row>
    <row r="14" spans="1:9" ht="13.5">
      <c r="A14" s="674" t="s">
        <v>5478</v>
      </c>
      <c r="B14" s="665" t="s">
        <v>5479</v>
      </c>
      <c r="C14" s="665" t="s">
        <v>5479</v>
      </c>
      <c r="D14" s="575">
        <v>6900</v>
      </c>
      <c r="E14" s="675" t="s">
        <v>6497</v>
      </c>
      <c r="F14" s="576" t="s">
        <v>7</v>
      </c>
      <c r="G14" s="676" t="s">
        <v>3664</v>
      </c>
      <c r="H14" s="576" t="s">
        <v>5929</v>
      </c>
      <c r="I14" s="848"/>
    </row>
    <row r="15" spans="1:9" ht="13.5">
      <c r="A15" s="674" t="s">
        <v>5480</v>
      </c>
      <c r="B15" s="665" t="s">
        <v>5481</v>
      </c>
      <c r="C15" s="665" t="s">
        <v>5481</v>
      </c>
      <c r="D15" s="575">
        <v>8100</v>
      </c>
      <c r="E15" s="675" t="s">
        <v>6497</v>
      </c>
      <c r="F15" s="576" t="s">
        <v>7</v>
      </c>
      <c r="G15" s="676" t="s">
        <v>3664</v>
      </c>
      <c r="H15" s="576" t="s">
        <v>5929</v>
      </c>
      <c r="I15" s="848"/>
    </row>
    <row r="16" spans="1:9" ht="13.5">
      <c r="A16" s="674" t="s">
        <v>5482</v>
      </c>
      <c r="B16" s="665" t="s">
        <v>5483</v>
      </c>
      <c r="C16" s="665" t="s">
        <v>5483</v>
      </c>
      <c r="D16" s="575">
        <v>5400</v>
      </c>
      <c r="E16" s="675" t="s">
        <v>6497</v>
      </c>
      <c r="F16" s="576" t="s">
        <v>1294</v>
      </c>
      <c r="G16" s="676" t="s">
        <v>3664</v>
      </c>
      <c r="H16" s="576" t="s">
        <v>5929</v>
      </c>
      <c r="I16" s="848"/>
    </row>
    <row r="17" spans="1:9" ht="13.5">
      <c r="A17" s="674" t="s">
        <v>5484</v>
      </c>
      <c r="B17" s="665" t="s">
        <v>5485</v>
      </c>
      <c r="C17" s="665" t="s">
        <v>5485</v>
      </c>
      <c r="D17" s="575">
        <v>6900</v>
      </c>
      <c r="E17" s="675" t="s">
        <v>6497</v>
      </c>
      <c r="F17" s="576" t="s">
        <v>1294</v>
      </c>
      <c r="G17" s="676" t="s">
        <v>3664</v>
      </c>
      <c r="H17" s="576" t="s">
        <v>5929</v>
      </c>
      <c r="I17" s="848"/>
    </row>
    <row r="18" spans="1:9" ht="13.5">
      <c r="A18" s="674" t="s">
        <v>5486</v>
      </c>
      <c r="B18" s="665" t="s">
        <v>5487</v>
      </c>
      <c r="C18" s="665" t="s">
        <v>5487</v>
      </c>
      <c r="D18" s="575">
        <v>8100</v>
      </c>
      <c r="E18" s="675" t="s">
        <v>6497</v>
      </c>
      <c r="F18" s="576" t="s">
        <v>1294</v>
      </c>
      <c r="G18" s="676" t="s">
        <v>3664</v>
      </c>
      <c r="H18" s="576" t="s">
        <v>5929</v>
      </c>
      <c r="I18" s="848"/>
    </row>
    <row r="19" spans="1:9" ht="13.5">
      <c r="A19" s="674" t="s">
        <v>5547</v>
      </c>
      <c r="B19" s="665" t="s">
        <v>5548</v>
      </c>
      <c r="C19" s="665" t="s">
        <v>5548</v>
      </c>
      <c r="D19" s="575">
        <v>9000</v>
      </c>
      <c r="E19" s="675" t="s">
        <v>6497</v>
      </c>
      <c r="F19" s="576" t="s">
        <v>7</v>
      </c>
      <c r="G19" s="676" t="s">
        <v>3664</v>
      </c>
      <c r="H19" s="576" t="s">
        <v>5929</v>
      </c>
      <c r="I19" s="848"/>
    </row>
    <row r="20" spans="1:9" ht="13.5">
      <c r="A20" s="674" t="s">
        <v>5549</v>
      </c>
      <c r="B20" s="665" t="s">
        <v>5550</v>
      </c>
      <c r="C20" s="665" t="s">
        <v>5550</v>
      </c>
      <c r="D20" s="575">
        <v>11496</v>
      </c>
      <c r="E20" s="675" t="s">
        <v>6497</v>
      </c>
      <c r="F20" s="576" t="s">
        <v>7</v>
      </c>
      <c r="G20" s="676" t="s">
        <v>3664</v>
      </c>
      <c r="H20" s="576" t="s">
        <v>5929</v>
      </c>
      <c r="I20" s="848"/>
    </row>
    <row r="21" spans="1:9" ht="13.5">
      <c r="A21" s="674" t="s">
        <v>5551</v>
      </c>
      <c r="B21" s="665" t="s">
        <v>5552</v>
      </c>
      <c r="C21" s="665" t="s">
        <v>5552</v>
      </c>
      <c r="D21" s="575">
        <v>13500</v>
      </c>
      <c r="E21" s="675" t="s">
        <v>6497</v>
      </c>
      <c r="F21" s="576" t="s">
        <v>7</v>
      </c>
      <c r="G21" s="676" t="s">
        <v>3664</v>
      </c>
      <c r="H21" s="576" t="s">
        <v>5929</v>
      </c>
      <c r="I21" s="848"/>
    </row>
    <row r="22" spans="1:9" ht="13.5">
      <c r="A22" s="674" t="s">
        <v>5553</v>
      </c>
      <c r="B22" s="665" t="s">
        <v>5554</v>
      </c>
      <c r="C22" s="665" t="s">
        <v>5554</v>
      </c>
      <c r="D22" s="575">
        <v>9000</v>
      </c>
      <c r="E22" s="675" t="s">
        <v>6497</v>
      </c>
      <c r="F22" s="576" t="s">
        <v>1294</v>
      </c>
      <c r="G22" s="676" t="s">
        <v>3664</v>
      </c>
      <c r="H22" s="576" t="s">
        <v>5929</v>
      </c>
      <c r="I22" s="848"/>
    </row>
    <row r="23" spans="1:9" ht="13.5">
      <c r="A23" s="674" t="s">
        <v>5555</v>
      </c>
      <c r="B23" s="665" t="s">
        <v>5556</v>
      </c>
      <c r="C23" s="665" t="s">
        <v>5556</v>
      </c>
      <c r="D23" s="575">
        <v>11496</v>
      </c>
      <c r="E23" s="675" t="s">
        <v>6497</v>
      </c>
      <c r="F23" s="576" t="s">
        <v>1294</v>
      </c>
      <c r="G23" s="676" t="s">
        <v>3664</v>
      </c>
      <c r="H23" s="576" t="s">
        <v>5929</v>
      </c>
      <c r="I23" s="848"/>
    </row>
    <row r="24" spans="1:9" ht="13.5">
      <c r="A24" s="674" t="s">
        <v>5557</v>
      </c>
      <c r="B24" s="665" t="s">
        <v>5558</v>
      </c>
      <c r="C24" s="665" t="s">
        <v>5558</v>
      </c>
      <c r="D24" s="575">
        <v>13500</v>
      </c>
      <c r="E24" s="675" t="s">
        <v>6497</v>
      </c>
      <c r="F24" s="576" t="s">
        <v>1294</v>
      </c>
      <c r="G24" s="676" t="s">
        <v>3664</v>
      </c>
      <c r="H24" s="576" t="s">
        <v>5929</v>
      </c>
      <c r="I24" s="848"/>
    </row>
    <row r="25" spans="1:9" ht="13.5">
      <c r="A25" s="674" t="s">
        <v>5559</v>
      </c>
      <c r="B25" s="665" t="s">
        <v>5805</v>
      </c>
      <c r="C25" s="665" t="s">
        <v>5805</v>
      </c>
      <c r="D25" s="575">
        <v>12240</v>
      </c>
      <c r="E25" s="675" t="s">
        <v>6497</v>
      </c>
      <c r="F25" s="576" t="s">
        <v>7</v>
      </c>
      <c r="G25" s="676" t="s">
        <v>3664</v>
      </c>
      <c r="H25" s="576" t="s">
        <v>5929</v>
      </c>
      <c r="I25" s="848"/>
    </row>
    <row r="26" spans="1:9" ht="13.5">
      <c r="A26" s="674" t="s">
        <v>5560</v>
      </c>
      <c r="B26" s="665" t="s">
        <v>5806</v>
      </c>
      <c r="C26" s="665" t="s">
        <v>5806</v>
      </c>
      <c r="D26" s="575">
        <v>15636</v>
      </c>
      <c r="E26" s="675" t="s">
        <v>6497</v>
      </c>
      <c r="F26" s="576" t="s">
        <v>7</v>
      </c>
      <c r="G26" s="676" t="s">
        <v>3664</v>
      </c>
      <c r="H26" s="576" t="s">
        <v>5929</v>
      </c>
      <c r="I26" s="848"/>
    </row>
    <row r="27" spans="1:9" ht="13.5">
      <c r="A27" s="674" t="s">
        <v>5561</v>
      </c>
      <c r="B27" s="665" t="s">
        <v>5807</v>
      </c>
      <c r="C27" s="665" t="s">
        <v>5807</v>
      </c>
      <c r="D27" s="575">
        <v>18360</v>
      </c>
      <c r="E27" s="675" t="s">
        <v>6497</v>
      </c>
      <c r="F27" s="576" t="s">
        <v>7</v>
      </c>
      <c r="G27" s="676" t="s">
        <v>3664</v>
      </c>
      <c r="H27" s="576" t="s">
        <v>5929</v>
      </c>
      <c r="I27" s="848"/>
    </row>
    <row r="28" spans="1:9" ht="13.5">
      <c r="A28" s="674" t="s">
        <v>5562</v>
      </c>
      <c r="B28" s="665" t="s">
        <v>5808</v>
      </c>
      <c r="C28" s="665" t="s">
        <v>5808</v>
      </c>
      <c r="D28" s="575">
        <v>12240</v>
      </c>
      <c r="E28" s="675" t="s">
        <v>6497</v>
      </c>
      <c r="F28" s="576" t="s">
        <v>1294</v>
      </c>
      <c r="G28" s="676" t="s">
        <v>3664</v>
      </c>
      <c r="H28" s="576" t="s">
        <v>5929</v>
      </c>
      <c r="I28" s="848"/>
    </row>
    <row r="29" spans="1:9" ht="13.5">
      <c r="A29" s="674" t="s">
        <v>5563</v>
      </c>
      <c r="B29" s="665" t="s">
        <v>5809</v>
      </c>
      <c r="C29" s="665" t="s">
        <v>5809</v>
      </c>
      <c r="D29" s="575">
        <v>15636</v>
      </c>
      <c r="E29" s="675" t="s">
        <v>6497</v>
      </c>
      <c r="F29" s="576" t="s">
        <v>1294</v>
      </c>
      <c r="G29" s="676" t="s">
        <v>3664</v>
      </c>
      <c r="H29" s="576" t="s">
        <v>5929</v>
      </c>
      <c r="I29" s="848"/>
    </row>
    <row r="30" spans="1:9" ht="13.5">
      <c r="A30" s="674" t="s">
        <v>5564</v>
      </c>
      <c r="B30" s="665" t="s">
        <v>5810</v>
      </c>
      <c r="C30" s="665" t="s">
        <v>5810</v>
      </c>
      <c r="D30" s="575">
        <v>18360</v>
      </c>
      <c r="E30" s="675" t="s">
        <v>6497</v>
      </c>
      <c r="F30" s="576" t="s">
        <v>1294</v>
      </c>
      <c r="G30" s="676" t="s">
        <v>3664</v>
      </c>
      <c r="H30" s="576" t="s">
        <v>5929</v>
      </c>
      <c r="I30" s="848"/>
    </row>
    <row r="31" spans="1:9" ht="13.5">
      <c r="A31" s="674" t="s">
        <v>5565</v>
      </c>
      <c r="B31" s="665" t="s">
        <v>5799</v>
      </c>
      <c r="C31" s="665" t="s">
        <v>5799</v>
      </c>
      <c r="D31" s="575">
        <v>19800</v>
      </c>
      <c r="E31" s="675" t="s">
        <v>6497</v>
      </c>
      <c r="F31" s="576" t="s">
        <v>7</v>
      </c>
      <c r="G31" s="676" t="s">
        <v>3664</v>
      </c>
      <c r="H31" s="576" t="s">
        <v>5929</v>
      </c>
      <c r="I31" s="848"/>
    </row>
    <row r="32" spans="1:9" ht="13.5">
      <c r="A32" s="674" t="s">
        <v>5566</v>
      </c>
      <c r="B32" s="665" t="s">
        <v>5800</v>
      </c>
      <c r="C32" s="665" t="s">
        <v>5800</v>
      </c>
      <c r="D32" s="575">
        <v>25296</v>
      </c>
      <c r="E32" s="675" t="s">
        <v>6497</v>
      </c>
      <c r="F32" s="576" t="s">
        <v>7</v>
      </c>
      <c r="G32" s="676" t="s">
        <v>3664</v>
      </c>
      <c r="H32" s="576" t="s">
        <v>5929</v>
      </c>
      <c r="I32" s="848"/>
    </row>
    <row r="33" spans="1:9" ht="13.5">
      <c r="A33" s="674" t="s">
        <v>5567</v>
      </c>
      <c r="B33" s="665" t="s">
        <v>5801</v>
      </c>
      <c r="C33" s="665" t="s">
        <v>5801</v>
      </c>
      <c r="D33" s="575">
        <v>29700</v>
      </c>
      <c r="E33" s="675" t="s">
        <v>6497</v>
      </c>
      <c r="F33" s="576" t="s">
        <v>7</v>
      </c>
      <c r="G33" s="676" t="s">
        <v>3664</v>
      </c>
      <c r="H33" s="576" t="s">
        <v>5929</v>
      </c>
      <c r="I33" s="848"/>
    </row>
    <row r="34" spans="1:9" ht="13.5">
      <c r="A34" s="674" t="s">
        <v>5568</v>
      </c>
      <c r="B34" s="665" t="s">
        <v>5802</v>
      </c>
      <c r="C34" s="665" t="s">
        <v>5802</v>
      </c>
      <c r="D34" s="575">
        <v>19800</v>
      </c>
      <c r="E34" s="675" t="s">
        <v>6497</v>
      </c>
      <c r="F34" s="576" t="s">
        <v>1294</v>
      </c>
      <c r="G34" s="676" t="s">
        <v>3664</v>
      </c>
      <c r="H34" s="576" t="s">
        <v>5929</v>
      </c>
      <c r="I34" s="848"/>
    </row>
    <row r="35" spans="1:9" ht="13.5">
      <c r="A35" s="674" t="s">
        <v>5569</v>
      </c>
      <c r="B35" s="665" t="s">
        <v>5803</v>
      </c>
      <c r="C35" s="665" t="s">
        <v>5803</v>
      </c>
      <c r="D35" s="575">
        <v>25296</v>
      </c>
      <c r="E35" s="675" t="s">
        <v>6497</v>
      </c>
      <c r="F35" s="576" t="s">
        <v>1294</v>
      </c>
      <c r="G35" s="676" t="s">
        <v>3664</v>
      </c>
      <c r="H35" s="576" t="s">
        <v>5929</v>
      </c>
      <c r="I35" s="848"/>
    </row>
    <row r="36" spans="1:9" ht="13.5">
      <c r="A36" s="674" t="s">
        <v>5570</v>
      </c>
      <c r="B36" s="665" t="s">
        <v>5804</v>
      </c>
      <c r="C36" s="665" t="s">
        <v>5804</v>
      </c>
      <c r="D36" s="575">
        <v>29700</v>
      </c>
      <c r="E36" s="675" t="s">
        <v>6497</v>
      </c>
      <c r="F36" s="576" t="s">
        <v>1294</v>
      </c>
      <c r="G36" s="676" t="s">
        <v>3664</v>
      </c>
      <c r="H36" s="576" t="s">
        <v>5929</v>
      </c>
      <c r="I36" s="848"/>
    </row>
    <row r="37" spans="1:9" ht="13.5">
      <c r="A37" s="674" t="s">
        <v>5628</v>
      </c>
      <c r="B37" s="665" t="s">
        <v>5629</v>
      </c>
      <c r="C37" s="665" t="s">
        <v>5629</v>
      </c>
      <c r="D37" s="575">
        <v>7200</v>
      </c>
      <c r="E37" s="675" t="s">
        <v>6497</v>
      </c>
      <c r="F37" s="576" t="s">
        <v>7</v>
      </c>
      <c r="G37" s="676" t="s">
        <v>3664</v>
      </c>
      <c r="H37" s="576" t="s">
        <v>5929</v>
      </c>
      <c r="I37" s="848"/>
    </row>
    <row r="38" spans="1:9" ht="13.5">
      <c r="A38" s="674" t="s">
        <v>5630</v>
      </c>
      <c r="B38" s="665" t="s">
        <v>5631</v>
      </c>
      <c r="C38" s="665" t="s">
        <v>5631</v>
      </c>
      <c r="D38" s="575">
        <v>9204</v>
      </c>
      <c r="E38" s="675" t="s">
        <v>6497</v>
      </c>
      <c r="F38" s="576" t="s">
        <v>7</v>
      </c>
      <c r="G38" s="676" t="s">
        <v>3664</v>
      </c>
      <c r="H38" s="576" t="s">
        <v>5929</v>
      </c>
      <c r="I38" s="848"/>
    </row>
    <row r="39" spans="1:9" ht="13.5">
      <c r="A39" s="674" t="s">
        <v>5632</v>
      </c>
      <c r="B39" s="665" t="s">
        <v>5633</v>
      </c>
      <c r="C39" s="665" t="s">
        <v>5633</v>
      </c>
      <c r="D39" s="575">
        <v>10800</v>
      </c>
      <c r="E39" s="675" t="s">
        <v>6497</v>
      </c>
      <c r="F39" s="576" t="s">
        <v>7</v>
      </c>
      <c r="G39" s="676" t="s">
        <v>3664</v>
      </c>
      <c r="H39" s="576" t="s">
        <v>5929</v>
      </c>
      <c r="I39" s="848"/>
    </row>
    <row r="40" spans="1:9" ht="13.5">
      <c r="A40" s="674" t="s">
        <v>5634</v>
      </c>
      <c r="B40" s="665" t="s">
        <v>5635</v>
      </c>
      <c r="C40" s="665" t="s">
        <v>5635</v>
      </c>
      <c r="D40" s="575">
        <v>7200</v>
      </c>
      <c r="E40" s="675" t="s">
        <v>6497</v>
      </c>
      <c r="F40" s="576" t="s">
        <v>1294</v>
      </c>
      <c r="G40" s="676" t="s">
        <v>3664</v>
      </c>
      <c r="H40" s="576" t="s">
        <v>5929</v>
      </c>
      <c r="I40" s="848"/>
    </row>
    <row r="41" spans="1:9" ht="13.5">
      <c r="A41" s="674" t="s">
        <v>5636</v>
      </c>
      <c r="B41" s="665" t="s">
        <v>5637</v>
      </c>
      <c r="C41" s="665" t="s">
        <v>5637</v>
      </c>
      <c r="D41" s="575">
        <v>9204</v>
      </c>
      <c r="E41" s="675" t="s">
        <v>6497</v>
      </c>
      <c r="F41" s="576" t="s">
        <v>1294</v>
      </c>
      <c r="G41" s="676" t="s">
        <v>3664</v>
      </c>
      <c r="H41" s="576" t="s">
        <v>5929</v>
      </c>
      <c r="I41" s="848"/>
    </row>
    <row r="42" spans="1:9" ht="14.25" thickBot="1">
      <c r="A42" s="674" t="s">
        <v>5638</v>
      </c>
      <c r="B42" s="665" t="s">
        <v>5639</v>
      </c>
      <c r="C42" s="665" t="s">
        <v>5639</v>
      </c>
      <c r="D42" s="575">
        <v>10800</v>
      </c>
      <c r="E42" s="675" t="s">
        <v>6497</v>
      </c>
      <c r="F42" s="576" t="s">
        <v>1294</v>
      </c>
      <c r="G42" s="676" t="s">
        <v>3664</v>
      </c>
      <c r="H42" s="576" t="s">
        <v>5929</v>
      </c>
      <c r="I42" s="848"/>
    </row>
    <row r="43" spans="1:9" ht="13.5">
      <c r="A43" s="861" t="s">
        <v>4194</v>
      </c>
      <c r="B43" s="132"/>
      <c r="C43" s="132"/>
      <c r="D43" s="132"/>
      <c r="E43" s="132"/>
      <c r="F43" s="132"/>
      <c r="G43" s="262"/>
      <c r="H43" s="158"/>
      <c r="I43" s="158"/>
    </row>
    <row r="44" spans="1:9" ht="13.5">
      <c r="A44" s="674" t="s">
        <v>4195</v>
      </c>
      <c r="B44" s="665" t="s">
        <v>4196</v>
      </c>
      <c r="C44" s="665" t="s">
        <v>4196</v>
      </c>
      <c r="D44" s="575">
        <v>5100</v>
      </c>
      <c r="E44" s="675" t="s">
        <v>6497</v>
      </c>
      <c r="F44" s="576" t="s">
        <v>7</v>
      </c>
      <c r="G44" s="576" t="s">
        <v>3663</v>
      </c>
      <c r="H44" s="848"/>
      <c r="I44" s="848"/>
    </row>
    <row r="45" spans="1:9" ht="13.5">
      <c r="A45" s="674" t="s">
        <v>4197</v>
      </c>
      <c r="B45" s="665" t="s">
        <v>4198</v>
      </c>
      <c r="C45" s="665" t="s">
        <v>4198</v>
      </c>
      <c r="D45" s="575">
        <v>7320</v>
      </c>
      <c r="E45" s="675" t="s">
        <v>6497</v>
      </c>
      <c r="F45" s="576" t="s">
        <v>7</v>
      </c>
      <c r="G45" s="576" t="s">
        <v>3663</v>
      </c>
      <c r="H45" s="848"/>
      <c r="I45" s="848"/>
    </row>
    <row r="46" spans="1:9" ht="13.5">
      <c r="A46" s="674" t="s">
        <v>4199</v>
      </c>
      <c r="B46" s="665" t="s">
        <v>4200</v>
      </c>
      <c r="C46" s="665" t="s">
        <v>4200</v>
      </c>
      <c r="D46" s="575">
        <v>8592</v>
      </c>
      <c r="E46" s="675" t="s">
        <v>6497</v>
      </c>
      <c r="F46" s="576" t="s">
        <v>7</v>
      </c>
      <c r="G46" s="576" t="s">
        <v>3663</v>
      </c>
      <c r="H46" s="848"/>
      <c r="I46" s="848"/>
    </row>
    <row r="47" spans="1:9" ht="13.5">
      <c r="A47" s="674" t="s">
        <v>4201</v>
      </c>
      <c r="B47" s="665" t="s">
        <v>4202</v>
      </c>
      <c r="C47" s="665" t="s">
        <v>4202</v>
      </c>
      <c r="D47" s="575">
        <v>5100</v>
      </c>
      <c r="E47" s="675" t="s">
        <v>6497</v>
      </c>
      <c r="F47" s="576" t="s">
        <v>1294</v>
      </c>
      <c r="G47" s="576" t="s">
        <v>3663</v>
      </c>
      <c r="H47" s="848"/>
      <c r="I47" s="848"/>
    </row>
    <row r="48" spans="1:9" ht="13.5">
      <c r="A48" s="674" t="s">
        <v>4203</v>
      </c>
      <c r="B48" s="665" t="s">
        <v>4204</v>
      </c>
      <c r="C48" s="665" t="s">
        <v>4204</v>
      </c>
      <c r="D48" s="575">
        <v>7320</v>
      </c>
      <c r="E48" s="675" t="s">
        <v>6497</v>
      </c>
      <c r="F48" s="576" t="s">
        <v>1294</v>
      </c>
      <c r="G48" s="576" t="s">
        <v>3663</v>
      </c>
      <c r="H48" s="848"/>
      <c r="I48" s="848"/>
    </row>
    <row r="49" spans="1:9" ht="13.5">
      <c r="A49" s="674" t="s">
        <v>4205</v>
      </c>
      <c r="B49" s="665" t="s">
        <v>4206</v>
      </c>
      <c r="C49" s="665" t="s">
        <v>4206</v>
      </c>
      <c r="D49" s="575">
        <v>8592</v>
      </c>
      <c r="E49" s="675" t="s">
        <v>6497</v>
      </c>
      <c r="F49" s="576" t="s">
        <v>1294</v>
      </c>
      <c r="G49" s="576" t="s">
        <v>3663</v>
      </c>
      <c r="H49" s="848"/>
      <c r="I49" s="848"/>
    </row>
    <row r="50" spans="1:9" ht="13.5">
      <c r="A50" s="674" t="s">
        <v>4207</v>
      </c>
      <c r="B50" s="665" t="s">
        <v>4208</v>
      </c>
      <c r="C50" s="665" t="s">
        <v>4208</v>
      </c>
      <c r="D50" s="575">
        <v>11892</v>
      </c>
      <c r="E50" s="675" t="s">
        <v>6497</v>
      </c>
      <c r="F50" s="576" t="s">
        <v>7</v>
      </c>
      <c r="G50" s="576" t="s">
        <v>3663</v>
      </c>
      <c r="H50" s="848"/>
      <c r="I50" s="848"/>
    </row>
    <row r="51" spans="1:9" ht="13.5">
      <c r="A51" s="674" t="s">
        <v>4209</v>
      </c>
      <c r="B51" s="665" t="s">
        <v>4210</v>
      </c>
      <c r="C51" s="665" t="s">
        <v>4210</v>
      </c>
      <c r="D51" s="575">
        <v>17088</v>
      </c>
      <c r="E51" s="675" t="s">
        <v>6497</v>
      </c>
      <c r="F51" s="576" t="s">
        <v>7</v>
      </c>
      <c r="G51" s="576" t="s">
        <v>3663</v>
      </c>
      <c r="H51" s="848"/>
      <c r="I51" s="848"/>
    </row>
    <row r="52" spans="1:9" ht="13.5">
      <c r="A52" s="674" t="s">
        <v>4211</v>
      </c>
      <c r="B52" s="665" t="s">
        <v>4212</v>
      </c>
      <c r="C52" s="665" t="s">
        <v>4212</v>
      </c>
      <c r="D52" s="575">
        <v>20052</v>
      </c>
      <c r="E52" s="675" t="s">
        <v>6497</v>
      </c>
      <c r="F52" s="576" t="s">
        <v>7</v>
      </c>
      <c r="G52" s="576" t="s">
        <v>3663</v>
      </c>
      <c r="H52" s="848"/>
      <c r="I52" s="848"/>
    </row>
    <row r="53" spans="1:9" ht="13.5">
      <c r="A53" s="674" t="s">
        <v>4213</v>
      </c>
      <c r="B53" s="665" t="s">
        <v>4214</v>
      </c>
      <c r="C53" s="665" t="s">
        <v>4214</v>
      </c>
      <c r="D53" s="575">
        <v>11892</v>
      </c>
      <c r="E53" s="675" t="s">
        <v>6497</v>
      </c>
      <c r="F53" s="576" t="s">
        <v>1294</v>
      </c>
      <c r="G53" s="576" t="s">
        <v>3663</v>
      </c>
      <c r="H53" s="848"/>
      <c r="I53" s="848"/>
    </row>
    <row r="54" spans="1:9" ht="13.5">
      <c r="A54" s="674" t="s">
        <v>4215</v>
      </c>
      <c r="B54" s="665" t="s">
        <v>4216</v>
      </c>
      <c r="C54" s="665" t="s">
        <v>4216</v>
      </c>
      <c r="D54" s="575">
        <v>17088</v>
      </c>
      <c r="E54" s="675" t="s">
        <v>6497</v>
      </c>
      <c r="F54" s="576" t="s">
        <v>1294</v>
      </c>
      <c r="G54" s="576" t="s">
        <v>3663</v>
      </c>
      <c r="H54" s="848"/>
      <c r="I54" s="848"/>
    </row>
    <row r="55" spans="1:9" ht="13.5">
      <c r="A55" s="674" t="s">
        <v>4217</v>
      </c>
      <c r="B55" s="665" t="s">
        <v>4218</v>
      </c>
      <c r="C55" s="665" t="s">
        <v>4218</v>
      </c>
      <c r="D55" s="575">
        <v>20052</v>
      </c>
      <c r="E55" s="675" t="s">
        <v>6497</v>
      </c>
      <c r="F55" s="576" t="s">
        <v>1294</v>
      </c>
      <c r="G55" s="576" t="s">
        <v>3663</v>
      </c>
      <c r="H55" s="848"/>
      <c r="I55" s="848"/>
    </row>
    <row r="56" spans="1:9" ht="13.5">
      <c r="A56" s="674" t="s">
        <v>4219</v>
      </c>
      <c r="B56" s="665" t="s">
        <v>4220</v>
      </c>
      <c r="C56" s="665" t="s">
        <v>4220</v>
      </c>
      <c r="D56" s="575">
        <v>33960</v>
      </c>
      <c r="E56" s="675" t="s">
        <v>6497</v>
      </c>
      <c r="F56" s="576" t="s">
        <v>7</v>
      </c>
      <c r="G56" s="576" t="s">
        <v>3663</v>
      </c>
      <c r="H56" s="848"/>
      <c r="I56" s="848"/>
    </row>
    <row r="57" spans="1:9" ht="13.5">
      <c r="A57" s="674" t="s">
        <v>4221</v>
      </c>
      <c r="B57" s="665" t="s">
        <v>4222</v>
      </c>
      <c r="C57" s="665" t="s">
        <v>4222</v>
      </c>
      <c r="D57" s="575">
        <v>39048</v>
      </c>
      <c r="E57" s="675" t="s">
        <v>6497</v>
      </c>
      <c r="F57" s="576" t="s">
        <v>7</v>
      </c>
      <c r="G57" s="576" t="s">
        <v>3663</v>
      </c>
      <c r="H57" s="158"/>
      <c r="I57" s="158"/>
    </row>
    <row r="58" spans="1:9" ht="13.5">
      <c r="A58" s="674" t="s">
        <v>4223</v>
      </c>
      <c r="B58" s="665" t="s">
        <v>4224</v>
      </c>
      <c r="C58" s="665" t="s">
        <v>4224</v>
      </c>
      <c r="D58" s="575">
        <v>45840</v>
      </c>
      <c r="E58" s="675" t="s">
        <v>6497</v>
      </c>
      <c r="F58" s="576" t="s">
        <v>7</v>
      </c>
      <c r="G58" s="576" t="s">
        <v>3663</v>
      </c>
      <c r="H58" s="158"/>
      <c r="I58" s="158"/>
    </row>
    <row r="59" spans="1:9" ht="13.5">
      <c r="A59" s="674" t="s">
        <v>4225</v>
      </c>
      <c r="B59" s="665" t="s">
        <v>4226</v>
      </c>
      <c r="C59" s="665" t="s">
        <v>4226</v>
      </c>
      <c r="D59" s="575">
        <v>33960</v>
      </c>
      <c r="E59" s="675" t="s">
        <v>6497</v>
      </c>
      <c r="F59" s="576" t="s">
        <v>1294</v>
      </c>
      <c r="G59" s="576" t="s">
        <v>3663</v>
      </c>
      <c r="H59" s="848"/>
      <c r="I59" s="848"/>
    </row>
    <row r="60" spans="1:9" ht="13.5">
      <c r="A60" s="674" t="s">
        <v>4227</v>
      </c>
      <c r="B60" s="665" t="s">
        <v>4228</v>
      </c>
      <c r="C60" s="665" t="s">
        <v>4228</v>
      </c>
      <c r="D60" s="575">
        <v>39048</v>
      </c>
      <c r="E60" s="675" t="s">
        <v>6497</v>
      </c>
      <c r="F60" s="576" t="s">
        <v>1294</v>
      </c>
      <c r="G60" s="576" t="s">
        <v>3663</v>
      </c>
      <c r="H60" s="158"/>
      <c r="I60" s="158"/>
    </row>
    <row r="61" spans="1:9" ht="13.5">
      <c r="A61" s="674" t="s">
        <v>4229</v>
      </c>
      <c r="B61" s="665" t="s">
        <v>4230</v>
      </c>
      <c r="C61" s="665" t="s">
        <v>4230</v>
      </c>
      <c r="D61" s="575">
        <v>45840</v>
      </c>
      <c r="E61" s="675" t="s">
        <v>6497</v>
      </c>
      <c r="F61" s="576" t="s">
        <v>1294</v>
      </c>
      <c r="G61" s="576" t="s">
        <v>3663</v>
      </c>
      <c r="H61" s="158"/>
      <c r="I61" s="848"/>
    </row>
    <row r="62" spans="1:9" ht="13.5">
      <c r="A62" s="674" t="s">
        <v>6948</v>
      </c>
      <c r="B62" s="665" t="s">
        <v>6949</v>
      </c>
      <c r="C62" s="665" t="s">
        <v>6949</v>
      </c>
      <c r="D62" s="575">
        <v>180000</v>
      </c>
      <c r="E62" s="675" t="s">
        <v>6497</v>
      </c>
      <c r="F62" s="576" t="s">
        <v>7</v>
      </c>
      <c r="G62" s="576" t="s">
        <v>3663</v>
      </c>
      <c r="H62" s="576" t="s">
        <v>5929</v>
      </c>
      <c r="I62" s="848"/>
    </row>
    <row r="63" spans="1:9" ht="13.5">
      <c r="A63" s="674" t="s">
        <v>6950</v>
      </c>
      <c r="B63" s="665" t="s">
        <v>6951</v>
      </c>
      <c r="C63" s="665" t="s">
        <v>6951</v>
      </c>
      <c r="D63" s="575">
        <v>207000</v>
      </c>
      <c r="E63" s="675" t="s">
        <v>6497</v>
      </c>
      <c r="F63" s="576" t="s">
        <v>7</v>
      </c>
      <c r="G63" s="576" t="s">
        <v>3663</v>
      </c>
      <c r="H63" s="576" t="s">
        <v>5929</v>
      </c>
      <c r="I63" s="848"/>
    </row>
    <row r="64" spans="1:9" ht="13.5">
      <c r="A64" s="674" t="s">
        <v>6952</v>
      </c>
      <c r="B64" s="665" t="s">
        <v>6953</v>
      </c>
      <c r="C64" s="665" t="s">
        <v>6953</v>
      </c>
      <c r="D64" s="575">
        <v>243000</v>
      </c>
      <c r="E64" s="675" t="s">
        <v>6497</v>
      </c>
      <c r="F64" s="576" t="s">
        <v>7</v>
      </c>
      <c r="G64" s="576" t="s">
        <v>3663</v>
      </c>
      <c r="H64" s="576" t="s">
        <v>5929</v>
      </c>
      <c r="I64" s="848"/>
    </row>
    <row r="65" spans="1:9" ht="13.5">
      <c r="A65" s="674" t="s">
        <v>6954</v>
      </c>
      <c r="B65" s="665" t="s">
        <v>6955</v>
      </c>
      <c r="C65" s="665" t="s">
        <v>6955</v>
      </c>
      <c r="D65" s="575">
        <v>180000</v>
      </c>
      <c r="E65" s="675" t="s">
        <v>6497</v>
      </c>
      <c r="F65" s="576" t="s">
        <v>1294</v>
      </c>
      <c r="G65" s="576" t="s">
        <v>3663</v>
      </c>
      <c r="H65" s="576" t="s">
        <v>5929</v>
      </c>
      <c r="I65" s="848"/>
    </row>
    <row r="66" spans="1:9" ht="13.5">
      <c r="A66" s="674" t="s">
        <v>6956</v>
      </c>
      <c r="B66" s="665" t="s">
        <v>6957</v>
      </c>
      <c r="C66" s="665" t="s">
        <v>6957</v>
      </c>
      <c r="D66" s="575">
        <v>207000</v>
      </c>
      <c r="E66" s="675" t="s">
        <v>6497</v>
      </c>
      <c r="F66" s="576" t="s">
        <v>1294</v>
      </c>
      <c r="G66" s="576" t="s">
        <v>3663</v>
      </c>
      <c r="H66" s="576" t="s">
        <v>5929</v>
      </c>
      <c r="I66" s="848"/>
    </row>
    <row r="67" spans="1:9" ht="13.5">
      <c r="A67" s="674" t="s">
        <v>6958</v>
      </c>
      <c r="B67" s="665" t="s">
        <v>6959</v>
      </c>
      <c r="C67" s="665" t="s">
        <v>6959</v>
      </c>
      <c r="D67" s="575">
        <v>243000</v>
      </c>
      <c r="E67" s="675" t="s">
        <v>6497</v>
      </c>
      <c r="F67" s="576" t="s">
        <v>1294</v>
      </c>
      <c r="G67" s="576" t="s">
        <v>3663</v>
      </c>
      <c r="H67" s="576" t="s">
        <v>5929</v>
      </c>
      <c r="I67" s="848"/>
    </row>
    <row r="68" spans="1:9" ht="13.5">
      <c r="A68" s="674" t="s">
        <v>5708</v>
      </c>
      <c r="B68" s="665" t="s">
        <v>5709</v>
      </c>
      <c r="C68" s="665" t="s">
        <v>5709</v>
      </c>
      <c r="D68" s="575">
        <v>8496</v>
      </c>
      <c r="E68" s="675" t="s">
        <v>6497</v>
      </c>
      <c r="F68" s="576" t="s">
        <v>7</v>
      </c>
      <c r="G68" s="576" t="s">
        <v>3663</v>
      </c>
      <c r="H68" s="848"/>
      <c r="I68" s="848"/>
    </row>
    <row r="69" spans="1:9" ht="13.5">
      <c r="A69" s="674" t="s">
        <v>5710</v>
      </c>
      <c r="B69" s="665" t="s">
        <v>5711</v>
      </c>
      <c r="C69" s="665" t="s">
        <v>5711</v>
      </c>
      <c r="D69" s="575">
        <v>12192</v>
      </c>
      <c r="E69" s="675" t="s">
        <v>6497</v>
      </c>
      <c r="F69" s="576" t="s">
        <v>7</v>
      </c>
      <c r="G69" s="576" t="s">
        <v>3663</v>
      </c>
      <c r="H69" s="848"/>
      <c r="I69" s="848"/>
    </row>
    <row r="70" spans="1:9" ht="13.5">
      <c r="A70" s="674" t="s">
        <v>5712</v>
      </c>
      <c r="B70" s="665" t="s">
        <v>5713</v>
      </c>
      <c r="C70" s="665" t="s">
        <v>5713</v>
      </c>
      <c r="D70" s="575">
        <v>14316</v>
      </c>
      <c r="E70" s="675" t="s">
        <v>6497</v>
      </c>
      <c r="F70" s="576" t="s">
        <v>7</v>
      </c>
      <c r="G70" s="576" t="s">
        <v>3663</v>
      </c>
      <c r="H70" s="848"/>
      <c r="I70" s="848"/>
    </row>
    <row r="71" spans="1:9" ht="13.5">
      <c r="A71" s="674" t="s">
        <v>5714</v>
      </c>
      <c r="B71" s="665" t="s">
        <v>5715</v>
      </c>
      <c r="C71" s="665" t="s">
        <v>5715</v>
      </c>
      <c r="D71" s="575">
        <v>8496</v>
      </c>
      <c r="E71" s="675" t="s">
        <v>6497</v>
      </c>
      <c r="F71" s="576" t="s">
        <v>1294</v>
      </c>
      <c r="G71" s="576" t="s">
        <v>3663</v>
      </c>
      <c r="H71" s="848"/>
      <c r="I71" s="848"/>
    </row>
    <row r="72" spans="1:9" ht="13.5">
      <c r="A72" s="674" t="s">
        <v>5716</v>
      </c>
      <c r="B72" s="665" t="s">
        <v>5717</v>
      </c>
      <c r="C72" s="665" t="s">
        <v>5717</v>
      </c>
      <c r="D72" s="575">
        <v>12192</v>
      </c>
      <c r="E72" s="675" t="s">
        <v>6497</v>
      </c>
      <c r="F72" s="576" t="s">
        <v>1294</v>
      </c>
      <c r="G72" s="576" t="s">
        <v>3663</v>
      </c>
      <c r="H72" s="848"/>
      <c r="I72" s="848"/>
    </row>
    <row r="73" spans="1:9" ht="13.5">
      <c r="A73" s="674" t="s">
        <v>5718</v>
      </c>
      <c r="B73" s="665" t="s">
        <v>5719</v>
      </c>
      <c r="C73" s="665" t="s">
        <v>5719</v>
      </c>
      <c r="D73" s="575">
        <v>14316</v>
      </c>
      <c r="E73" s="675" t="s">
        <v>6497</v>
      </c>
      <c r="F73" s="576" t="s">
        <v>1294</v>
      </c>
      <c r="G73" s="576" t="s">
        <v>3663</v>
      </c>
      <c r="H73" s="848"/>
      <c r="I73" s="848"/>
    </row>
    <row r="74" spans="1:9" ht="13.5">
      <c r="A74" s="900" t="s">
        <v>1896</v>
      </c>
      <c r="B74" s="668" t="s">
        <v>3883</v>
      </c>
      <c r="C74" s="668" t="s">
        <v>3883</v>
      </c>
      <c r="D74" s="901">
        <v>384</v>
      </c>
      <c r="E74" s="680" t="s">
        <v>6497</v>
      </c>
      <c r="F74" s="593" t="s">
        <v>7</v>
      </c>
      <c r="G74" s="593" t="s">
        <v>3663</v>
      </c>
      <c r="H74" s="848"/>
      <c r="I74" s="848"/>
    </row>
    <row r="75" spans="1:9" ht="13.5">
      <c r="A75" s="900" t="s">
        <v>1897</v>
      </c>
      <c r="B75" s="668" t="s">
        <v>3884</v>
      </c>
      <c r="C75" s="668" t="s">
        <v>3884</v>
      </c>
      <c r="D75" s="901">
        <v>492</v>
      </c>
      <c r="E75" s="680" t="s">
        <v>6497</v>
      </c>
      <c r="F75" s="593" t="s">
        <v>7</v>
      </c>
      <c r="G75" s="593" t="s">
        <v>3663</v>
      </c>
      <c r="H75" s="848"/>
      <c r="I75" s="848"/>
    </row>
    <row r="76" spans="1:9" ht="13.5">
      <c r="A76" s="900" t="s">
        <v>1898</v>
      </c>
      <c r="B76" s="668" t="s">
        <v>3885</v>
      </c>
      <c r="C76" s="668" t="s">
        <v>3885</v>
      </c>
      <c r="D76" s="901">
        <v>588</v>
      </c>
      <c r="E76" s="680" t="s">
        <v>6497</v>
      </c>
      <c r="F76" s="593" t="s">
        <v>7</v>
      </c>
      <c r="G76" s="593" t="s">
        <v>3663</v>
      </c>
      <c r="H76" s="848"/>
      <c r="I76" s="848"/>
    </row>
    <row r="77" spans="1:9" ht="13.5">
      <c r="A77" s="900" t="s">
        <v>1899</v>
      </c>
      <c r="B77" s="668" t="s">
        <v>3886</v>
      </c>
      <c r="C77" s="668" t="s">
        <v>3886</v>
      </c>
      <c r="D77" s="901">
        <v>384</v>
      </c>
      <c r="E77" s="680" t="s">
        <v>6497</v>
      </c>
      <c r="F77" s="593" t="s">
        <v>1294</v>
      </c>
      <c r="G77" s="593" t="s">
        <v>3663</v>
      </c>
      <c r="H77" s="848"/>
      <c r="I77" s="848"/>
    </row>
    <row r="78" spans="1:9" ht="13.5">
      <c r="A78" s="900" t="s">
        <v>1900</v>
      </c>
      <c r="B78" s="668" t="s">
        <v>3887</v>
      </c>
      <c r="C78" s="668" t="s">
        <v>3887</v>
      </c>
      <c r="D78" s="901">
        <v>492</v>
      </c>
      <c r="E78" s="680" t="s">
        <v>6497</v>
      </c>
      <c r="F78" s="593" t="s">
        <v>1294</v>
      </c>
      <c r="G78" s="593" t="s">
        <v>3663</v>
      </c>
      <c r="H78" s="848"/>
      <c r="I78" s="848"/>
    </row>
    <row r="79" spans="1:9" ht="13.5">
      <c r="A79" s="900" t="s">
        <v>1901</v>
      </c>
      <c r="B79" s="668" t="s">
        <v>3888</v>
      </c>
      <c r="C79" s="668" t="s">
        <v>3888</v>
      </c>
      <c r="D79" s="901">
        <v>588</v>
      </c>
      <c r="E79" s="680" t="s">
        <v>6497</v>
      </c>
      <c r="F79" s="593" t="s">
        <v>1294</v>
      </c>
      <c r="G79" s="593" t="s">
        <v>3663</v>
      </c>
      <c r="H79" s="848"/>
      <c r="I79" s="848"/>
    </row>
    <row r="80" spans="1:9" ht="13.5">
      <c r="A80" s="902" t="s">
        <v>85</v>
      </c>
      <c r="B80" s="668" t="s">
        <v>3889</v>
      </c>
      <c r="C80" s="668" t="s">
        <v>3889</v>
      </c>
      <c r="D80" s="901">
        <v>1812</v>
      </c>
      <c r="E80" s="680" t="s">
        <v>6497</v>
      </c>
      <c r="F80" s="903" t="s">
        <v>7</v>
      </c>
      <c r="G80" s="903" t="s">
        <v>3663</v>
      </c>
      <c r="H80" s="848"/>
      <c r="I80" s="848"/>
    </row>
    <row r="81" spans="1:9" ht="13.5">
      <c r="A81" s="902" t="s">
        <v>86</v>
      </c>
      <c r="B81" s="668" t="s">
        <v>3890</v>
      </c>
      <c r="C81" s="668" t="s">
        <v>3890</v>
      </c>
      <c r="D81" s="901">
        <v>2700</v>
      </c>
      <c r="E81" s="680" t="s">
        <v>6497</v>
      </c>
      <c r="F81" s="903" t="s">
        <v>7</v>
      </c>
      <c r="G81" s="903" t="s">
        <v>3663</v>
      </c>
      <c r="H81" s="848"/>
      <c r="I81" s="848"/>
    </row>
    <row r="82" spans="1:9" ht="13.5">
      <c r="A82" s="902" t="s">
        <v>87</v>
      </c>
      <c r="B82" s="668" t="s">
        <v>3891</v>
      </c>
      <c r="C82" s="668" t="s">
        <v>3891</v>
      </c>
      <c r="D82" s="901">
        <v>3156</v>
      </c>
      <c r="E82" s="680" t="s">
        <v>6497</v>
      </c>
      <c r="F82" s="903" t="s">
        <v>7</v>
      </c>
      <c r="G82" s="903" t="s">
        <v>3663</v>
      </c>
      <c r="H82" s="848"/>
      <c r="I82" s="848"/>
    </row>
    <row r="83" spans="1:9" ht="13.5">
      <c r="A83" s="902" t="s">
        <v>88</v>
      </c>
      <c r="B83" s="668" t="s">
        <v>3892</v>
      </c>
      <c r="C83" s="668" t="s">
        <v>3892</v>
      </c>
      <c r="D83" s="901">
        <v>1812</v>
      </c>
      <c r="E83" s="680" t="s">
        <v>6497</v>
      </c>
      <c r="F83" s="593" t="s">
        <v>1294</v>
      </c>
      <c r="G83" s="593" t="s">
        <v>3663</v>
      </c>
      <c r="H83" s="848"/>
      <c r="I83" s="848"/>
    </row>
    <row r="84" spans="1:9" ht="13.5">
      <c r="A84" s="902" t="s">
        <v>89</v>
      </c>
      <c r="B84" s="668" t="s">
        <v>3893</v>
      </c>
      <c r="C84" s="668" t="s">
        <v>3893</v>
      </c>
      <c r="D84" s="901">
        <v>2700</v>
      </c>
      <c r="E84" s="680" t="s">
        <v>6497</v>
      </c>
      <c r="F84" s="593" t="s">
        <v>1294</v>
      </c>
      <c r="G84" s="593" t="s">
        <v>3663</v>
      </c>
      <c r="H84" s="848"/>
      <c r="I84" s="848"/>
    </row>
    <row r="85" spans="1:9" ht="13.5">
      <c r="A85" s="902" t="s">
        <v>90</v>
      </c>
      <c r="B85" s="668" t="s">
        <v>3894</v>
      </c>
      <c r="C85" s="668" t="s">
        <v>3894</v>
      </c>
      <c r="D85" s="901">
        <v>3156</v>
      </c>
      <c r="E85" s="680" t="s">
        <v>6497</v>
      </c>
      <c r="F85" s="593" t="s">
        <v>1294</v>
      </c>
      <c r="G85" s="593" t="s">
        <v>3663</v>
      </c>
      <c r="H85" s="848"/>
      <c r="I85" s="848"/>
    </row>
    <row r="86" spans="1:9" ht="13.5">
      <c r="A86" s="121" t="s">
        <v>2378</v>
      </c>
      <c r="B86" s="665" t="s">
        <v>3895</v>
      </c>
      <c r="C86" s="665" t="s">
        <v>3895</v>
      </c>
      <c r="D86" s="575">
        <v>1368</v>
      </c>
      <c r="E86" s="675" t="s">
        <v>6497</v>
      </c>
      <c r="F86" s="677" t="s">
        <v>7</v>
      </c>
      <c r="G86" s="677" t="s">
        <v>3663</v>
      </c>
      <c r="H86" s="848"/>
      <c r="I86" s="848"/>
    </row>
    <row r="87" spans="1:9" ht="13.5">
      <c r="A87" s="121" t="s">
        <v>2379</v>
      </c>
      <c r="B87" s="665" t="s">
        <v>3896</v>
      </c>
      <c r="C87" s="665" t="s">
        <v>3896</v>
      </c>
      <c r="D87" s="575">
        <v>1944</v>
      </c>
      <c r="E87" s="675" t="s">
        <v>6497</v>
      </c>
      <c r="F87" s="576" t="s">
        <v>7</v>
      </c>
      <c r="G87" s="576" t="s">
        <v>3663</v>
      </c>
      <c r="H87" s="848"/>
      <c r="I87" s="848"/>
    </row>
    <row r="88" spans="1:9" ht="13.5">
      <c r="A88" s="121" t="s">
        <v>2380</v>
      </c>
      <c r="B88" s="665" t="s">
        <v>3897</v>
      </c>
      <c r="C88" s="665" t="s">
        <v>3897</v>
      </c>
      <c r="D88" s="575">
        <v>2292</v>
      </c>
      <c r="E88" s="675" t="s">
        <v>6497</v>
      </c>
      <c r="F88" s="677" t="s">
        <v>7</v>
      </c>
      <c r="G88" s="677" t="s">
        <v>3663</v>
      </c>
      <c r="H88" s="848"/>
      <c r="I88" s="848"/>
    </row>
    <row r="89" spans="1:9" ht="13.5">
      <c r="A89" s="121" t="s">
        <v>2381</v>
      </c>
      <c r="B89" s="665" t="s">
        <v>3898</v>
      </c>
      <c r="C89" s="665" t="s">
        <v>3898</v>
      </c>
      <c r="D89" s="575">
        <v>1368</v>
      </c>
      <c r="E89" s="675" t="s">
        <v>6497</v>
      </c>
      <c r="F89" s="576" t="s">
        <v>1294</v>
      </c>
      <c r="G89" s="576" t="s">
        <v>3663</v>
      </c>
      <c r="H89" s="848"/>
      <c r="I89" s="848"/>
    </row>
    <row r="90" spans="1:9" ht="13.5">
      <c r="A90" s="121" t="s">
        <v>2382</v>
      </c>
      <c r="B90" s="665" t="s">
        <v>3899</v>
      </c>
      <c r="C90" s="665" t="s">
        <v>3899</v>
      </c>
      <c r="D90" s="575">
        <v>1944</v>
      </c>
      <c r="E90" s="675" t="s">
        <v>6497</v>
      </c>
      <c r="F90" s="576" t="s">
        <v>1294</v>
      </c>
      <c r="G90" s="576" t="s">
        <v>3663</v>
      </c>
      <c r="H90" s="848"/>
      <c r="I90" s="848"/>
    </row>
    <row r="91" spans="1:9" ht="13.5">
      <c r="A91" s="121" t="s">
        <v>2383</v>
      </c>
      <c r="B91" s="665" t="s">
        <v>3900</v>
      </c>
      <c r="C91" s="665" t="s">
        <v>3900</v>
      </c>
      <c r="D91" s="575">
        <v>2292</v>
      </c>
      <c r="E91" s="675" t="s">
        <v>6497</v>
      </c>
      <c r="F91" s="576" t="s">
        <v>1294</v>
      </c>
      <c r="G91" s="576" t="s">
        <v>3663</v>
      </c>
      <c r="H91" s="848"/>
      <c r="I91" s="848"/>
    </row>
    <row r="92" spans="1:9" ht="13.5">
      <c r="A92" s="121" t="s">
        <v>91</v>
      </c>
      <c r="B92" s="665" t="s">
        <v>4168</v>
      </c>
      <c r="C92" s="665" t="s">
        <v>4168</v>
      </c>
      <c r="D92" s="575">
        <v>2376</v>
      </c>
      <c r="E92" s="675" t="s">
        <v>6497</v>
      </c>
      <c r="F92" s="677" t="s">
        <v>7</v>
      </c>
      <c r="G92" s="677" t="s">
        <v>3663</v>
      </c>
      <c r="H92" s="848"/>
      <c r="I92" s="848"/>
    </row>
    <row r="93" spans="1:9" ht="13.5">
      <c r="A93" s="121" t="s">
        <v>92</v>
      </c>
      <c r="B93" s="665" t="s">
        <v>4169</v>
      </c>
      <c r="C93" s="665" t="s">
        <v>4169</v>
      </c>
      <c r="D93" s="575">
        <v>3504</v>
      </c>
      <c r="E93" s="675" t="s">
        <v>6497</v>
      </c>
      <c r="F93" s="576" t="s">
        <v>7</v>
      </c>
      <c r="G93" s="576" t="s">
        <v>3663</v>
      </c>
      <c r="H93" s="848"/>
      <c r="I93" s="848"/>
    </row>
    <row r="94" spans="1:9" ht="13.5">
      <c r="A94" s="121" t="s">
        <v>93</v>
      </c>
      <c r="B94" s="665" t="s">
        <v>4170</v>
      </c>
      <c r="C94" s="665" t="s">
        <v>4170</v>
      </c>
      <c r="D94" s="575">
        <v>4044</v>
      </c>
      <c r="E94" s="675" t="s">
        <v>6497</v>
      </c>
      <c r="F94" s="576" t="s">
        <v>7</v>
      </c>
      <c r="G94" s="576" t="s">
        <v>3663</v>
      </c>
      <c r="H94" s="848"/>
      <c r="I94" s="848"/>
    </row>
    <row r="95" spans="1:9" ht="13.5">
      <c r="A95" s="121" t="s">
        <v>94</v>
      </c>
      <c r="B95" s="665" t="s">
        <v>4171</v>
      </c>
      <c r="C95" s="665" t="s">
        <v>4171</v>
      </c>
      <c r="D95" s="575">
        <v>2376</v>
      </c>
      <c r="E95" s="675" t="s">
        <v>6497</v>
      </c>
      <c r="F95" s="576" t="s">
        <v>1294</v>
      </c>
      <c r="G95" s="576" t="s">
        <v>3663</v>
      </c>
      <c r="H95" s="848"/>
      <c r="I95" s="848"/>
    </row>
    <row r="96" spans="1:9" ht="13.5">
      <c r="A96" s="121" t="s">
        <v>95</v>
      </c>
      <c r="B96" s="665" t="s">
        <v>4172</v>
      </c>
      <c r="C96" s="665" t="s">
        <v>4172</v>
      </c>
      <c r="D96" s="575">
        <v>3504</v>
      </c>
      <c r="E96" s="675" t="s">
        <v>6497</v>
      </c>
      <c r="F96" s="576" t="s">
        <v>1294</v>
      </c>
      <c r="G96" s="576" t="s">
        <v>3663</v>
      </c>
      <c r="H96" s="848"/>
      <c r="I96" s="848"/>
    </row>
    <row r="97" spans="1:9" ht="13.5">
      <c r="A97" s="121" t="s">
        <v>96</v>
      </c>
      <c r="B97" s="665" t="s">
        <v>4173</v>
      </c>
      <c r="C97" s="665" t="s">
        <v>4173</v>
      </c>
      <c r="D97" s="575">
        <v>4044</v>
      </c>
      <c r="E97" s="675" t="s">
        <v>6497</v>
      </c>
      <c r="F97" s="576" t="s">
        <v>1294</v>
      </c>
      <c r="G97" s="576" t="s">
        <v>3663</v>
      </c>
      <c r="H97" s="848"/>
      <c r="I97" s="848"/>
    </row>
    <row r="98" spans="1:9" ht="13.5">
      <c r="A98" s="121" t="s">
        <v>2384</v>
      </c>
      <c r="B98" s="665" t="s">
        <v>3907</v>
      </c>
      <c r="C98" s="665" t="s">
        <v>3907</v>
      </c>
      <c r="D98" s="575">
        <v>2208</v>
      </c>
      <c r="E98" s="675" t="s">
        <v>6497</v>
      </c>
      <c r="F98" s="677" t="s">
        <v>7</v>
      </c>
      <c r="G98" s="677" t="s">
        <v>3663</v>
      </c>
      <c r="H98" s="848"/>
      <c r="I98" s="848"/>
    </row>
    <row r="99" spans="1:9" ht="13.5">
      <c r="A99" s="121" t="s">
        <v>2385</v>
      </c>
      <c r="B99" s="665" t="s">
        <v>3908</v>
      </c>
      <c r="C99" s="665" t="s">
        <v>3908</v>
      </c>
      <c r="D99" s="575">
        <v>3168</v>
      </c>
      <c r="E99" s="675" t="s">
        <v>6497</v>
      </c>
      <c r="F99" s="576" t="s">
        <v>7</v>
      </c>
      <c r="G99" s="576" t="s">
        <v>3663</v>
      </c>
      <c r="H99" s="848"/>
      <c r="I99" s="848"/>
    </row>
    <row r="100" spans="1:9" ht="13.5">
      <c r="A100" s="121" t="s">
        <v>2386</v>
      </c>
      <c r="B100" s="665" t="s">
        <v>3909</v>
      </c>
      <c r="C100" s="665" t="s">
        <v>3909</v>
      </c>
      <c r="D100" s="575">
        <v>3708</v>
      </c>
      <c r="E100" s="675" t="s">
        <v>6497</v>
      </c>
      <c r="F100" s="677" t="s">
        <v>7</v>
      </c>
      <c r="G100" s="677" t="s">
        <v>3663</v>
      </c>
      <c r="H100" s="848"/>
      <c r="I100" s="848"/>
    </row>
    <row r="101" spans="1:9" ht="13.5">
      <c r="A101" s="121" t="s">
        <v>2387</v>
      </c>
      <c r="B101" s="665" t="s">
        <v>3910</v>
      </c>
      <c r="C101" s="665" t="s">
        <v>3910</v>
      </c>
      <c r="D101" s="575">
        <v>2208</v>
      </c>
      <c r="E101" s="675" t="s">
        <v>6497</v>
      </c>
      <c r="F101" s="576" t="s">
        <v>1294</v>
      </c>
      <c r="G101" s="576" t="s">
        <v>3663</v>
      </c>
      <c r="H101" s="848"/>
      <c r="I101" s="848"/>
    </row>
    <row r="102" spans="1:9" ht="13.5">
      <c r="A102" s="121" t="s">
        <v>2388</v>
      </c>
      <c r="B102" s="665" t="s">
        <v>3911</v>
      </c>
      <c r="C102" s="665" t="s">
        <v>3911</v>
      </c>
      <c r="D102" s="575">
        <v>3168</v>
      </c>
      <c r="E102" s="675" t="s">
        <v>6497</v>
      </c>
      <c r="F102" s="576" t="s">
        <v>1294</v>
      </c>
      <c r="G102" s="576" t="s">
        <v>3663</v>
      </c>
      <c r="H102" s="848"/>
      <c r="I102" s="848"/>
    </row>
    <row r="103" spans="1:9" ht="13.5">
      <c r="A103" s="121" t="s">
        <v>2389</v>
      </c>
      <c r="B103" s="665" t="s">
        <v>3912</v>
      </c>
      <c r="C103" s="665" t="s">
        <v>3912</v>
      </c>
      <c r="D103" s="575">
        <v>3708</v>
      </c>
      <c r="E103" s="675" t="s">
        <v>6497</v>
      </c>
      <c r="F103" s="576" t="s">
        <v>1294</v>
      </c>
      <c r="G103" s="576" t="s">
        <v>3663</v>
      </c>
      <c r="H103" s="848"/>
      <c r="I103" s="848"/>
    </row>
    <row r="104" spans="1:9" ht="13.5">
      <c r="A104" s="121" t="s">
        <v>97</v>
      </c>
      <c r="B104" s="665" t="s">
        <v>3901</v>
      </c>
      <c r="C104" s="665" t="s">
        <v>3901</v>
      </c>
      <c r="D104" s="575">
        <v>4848</v>
      </c>
      <c r="E104" s="675" t="s">
        <v>6497</v>
      </c>
      <c r="F104" s="576" t="s">
        <v>7</v>
      </c>
      <c r="G104" s="576" t="s">
        <v>3663</v>
      </c>
      <c r="H104" s="848"/>
      <c r="I104" s="848"/>
    </row>
    <row r="105" spans="1:9" ht="13.5">
      <c r="A105" s="121" t="s">
        <v>98</v>
      </c>
      <c r="B105" s="665" t="s">
        <v>3902</v>
      </c>
      <c r="C105" s="665" t="s">
        <v>3902</v>
      </c>
      <c r="D105" s="575">
        <v>6960</v>
      </c>
      <c r="E105" s="675" t="s">
        <v>6497</v>
      </c>
      <c r="F105" s="677" t="s">
        <v>7</v>
      </c>
      <c r="G105" s="677" t="s">
        <v>3663</v>
      </c>
      <c r="H105" s="848"/>
      <c r="I105" s="848"/>
    </row>
    <row r="106" spans="1:9" ht="13.5">
      <c r="A106" s="121" t="s">
        <v>99</v>
      </c>
      <c r="B106" s="665" t="s">
        <v>3903</v>
      </c>
      <c r="C106" s="665" t="s">
        <v>3903</v>
      </c>
      <c r="D106" s="575">
        <v>8184</v>
      </c>
      <c r="E106" s="675" t="s">
        <v>6497</v>
      </c>
      <c r="F106" s="576" t="s">
        <v>7</v>
      </c>
      <c r="G106" s="576" t="s">
        <v>3663</v>
      </c>
      <c r="H106" s="848"/>
      <c r="I106" s="848"/>
    </row>
    <row r="107" spans="1:9" ht="13.5">
      <c r="A107" s="121" t="s">
        <v>100</v>
      </c>
      <c r="B107" s="665" t="s">
        <v>3904</v>
      </c>
      <c r="C107" s="665" t="s">
        <v>3904</v>
      </c>
      <c r="D107" s="575">
        <v>4848</v>
      </c>
      <c r="E107" s="675" t="s">
        <v>6497</v>
      </c>
      <c r="F107" s="576" t="s">
        <v>1294</v>
      </c>
      <c r="G107" s="576" t="s">
        <v>3663</v>
      </c>
      <c r="H107" s="848"/>
      <c r="I107" s="848"/>
    </row>
    <row r="108" spans="1:9" ht="13.5">
      <c r="A108" s="121" t="s">
        <v>101</v>
      </c>
      <c r="B108" s="665" t="s">
        <v>3905</v>
      </c>
      <c r="C108" s="665" t="s">
        <v>3905</v>
      </c>
      <c r="D108" s="575">
        <v>6960</v>
      </c>
      <c r="E108" s="675" t="s">
        <v>6497</v>
      </c>
      <c r="F108" s="576" t="s">
        <v>1294</v>
      </c>
      <c r="G108" s="576" t="s">
        <v>3663</v>
      </c>
      <c r="H108" s="848"/>
      <c r="I108" s="848"/>
    </row>
    <row r="109" spans="1:9" ht="13.5">
      <c r="A109" s="121" t="s">
        <v>102</v>
      </c>
      <c r="B109" s="665" t="s">
        <v>3906</v>
      </c>
      <c r="C109" s="665" t="s">
        <v>3906</v>
      </c>
      <c r="D109" s="575">
        <v>8184</v>
      </c>
      <c r="E109" s="675" t="s">
        <v>6497</v>
      </c>
      <c r="F109" s="576" t="s">
        <v>1294</v>
      </c>
      <c r="G109" s="576" t="s">
        <v>3663</v>
      </c>
      <c r="H109" s="848"/>
      <c r="I109" s="848"/>
    </row>
    <row r="110" spans="1:9" ht="13.5">
      <c r="A110" s="121" t="s">
        <v>1399</v>
      </c>
      <c r="B110" s="665" t="s">
        <v>3913</v>
      </c>
      <c r="C110" s="665" t="s">
        <v>3913</v>
      </c>
      <c r="D110" s="575">
        <v>11688</v>
      </c>
      <c r="E110" s="675" t="s">
        <v>6497</v>
      </c>
      <c r="F110" s="576" t="s">
        <v>7</v>
      </c>
      <c r="G110" s="576" t="s">
        <v>3663</v>
      </c>
      <c r="H110" s="848"/>
      <c r="I110" s="848"/>
    </row>
    <row r="111" spans="1:9" ht="13.5">
      <c r="A111" s="121" t="s">
        <v>1400</v>
      </c>
      <c r="B111" s="665" t="s">
        <v>3914</v>
      </c>
      <c r="C111" s="665" t="s">
        <v>3914</v>
      </c>
      <c r="D111" s="575">
        <v>16788</v>
      </c>
      <c r="E111" s="675" t="s">
        <v>6497</v>
      </c>
      <c r="F111" s="576" t="s">
        <v>7</v>
      </c>
      <c r="G111" s="576" t="s">
        <v>3663</v>
      </c>
      <c r="H111" s="848"/>
      <c r="I111" s="848"/>
    </row>
    <row r="112" spans="1:9" ht="13.5">
      <c r="A112" s="121" t="s">
        <v>1401</v>
      </c>
      <c r="B112" s="665" t="s">
        <v>3915</v>
      </c>
      <c r="C112" s="665" t="s">
        <v>3915</v>
      </c>
      <c r="D112" s="575">
        <v>19692</v>
      </c>
      <c r="E112" s="675" t="s">
        <v>6497</v>
      </c>
      <c r="F112" s="576" t="s">
        <v>7</v>
      </c>
      <c r="G112" s="576" t="s">
        <v>3663</v>
      </c>
      <c r="H112" s="848"/>
      <c r="I112" s="848"/>
    </row>
    <row r="113" spans="1:9" ht="13.5">
      <c r="A113" s="121" t="s">
        <v>1402</v>
      </c>
      <c r="B113" s="665" t="s">
        <v>3916</v>
      </c>
      <c r="C113" s="665" t="s">
        <v>3916</v>
      </c>
      <c r="D113" s="575">
        <v>11688</v>
      </c>
      <c r="E113" s="675" t="s">
        <v>6497</v>
      </c>
      <c r="F113" s="576" t="s">
        <v>1294</v>
      </c>
      <c r="G113" s="576" t="s">
        <v>3663</v>
      </c>
      <c r="H113" s="848"/>
      <c r="I113" s="848"/>
    </row>
    <row r="114" spans="1:9" ht="13.5">
      <c r="A114" s="121" t="s">
        <v>1403</v>
      </c>
      <c r="B114" s="665" t="s">
        <v>3917</v>
      </c>
      <c r="C114" s="665" t="s">
        <v>3917</v>
      </c>
      <c r="D114" s="575">
        <v>16788</v>
      </c>
      <c r="E114" s="675" t="s">
        <v>6497</v>
      </c>
      <c r="F114" s="576" t="s">
        <v>1294</v>
      </c>
      <c r="G114" s="576" t="s">
        <v>3663</v>
      </c>
      <c r="H114" s="848"/>
      <c r="I114" s="848"/>
    </row>
    <row r="115" spans="1:9" ht="13.5">
      <c r="A115" s="121" t="s">
        <v>1404</v>
      </c>
      <c r="B115" s="665" t="s">
        <v>3918</v>
      </c>
      <c r="C115" s="665" t="s">
        <v>3918</v>
      </c>
      <c r="D115" s="575">
        <v>19692</v>
      </c>
      <c r="E115" s="675" t="s">
        <v>6497</v>
      </c>
      <c r="F115" s="576" t="s">
        <v>1294</v>
      </c>
      <c r="G115" s="576" t="s">
        <v>3663</v>
      </c>
      <c r="H115" s="848"/>
      <c r="I115" s="848"/>
    </row>
    <row r="116" spans="1:9" ht="13.5">
      <c r="A116" s="121" t="s">
        <v>1405</v>
      </c>
      <c r="B116" s="665" t="s">
        <v>3919</v>
      </c>
      <c r="C116" s="665" t="s">
        <v>3919</v>
      </c>
      <c r="D116" s="575">
        <v>29196</v>
      </c>
      <c r="E116" s="675" t="s">
        <v>6497</v>
      </c>
      <c r="F116" s="576" t="s">
        <v>7</v>
      </c>
      <c r="G116" s="576" t="s">
        <v>3663</v>
      </c>
      <c r="H116" s="848"/>
      <c r="I116" s="848"/>
    </row>
    <row r="117" spans="1:9" ht="13.5">
      <c r="A117" s="121" t="s">
        <v>1406</v>
      </c>
      <c r="B117" s="665" t="s">
        <v>3920</v>
      </c>
      <c r="C117" s="665" t="s">
        <v>3920</v>
      </c>
      <c r="D117" s="575">
        <v>33564</v>
      </c>
      <c r="E117" s="675" t="s">
        <v>6497</v>
      </c>
      <c r="F117" s="576" t="s">
        <v>7</v>
      </c>
      <c r="G117" s="576" t="s">
        <v>3663</v>
      </c>
      <c r="H117" s="848"/>
      <c r="I117" s="848"/>
    </row>
    <row r="118" spans="1:9" ht="13.5">
      <c r="A118" s="121" t="s">
        <v>1407</v>
      </c>
      <c r="B118" s="665" t="s">
        <v>3921</v>
      </c>
      <c r="C118" s="665" t="s">
        <v>3921</v>
      </c>
      <c r="D118" s="575">
        <v>39408</v>
      </c>
      <c r="E118" s="675" t="s">
        <v>6497</v>
      </c>
      <c r="F118" s="576" t="s">
        <v>7</v>
      </c>
      <c r="G118" s="576" t="s">
        <v>3663</v>
      </c>
      <c r="H118" s="158"/>
      <c r="I118" s="158"/>
    </row>
    <row r="119" spans="1:9" ht="13.5">
      <c r="A119" s="121" t="s">
        <v>1408</v>
      </c>
      <c r="B119" s="665" t="s">
        <v>3922</v>
      </c>
      <c r="C119" s="665" t="s">
        <v>3922</v>
      </c>
      <c r="D119" s="575">
        <v>29196</v>
      </c>
      <c r="E119" s="675" t="s">
        <v>6497</v>
      </c>
      <c r="F119" s="576" t="s">
        <v>1294</v>
      </c>
      <c r="G119" s="576" t="s">
        <v>3663</v>
      </c>
      <c r="H119" s="848"/>
      <c r="I119" s="848"/>
    </row>
    <row r="120" spans="1:9" ht="13.5">
      <c r="A120" s="121" t="s">
        <v>1409</v>
      </c>
      <c r="B120" s="665" t="s">
        <v>3923</v>
      </c>
      <c r="C120" s="665" t="s">
        <v>3923</v>
      </c>
      <c r="D120" s="575">
        <v>33564</v>
      </c>
      <c r="E120" s="675" t="s">
        <v>6497</v>
      </c>
      <c r="F120" s="576" t="s">
        <v>1294</v>
      </c>
      <c r="G120" s="576" t="s">
        <v>3663</v>
      </c>
      <c r="H120" s="848"/>
      <c r="I120" s="848"/>
    </row>
    <row r="121" spans="1:9" ht="14.25" thickBot="1">
      <c r="A121" s="121" t="s">
        <v>1410</v>
      </c>
      <c r="B121" s="665" t="s">
        <v>3924</v>
      </c>
      <c r="C121" s="665" t="s">
        <v>3924</v>
      </c>
      <c r="D121" s="575">
        <v>39408</v>
      </c>
      <c r="E121" s="675" t="s">
        <v>6497</v>
      </c>
      <c r="F121" s="576" t="s">
        <v>1294</v>
      </c>
      <c r="G121" s="576" t="s">
        <v>3663</v>
      </c>
      <c r="H121" s="158"/>
      <c r="I121" s="158"/>
    </row>
    <row r="122" spans="1:9" ht="13.5">
      <c r="A122" s="861" t="s">
        <v>4231</v>
      </c>
      <c r="B122" s="132"/>
      <c r="C122" s="132"/>
      <c r="D122" s="132"/>
      <c r="E122" s="132"/>
      <c r="F122" s="132"/>
      <c r="G122" s="262"/>
      <c r="H122" s="158"/>
      <c r="I122" s="158"/>
    </row>
    <row r="123" spans="1:9" ht="13.5">
      <c r="A123" s="674" t="s">
        <v>103</v>
      </c>
      <c r="B123" s="665" t="s">
        <v>3925</v>
      </c>
      <c r="C123" s="665" t="s">
        <v>3925</v>
      </c>
      <c r="D123" s="575">
        <v>1800</v>
      </c>
      <c r="E123" s="675" t="s">
        <v>6497</v>
      </c>
      <c r="F123" s="576" t="s">
        <v>7</v>
      </c>
      <c r="G123" s="576" t="s">
        <v>3663</v>
      </c>
      <c r="H123" s="848"/>
      <c r="I123" s="848"/>
    </row>
    <row r="124" spans="1:9" ht="13.5">
      <c r="A124" s="674" t="s">
        <v>104</v>
      </c>
      <c r="B124" s="665" t="s">
        <v>3926</v>
      </c>
      <c r="C124" s="665" t="s">
        <v>3926</v>
      </c>
      <c r="D124" s="575">
        <v>2580</v>
      </c>
      <c r="E124" s="675" t="s">
        <v>6497</v>
      </c>
      <c r="F124" s="576" t="s">
        <v>7</v>
      </c>
      <c r="G124" s="576" t="s">
        <v>3663</v>
      </c>
      <c r="H124" s="848"/>
      <c r="I124" s="848"/>
    </row>
    <row r="125" spans="1:9" ht="13.5">
      <c r="A125" s="674" t="s">
        <v>105</v>
      </c>
      <c r="B125" s="665" t="s">
        <v>3927</v>
      </c>
      <c r="C125" s="665" t="s">
        <v>3927</v>
      </c>
      <c r="D125" s="575">
        <v>3024</v>
      </c>
      <c r="E125" s="675" t="s">
        <v>6497</v>
      </c>
      <c r="F125" s="576" t="s">
        <v>7</v>
      </c>
      <c r="G125" s="576" t="s">
        <v>3663</v>
      </c>
      <c r="H125" s="848"/>
      <c r="I125" s="848"/>
    </row>
    <row r="126" spans="1:9" ht="13.5">
      <c r="A126" s="674" t="s">
        <v>106</v>
      </c>
      <c r="B126" s="665" t="s">
        <v>3928</v>
      </c>
      <c r="C126" s="665" t="s">
        <v>3928</v>
      </c>
      <c r="D126" s="575">
        <v>1800</v>
      </c>
      <c r="E126" s="675" t="s">
        <v>6497</v>
      </c>
      <c r="F126" s="576" t="s">
        <v>1294</v>
      </c>
      <c r="G126" s="576" t="s">
        <v>3663</v>
      </c>
      <c r="H126" s="848"/>
      <c r="I126" s="848"/>
    </row>
    <row r="127" spans="1:9" ht="13.5">
      <c r="A127" s="674" t="s">
        <v>107</v>
      </c>
      <c r="B127" s="665" t="s">
        <v>3929</v>
      </c>
      <c r="C127" s="665" t="s">
        <v>3929</v>
      </c>
      <c r="D127" s="575">
        <v>2580</v>
      </c>
      <c r="E127" s="675" t="s">
        <v>6497</v>
      </c>
      <c r="F127" s="576" t="s">
        <v>1294</v>
      </c>
      <c r="G127" s="576" t="s">
        <v>3663</v>
      </c>
      <c r="H127" s="848"/>
      <c r="I127" s="848"/>
    </row>
    <row r="128" spans="1:9" ht="13.5">
      <c r="A128" s="674" t="s">
        <v>108</v>
      </c>
      <c r="B128" s="665" t="s">
        <v>3930</v>
      </c>
      <c r="C128" s="665" t="s">
        <v>3930</v>
      </c>
      <c r="D128" s="575">
        <v>3024</v>
      </c>
      <c r="E128" s="675" t="s">
        <v>6497</v>
      </c>
      <c r="F128" s="576" t="s">
        <v>1294</v>
      </c>
      <c r="G128" s="576" t="s">
        <v>3663</v>
      </c>
      <c r="H128" s="848"/>
      <c r="I128" s="848"/>
    </row>
    <row r="129" spans="1:9" ht="13.5">
      <c r="A129" s="674" t="s">
        <v>109</v>
      </c>
      <c r="B129" s="665" t="s">
        <v>3931</v>
      </c>
      <c r="C129" s="665" t="s">
        <v>3931</v>
      </c>
      <c r="D129" s="575">
        <v>2796</v>
      </c>
      <c r="E129" s="675" t="s">
        <v>6497</v>
      </c>
      <c r="F129" s="576" t="s">
        <v>7</v>
      </c>
      <c r="G129" s="576" t="s">
        <v>3663</v>
      </c>
      <c r="H129" s="848"/>
      <c r="I129" s="848"/>
    </row>
    <row r="130" spans="1:9" ht="13.5">
      <c r="A130" s="674" t="s">
        <v>110</v>
      </c>
      <c r="B130" s="665" t="s">
        <v>3932</v>
      </c>
      <c r="C130" s="665" t="s">
        <v>3932</v>
      </c>
      <c r="D130" s="575">
        <v>3996</v>
      </c>
      <c r="E130" s="675" t="s">
        <v>6497</v>
      </c>
      <c r="F130" s="576" t="s">
        <v>7</v>
      </c>
      <c r="G130" s="576" t="s">
        <v>3663</v>
      </c>
      <c r="H130" s="848"/>
      <c r="I130" s="848"/>
    </row>
    <row r="131" spans="1:9" ht="13.5">
      <c r="A131" s="674" t="s">
        <v>111</v>
      </c>
      <c r="B131" s="665" t="s">
        <v>3933</v>
      </c>
      <c r="C131" s="665" t="s">
        <v>3933</v>
      </c>
      <c r="D131" s="575">
        <v>4704</v>
      </c>
      <c r="E131" s="675" t="s">
        <v>6497</v>
      </c>
      <c r="F131" s="576" t="s">
        <v>7</v>
      </c>
      <c r="G131" s="576" t="s">
        <v>3663</v>
      </c>
      <c r="H131" s="848"/>
      <c r="I131" s="848"/>
    </row>
    <row r="132" spans="1:9" ht="13.5">
      <c r="A132" s="674" t="s">
        <v>112</v>
      </c>
      <c r="B132" s="665" t="s">
        <v>3934</v>
      </c>
      <c r="C132" s="665" t="s">
        <v>3934</v>
      </c>
      <c r="D132" s="575">
        <v>2796</v>
      </c>
      <c r="E132" s="675" t="s">
        <v>6497</v>
      </c>
      <c r="F132" s="576" t="s">
        <v>1294</v>
      </c>
      <c r="G132" s="576" t="s">
        <v>3663</v>
      </c>
      <c r="H132" s="848"/>
      <c r="I132" s="848"/>
    </row>
    <row r="133" spans="1:9" ht="13.5">
      <c r="A133" s="674" t="s">
        <v>113</v>
      </c>
      <c r="B133" s="665" t="s">
        <v>3935</v>
      </c>
      <c r="C133" s="665" t="s">
        <v>3935</v>
      </c>
      <c r="D133" s="575">
        <v>3996</v>
      </c>
      <c r="E133" s="675" t="s">
        <v>6497</v>
      </c>
      <c r="F133" s="576" t="s">
        <v>1294</v>
      </c>
      <c r="G133" s="576" t="s">
        <v>3663</v>
      </c>
      <c r="H133" s="848"/>
      <c r="I133" s="848"/>
    </row>
    <row r="134" spans="1:9" ht="13.5">
      <c r="A134" s="674" t="s">
        <v>114</v>
      </c>
      <c r="B134" s="665" t="s">
        <v>3936</v>
      </c>
      <c r="C134" s="665" t="s">
        <v>3936</v>
      </c>
      <c r="D134" s="575">
        <v>4704</v>
      </c>
      <c r="E134" s="675" t="s">
        <v>6497</v>
      </c>
      <c r="F134" s="576" t="s">
        <v>1294</v>
      </c>
      <c r="G134" s="576" t="s">
        <v>3663</v>
      </c>
      <c r="H134" s="848"/>
      <c r="I134" s="848"/>
    </row>
    <row r="135" spans="1:9" ht="13.5">
      <c r="A135" s="674" t="s">
        <v>115</v>
      </c>
      <c r="B135" s="665" t="s">
        <v>3937</v>
      </c>
      <c r="C135" s="665" t="s">
        <v>3937</v>
      </c>
      <c r="D135" s="575">
        <v>3408</v>
      </c>
      <c r="E135" s="675" t="s">
        <v>6497</v>
      </c>
      <c r="F135" s="576" t="s">
        <v>7</v>
      </c>
      <c r="G135" s="576" t="s">
        <v>3663</v>
      </c>
      <c r="H135" s="848"/>
      <c r="I135" s="848"/>
    </row>
    <row r="136" spans="1:9" ht="13.5">
      <c r="A136" s="674" t="s">
        <v>116</v>
      </c>
      <c r="B136" s="665" t="s">
        <v>3938</v>
      </c>
      <c r="C136" s="665" t="s">
        <v>3938</v>
      </c>
      <c r="D136" s="575">
        <v>4896</v>
      </c>
      <c r="E136" s="675" t="s">
        <v>6497</v>
      </c>
      <c r="F136" s="576" t="s">
        <v>7</v>
      </c>
      <c r="G136" s="576" t="s">
        <v>3663</v>
      </c>
      <c r="H136" s="848"/>
      <c r="I136" s="848"/>
    </row>
    <row r="137" spans="1:9" ht="13.5">
      <c r="A137" s="674" t="s">
        <v>117</v>
      </c>
      <c r="B137" s="665" t="s">
        <v>3939</v>
      </c>
      <c r="C137" s="665" t="s">
        <v>3939</v>
      </c>
      <c r="D137" s="575">
        <v>5748</v>
      </c>
      <c r="E137" s="675" t="s">
        <v>6497</v>
      </c>
      <c r="F137" s="576" t="s">
        <v>7</v>
      </c>
      <c r="G137" s="576" t="s">
        <v>3663</v>
      </c>
      <c r="H137" s="848"/>
      <c r="I137" s="848"/>
    </row>
    <row r="138" spans="1:9" ht="13.5">
      <c r="A138" s="674" t="s">
        <v>118</v>
      </c>
      <c r="B138" s="665" t="s">
        <v>3940</v>
      </c>
      <c r="C138" s="665" t="s">
        <v>3940</v>
      </c>
      <c r="D138" s="575">
        <v>3408</v>
      </c>
      <c r="E138" s="675" t="s">
        <v>6497</v>
      </c>
      <c r="F138" s="576" t="s">
        <v>1294</v>
      </c>
      <c r="G138" s="576" t="s">
        <v>3663</v>
      </c>
      <c r="H138" s="848"/>
      <c r="I138" s="848"/>
    </row>
    <row r="139" spans="1:9" ht="13.5">
      <c r="A139" s="674" t="s">
        <v>119</v>
      </c>
      <c r="B139" s="665" t="s">
        <v>3941</v>
      </c>
      <c r="C139" s="665" t="s">
        <v>3941</v>
      </c>
      <c r="D139" s="575">
        <v>4896</v>
      </c>
      <c r="E139" s="675" t="s">
        <v>6497</v>
      </c>
      <c r="F139" s="576" t="s">
        <v>1294</v>
      </c>
      <c r="G139" s="576" t="s">
        <v>3663</v>
      </c>
      <c r="H139" s="848"/>
      <c r="I139" s="848"/>
    </row>
    <row r="140" spans="1:9" ht="13.5">
      <c r="A140" s="674" t="s">
        <v>120</v>
      </c>
      <c r="B140" s="665" t="s">
        <v>3942</v>
      </c>
      <c r="C140" s="665" t="s">
        <v>3942</v>
      </c>
      <c r="D140" s="575">
        <v>5748</v>
      </c>
      <c r="E140" s="675" t="s">
        <v>6497</v>
      </c>
      <c r="F140" s="576" t="s">
        <v>1294</v>
      </c>
      <c r="G140" s="576" t="s">
        <v>3663</v>
      </c>
      <c r="H140" s="848"/>
      <c r="I140" s="848"/>
    </row>
    <row r="141" spans="1:9" ht="13.5">
      <c r="A141" s="674" t="s">
        <v>121</v>
      </c>
      <c r="B141" s="665" t="s">
        <v>2617</v>
      </c>
      <c r="C141" s="665" t="s">
        <v>2617</v>
      </c>
      <c r="D141" s="575">
        <v>5568</v>
      </c>
      <c r="E141" s="675" t="s">
        <v>6497</v>
      </c>
      <c r="F141" s="576" t="s">
        <v>7</v>
      </c>
      <c r="G141" s="675" t="s">
        <v>3664</v>
      </c>
      <c r="H141" s="848"/>
      <c r="I141" s="848"/>
    </row>
    <row r="142" spans="1:9" ht="13.5">
      <c r="A142" s="674" t="s">
        <v>122</v>
      </c>
      <c r="B142" s="665" t="s">
        <v>2618</v>
      </c>
      <c r="C142" s="665" t="s">
        <v>2618</v>
      </c>
      <c r="D142" s="575">
        <v>7992</v>
      </c>
      <c r="E142" s="675" t="s">
        <v>6497</v>
      </c>
      <c r="F142" s="576" t="s">
        <v>7</v>
      </c>
      <c r="G142" s="675" t="s">
        <v>3664</v>
      </c>
      <c r="H142" s="848"/>
      <c r="I142" s="848"/>
    </row>
    <row r="143" spans="1:9" ht="13.5">
      <c r="A143" s="674" t="s">
        <v>123</v>
      </c>
      <c r="B143" s="665" t="s">
        <v>2619</v>
      </c>
      <c r="C143" s="665" t="s">
        <v>2619</v>
      </c>
      <c r="D143" s="575">
        <v>9384</v>
      </c>
      <c r="E143" s="675" t="s">
        <v>6497</v>
      </c>
      <c r="F143" s="576" t="s">
        <v>7</v>
      </c>
      <c r="G143" s="675" t="s">
        <v>3664</v>
      </c>
      <c r="H143" s="848"/>
      <c r="I143" s="848"/>
    </row>
    <row r="144" spans="1:9" ht="13.5">
      <c r="A144" s="674" t="s">
        <v>124</v>
      </c>
      <c r="B144" s="665" t="s">
        <v>2620</v>
      </c>
      <c r="C144" s="665" t="s">
        <v>2620</v>
      </c>
      <c r="D144" s="575">
        <v>5568</v>
      </c>
      <c r="E144" s="675" t="s">
        <v>6497</v>
      </c>
      <c r="F144" s="576" t="s">
        <v>1294</v>
      </c>
      <c r="G144" s="675" t="s">
        <v>3664</v>
      </c>
      <c r="H144" s="848"/>
      <c r="I144" s="848"/>
    </row>
    <row r="145" spans="1:9" ht="13.5">
      <c r="A145" s="674" t="s">
        <v>125</v>
      </c>
      <c r="B145" s="665" t="s">
        <v>2621</v>
      </c>
      <c r="C145" s="665" t="s">
        <v>2621</v>
      </c>
      <c r="D145" s="575">
        <v>7992</v>
      </c>
      <c r="E145" s="675" t="s">
        <v>6497</v>
      </c>
      <c r="F145" s="576" t="s">
        <v>1294</v>
      </c>
      <c r="G145" s="675" t="s">
        <v>3664</v>
      </c>
      <c r="H145" s="848"/>
      <c r="I145" s="848"/>
    </row>
    <row r="146" spans="1:9" ht="13.5">
      <c r="A146" s="674" t="s">
        <v>126</v>
      </c>
      <c r="B146" s="665" t="s">
        <v>2622</v>
      </c>
      <c r="C146" s="665" t="s">
        <v>2622</v>
      </c>
      <c r="D146" s="575">
        <v>9384</v>
      </c>
      <c r="E146" s="675" t="s">
        <v>6497</v>
      </c>
      <c r="F146" s="576" t="s">
        <v>1294</v>
      </c>
      <c r="G146" s="675" t="s">
        <v>3664</v>
      </c>
      <c r="H146" s="848"/>
      <c r="I146" s="848"/>
    </row>
    <row r="147" spans="1:9" ht="13.5">
      <c r="A147" s="674" t="s">
        <v>1928</v>
      </c>
      <c r="B147" s="665" t="s">
        <v>2623</v>
      </c>
      <c r="C147" s="665" t="s">
        <v>2623</v>
      </c>
      <c r="D147" s="575">
        <v>14376</v>
      </c>
      <c r="E147" s="675" t="s">
        <v>6497</v>
      </c>
      <c r="F147" s="576" t="s">
        <v>7</v>
      </c>
      <c r="G147" s="675" t="s">
        <v>3664</v>
      </c>
      <c r="H147" s="848"/>
      <c r="I147" s="848"/>
    </row>
    <row r="148" spans="1:9" ht="13.5">
      <c r="A148" s="674" t="s">
        <v>1929</v>
      </c>
      <c r="B148" s="665" t="s">
        <v>2624</v>
      </c>
      <c r="C148" s="665" t="s">
        <v>2624</v>
      </c>
      <c r="D148" s="575">
        <v>20652</v>
      </c>
      <c r="E148" s="675" t="s">
        <v>6497</v>
      </c>
      <c r="F148" s="576" t="s">
        <v>7</v>
      </c>
      <c r="G148" s="675" t="s">
        <v>3664</v>
      </c>
      <c r="H148" s="848"/>
      <c r="I148" s="848"/>
    </row>
    <row r="149" spans="1:9" ht="13.5">
      <c r="A149" s="674" t="s">
        <v>1930</v>
      </c>
      <c r="B149" s="665" t="s">
        <v>2625</v>
      </c>
      <c r="C149" s="665" t="s">
        <v>2625</v>
      </c>
      <c r="D149" s="575">
        <v>24252</v>
      </c>
      <c r="E149" s="675" t="s">
        <v>6497</v>
      </c>
      <c r="F149" s="576" t="s">
        <v>7</v>
      </c>
      <c r="G149" s="675" t="s">
        <v>3664</v>
      </c>
      <c r="H149" s="848"/>
      <c r="I149" s="848"/>
    </row>
    <row r="150" spans="1:9" ht="13.5">
      <c r="A150" s="674" t="s">
        <v>1931</v>
      </c>
      <c r="B150" s="665" t="s">
        <v>2626</v>
      </c>
      <c r="C150" s="665" t="s">
        <v>2626</v>
      </c>
      <c r="D150" s="575">
        <v>14376</v>
      </c>
      <c r="E150" s="675" t="s">
        <v>6497</v>
      </c>
      <c r="F150" s="576" t="s">
        <v>1294</v>
      </c>
      <c r="G150" s="675" t="s">
        <v>3664</v>
      </c>
      <c r="H150" s="848"/>
      <c r="I150" s="848"/>
    </row>
    <row r="151" spans="1:9" ht="13.5">
      <c r="A151" s="674" t="s">
        <v>1932</v>
      </c>
      <c r="B151" s="665" t="s">
        <v>2627</v>
      </c>
      <c r="C151" s="665" t="s">
        <v>2627</v>
      </c>
      <c r="D151" s="575">
        <v>20652</v>
      </c>
      <c r="E151" s="675" t="s">
        <v>6497</v>
      </c>
      <c r="F151" s="576" t="s">
        <v>1294</v>
      </c>
      <c r="G151" s="675" t="s">
        <v>3664</v>
      </c>
      <c r="H151" s="848"/>
      <c r="I151" s="848"/>
    </row>
    <row r="152" spans="1:9" ht="13.5">
      <c r="A152" s="674" t="s">
        <v>1933</v>
      </c>
      <c r="B152" s="665" t="s">
        <v>2628</v>
      </c>
      <c r="C152" s="665" t="s">
        <v>2628</v>
      </c>
      <c r="D152" s="575">
        <v>24252</v>
      </c>
      <c r="E152" s="675" t="s">
        <v>6497</v>
      </c>
      <c r="F152" s="576" t="s">
        <v>1294</v>
      </c>
      <c r="G152" s="675" t="s">
        <v>3664</v>
      </c>
      <c r="H152" s="848"/>
      <c r="I152" s="848"/>
    </row>
    <row r="153" spans="1:9" ht="13.5">
      <c r="A153" s="674" t="s">
        <v>127</v>
      </c>
      <c r="B153" s="665" t="s">
        <v>2629</v>
      </c>
      <c r="C153" s="665" t="s">
        <v>2629</v>
      </c>
      <c r="D153" s="575">
        <v>3408</v>
      </c>
      <c r="E153" s="675" t="s">
        <v>6497</v>
      </c>
      <c r="F153" s="576" t="s">
        <v>7</v>
      </c>
      <c r="G153" s="675" t="s">
        <v>3664</v>
      </c>
      <c r="H153" s="848"/>
      <c r="I153" s="848"/>
    </row>
    <row r="154" spans="1:9" ht="13.5">
      <c r="A154" s="674" t="s">
        <v>128</v>
      </c>
      <c r="B154" s="665" t="s">
        <v>2630</v>
      </c>
      <c r="C154" s="665" t="s">
        <v>2630</v>
      </c>
      <c r="D154" s="575">
        <v>4896</v>
      </c>
      <c r="E154" s="675" t="s">
        <v>6497</v>
      </c>
      <c r="F154" s="576" t="s">
        <v>7</v>
      </c>
      <c r="G154" s="675" t="s">
        <v>3664</v>
      </c>
      <c r="H154" s="848"/>
      <c r="I154" s="848"/>
    </row>
    <row r="155" spans="1:9" ht="13.5">
      <c r="A155" s="674" t="s">
        <v>129</v>
      </c>
      <c r="B155" s="665" t="s">
        <v>2631</v>
      </c>
      <c r="C155" s="665" t="s">
        <v>2631</v>
      </c>
      <c r="D155" s="575">
        <v>5748</v>
      </c>
      <c r="E155" s="675" t="s">
        <v>6497</v>
      </c>
      <c r="F155" s="576" t="s">
        <v>7</v>
      </c>
      <c r="G155" s="675" t="s">
        <v>3664</v>
      </c>
      <c r="H155" s="848"/>
      <c r="I155" s="848"/>
    </row>
    <row r="156" spans="1:9" ht="13.5">
      <c r="A156" s="674" t="s">
        <v>130</v>
      </c>
      <c r="B156" s="665" t="s">
        <v>2632</v>
      </c>
      <c r="C156" s="665" t="s">
        <v>2632</v>
      </c>
      <c r="D156" s="575">
        <v>3408</v>
      </c>
      <c r="E156" s="675" t="s">
        <v>6497</v>
      </c>
      <c r="F156" s="576" t="s">
        <v>1294</v>
      </c>
      <c r="G156" s="675" t="s">
        <v>3664</v>
      </c>
      <c r="H156" s="848"/>
      <c r="I156" s="848"/>
    </row>
    <row r="157" spans="1:9" ht="13.5">
      <c r="A157" s="674" t="s">
        <v>131</v>
      </c>
      <c r="B157" s="665" t="s">
        <v>2633</v>
      </c>
      <c r="C157" s="665" t="s">
        <v>2633</v>
      </c>
      <c r="D157" s="575">
        <v>4896</v>
      </c>
      <c r="E157" s="675" t="s">
        <v>6497</v>
      </c>
      <c r="F157" s="576" t="s">
        <v>1294</v>
      </c>
      <c r="G157" s="675" t="s">
        <v>3664</v>
      </c>
      <c r="H157" s="848"/>
      <c r="I157" s="848"/>
    </row>
    <row r="158" spans="1:9" ht="13.5">
      <c r="A158" s="674" t="s">
        <v>132</v>
      </c>
      <c r="B158" s="665" t="s">
        <v>2634</v>
      </c>
      <c r="C158" s="665" t="s">
        <v>2634</v>
      </c>
      <c r="D158" s="575">
        <v>5748</v>
      </c>
      <c r="E158" s="675" t="s">
        <v>6497</v>
      </c>
      <c r="F158" s="576" t="s">
        <v>1294</v>
      </c>
      <c r="G158" s="675" t="s">
        <v>3664</v>
      </c>
      <c r="H158" s="848"/>
      <c r="I158" s="848"/>
    </row>
    <row r="159" spans="1:9" ht="13.5">
      <c r="A159" s="674" t="s">
        <v>2435</v>
      </c>
      <c r="B159" s="665" t="s">
        <v>2635</v>
      </c>
      <c r="C159" s="665" t="s">
        <v>2635</v>
      </c>
      <c r="D159" s="575">
        <v>7644</v>
      </c>
      <c r="E159" s="675" t="s">
        <v>6497</v>
      </c>
      <c r="F159" s="576" t="s">
        <v>7</v>
      </c>
      <c r="G159" s="675" t="s">
        <v>3664</v>
      </c>
      <c r="H159" s="848"/>
      <c r="I159" s="848"/>
    </row>
    <row r="160" spans="1:9" ht="13.5">
      <c r="A160" s="674" t="s">
        <v>2436</v>
      </c>
      <c r="B160" s="665" t="s">
        <v>2636</v>
      </c>
      <c r="C160" s="665" t="s">
        <v>2636</v>
      </c>
      <c r="D160" s="575">
        <v>10968</v>
      </c>
      <c r="E160" s="675" t="s">
        <v>6497</v>
      </c>
      <c r="F160" s="576" t="s">
        <v>7</v>
      </c>
      <c r="G160" s="675" t="s">
        <v>3664</v>
      </c>
      <c r="H160" s="848"/>
      <c r="I160" s="848"/>
    </row>
    <row r="161" spans="1:9" ht="13.5">
      <c r="A161" s="674" t="s">
        <v>2437</v>
      </c>
      <c r="B161" s="665" t="s">
        <v>2637</v>
      </c>
      <c r="C161" s="665" t="s">
        <v>2637</v>
      </c>
      <c r="D161" s="575">
        <v>12876</v>
      </c>
      <c r="E161" s="675" t="s">
        <v>6497</v>
      </c>
      <c r="F161" s="576" t="s">
        <v>7</v>
      </c>
      <c r="G161" s="675" t="s">
        <v>3664</v>
      </c>
      <c r="H161" s="848"/>
      <c r="I161" s="848"/>
    </row>
    <row r="162" spans="1:9" ht="13.5">
      <c r="A162" s="674" t="s">
        <v>2438</v>
      </c>
      <c r="B162" s="665" t="s">
        <v>2638</v>
      </c>
      <c r="C162" s="665" t="s">
        <v>2638</v>
      </c>
      <c r="D162" s="575">
        <v>7644</v>
      </c>
      <c r="E162" s="675" t="s">
        <v>6497</v>
      </c>
      <c r="F162" s="576" t="s">
        <v>1294</v>
      </c>
      <c r="G162" s="675" t="s">
        <v>3664</v>
      </c>
      <c r="H162" s="848"/>
      <c r="I162" s="848"/>
    </row>
    <row r="163" spans="1:9" ht="13.5">
      <c r="A163" s="674" t="s">
        <v>2439</v>
      </c>
      <c r="B163" s="665" t="s">
        <v>2639</v>
      </c>
      <c r="C163" s="665" t="s">
        <v>2639</v>
      </c>
      <c r="D163" s="575">
        <v>10968</v>
      </c>
      <c r="E163" s="675" t="s">
        <v>6497</v>
      </c>
      <c r="F163" s="576" t="s">
        <v>1294</v>
      </c>
      <c r="G163" s="675" t="s">
        <v>3664</v>
      </c>
      <c r="H163" s="848"/>
      <c r="I163" s="848"/>
    </row>
    <row r="164" spans="1:9" ht="13.5">
      <c r="A164" s="674" t="s">
        <v>2440</v>
      </c>
      <c r="B164" s="665" t="s">
        <v>2640</v>
      </c>
      <c r="C164" s="665" t="s">
        <v>2640</v>
      </c>
      <c r="D164" s="575">
        <v>12876</v>
      </c>
      <c r="E164" s="675" t="s">
        <v>6497</v>
      </c>
      <c r="F164" s="576" t="s">
        <v>1294</v>
      </c>
      <c r="G164" s="675" t="s">
        <v>3664</v>
      </c>
      <c r="H164" s="848"/>
      <c r="I164" s="848"/>
    </row>
    <row r="165" spans="1:9" ht="13.5">
      <c r="A165" s="674" t="s">
        <v>1308</v>
      </c>
      <c r="B165" s="665" t="s">
        <v>2641</v>
      </c>
      <c r="C165" s="665" t="s">
        <v>2641</v>
      </c>
      <c r="D165" s="575">
        <v>468</v>
      </c>
      <c r="E165" s="675" t="s">
        <v>6497</v>
      </c>
      <c r="F165" s="576" t="s">
        <v>7</v>
      </c>
      <c r="G165" s="675" t="s">
        <v>3664</v>
      </c>
      <c r="H165" s="848"/>
      <c r="I165" s="848"/>
    </row>
    <row r="166" spans="1:9" ht="13.5">
      <c r="A166" s="674" t="s">
        <v>1309</v>
      </c>
      <c r="B166" s="665" t="s">
        <v>2642</v>
      </c>
      <c r="C166" s="665" t="s">
        <v>2642</v>
      </c>
      <c r="D166" s="575">
        <v>468</v>
      </c>
      <c r="E166" s="675" t="s">
        <v>6497</v>
      </c>
      <c r="F166" s="576" t="s">
        <v>7</v>
      </c>
      <c r="G166" s="675" t="s">
        <v>3664</v>
      </c>
      <c r="H166" s="848"/>
      <c r="I166" s="848"/>
    </row>
    <row r="167" spans="1:9" ht="13.5">
      <c r="A167" s="674" t="s">
        <v>1310</v>
      </c>
      <c r="B167" s="668" t="s">
        <v>2643</v>
      </c>
      <c r="C167" s="668" t="s">
        <v>2643</v>
      </c>
      <c r="D167" s="575">
        <v>936</v>
      </c>
      <c r="E167" s="675" t="s">
        <v>6497</v>
      </c>
      <c r="F167" s="576" t="s">
        <v>7</v>
      </c>
      <c r="G167" s="675" t="s">
        <v>3664</v>
      </c>
      <c r="H167" s="848"/>
      <c r="I167" s="848"/>
    </row>
    <row r="168" spans="1:9" ht="13.5">
      <c r="A168" s="674" t="s">
        <v>1311</v>
      </c>
      <c r="B168" s="668" t="s">
        <v>2644</v>
      </c>
      <c r="C168" s="668" t="s">
        <v>2644</v>
      </c>
      <c r="D168" s="575">
        <v>468</v>
      </c>
      <c r="E168" s="675" t="s">
        <v>6497</v>
      </c>
      <c r="F168" s="576" t="s">
        <v>1294</v>
      </c>
      <c r="G168" s="675" t="s">
        <v>3664</v>
      </c>
      <c r="H168" s="848"/>
      <c r="I168" s="848"/>
    </row>
    <row r="169" spans="1:9" ht="13.5">
      <c r="A169" s="674" t="s">
        <v>1312</v>
      </c>
      <c r="B169" s="668" t="s">
        <v>2645</v>
      </c>
      <c r="C169" s="668" t="s">
        <v>2645</v>
      </c>
      <c r="D169" s="575">
        <v>468</v>
      </c>
      <c r="E169" s="675" t="s">
        <v>6497</v>
      </c>
      <c r="F169" s="576" t="s">
        <v>1294</v>
      </c>
      <c r="G169" s="675" t="s">
        <v>3664</v>
      </c>
      <c r="H169" s="848"/>
      <c r="I169" s="848"/>
    </row>
    <row r="170" spans="1:9" ht="13.5">
      <c r="A170" s="674" t="s">
        <v>1313</v>
      </c>
      <c r="B170" s="668" t="s">
        <v>2646</v>
      </c>
      <c r="C170" s="668" t="s">
        <v>2646</v>
      </c>
      <c r="D170" s="575">
        <v>936</v>
      </c>
      <c r="E170" s="675" t="s">
        <v>6497</v>
      </c>
      <c r="F170" s="576" t="s">
        <v>1294</v>
      </c>
      <c r="G170" s="675" t="s">
        <v>3664</v>
      </c>
      <c r="H170" s="848"/>
      <c r="I170" s="848"/>
    </row>
    <row r="171" spans="1:9" ht="14.25">
      <c r="A171" s="674" t="s">
        <v>2311</v>
      </c>
      <c r="B171" s="592" t="s">
        <v>10756</v>
      </c>
      <c r="C171" s="592" t="s">
        <v>10756</v>
      </c>
      <c r="D171" s="575">
        <v>3708</v>
      </c>
      <c r="E171" s="675" t="s">
        <v>6497</v>
      </c>
      <c r="F171" s="576" t="s">
        <v>7</v>
      </c>
      <c r="G171" s="675" t="s">
        <v>3664</v>
      </c>
      <c r="H171" s="576" t="s">
        <v>5929</v>
      </c>
      <c r="I171" s="158"/>
    </row>
    <row r="172" spans="1:9" ht="13.5">
      <c r="A172" s="674" t="s">
        <v>2312</v>
      </c>
      <c r="B172" s="687" t="s">
        <v>2647</v>
      </c>
      <c r="C172" s="668" t="s">
        <v>2647</v>
      </c>
      <c r="D172" s="575">
        <v>3708</v>
      </c>
      <c r="E172" s="675" t="s">
        <v>6497</v>
      </c>
      <c r="F172" s="576" t="s">
        <v>1294</v>
      </c>
      <c r="G172" s="675" t="s">
        <v>3664</v>
      </c>
      <c r="H172" s="576" t="s">
        <v>5929</v>
      </c>
      <c r="I172" s="848"/>
    </row>
    <row r="173" spans="1:9" ht="14.25">
      <c r="A173" s="674" t="s">
        <v>6</v>
      </c>
      <c r="B173" s="592" t="s">
        <v>10754</v>
      </c>
      <c r="C173" s="592" t="s">
        <v>10754</v>
      </c>
      <c r="D173" s="575">
        <v>1236</v>
      </c>
      <c r="E173" s="675" t="s">
        <v>6497</v>
      </c>
      <c r="F173" s="576" t="s">
        <v>7</v>
      </c>
      <c r="G173" s="675" t="s">
        <v>3664</v>
      </c>
      <c r="H173" s="576" t="s">
        <v>5929</v>
      </c>
      <c r="I173" s="848"/>
    </row>
    <row r="174" spans="1:9" ht="13.5">
      <c r="A174" s="674" t="s">
        <v>8</v>
      </c>
      <c r="B174" s="668" t="s">
        <v>2648</v>
      </c>
      <c r="C174" s="668" t="s">
        <v>2648</v>
      </c>
      <c r="D174" s="575">
        <v>1236</v>
      </c>
      <c r="E174" s="675" t="s">
        <v>6497</v>
      </c>
      <c r="F174" s="576" t="s">
        <v>1294</v>
      </c>
      <c r="G174" s="675" t="s">
        <v>3664</v>
      </c>
      <c r="H174" s="576" t="s">
        <v>5929</v>
      </c>
      <c r="I174" s="848"/>
    </row>
    <row r="175" spans="1:9" ht="14.25">
      <c r="A175" s="674" t="s">
        <v>8129</v>
      </c>
      <c r="B175" s="592" t="s">
        <v>10766</v>
      </c>
      <c r="C175" s="592" t="s">
        <v>10766</v>
      </c>
      <c r="D175" s="575">
        <v>5400</v>
      </c>
      <c r="E175" s="675" t="s">
        <v>8130</v>
      </c>
      <c r="F175" s="576" t="s">
        <v>7</v>
      </c>
      <c r="G175" s="675" t="s">
        <v>3664</v>
      </c>
      <c r="H175" s="576" t="s">
        <v>5929</v>
      </c>
      <c r="I175" s="848"/>
    </row>
    <row r="176" spans="1:9" ht="14.25">
      <c r="A176" s="674" t="s">
        <v>8131</v>
      </c>
      <c r="B176" s="592" t="s">
        <v>8132</v>
      </c>
      <c r="C176" s="592" t="s">
        <v>8132</v>
      </c>
      <c r="D176" s="575">
        <v>5400</v>
      </c>
      <c r="E176" s="675" t="s">
        <v>8130</v>
      </c>
      <c r="F176" s="576" t="s">
        <v>1294</v>
      </c>
      <c r="G176" s="675" t="s">
        <v>3664</v>
      </c>
      <c r="H176" s="576" t="s">
        <v>5929</v>
      </c>
      <c r="I176" s="848"/>
    </row>
    <row r="177" spans="1:9" ht="31.15" customHeight="1">
      <c r="A177" s="674" t="s">
        <v>8784</v>
      </c>
      <c r="B177" s="519" t="s">
        <v>11634</v>
      </c>
      <c r="C177" s="519" t="s">
        <v>11634</v>
      </c>
      <c r="D177" s="575">
        <v>2400</v>
      </c>
      <c r="E177" s="675" t="s">
        <v>8130</v>
      </c>
      <c r="F177" s="576" t="s">
        <v>7</v>
      </c>
      <c r="G177" s="675" t="s">
        <v>3664</v>
      </c>
      <c r="H177" s="576" t="s">
        <v>5929</v>
      </c>
      <c r="I177" s="848"/>
    </row>
    <row r="178" spans="1:9" ht="13.5">
      <c r="A178" s="674" t="s">
        <v>8785</v>
      </c>
      <c r="B178" s="668" t="s">
        <v>8792</v>
      </c>
      <c r="C178" s="668" t="s">
        <v>8792</v>
      </c>
      <c r="D178" s="575">
        <v>2400</v>
      </c>
      <c r="E178" s="675" t="s">
        <v>8130</v>
      </c>
      <c r="F178" s="576" t="s">
        <v>1294</v>
      </c>
      <c r="G178" s="675" t="s">
        <v>3664</v>
      </c>
      <c r="H178" s="576" t="s">
        <v>5929</v>
      </c>
      <c r="I178" s="848"/>
    </row>
    <row r="179" spans="1:9" ht="27" customHeight="1">
      <c r="A179" s="674" t="s">
        <v>8786</v>
      </c>
      <c r="B179" s="592" t="s">
        <v>10769</v>
      </c>
      <c r="C179" s="592" t="s">
        <v>10769</v>
      </c>
      <c r="D179" s="575">
        <v>4200</v>
      </c>
      <c r="E179" s="675" t="s">
        <v>8130</v>
      </c>
      <c r="F179" s="576" t="s">
        <v>7</v>
      </c>
      <c r="G179" s="675" t="s">
        <v>3664</v>
      </c>
      <c r="H179" s="576" t="s">
        <v>5929</v>
      </c>
      <c r="I179" s="848"/>
    </row>
    <row r="180" spans="1:9" ht="14.25" thickBot="1">
      <c r="A180" s="674" t="s">
        <v>8787</v>
      </c>
      <c r="B180" s="665" t="s">
        <v>8793</v>
      </c>
      <c r="C180" s="665" t="s">
        <v>8793</v>
      </c>
      <c r="D180" s="575">
        <v>4200</v>
      </c>
      <c r="E180" s="675" t="s">
        <v>8130</v>
      </c>
      <c r="F180" s="576" t="s">
        <v>1294</v>
      </c>
      <c r="G180" s="675" t="s">
        <v>3664</v>
      </c>
      <c r="H180" s="576" t="s">
        <v>5929</v>
      </c>
      <c r="I180" s="848"/>
    </row>
    <row r="181" spans="1:9" ht="13.5">
      <c r="A181" s="861" t="s">
        <v>4244</v>
      </c>
      <c r="B181" s="132"/>
      <c r="C181" s="132"/>
      <c r="D181" s="132"/>
      <c r="E181" s="132"/>
      <c r="F181" s="132"/>
      <c r="G181" s="262"/>
      <c r="H181" s="158"/>
      <c r="I181" s="158"/>
    </row>
    <row r="182" spans="1:9" ht="13.5">
      <c r="A182" s="674" t="s">
        <v>4476</v>
      </c>
      <c r="B182" s="665" t="s">
        <v>4477</v>
      </c>
      <c r="C182" s="665" t="s">
        <v>4477</v>
      </c>
      <c r="D182" s="575">
        <v>4068</v>
      </c>
      <c r="E182" s="675" t="s">
        <v>6497</v>
      </c>
      <c r="F182" s="576" t="s">
        <v>7</v>
      </c>
      <c r="G182" s="576" t="s">
        <v>3666</v>
      </c>
      <c r="H182" s="848"/>
      <c r="I182" s="848"/>
    </row>
    <row r="183" spans="1:9" ht="13.5">
      <c r="A183" s="674" t="s">
        <v>4478</v>
      </c>
      <c r="B183" s="665" t="s">
        <v>4479</v>
      </c>
      <c r="C183" s="665" t="s">
        <v>4479</v>
      </c>
      <c r="D183" s="575">
        <v>5856</v>
      </c>
      <c r="E183" s="675" t="s">
        <v>6497</v>
      </c>
      <c r="F183" s="576" t="s">
        <v>7</v>
      </c>
      <c r="G183" s="576" t="s">
        <v>3666</v>
      </c>
      <c r="H183" s="848"/>
      <c r="I183" s="848"/>
    </row>
    <row r="184" spans="1:9" ht="13.5">
      <c r="A184" s="674" t="s">
        <v>4480</v>
      </c>
      <c r="B184" s="665" t="s">
        <v>4481</v>
      </c>
      <c r="C184" s="665" t="s">
        <v>4481</v>
      </c>
      <c r="D184" s="575">
        <v>6876</v>
      </c>
      <c r="E184" s="675" t="s">
        <v>6497</v>
      </c>
      <c r="F184" s="576" t="s">
        <v>7</v>
      </c>
      <c r="G184" s="576" t="s">
        <v>3666</v>
      </c>
      <c r="H184" s="848"/>
      <c r="I184" s="848"/>
    </row>
    <row r="185" spans="1:9" ht="13.5">
      <c r="A185" s="674" t="s">
        <v>4488</v>
      </c>
      <c r="B185" s="665" t="s">
        <v>4489</v>
      </c>
      <c r="C185" s="665" t="s">
        <v>4489</v>
      </c>
      <c r="D185" s="575">
        <v>6276</v>
      </c>
      <c r="E185" s="675" t="s">
        <v>6497</v>
      </c>
      <c r="F185" s="576" t="s">
        <v>7</v>
      </c>
      <c r="G185" s="576" t="s">
        <v>3666</v>
      </c>
      <c r="H185" s="848"/>
      <c r="I185" s="848"/>
    </row>
    <row r="186" spans="1:9" ht="13.5">
      <c r="A186" s="674" t="s">
        <v>4490</v>
      </c>
      <c r="B186" s="665" t="s">
        <v>4491</v>
      </c>
      <c r="C186" s="665" t="s">
        <v>4491</v>
      </c>
      <c r="D186" s="575">
        <v>9024</v>
      </c>
      <c r="E186" s="675" t="s">
        <v>6497</v>
      </c>
      <c r="F186" s="576" t="s">
        <v>7</v>
      </c>
      <c r="G186" s="576" t="s">
        <v>3666</v>
      </c>
      <c r="H186" s="848"/>
      <c r="I186" s="848"/>
    </row>
    <row r="187" spans="1:9" ht="13.5">
      <c r="A187" s="674" t="s">
        <v>4492</v>
      </c>
      <c r="B187" s="665" t="s">
        <v>4493</v>
      </c>
      <c r="C187" s="665" t="s">
        <v>4493</v>
      </c>
      <c r="D187" s="575">
        <v>10584</v>
      </c>
      <c r="E187" s="675" t="s">
        <v>6497</v>
      </c>
      <c r="F187" s="576" t="s">
        <v>7</v>
      </c>
      <c r="G187" s="576" t="s">
        <v>3666</v>
      </c>
      <c r="H187" s="848"/>
      <c r="I187" s="848"/>
    </row>
    <row r="188" spans="1:9" ht="13.5">
      <c r="A188" s="674" t="s">
        <v>4500</v>
      </c>
      <c r="B188" s="665" t="s">
        <v>4501</v>
      </c>
      <c r="C188" s="665" t="s">
        <v>4501</v>
      </c>
      <c r="D188" s="575">
        <v>10020</v>
      </c>
      <c r="E188" s="675" t="s">
        <v>6497</v>
      </c>
      <c r="F188" s="576" t="s">
        <v>7</v>
      </c>
      <c r="G188" s="576" t="s">
        <v>3666</v>
      </c>
      <c r="H188" s="848"/>
      <c r="I188" s="848"/>
    </row>
    <row r="189" spans="1:9" ht="13.5">
      <c r="A189" s="674" t="s">
        <v>4502</v>
      </c>
      <c r="B189" s="665" t="s">
        <v>4503</v>
      </c>
      <c r="C189" s="665" t="s">
        <v>4503</v>
      </c>
      <c r="D189" s="575">
        <v>14388</v>
      </c>
      <c r="E189" s="675" t="s">
        <v>6497</v>
      </c>
      <c r="F189" s="576" t="s">
        <v>7</v>
      </c>
      <c r="G189" s="576" t="s">
        <v>3666</v>
      </c>
      <c r="H189" s="848"/>
      <c r="I189" s="848"/>
    </row>
    <row r="190" spans="1:9" ht="13.5">
      <c r="A190" s="674" t="s">
        <v>4504</v>
      </c>
      <c r="B190" s="665" t="s">
        <v>4505</v>
      </c>
      <c r="C190" s="665" t="s">
        <v>4505</v>
      </c>
      <c r="D190" s="575">
        <v>16884</v>
      </c>
      <c r="E190" s="675" t="s">
        <v>6497</v>
      </c>
      <c r="F190" s="576" t="s">
        <v>7</v>
      </c>
      <c r="G190" s="576" t="s">
        <v>3666</v>
      </c>
      <c r="H190" s="848"/>
      <c r="I190" s="848"/>
    </row>
    <row r="191" spans="1:9" ht="13.5">
      <c r="A191" s="674" t="s">
        <v>4512</v>
      </c>
      <c r="B191" s="665" t="s">
        <v>4513</v>
      </c>
      <c r="C191" s="665" t="s">
        <v>4513</v>
      </c>
      <c r="D191" s="575">
        <v>13404</v>
      </c>
      <c r="E191" s="675" t="s">
        <v>6497</v>
      </c>
      <c r="F191" s="576" t="s">
        <v>7</v>
      </c>
      <c r="G191" s="576" t="s">
        <v>3666</v>
      </c>
      <c r="H191" s="848"/>
      <c r="I191" s="848"/>
    </row>
    <row r="192" spans="1:9" ht="13.5">
      <c r="A192" s="674" t="s">
        <v>4514</v>
      </c>
      <c r="B192" s="665" t="s">
        <v>4515</v>
      </c>
      <c r="C192" s="665" t="s">
        <v>4515</v>
      </c>
      <c r="D192" s="575">
        <v>19272</v>
      </c>
      <c r="E192" s="675" t="s">
        <v>6497</v>
      </c>
      <c r="F192" s="576" t="s">
        <v>7</v>
      </c>
      <c r="G192" s="576" t="s">
        <v>3666</v>
      </c>
      <c r="H192" s="848"/>
      <c r="I192" s="848"/>
    </row>
    <row r="193" spans="1:9" ht="13.5">
      <c r="A193" s="674" t="s">
        <v>4516</v>
      </c>
      <c r="B193" s="665" t="s">
        <v>4517</v>
      </c>
      <c r="C193" s="665" t="s">
        <v>4517</v>
      </c>
      <c r="D193" s="575">
        <v>22620</v>
      </c>
      <c r="E193" s="675" t="s">
        <v>6497</v>
      </c>
      <c r="F193" s="576" t="s">
        <v>7</v>
      </c>
      <c r="G193" s="576" t="s">
        <v>3666</v>
      </c>
      <c r="H193" s="848"/>
      <c r="I193" s="848"/>
    </row>
    <row r="194" spans="1:9" ht="13.5">
      <c r="A194" s="674" t="s">
        <v>4524</v>
      </c>
      <c r="B194" s="665" t="s">
        <v>4525</v>
      </c>
      <c r="C194" s="665" t="s">
        <v>4525</v>
      </c>
      <c r="D194" s="575">
        <v>16452</v>
      </c>
      <c r="E194" s="675" t="s">
        <v>6497</v>
      </c>
      <c r="F194" s="576" t="s">
        <v>7</v>
      </c>
      <c r="G194" s="576" t="s">
        <v>3666</v>
      </c>
      <c r="H194" s="848"/>
      <c r="I194" s="848"/>
    </row>
    <row r="195" spans="1:9" ht="13.5">
      <c r="A195" s="674" t="s">
        <v>4526</v>
      </c>
      <c r="B195" s="665" t="s">
        <v>4527</v>
      </c>
      <c r="C195" s="665" t="s">
        <v>4527</v>
      </c>
      <c r="D195" s="575">
        <v>23664</v>
      </c>
      <c r="E195" s="675" t="s">
        <v>6497</v>
      </c>
      <c r="F195" s="576" t="s">
        <v>7</v>
      </c>
      <c r="G195" s="576" t="s">
        <v>3666</v>
      </c>
      <c r="H195" s="848"/>
      <c r="I195" s="848"/>
    </row>
    <row r="196" spans="1:9" ht="13.5">
      <c r="A196" s="674" t="s">
        <v>4528</v>
      </c>
      <c r="B196" s="665" t="s">
        <v>4529</v>
      </c>
      <c r="C196" s="665" t="s">
        <v>4529</v>
      </c>
      <c r="D196" s="575">
        <v>27780</v>
      </c>
      <c r="E196" s="675" t="s">
        <v>6497</v>
      </c>
      <c r="F196" s="576" t="s">
        <v>7</v>
      </c>
      <c r="G196" s="576" t="s">
        <v>3666</v>
      </c>
      <c r="H196" s="848"/>
      <c r="I196" s="848"/>
    </row>
    <row r="197" spans="1:9" ht="13.5">
      <c r="A197" s="674" t="s">
        <v>4536</v>
      </c>
      <c r="B197" s="665" t="s">
        <v>4537</v>
      </c>
      <c r="C197" s="665" t="s">
        <v>4537</v>
      </c>
      <c r="D197" s="575">
        <v>312</v>
      </c>
      <c r="E197" s="675" t="s">
        <v>6497</v>
      </c>
      <c r="F197" s="576" t="s">
        <v>7</v>
      </c>
      <c r="G197" s="576" t="s">
        <v>3666</v>
      </c>
      <c r="H197" s="848"/>
      <c r="I197" s="848"/>
    </row>
    <row r="198" spans="1:9" ht="13.5">
      <c r="A198" s="674" t="s">
        <v>4541</v>
      </c>
      <c r="B198" s="665" t="s">
        <v>4542</v>
      </c>
      <c r="C198" s="665" t="s">
        <v>4542</v>
      </c>
      <c r="D198" s="575">
        <v>17832</v>
      </c>
      <c r="E198" s="675" t="s">
        <v>6497</v>
      </c>
      <c r="F198" s="576" t="s">
        <v>7</v>
      </c>
      <c r="G198" s="576" t="s">
        <v>3666</v>
      </c>
      <c r="H198" s="848"/>
      <c r="I198" s="848"/>
    </row>
    <row r="199" spans="1:9" ht="13.5">
      <c r="A199" s="674" t="s">
        <v>4543</v>
      </c>
      <c r="B199" s="665" t="s">
        <v>4544</v>
      </c>
      <c r="C199" s="665" t="s">
        <v>4544</v>
      </c>
      <c r="D199" s="575">
        <v>25620</v>
      </c>
      <c r="E199" s="675" t="s">
        <v>6497</v>
      </c>
      <c r="F199" s="576" t="s">
        <v>7</v>
      </c>
      <c r="G199" s="576" t="s">
        <v>3666</v>
      </c>
      <c r="H199" s="848"/>
      <c r="I199" s="848"/>
    </row>
    <row r="200" spans="1:9" ht="13.5">
      <c r="A200" s="674" t="s">
        <v>4545</v>
      </c>
      <c r="B200" s="665" t="s">
        <v>4546</v>
      </c>
      <c r="C200" s="665" t="s">
        <v>4546</v>
      </c>
      <c r="D200" s="575">
        <v>30060</v>
      </c>
      <c r="E200" s="675" t="s">
        <v>6497</v>
      </c>
      <c r="F200" s="576" t="s">
        <v>7</v>
      </c>
      <c r="G200" s="576" t="s">
        <v>3666</v>
      </c>
      <c r="H200" s="848"/>
      <c r="I200" s="848"/>
    </row>
    <row r="201" spans="1:9" ht="13.5">
      <c r="A201" s="674" t="s">
        <v>4553</v>
      </c>
      <c r="B201" s="665" t="s">
        <v>4554</v>
      </c>
      <c r="C201" s="665" t="s">
        <v>4554</v>
      </c>
      <c r="D201" s="575">
        <v>25116</v>
      </c>
      <c r="E201" s="675" t="s">
        <v>6497</v>
      </c>
      <c r="F201" s="576" t="s">
        <v>7</v>
      </c>
      <c r="G201" s="576" t="s">
        <v>3666</v>
      </c>
      <c r="H201" s="848"/>
      <c r="I201" s="848"/>
    </row>
    <row r="202" spans="1:9" ht="13.5">
      <c r="A202" s="674" t="s">
        <v>4555</v>
      </c>
      <c r="B202" s="665" t="s">
        <v>4556</v>
      </c>
      <c r="C202" s="665" t="s">
        <v>4556</v>
      </c>
      <c r="D202" s="575">
        <v>36120</v>
      </c>
      <c r="E202" s="675" t="s">
        <v>6497</v>
      </c>
      <c r="F202" s="576" t="s">
        <v>7</v>
      </c>
      <c r="G202" s="576" t="s">
        <v>3666</v>
      </c>
      <c r="H202" s="158"/>
      <c r="I202" s="158"/>
    </row>
    <row r="203" spans="1:9" ht="13.5">
      <c r="A203" s="674" t="s">
        <v>4557</v>
      </c>
      <c r="B203" s="665" t="s">
        <v>4558</v>
      </c>
      <c r="C203" s="665" t="s">
        <v>4558</v>
      </c>
      <c r="D203" s="575">
        <v>42384</v>
      </c>
      <c r="E203" s="675" t="s">
        <v>6497</v>
      </c>
      <c r="F203" s="576" t="s">
        <v>7</v>
      </c>
      <c r="G203" s="576" t="s">
        <v>3666</v>
      </c>
      <c r="H203" s="158"/>
      <c r="I203" s="158"/>
    </row>
    <row r="204" spans="1:9" ht="13.5">
      <c r="A204" s="674" t="s">
        <v>4565</v>
      </c>
      <c r="B204" s="665" t="s">
        <v>4566</v>
      </c>
      <c r="C204" s="665" t="s">
        <v>4566</v>
      </c>
      <c r="D204" s="575">
        <v>30564</v>
      </c>
      <c r="E204" s="675" t="s">
        <v>6497</v>
      </c>
      <c r="F204" s="576" t="s">
        <v>7</v>
      </c>
      <c r="G204" s="576" t="s">
        <v>3666</v>
      </c>
      <c r="H204" s="848"/>
      <c r="I204" s="848"/>
    </row>
    <row r="205" spans="1:9" ht="13.5">
      <c r="A205" s="674" t="s">
        <v>4567</v>
      </c>
      <c r="B205" s="665" t="s">
        <v>4568</v>
      </c>
      <c r="C205" s="665" t="s">
        <v>4568</v>
      </c>
      <c r="D205" s="575">
        <v>43920</v>
      </c>
      <c r="E205" s="675" t="s">
        <v>6497</v>
      </c>
      <c r="F205" s="576" t="s">
        <v>7</v>
      </c>
      <c r="G205" s="576" t="s">
        <v>3666</v>
      </c>
      <c r="H205" s="158"/>
      <c r="I205" s="158"/>
    </row>
    <row r="206" spans="1:9" ht="13.5">
      <c r="A206" s="674" t="s">
        <v>4569</v>
      </c>
      <c r="B206" s="665" t="s">
        <v>4570</v>
      </c>
      <c r="C206" s="665" t="s">
        <v>4570</v>
      </c>
      <c r="D206" s="575">
        <v>51564</v>
      </c>
      <c r="E206" s="675" t="s">
        <v>6497</v>
      </c>
      <c r="F206" s="576" t="s">
        <v>7</v>
      </c>
      <c r="G206" s="576" t="s">
        <v>3666</v>
      </c>
      <c r="H206" s="158"/>
      <c r="I206" s="158"/>
    </row>
    <row r="207" spans="1:9" ht="13.5">
      <c r="A207" s="674" t="s">
        <v>4577</v>
      </c>
      <c r="B207" s="665" t="s">
        <v>4578</v>
      </c>
      <c r="C207" s="665" t="s">
        <v>4578</v>
      </c>
      <c r="D207" s="575">
        <v>35304</v>
      </c>
      <c r="E207" s="675" t="s">
        <v>6497</v>
      </c>
      <c r="F207" s="576" t="s">
        <v>7</v>
      </c>
      <c r="G207" s="576" t="s">
        <v>3666</v>
      </c>
      <c r="H207" s="158"/>
      <c r="I207" s="848"/>
    </row>
    <row r="208" spans="1:9" ht="13.5">
      <c r="A208" s="674" t="s">
        <v>4579</v>
      </c>
      <c r="B208" s="665" t="s">
        <v>4580</v>
      </c>
      <c r="C208" s="665" t="s">
        <v>4580</v>
      </c>
      <c r="D208" s="575">
        <v>50760</v>
      </c>
      <c r="E208" s="675" t="s">
        <v>6497</v>
      </c>
      <c r="F208" s="576" t="s">
        <v>7</v>
      </c>
      <c r="G208" s="576" t="s">
        <v>3666</v>
      </c>
      <c r="H208" s="158"/>
      <c r="I208" s="158"/>
    </row>
    <row r="209" spans="1:9" ht="13.5">
      <c r="A209" s="674" t="s">
        <v>4581</v>
      </c>
      <c r="B209" s="665" t="s">
        <v>4582</v>
      </c>
      <c r="C209" s="665" t="s">
        <v>4582</v>
      </c>
      <c r="D209" s="575">
        <v>59580</v>
      </c>
      <c r="E209" s="675" t="s">
        <v>6497</v>
      </c>
      <c r="F209" s="576" t="s">
        <v>7</v>
      </c>
      <c r="G209" s="576" t="s">
        <v>3666</v>
      </c>
      <c r="H209" s="158"/>
      <c r="I209" s="848"/>
    </row>
    <row r="210" spans="1:9" ht="13.5">
      <c r="A210" s="674" t="s">
        <v>4589</v>
      </c>
      <c r="B210" s="665" t="s">
        <v>4590</v>
      </c>
      <c r="C210" s="665" t="s">
        <v>4590</v>
      </c>
      <c r="D210" s="575">
        <v>39216</v>
      </c>
      <c r="E210" s="675" t="s">
        <v>6497</v>
      </c>
      <c r="F210" s="576" t="s">
        <v>7</v>
      </c>
      <c r="G210" s="576" t="s">
        <v>3666</v>
      </c>
      <c r="H210" s="158"/>
      <c r="I210" s="158"/>
    </row>
    <row r="211" spans="1:9" ht="13.5">
      <c r="A211" s="674" t="s">
        <v>4591</v>
      </c>
      <c r="B211" s="665" t="s">
        <v>4592</v>
      </c>
      <c r="C211" s="665" t="s">
        <v>4592</v>
      </c>
      <c r="D211" s="575">
        <v>56352</v>
      </c>
      <c r="E211" s="675" t="s">
        <v>6497</v>
      </c>
      <c r="F211" s="576" t="s">
        <v>7</v>
      </c>
      <c r="G211" s="576" t="s">
        <v>3666</v>
      </c>
      <c r="H211" s="158"/>
      <c r="I211" s="158"/>
    </row>
    <row r="212" spans="1:9" ht="13.5">
      <c r="A212" s="674" t="s">
        <v>4593</v>
      </c>
      <c r="B212" s="665" t="s">
        <v>4594</v>
      </c>
      <c r="C212" s="665" t="s">
        <v>4594</v>
      </c>
      <c r="D212" s="575">
        <v>66156</v>
      </c>
      <c r="E212" s="675" t="s">
        <v>6497</v>
      </c>
      <c r="F212" s="576" t="s">
        <v>7</v>
      </c>
      <c r="G212" s="576" t="s">
        <v>3666</v>
      </c>
      <c r="H212" s="158"/>
      <c r="I212" s="848"/>
    </row>
    <row r="213" spans="1:9" ht="13.5">
      <c r="A213" s="674" t="s">
        <v>4601</v>
      </c>
      <c r="B213" s="665" t="s">
        <v>4602</v>
      </c>
      <c r="C213" s="665" t="s">
        <v>4602</v>
      </c>
      <c r="D213" s="575">
        <v>768</v>
      </c>
      <c r="E213" s="675" t="s">
        <v>6497</v>
      </c>
      <c r="F213" s="576" t="s">
        <v>7</v>
      </c>
      <c r="G213" s="576" t="s">
        <v>3666</v>
      </c>
      <c r="H213" s="848"/>
      <c r="I213" s="848"/>
    </row>
    <row r="214" spans="1:9" ht="13.5">
      <c r="A214" s="674" t="s">
        <v>4605</v>
      </c>
      <c r="B214" s="665" t="s">
        <v>4606</v>
      </c>
      <c r="C214" s="665" t="s">
        <v>4606</v>
      </c>
      <c r="D214" s="575">
        <v>7980</v>
      </c>
      <c r="E214" s="675" t="s">
        <v>6497</v>
      </c>
      <c r="F214" s="576" t="s">
        <v>7</v>
      </c>
      <c r="G214" s="576" t="s">
        <v>3666</v>
      </c>
      <c r="H214" s="848"/>
      <c r="I214" s="848"/>
    </row>
    <row r="215" spans="1:9" ht="13.5">
      <c r="A215" s="674" t="s">
        <v>4607</v>
      </c>
      <c r="B215" s="665" t="s">
        <v>4608</v>
      </c>
      <c r="C215" s="665" t="s">
        <v>4608</v>
      </c>
      <c r="D215" s="575">
        <v>11472</v>
      </c>
      <c r="E215" s="675" t="s">
        <v>6497</v>
      </c>
      <c r="F215" s="576" t="s">
        <v>7</v>
      </c>
      <c r="G215" s="576" t="s">
        <v>3666</v>
      </c>
      <c r="H215" s="848"/>
      <c r="I215" s="848"/>
    </row>
    <row r="216" spans="1:9" ht="13.5">
      <c r="A216" s="674" t="s">
        <v>4609</v>
      </c>
      <c r="B216" s="665" t="s">
        <v>4610</v>
      </c>
      <c r="C216" s="665" t="s">
        <v>4610</v>
      </c>
      <c r="D216" s="575">
        <v>13452</v>
      </c>
      <c r="E216" s="675" t="s">
        <v>6497</v>
      </c>
      <c r="F216" s="576" t="s">
        <v>7</v>
      </c>
      <c r="G216" s="576" t="s">
        <v>3666</v>
      </c>
      <c r="H216" s="848"/>
      <c r="I216" s="848"/>
    </row>
    <row r="217" spans="1:9" ht="13.5">
      <c r="A217" s="674" t="s">
        <v>4617</v>
      </c>
      <c r="B217" s="665" t="s">
        <v>4618</v>
      </c>
      <c r="C217" s="665" t="s">
        <v>4618</v>
      </c>
      <c r="D217" s="575">
        <v>768</v>
      </c>
      <c r="E217" s="675" t="s">
        <v>6497</v>
      </c>
      <c r="F217" s="576" t="s">
        <v>7</v>
      </c>
      <c r="G217" s="576" t="s">
        <v>3666</v>
      </c>
      <c r="H217" s="848"/>
      <c r="I217" s="848"/>
    </row>
    <row r="218" spans="1:9" ht="13.5">
      <c r="A218" s="674" t="s">
        <v>4621</v>
      </c>
      <c r="B218" s="665" t="s">
        <v>4622</v>
      </c>
      <c r="C218" s="665" t="s">
        <v>4622</v>
      </c>
      <c r="D218" s="575">
        <v>10860</v>
      </c>
      <c r="E218" s="675" t="s">
        <v>6497</v>
      </c>
      <c r="F218" s="576" t="s">
        <v>7</v>
      </c>
      <c r="G218" s="576" t="s">
        <v>3666</v>
      </c>
      <c r="H218" s="848"/>
      <c r="I218" s="848"/>
    </row>
    <row r="219" spans="1:9" ht="13.5">
      <c r="A219" s="674" t="s">
        <v>4623</v>
      </c>
      <c r="B219" s="665" t="s">
        <v>4624</v>
      </c>
      <c r="C219" s="665" t="s">
        <v>4624</v>
      </c>
      <c r="D219" s="575">
        <v>15612</v>
      </c>
      <c r="E219" s="675" t="s">
        <v>6497</v>
      </c>
      <c r="F219" s="576" t="s">
        <v>7</v>
      </c>
      <c r="G219" s="576" t="s">
        <v>3666</v>
      </c>
      <c r="H219" s="848"/>
      <c r="I219" s="848"/>
    </row>
    <row r="220" spans="1:9" ht="13.5">
      <c r="A220" s="674" t="s">
        <v>4625</v>
      </c>
      <c r="B220" s="665" t="s">
        <v>4626</v>
      </c>
      <c r="C220" s="665" t="s">
        <v>4626</v>
      </c>
      <c r="D220" s="575">
        <v>18336</v>
      </c>
      <c r="E220" s="675" t="s">
        <v>6497</v>
      </c>
      <c r="F220" s="576" t="s">
        <v>7</v>
      </c>
      <c r="G220" s="576" t="s">
        <v>3666</v>
      </c>
      <c r="H220" s="848"/>
      <c r="I220" s="848"/>
    </row>
    <row r="221" spans="1:9" ht="13.5">
      <c r="A221" s="674" t="s">
        <v>4633</v>
      </c>
      <c r="B221" s="665" t="s">
        <v>4634</v>
      </c>
      <c r="C221" s="665" t="s">
        <v>4634</v>
      </c>
      <c r="D221" s="575">
        <v>25980</v>
      </c>
      <c r="E221" s="675" t="s">
        <v>6497</v>
      </c>
      <c r="F221" s="576" t="s">
        <v>7</v>
      </c>
      <c r="G221" s="576" t="s">
        <v>3666</v>
      </c>
      <c r="H221" s="848"/>
      <c r="I221" s="848"/>
    </row>
    <row r="222" spans="1:9" ht="13.5">
      <c r="A222" s="674" t="s">
        <v>4635</v>
      </c>
      <c r="B222" s="665" t="s">
        <v>4636</v>
      </c>
      <c r="C222" s="665" t="s">
        <v>4636</v>
      </c>
      <c r="D222" s="575">
        <v>37320</v>
      </c>
      <c r="E222" s="675" t="s">
        <v>6497</v>
      </c>
      <c r="F222" s="576" t="s">
        <v>7</v>
      </c>
      <c r="G222" s="576" t="s">
        <v>3666</v>
      </c>
      <c r="H222" s="158"/>
      <c r="I222" s="158"/>
    </row>
    <row r="223" spans="1:9" ht="13.5">
      <c r="A223" s="674" t="s">
        <v>4637</v>
      </c>
      <c r="B223" s="665" t="s">
        <v>4638</v>
      </c>
      <c r="C223" s="665" t="s">
        <v>4638</v>
      </c>
      <c r="D223" s="575">
        <v>43824</v>
      </c>
      <c r="E223" s="675" t="s">
        <v>6497</v>
      </c>
      <c r="F223" s="576" t="s">
        <v>7</v>
      </c>
      <c r="G223" s="576" t="s">
        <v>3666</v>
      </c>
      <c r="H223" s="158"/>
      <c r="I223" s="158"/>
    </row>
    <row r="224" spans="1:9" ht="13.5">
      <c r="A224" s="674" t="s">
        <v>9009</v>
      </c>
      <c r="B224" s="665" t="s">
        <v>9015</v>
      </c>
      <c r="C224" s="665" t="s">
        <v>9015</v>
      </c>
      <c r="D224" s="575">
        <v>5412</v>
      </c>
      <c r="E224" s="675" t="s">
        <v>6497</v>
      </c>
      <c r="F224" s="576" t="s">
        <v>7</v>
      </c>
      <c r="G224" s="576" t="s">
        <v>3666</v>
      </c>
      <c r="H224" s="158"/>
      <c r="I224" s="158"/>
    </row>
    <row r="225" spans="1:9" ht="13.5">
      <c r="A225" s="674" t="s">
        <v>4645</v>
      </c>
      <c r="B225" s="665" t="s">
        <v>4646</v>
      </c>
      <c r="C225" s="665" t="s">
        <v>4646</v>
      </c>
      <c r="D225" s="575">
        <v>25980</v>
      </c>
      <c r="E225" s="675" t="s">
        <v>6497</v>
      </c>
      <c r="F225" s="576" t="s">
        <v>7</v>
      </c>
      <c r="G225" s="576" t="s">
        <v>3666</v>
      </c>
      <c r="H225" s="848"/>
      <c r="I225" s="848"/>
    </row>
    <row r="226" spans="1:9" ht="13.5">
      <c r="A226" s="674" t="s">
        <v>4647</v>
      </c>
      <c r="B226" s="665" t="s">
        <v>4648</v>
      </c>
      <c r="C226" s="665" t="s">
        <v>4648</v>
      </c>
      <c r="D226" s="575">
        <v>37320</v>
      </c>
      <c r="E226" s="675" t="s">
        <v>6497</v>
      </c>
      <c r="F226" s="576" t="s">
        <v>7</v>
      </c>
      <c r="G226" s="576" t="s">
        <v>3666</v>
      </c>
      <c r="H226" s="158"/>
      <c r="I226" s="158"/>
    </row>
    <row r="227" spans="1:9" ht="13.5">
      <c r="A227" s="674" t="s">
        <v>4649</v>
      </c>
      <c r="B227" s="665" t="s">
        <v>4650</v>
      </c>
      <c r="C227" s="665" t="s">
        <v>4650</v>
      </c>
      <c r="D227" s="575">
        <v>43824</v>
      </c>
      <c r="E227" s="675" t="s">
        <v>6497</v>
      </c>
      <c r="F227" s="576" t="s">
        <v>7</v>
      </c>
      <c r="G227" s="576" t="s">
        <v>3666</v>
      </c>
      <c r="H227" s="158"/>
      <c r="I227" s="158"/>
    </row>
    <row r="228" spans="1:9" ht="13.5">
      <c r="A228" s="674" t="s">
        <v>9010</v>
      </c>
      <c r="B228" s="665" t="s">
        <v>9016</v>
      </c>
      <c r="C228" s="665" t="s">
        <v>9016</v>
      </c>
      <c r="D228" s="575">
        <v>5412</v>
      </c>
      <c r="E228" s="675" t="s">
        <v>6497</v>
      </c>
      <c r="F228" s="576" t="s">
        <v>7</v>
      </c>
      <c r="G228" s="576" t="s">
        <v>3666</v>
      </c>
      <c r="H228" s="158"/>
      <c r="I228" s="158"/>
    </row>
    <row r="229" spans="1:9" ht="13.5">
      <c r="A229" s="674" t="s">
        <v>4657</v>
      </c>
      <c r="B229" s="665" t="s">
        <v>4658</v>
      </c>
      <c r="C229" s="665" t="s">
        <v>4658</v>
      </c>
      <c r="D229" s="575">
        <v>9000</v>
      </c>
      <c r="E229" s="675" t="s">
        <v>6497</v>
      </c>
      <c r="F229" s="576" t="s">
        <v>7</v>
      </c>
      <c r="G229" s="576" t="s">
        <v>3666</v>
      </c>
      <c r="H229" s="848"/>
      <c r="I229" s="848"/>
    </row>
    <row r="230" spans="1:9" ht="13.5">
      <c r="A230" s="674" t="s">
        <v>4659</v>
      </c>
      <c r="B230" s="665" t="s">
        <v>4660</v>
      </c>
      <c r="C230" s="665" t="s">
        <v>4660</v>
      </c>
      <c r="D230" s="575">
        <v>12936</v>
      </c>
      <c r="E230" s="675" t="s">
        <v>6497</v>
      </c>
      <c r="F230" s="576" t="s">
        <v>7</v>
      </c>
      <c r="G230" s="576" t="s">
        <v>3666</v>
      </c>
      <c r="H230" s="848"/>
      <c r="I230" s="848"/>
    </row>
    <row r="231" spans="1:9" ht="13.5">
      <c r="A231" s="674" t="s">
        <v>4661</v>
      </c>
      <c r="B231" s="665" t="s">
        <v>4662</v>
      </c>
      <c r="C231" s="665" t="s">
        <v>4662</v>
      </c>
      <c r="D231" s="575">
        <v>15168</v>
      </c>
      <c r="E231" s="675" t="s">
        <v>6497</v>
      </c>
      <c r="F231" s="576" t="s">
        <v>7</v>
      </c>
      <c r="G231" s="576" t="s">
        <v>3666</v>
      </c>
      <c r="H231" s="848"/>
      <c r="I231" s="848"/>
    </row>
    <row r="232" spans="1:9" ht="13.5">
      <c r="A232" s="674" t="s">
        <v>4669</v>
      </c>
      <c r="B232" s="665" t="s">
        <v>4670</v>
      </c>
      <c r="C232" s="665" t="s">
        <v>4670</v>
      </c>
      <c r="D232" s="575">
        <v>4236</v>
      </c>
      <c r="E232" s="675" t="s">
        <v>6497</v>
      </c>
      <c r="F232" s="576" t="s">
        <v>7</v>
      </c>
      <c r="G232" s="576" t="s">
        <v>3666</v>
      </c>
      <c r="H232" s="848"/>
      <c r="I232" s="848"/>
    </row>
    <row r="233" spans="1:9" ht="13.5">
      <c r="A233" s="674" t="s">
        <v>4671</v>
      </c>
      <c r="B233" s="665" t="s">
        <v>4672</v>
      </c>
      <c r="C233" s="665" t="s">
        <v>4672</v>
      </c>
      <c r="D233" s="575">
        <v>6096</v>
      </c>
      <c r="E233" s="675" t="s">
        <v>6497</v>
      </c>
      <c r="F233" s="576" t="s">
        <v>7</v>
      </c>
      <c r="G233" s="576" t="s">
        <v>3666</v>
      </c>
      <c r="H233" s="848"/>
      <c r="I233" s="848"/>
    </row>
    <row r="234" spans="1:9" ht="13.5">
      <c r="A234" s="674" t="s">
        <v>4673</v>
      </c>
      <c r="B234" s="665" t="s">
        <v>4674</v>
      </c>
      <c r="C234" s="665" t="s">
        <v>4674</v>
      </c>
      <c r="D234" s="575">
        <v>7152</v>
      </c>
      <c r="E234" s="675" t="s">
        <v>6497</v>
      </c>
      <c r="F234" s="576" t="s">
        <v>7</v>
      </c>
      <c r="G234" s="576" t="s">
        <v>3666</v>
      </c>
      <c r="H234" s="848"/>
      <c r="I234" s="848"/>
    </row>
    <row r="235" spans="1:9" ht="13.5">
      <c r="A235" s="674" t="s">
        <v>4681</v>
      </c>
      <c r="B235" s="665" t="s">
        <v>4682</v>
      </c>
      <c r="C235" s="665" t="s">
        <v>4682</v>
      </c>
      <c r="D235" s="575">
        <v>7128</v>
      </c>
      <c r="E235" s="675" t="s">
        <v>6497</v>
      </c>
      <c r="F235" s="576" t="s">
        <v>7</v>
      </c>
      <c r="G235" s="576" t="s">
        <v>3666</v>
      </c>
      <c r="H235" s="848"/>
      <c r="I235" s="848"/>
    </row>
    <row r="236" spans="1:9" ht="13.5">
      <c r="A236" s="674" t="s">
        <v>4683</v>
      </c>
      <c r="B236" s="665" t="s">
        <v>4684</v>
      </c>
      <c r="C236" s="665" t="s">
        <v>4684</v>
      </c>
      <c r="D236" s="575">
        <v>10248</v>
      </c>
      <c r="E236" s="675" t="s">
        <v>6497</v>
      </c>
      <c r="F236" s="576" t="s">
        <v>7</v>
      </c>
      <c r="G236" s="576" t="s">
        <v>3666</v>
      </c>
      <c r="H236" s="848"/>
      <c r="I236" s="848"/>
    </row>
    <row r="237" spans="1:9" ht="13.5">
      <c r="A237" s="674" t="s">
        <v>4685</v>
      </c>
      <c r="B237" s="665" t="s">
        <v>4686</v>
      </c>
      <c r="C237" s="665" t="s">
        <v>4686</v>
      </c>
      <c r="D237" s="575">
        <v>12036</v>
      </c>
      <c r="E237" s="675" t="s">
        <v>6497</v>
      </c>
      <c r="F237" s="576" t="s">
        <v>7</v>
      </c>
      <c r="G237" s="576" t="s">
        <v>3666</v>
      </c>
      <c r="H237" s="848"/>
      <c r="I237" s="848"/>
    </row>
    <row r="238" spans="1:9" ht="13.5">
      <c r="A238" s="674" t="s">
        <v>4693</v>
      </c>
      <c r="B238" s="665" t="s">
        <v>4694</v>
      </c>
      <c r="C238" s="665" t="s">
        <v>4694</v>
      </c>
      <c r="D238" s="575">
        <v>9516</v>
      </c>
      <c r="E238" s="675" t="s">
        <v>6497</v>
      </c>
      <c r="F238" s="576" t="s">
        <v>7</v>
      </c>
      <c r="G238" s="576" t="s">
        <v>3666</v>
      </c>
      <c r="H238" s="848"/>
      <c r="I238" s="848"/>
    </row>
    <row r="239" spans="1:9" ht="13.5">
      <c r="A239" s="674" t="s">
        <v>4695</v>
      </c>
      <c r="B239" s="665" t="s">
        <v>4696</v>
      </c>
      <c r="C239" s="665" t="s">
        <v>4696</v>
      </c>
      <c r="D239" s="575">
        <v>13668</v>
      </c>
      <c r="E239" s="675" t="s">
        <v>6497</v>
      </c>
      <c r="F239" s="576" t="s">
        <v>7</v>
      </c>
      <c r="G239" s="576" t="s">
        <v>3666</v>
      </c>
      <c r="H239" s="848"/>
      <c r="I239" s="848"/>
    </row>
    <row r="240" spans="1:9" ht="13.5">
      <c r="A240" s="674" t="s">
        <v>4697</v>
      </c>
      <c r="B240" s="665" t="s">
        <v>4698</v>
      </c>
      <c r="C240" s="665" t="s">
        <v>4698</v>
      </c>
      <c r="D240" s="575">
        <v>16032</v>
      </c>
      <c r="E240" s="675" t="s">
        <v>6497</v>
      </c>
      <c r="F240" s="576" t="s">
        <v>7</v>
      </c>
      <c r="G240" s="576" t="s">
        <v>3666</v>
      </c>
      <c r="H240" s="848"/>
      <c r="I240" s="848"/>
    </row>
    <row r="241" spans="1:9" ht="13.5">
      <c r="A241" s="674" t="s">
        <v>4705</v>
      </c>
      <c r="B241" s="665" t="s">
        <v>4706</v>
      </c>
      <c r="C241" s="665" t="s">
        <v>4706</v>
      </c>
      <c r="D241" s="575">
        <v>11556</v>
      </c>
      <c r="E241" s="675" t="s">
        <v>6497</v>
      </c>
      <c r="F241" s="576" t="s">
        <v>7</v>
      </c>
      <c r="G241" s="576" t="s">
        <v>3666</v>
      </c>
      <c r="H241" s="848"/>
      <c r="I241" s="848"/>
    </row>
    <row r="242" spans="1:9" ht="13.5">
      <c r="A242" s="674" t="s">
        <v>4707</v>
      </c>
      <c r="B242" s="665" t="s">
        <v>4708</v>
      </c>
      <c r="C242" s="665" t="s">
        <v>4708</v>
      </c>
      <c r="D242" s="575">
        <v>16596</v>
      </c>
      <c r="E242" s="675" t="s">
        <v>6497</v>
      </c>
      <c r="F242" s="576" t="s">
        <v>7</v>
      </c>
      <c r="G242" s="576" t="s">
        <v>3666</v>
      </c>
      <c r="H242" s="848"/>
      <c r="I242" s="848"/>
    </row>
    <row r="243" spans="1:9" ht="13.5">
      <c r="A243" s="674" t="s">
        <v>4709</v>
      </c>
      <c r="B243" s="665" t="s">
        <v>4710</v>
      </c>
      <c r="C243" s="665" t="s">
        <v>4710</v>
      </c>
      <c r="D243" s="575">
        <v>19476</v>
      </c>
      <c r="E243" s="675" t="s">
        <v>6497</v>
      </c>
      <c r="F243" s="576" t="s">
        <v>7</v>
      </c>
      <c r="G243" s="576" t="s">
        <v>3666</v>
      </c>
      <c r="H243" s="848"/>
      <c r="I243" s="848"/>
    </row>
    <row r="244" spans="1:9" ht="13.5">
      <c r="A244" s="674" t="s">
        <v>4717</v>
      </c>
      <c r="B244" s="665" t="s">
        <v>4718</v>
      </c>
      <c r="C244" s="665" t="s">
        <v>4718</v>
      </c>
      <c r="D244" s="575">
        <v>13404</v>
      </c>
      <c r="E244" s="675" t="s">
        <v>6497</v>
      </c>
      <c r="F244" s="576" t="s">
        <v>7</v>
      </c>
      <c r="G244" s="576" t="s">
        <v>3666</v>
      </c>
      <c r="H244" s="848"/>
      <c r="I244" s="848"/>
    </row>
    <row r="245" spans="1:9" ht="13.5">
      <c r="A245" s="674" t="s">
        <v>4719</v>
      </c>
      <c r="B245" s="665" t="s">
        <v>4720</v>
      </c>
      <c r="C245" s="665" t="s">
        <v>4720</v>
      </c>
      <c r="D245" s="575">
        <v>19272</v>
      </c>
      <c r="E245" s="675" t="s">
        <v>6497</v>
      </c>
      <c r="F245" s="576" t="s">
        <v>7</v>
      </c>
      <c r="G245" s="576" t="s">
        <v>3666</v>
      </c>
      <c r="H245" s="848"/>
      <c r="I245" s="848"/>
    </row>
    <row r="246" spans="1:9" ht="13.5">
      <c r="A246" s="674" t="s">
        <v>4721</v>
      </c>
      <c r="B246" s="665" t="s">
        <v>4722</v>
      </c>
      <c r="C246" s="665" t="s">
        <v>4722</v>
      </c>
      <c r="D246" s="575">
        <v>22620</v>
      </c>
      <c r="E246" s="675" t="s">
        <v>6497</v>
      </c>
      <c r="F246" s="576" t="s">
        <v>7</v>
      </c>
      <c r="G246" s="576" t="s">
        <v>3666</v>
      </c>
      <c r="H246" s="848"/>
      <c r="I246" s="848"/>
    </row>
    <row r="247" spans="1:9" ht="13.5">
      <c r="A247" s="674" t="s">
        <v>4729</v>
      </c>
      <c r="B247" s="665" t="s">
        <v>4730</v>
      </c>
      <c r="C247" s="665" t="s">
        <v>4730</v>
      </c>
      <c r="D247" s="575">
        <v>20208</v>
      </c>
      <c r="E247" s="675" t="s">
        <v>6497</v>
      </c>
      <c r="F247" s="576" t="s">
        <v>7</v>
      </c>
      <c r="G247" s="576" t="s">
        <v>3666</v>
      </c>
      <c r="H247" s="848"/>
      <c r="I247" s="848"/>
    </row>
    <row r="248" spans="1:9" ht="13.5">
      <c r="A248" s="674" t="s">
        <v>4731</v>
      </c>
      <c r="B248" s="665" t="s">
        <v>4732</v>
      </c>
      <c r="C248" s="665" t="s">
        <v>4732</v>
      </c>
      <c r="D248" s="575">
        <v>29040</v>
      </c>
      <c r="E248" s="675" t="s">
        <v>6497</v>
      </c>
      <c r="F248" s="576" t="s">
        <v>7</v>
      </c>
      <c r="G248" s="576" t="s">
        <v>3666</v>
      </c>
      <c r="H248" s="848"/>
      <c r="I248" s="848"/>
    </row>
    <row r="249" spans="1:9" ht="13.5">
      <c r="A249" s="674" t="s">
        <v>4733</v>
      </c>
      <c r="B249" s="665" t="s">
        <v>4734</v>
      </c>
      <c r="C249" s="665" t="s">
        <v>4734</v>
      </c>
      <c r="D249" s="575">
        <v>34080</v>
      </c>
      <c r="E249" s="675" t="s">
        <v>6497</v>
      </c>
      <c r="F249" s="576" t="s">
        <v>7</v>
      </c>
      <c r="G249" s="576" t="s">
        <v>3666</v>
      </c>
      <c r="H249" s="848"/>
      <c r="I249" s="848"/>
    </row>
    <row r="250" spans="1:9" ht="13.5">
      <c r="A250" s="120" t="s">
        <v>6310</v>
      </c>
      <c r="B250" s="678" t="s">
        <v>6311</v>
      </c>
      <c r="C250" s="678" t="s">
        <v>6311</v>
      </c>
      <c r="D250" s="575">
        <v>29508</v>
      </c>
      <c r="E250" s="675" t="s">
        <v>6497</v>
      </c>
      <c r="F250" s="576" t="s">
        <v>7</v>
      </c>
      <c r="G250" s="576" t="s">
        <v>3666</v>
      </c>
      <c r="H250" s="848"/>
      <c r="I250" s="848"/>
    </row>
    <row r="251" spans="1:9" ht="13.5">
      <c r="A251" s="120" t="s">
        <v>6312</v>
      </c>
      <c r="B251" s="678" t="s">
        <v>6313</v>
      </c>
      <c r="C251" s="678" t="s">
        <v>6313</v>
      </c>
      <c r="D251" s="575">
        <v>42408</v>
      </c>
      <c r="E251" s="675" t="s">
        <v>6497</v>
      </c>
      <c r="F251" s="576" t="s">
        <v>7</v>
      </c>
      <c r="G251" s="576" t="s">
        <v>3666</v>
      </c>
      <c r="H251" s="158"/>
      <c r="I251" s="158"/>
    </row>
    <row r="252" spans="1:9" ht="13.5">
      <c r="A252" s="120" t="s">
        <v>6314</v>
      </c>
      <c r="B252" s="678" t="s">
        <v>6315</v>
      </c>
      <c r="C252" s="678" t="s">
        <v>6315</v>
      </c>
      <c r="D252" s="575">
        <v>49788</v>
      </c>
      <c r="E252" s="675" t="s">
        <v>6497</v>
      </c>
      <c r="F252" s="576" t="s">
        <v>7</v>
      </c>
      <c r="G252" s="576" t="s">
        <v>3666</v>
      </c>
      <c r="H252" s="158"/>
      <c r="I252" s="158"/>
    </row>
    <row r="253" spans="1:9" ht="13.5">
      <c r="A253" s="120" t="s">
        <v>8011</v>
      </c>
      <c r="B253" s="678" t="s">
        <v>8012</v>
      </c>
      <c r="C253" s="678" t="s">
        <v>8012</v>
      </c>
      <c r="D253" s="575">
        <v>38399.200000000004</v>
      </c>
      <c r="E253" s="675" t="s">
        <v>6497</v>
      </c>
      <c r="F253" s="576" t="s">
        <v>7</v>
      </c>
      <c r="G253" s="576" t="s">
        <v>3666</v>
      </c>
      <c r="H253" s="158"/>
      <c r="I253" s="158"/>
    </row>
    <row r="254" spans="1:9" ht="13.5">
      <c r="A254" s="120" t="s">
        <v>8013</v>
      </c>
      <c r="B254" s="678" t="s">
        <v>8014</v>
      </c>
      <c r="C254" s="678" t="s">
        <v>8014</v>
      </c>
      <c r="D254" s="575">
        <v>55198.850000000006</v>
      </c>
      <c r="E254" s="675" t="s">
        <v>6497</v>
      </c>
      <c r="F254" s="576" t="s">
        <v>7</v>
      </c>
      <c r="G254" s="576" t="s">
        <v>3666</v>
      </c>
      <c r="H254" s="158"/>
      <c r="I254" s="158"/>
    </row>
    <row r="255" spans="1:9" ht="14.25" thickBot="1">
      <c r="A255" s="120" t="s">
        <v>8015</v>
      </c>
      <c r="B255" s="678" t="s">
        <v>8016</v>
      </c>
      <c r="C255" s="678" t="s">
        <v>8016</v>
      </c>
      <c r="D255" s="575">
        <v>64798.65</v>
      </c>
      <c r="E255" s="675" t="s">
        <v>6497</v>
      </c>
      <c r="F255" s="576" t="s">
        <v>7</v>
      </c>
      <c r="G255" s="576" t="s">
        <v>3666</v>
      </c>
      <c r="H255" s="158"/>
      <c r="I255" s="158"/>
    </row>
    <row r="256" spans="1:9" ht="13.5">
      <c r="A256" s="861" t="s">
        <v>10241</v>
      </c>
      <c r="B256" s="132"/>
      <c r="C256" s="132"/>
      <c r="D256" s="132"/>
      <c r="E256" s="132"/>
      <c r="F256" s="132"/>
      <c r="G256" s="262"/>
      <c r="H256" s="158"/>
      <c r="I256" s="158"/>
    </row>
    <row r="257" spans="1:9" ht="15" thickBot="1">
      <c r="A257" s="280" t="s">
        <v>10237</v>
      </c>
      <c r="B257" s="592" t="s">
        <v>10495</v>
      </c>
      <c r="C257" s="592" t="s">
        <v>10495</v>
      </c>
      <c r="D257" s="581">
        <v>0</v>
      </c>
      <c r="E257" s="667" t="s">
        <v>6497</v>
      </c>
      <c r="F257" s="582" t="s">
        <v>7</v>
      </c>
      <c r="G257" s="582" t="s">
        <v>3666</v>
      </c>
      <c r="H257" s="158"/>
      <c r="I257" s="158"/>
    </row>
    <row r="258" spans="1:9" ht="13.5">
      <c r="A258" s="861" t="s">
        <v>10242</v>
      </c>
      <c r="B258" s="132"/>
      <c r="C258" s="132"/>
      <c r="D258" s="132"/>
      <c r="E258" s="132"/>
      <c r="F258" s="132"/>
      <c r="G258" s="262"/>
      <c r="H258" s="158"/>
      <c r="I258" s="158"/>
    </row>
    <row r="259" spans="1:9" ht="15" thickBot="1">
      <c r="A259" s="280" t="s">
        <v>10238</v>
      </c>
      <c r="B259" s="592" t="s">
        <v>10573</v>
      </c>
      <c r="C259" s="592" t="s">
        <v>10573</v>
      </c>
      <c r="D259" s="581">
        <v>0</v>
      </c>
      <c r="E259" s="667" t="s">
        <v>6497</v>
      </c>
      <c r="F259" s="582" t="s">
        <v>1294</v>
      </c>
      <c r="G259" s="582" t="s">
        <v>3666</v>
      </c>
      <c r="H259" s="158"/>
      <c r="I259" s="158"/>
    </row>
    <row r="260" spans="1:9" ht="13.5">
      <c r="A260" s="861" t="s">
        <v>10239</v>
      </c>
      <c r="B260" s="132"/>
      <c r="C260" s="132"/>
      <c r="D260" s="132"/>
      <c r="E260" s="132"/>
      <c r="F260" s="132"/>
      <c r="G260" s="262"/>
      <c r="H260" s="158"/>
      <c r="I260" s="158"/>
    </row>
    <row r="261" spans="1:9" ht="15" thickBot="1">
      <c r="A261" s="280" t="s">
        <v>10176</v>
      </c>
      <c r="B261" s="592" t="s">
        <v>10494</v>
      </c>
      <c r="C261" s="592" t="s">
        <v>10494</v>
      </c>
      <c r="D261" s="581">
        <v>7820</v>
      </c>
      <c r="E261" s="667" t="s">
        <v>6497</v>
      </c>
      <c r="F261" s="582" t="s">
        <v>7</v>
      </c>
      <c r="G261" s="582" t="s">
        <v>3666</v>
      </c>
      <c r="H261" s="158"/>
      <c r="I261" s="158"/>
    </row>
    <row r="262" spans="1:9" ht="13.5">
      <c r="A262" s="861" t="s">
        <v>10240</v>
      </c>
      <c r="B262" s="132"/>
      <c r="C262" s="132"/>
      <c r="D262" s="132"/>
      <c r="E262" s="132"/>
      <c r="F262" s="132"/>
      <c r="G262" s="262"/>
      <c r="H262" s="158"/>
      <c r="I262" s="158"/>
    </row>
    <row r="263" spans="1:9" ht="15" thickBot="1">
      <c r="A263" s="280" t="s">
        <v>10177</v>
      </c>
      <c r="B263" s="592" t="s">
        <v>10572</v>
      </c>
      <c r="C263" s="592" t="s">
        <v>10572</v>
      </c>
      <c r="D263" s="581">
        <v>7820</v>
      </c>
      <c r="E263" s="667" t="s">
        <v>6497</v>
      </c>
      <c r="F263" s="582" t="s">
        <v>1294</v>
      </c>
      <c r="G263" s="582" t="s">
        <v>3666</v>
      </c>
      <c r="H263" s="158"/>
      <c r="I263" s="158"/>
    </row>
    <row r="264" spans="1:9" ht="13.5">
      <c r="A264" s="861" t="s">
        <v>4540</v>
      </c>
      <c r="B264" s="132"/>
      <c r="C264" s="132"/>
      <c r="D264" s="132"/>
      <c r="E264" s="132"/>
      <c r="F264" s="132"/>
      <c r="G264" s="262"/>
      <c r="H264" s="158"/>
      <c r="I264" s="158"/>
    </row>
    <row r="265" spans="1:9" ht="13.5">
      <c r="A265" s="674" t="s">
        <v>4482</v>
      </c>
      <c r="B265" s="665" t="s">
        <v>4483</v>
      </c>
      <c r="C265" s="665" t="s">
        <v>4483</v>
      </c>
      <c r="D265" s="575">
        <v>4068</v>
      </c>
      <c r="E265" s="675" t="s">
        <v>6497</v>
      </c>
      <c r="F265" s="576" t="s">
        <v>1294</v>
      </c>
      <c r="G265" s="576" t="s">
        <v>3666</v>
      </c>
      <c r="H265" s="848"/>
      <c r="I265" s="848"/>
    </row>
    <row r="266" spans="1:9" ht="13.5">
      <c r="A266" s="674" t="s">
        <v>4484</v>
      </c>
      <c r="B266" s="665" t="s">
        <v>4485</v>
      </c>
      <c r="C266" s="665" t="s">
        <v>4485</v>
      </c>
      <c r="D266" s="575">
        <v>5856</v>
      </c>
      <c r="E266" s="675" t="s">
        <v>6497</v>
      </c>
      <c r="F266" s="576" t="s">
        <v>1294</v>
      </c>
      <c r="G266" s="576" t="s">
        <v>3666</v>
      </c>
      <c r="H266" s="848"/>
      <c r="I266" s="848"/>
    </row>
    <row r="267" spans="1:9" ht="13.5">
      <c r="A267" s="674" t="s">
        <v>4486</v>
      </c>
      <c r="B267" s="665" t="s">
        <v>4487</v>
      </c>
      <c r="C267" s="665" t="s">
        <v>4487</v>
      </c>
      <c r="D267" s="575">
        <v>6876</v>
      </c>
      <c r="E267" s="675" t="s">
        <v>6497</v>
      </c>
      <c r="F267" s="576" t="s">
        <v>1294</v>
      </c>
      <c r="G267" s="576" t="s">
        <v>3666</v>
      </c>
      <c r="H267" s="848"/>
      <c r="I267" s="848"/>
    </row>
    <row r="268" spans="1:9" ht="13.5">
      <c r="A268" s="674" t="s">
        <v>4494</v>
      </c>
      <c r="B268" s="665" t="s">
        <v>4495</v>
      </c>
      <c r="C268" s="665" t="s">
        <v>4495</v>
      </c>
      <c r="D268" s="575">
        <v>6276</v>
      </c>
      <c r="E268" s="675" t="s">
        <v>6497</v>
      </c>
      <c r="F268" s="576" t="s">
        <v>1294</v>
      </c>
      <c r="G268" s="576" t="s">
        <v>3666</v>
      </c>
      <c r="H268" s="848"/>
      <c r="I268" s="848"/>
    </row>
    <row r="269" spans="1:9" ht="13.5">
      <c r="A269" s="674" t="s">
        <v>4496</v>
      </c>
      <c r="B269" s="665" t="s">
        <v>4497</v>
      </c>
      <c r="C269" s="665" t="s">
        <v>4497</v>
      </c>
      <c r="D269" s="575">
        <v>9024</v>
      </c>
      <c r="E269" s="675" t="s">
        <v>6497</v>
      </c>
      <c r="F269" s="576" t="s">
        <v>1294</v>
      </c>
      <c r="G269" s="576" t="s">
        <v>3666</v>
      </c>
      <c r="H269" s="848"/>
      <c r="I269" s="848"/>
    </row>
    <row r="270" spans="1:9" ht="13.5">
      <c r="A270" s="674" t="s">
        <v>4498</v>
      </c>
      <c r="B270" s="665" t="s">
        <v>4499</v>
      </c>
      <c r="C270" s="665" t="s">
        <v>4499</v>
      </c>
      <c r="D270" s="575">
        <v>10584</v>
      </c>
      <c r="E270" s="675" t="s">
        <v>6497</v>
      </c>
      <c r="F270" s="576" t="s">
        <v>1294</v>
      </c>
      <c r="G270" s="576" t="s">
        <v>3666</v>
      </c>
      <c r="H270" s="848"/>
      <c r="I270" s="848"/>
    </row>
    <row r="271" spans="1:9" ht="13.5">
      <c r="A271" s="674" t="s">
        <v>4506</v>
      </c>
      <c r="B271" s="665" t="s">
        <v>4507</v>
      </c>
      <c r="C271" s="665" t="s">
        <v>4507</v>
      </c>
      <c r="D271" s="575">
        <v>10020</v>
      </c>
      <c r="E271" s="675" t="s">
        <v>6497</v>
      </c>
      <c r="F271" s="576" t="s">
        <v>1294</v>
      </c>
      <c r="G271" s="576" t="s">
        <v>3666</v>
      </c>
      <c r="H271" s="848"/>
      <c r="I271" s="848"/>
    </row>
    <row r="272" spans="1:9" ht="13.5">
      <c r="A272" s="674" t="s">
        <v>4508</v>
      </c>
      <c r="B272" s="665" t="s">
        <v>4509</v>
      </c>
      <c r="C272" s="665" t="s">
        <v>4509</v>
      </c>
      <c r="D272" s="575">
        <v>14388</v>
      </c>
      <c r="E272" s="675" t="s">
        <v>6497</v>
      </c>
      <c r="F272" s="576" t="s">
        <v>1294</v>
      </c>
      <c r="G272" s="576" t="s">
        <v>3666</v>
      </c>
      <c r="H272" s="848"/>
      <c r="I272" s="848"/>
    </row>
    <row r="273" spans="1:9" ht="13.5">
      <c r="A273" s="674" t="s">
        <v>4510</v>
      </c>
      <c r="B273" s="665" t="s">
        <v>4511</v>
      </c>
      <c r="C273" s="665" t="s">
        <v>4511</v>
      </c>
      <c r="D273" s="575">
        <v>16884</v>
      </c>
      <c r="E273" s="675" t="s">
        <v>6497</v>
      </c>
      <c r="F273" s="576" t="s">
        <v>1294</v>
      </c>
      <c r="G273" s="576" t="s">
        <v>3666</v>
      </c>
      <c r="H273" s="848"/>
      <c r="I273" s="848"/>
    </row>
    <row r="274" spans="1:9" ht="13.5">
      <c r="A274" s="674" t="s">
        <v>4518</v>
      </c>
      <c r="B274" s="665" t="s">
        <v>4519</v>
      </c>
      <c r="C274" s="665" t="s">
        <v>4519</v>
      </c>
      <c r="D274" s="575">
        <v>13404</v>
      </c>
      <c r="E274" s="675" t="s">
        <v>6497</v>
      </c>
      <c r="F274" s="576" t="s">
        <v>1294</v>
      </c>
      <c r="G274" s="576" t="s">
        <v>3666</v>
      </c>
      <c r="H274" s="848"/>
      <c r="I274" s="848"/>
    </row>
    <row r="275" spans="1:9" ht="13.5">
      <c r="A275" s="674" t="s">
        <v>4520</v>
      </c>
      <c r="B275" s="665" t="s">
        <v>4521</v>
      </c>
      <c r="C275" s="665" t="s">
        <v>4521</v>
      </c>
      <c r="D275" s="575">
        <v>19272</v>
      </c>
      <c r="E275" s="675" t="s">
        <v>6497</v>
      </c>
      <c r="F275" s="576" t="s">
        <v>1294</v>
      </c>
      <c r="G275" s="576" t="s">
        <v>3666</v>
      </c>
      <c r="H275" s="848"/>
      <c r="I275" s="848"/>
    </row>
    <row r="276" spans="1:9" ht="13.5">
      <c r="A276" s="674" t="s">
        <v>4522</v>
      </c>
      <c r="B276" s="665" t="s">
        <v>4523</v>
      </c>
      <c r="C276" s="665" t="s">
        <v>4523</v>
      </c>
      <c r="D276" s="575">
        <v>22620</v>
      </c>
      <c r="E276" s="675" t="s">
        <v>6497</v>
      </c>
      <c r="F276" s="576" t="s">
        <v>1294</v>
      </c>
      <c r="G276" s="576" t="s">
        <v>3666</v>
      </c>
      <c r="H276" s="848"/>
      <c r="I276" s="848"/>
    </row>
    <row r="277" spans="1:9" ht="13.5">
      <c r="A277" s="674" t="s">
        <v>4530</v>
      </c>
      <c r="B277" s="665" t="s">
        <v>4531</v>
      </c>
      <c r="C277" s="665" t="s">
        <v>4531</v>
      </c>
      <c r="D277" s="575">
        <v>16452</v>
      </c>
      <c r="E277" s="675" t="s">
        <v>6497</v>
      </c>
      <c r="F277" s="576" t="s">
        <v>1294</v>
      </c>
      <c r="G277" s="576" t="s">
        <v>3666</v>
      </c>
      <c r="H277" s="848"/>
      <c r="I277" s="848"/>
    </row>
    <row r="278" spans="1:9" ht="13.5">
      <c r="A278" s="674" t="s">
        <v>4532</v>
      </c>
      <c r="B278" s="665" t="s">
        <v>4533</v>
      </c>
      <c r="C278" s="665" t="s">
        <v>4533</v>
      </c>
      <c r="D278" s="575">
        <v>23664</v>
      </c>
      <c r="E278" s="675" t="s">
        <v>6497</v>
      </c>
      <c r="F278" s="576" t="s">
        <v>1294</v>
      </c>
      <c r="G278" s="576" t="s">
        <v>3666</v>
      </c>
      <c r="H278" s="848"/>
      <c r="I278" s="848"/>
    </row>
    <row r="279" spans="1:9" ht="13.5">
      <c r="A279" s="674" t="s">
        <v>4534</v>
      </c>
      <c r="B279" s="665" t="s">
        <v>4535</v>
      </c>
      <c r="C279" s="665" t="s">
        <v>4535</v>
      </c>
      <c r="D279" s="575">
        <v>27780</v>
      </c>
      <c r="E279" s="675" t="s">
        <v>6497</v>
      </c>
      <c r="F279" s="576" t="s">
        <v>1294</v>
      </c>
      <c r="G279" s="576" t="s">
        <v>3666</v>
      </c>
      <c r="H279" s="848"/>
      <c r="I279" s="848"/>
    </row>
    <row r="280" spans="1:9" ht="24">
      <c r="A280" s="674" t="s">
        <v>4538</v>
      </c>
      <c r="B280" s="665" t="s">
        <v>4539</v>
      </c>
      <c r="C280" s="665" t="s">
        <v>4539</v>
      </c>
      <c r="D280" s="575">
        <v>312</v>
      </c>
      <c r="E280" s="675" t="s">
        <v>6497</v>
      </c>
      <c r="F280" s="576" t="s">
        <v>1294</v>
      </c>
      <c r="G280" s="576" t="s">
        <v>3666</v>
      </c>
      <c r="H280" s="848"/>
      <c r="I280" s="848"/>
    </row>
    <row r="281" spans="1:9" ht="13.5">
      <c r="A281" s="674" t="s">
        <v>4547</v>
      </c>
      <c r="B281" s="665" t="s">
        <v>4548</v>
      </c>
      <c r="C281" s="665" t="s">
        <v>4548</v>
      </c>
      <c r="D281" s="575">
        <v>17832</v>
      </c>
      <c r="E281" s="675" t="s">
        <v>6497</v>
      </c>
      <c r="F281" s="576" t="s">
        <v>1294</v>
      </c>
      <c r="G281" s="576" t="s">
        <v>3666</v>
      </c>
      <c r="H281" s="848"/>
      <c r="I281" s="848"/>
    </row>
    <row r="282" spans="1:9" ht="13.5">
      <c r="A282" s="674" t="s">
        <v>4549</v>
      </c>
      <c r="B282" s="665" t="s">
        <v>4550</v>
      </c>
      <c r="C282" s="665" t="s">
        <v>4550</v>
      </c>
      <c r="D282" s="575">
        <v>25620</v>
      </c>
      <c r="E282" s="675" t="s">
        <v>6497</v>
      </c>
      <c r="F282" s="576" t="s">
        <v>1294</v>
      </c>
      <c r="G282" s="576" t="s">
        <v>3666</v>
      </c>
      <c r="H282" s="848"/>
      <c r="I282" s="848"/>
    </row>
    <row r="283" spans="1:9" ht="13.5">
      <c r="A283" s="674" t="s">
        <v>4551</v>
      </c>
      <c r="B283" s="665" t="s">
        <v>4552</v>
      </c>
      <c r="C283" s="665" t="s">
        <v>4552</v>
      </c>
      <c r="D283" s="575">
        <v>30060</v>
      </c>
      <c r="E283" s="675" t="s">
        <v>6497</v>
      </c>
      <c r="F283" s="576" t="s">
        <v>1294</v>
      </c>
      <c r="G283" s="576" t="s">
        <v>3666</v>
      </c>
      <c r="H283" s="848"/>
      <c r="I283" s="848"/>
    </row>
    <row r="284" spans="1:9" ht="13.5">
      <c r="A284" s="674" t="s">
        <v>4559</v>
      </c>
      <c r="B284" s="665" t="s">
        <v>4560</v>
      </c>
      <c r="C284" s="665" t="s">
        <v>4560</v>
      </c>
      <c r="D284" s="575">
        <v>25116</v>
      </c>
      <c r="E284" s="675" t="s">
        <v>6497</v>
      </c>
      <c r="F284" s="576" t="s">
        <v>1294</v>
      </c>
      <c r="G284" s="576" t="s">
        <v>3666</v>
      </c>
      <c r="H284" s="848"/>
      <c r="I284" s="848"/>
    </row>
    <row r="285" spans="1:9" ht="13.5">
      <c r="A285" s="674" t="s">
        <v>4561</v>
      </c>
      <c r="B285" s="665" t="s">
        <v>4562</v>
      </c>
      <c r="C285" s="665" t="s">
        <v>4562</v>
      </c>
      <c r="D285" s="575">
        <v>36120</v>
      </c>
      <c r="E285" s="675" t="s">
        <v>6497</v>
      </c>
      <c r="F285" s="576" t="s">
        <v>1294</v>
      </c>
      <c r="G285" s="576" t="s">
        <v>3666</v>
      </c>
      <c r="H285" s="158"/>
      <c r="I285" s="158"/>
    </row>
    <row r="286" spans="1:9" ht="13.5">
      <c r="A286" s="674" t="s">
        <v>4563</v>
      </c>
      <c r="B286" s="665" t="s">
        <v>4564</v>
      </c>
      <c r="C286" s="665" t="s">
        <v>4564</v>
      </c>
      <c r="D286" s="575">
        <v>42384</v>
      </c>
      <c r="E286" s="675" t="s">
        <v>6497</v>
      </c>
      <c r="F286" s="576" t="s">
        <v>1294</v>
      </c>
      <c r="G286" s="576" t="s">
        <v>3666</v>
      </c>
      <c r="H286" s="158"/>
      <c r="I286" s="158"/>
    </row>
    <row r="287" spans="1:9" ht="13.5">
      <c r="A287" s="674" t="s">
        <v>4571</v>
      </c>
      <c r="B287" s="665" t="s">
        <v>4572</v>
      </c>
      <c r="C287" s="665" t="s">
        <v>4572</v>
      </c>
      <c r="D287" s="575">
        <v>30564</v>
      </c>
      <c r="E287" s="675" t="s">
        <v>6497</v>
      </c>
      <c r="F287" s="576" t="s">
        <v>1294</v>
      </c>
      <c r="G287" s="576" t="s">
        <v>3666</v>
      </c>
      <c r="H287" s="848"/>
      <c r="I287" s="848"/>
    </row>
    <row r="288" spans="1:9" ht="13.5">
      <c r="A288" s="674" t="s">
        <v>4573</v>
      </c>
      <c r="B288" s="665" t="s">
        <v>4574</v>
      </c>
      <c r="C288" s="665" t="s">
        <v>4574</v>
      </c>
      <c r="D288" s="575">
        <v>43920</v>
      </c>
      <c r="E288" s="675" t="s">
        <v>6497</v>
      </c>
      <c r="F288" s="576" t="s">
        <v>1294</v>
      </c>
      <c r="G288" s="576" t="s">
        <v>3666</v>
      </c>
      <c r="H288" s="158"/>
      <c r="I288" s="158"/>
    </row>
    <row r="289" spans="1:9" ht="13.5">
      <c r="A289" s="674" t="s">
        <v>4575</v>
      </c>
      <c r="B289" s="665" t="s">
        <v>4576</v>
      </c>
      <c r="C289" s="665" t="s">
        <v>4576</v>
      </c>
      <c r="D289" s="575">
        <v>51564</v>
      </c>
      <c r="E289" s="675" t="s">
        <v>6497</v>
      </c>
      <c r="F289" s="576" t="s">
        <v>1294</v>
      </c>
      <c r="G289" s="576" t="s">
        <v>3666</v>
      </c>
      <c r="H289" s="158"/>
      <c r="I289" s="158"/>
    </row>
    <row r="290" spans="1:9" ht="13.5">
      <c r="A290" s="674" t="s">
        <v>4583</v>
      </c>
      <c r="B290" s="665" t="s">
        <v>4584</v>
      </c>
      <c r="C290" s="665" t="s">
        <v>4584</v>
      </c>
      <c r="D290" s="575">
        <v>35304</v>
      </c>
      <c r="E290" s="675" t="s">
        <v>6497</v>
      </c>
      <c r="F290" s="576" t="s">
        <v>1294</v>
      </c>
      <c r="G290" s="576" t="s">
        <v>3666</v>
      </c>
      <c r="H290" s="158"/>
      <c r="I290" s="848"/>
    </row>
    <row r="291" spans="1:9" ht="13.5">
      <c r="A291" s="674" t="s">
        <v>4585</v>
      </c>
      <c r="B291" s="665" t="s">
        <v>4586</v>
      </c>
      <c r="C291" s="665" t="s">
        <v>4586</v>
      </c>
      <c r="D291" s="575">
        <v>50760</v>
      </c>
      <c r="E291" s="675" t="s">
        <v>6497</v>
      </c>
      <c r="F291" s="576" t="s">
        <v>1294</v>
      </c>
      <c r="G291" s="576" t="s">
        <v>3666</v>
      </c>
      <c r="H291" s="158"/>
      <c r="I291" s="158"/>
    </row>
    <row r="292" spans="1:9" ht="13.5">
      <c r="A292" s="674" t="s">
        <v>4587</v>
      </c>
      <c r="B292" s="665" t="s">
        <v>4588</v>
      </c>
      <c r="C292" s="665" t="s">
        <v>4588</v>
      </c>
      <c r="D292" s="575">
        <v>59580</v>
      </c>
      <c r="E292" s="675" t="s">
        <v>6497</v>
      </c>
      <c r="F292" s="576" t="s">
        <v>1294</v>
      </c>
      <c r="G292" s="576" t="s">
        <v>3666</v>
      </c>
      <c r="H292" s="158"/>
      <c r="I292" s="158"/>
    </row>
    <row r="293" spans="1:9" ht="13.5">
      <c r="A293" s="674" t="s">
        <v>4595</v>
      </c>
      <c r="B293" s="665" t="s">
        <v>4596</v>
      </c>
      <c r="C293" s="665" t="s">
        <v>4596</v>
      </c>
      <c r="D293" s="575">
        <v>39216</v>
      </c>
      <c r="E293" s="675" t="s">
        <v>6497</v>
      </c>
      <c r="F293" s="576" t="s">
        <v>1294</v>
      </c>
      <c r="G293" s="576" t="s">
        <v>3666</v>
      </c>
      <c r="H293" s="158"/>
      <c r="I293" s="158"/>
    </row>
    <row r="294" spans="1:9" ht="13.5">
      <c r="A294" s="674" t="s">
        <v>4597</v>
      </c>
      <c r="B294" s="665" t="s">
        <v>4598</v>
      </c>
      <c r="C294" s="665" t="s">
        <v>4598</v>
      </c>
      <c r="D294" s="575">
        <v>56352</v>
      </c>
      <c r="E294" s="675" t="s">
        <v>6497</v>
      </c>
      <c r="F294" s="576" t="s">
        <v>1294</v>
      </c>
      <c r="G294" s="576" t="s">
        <v>3666</v>
      </c>
      <c r="H294" s="158"/>
      <c r="I294" s="158"/>
    </row>
    <row r="295" spans="1:9" ht="13.5">
      <c r="A295" s="674" t="s">
        <v>4599</v>
      </c>
      <c r="B295" s="665" t="s">
        <v>4600</v>
      </c>
      <c r="C295" s="665" t="s">
        <v>4600</v>
      </c>
      <c r="D295" s="575">
        <v>66156</v>
      </c>
      <c r="E295" s="675" t="s">
        <v>6497</v>
      </c>
      <c r="F295" s="576" t="s">
        <v>1294</v>
      </c>
      <c r="G295" s="576" t="s">
        <v>3666</v>
      </c>
      <c r="H295" s="158"/>
      <c r="I295" s="158"/>
    </row>
    <row r="296" spans="1:9" ht="13.5">
      <c r="A296" s="674" t="s">
        <v>4603</v>
      </c>
      <c r="B296" s="665" t="s">
        <v>4604</v>
      </c>
      <c r="C296" s="665" t="s">
        <v>4604</v>
      </c>
      <c r="D296" s="575">
        <v>768</v>
      </c>
      <c r="E296" s="675" t="s">
        <v>6497</v>
      </c>
      <c r="F296" s="576" t="s">
        <v>1294</v>
      </c>
      <c r="G296" s="576" t="s">
        <v>3666</v>
      </c>
      <c r="H296" s="848"/>
      <c r="I296" s="848"/>
    </row>
    <row r="297" spans="1:9" ht="13.5">
      <c r="A297" s="674" t="s">
        <v>4611</v>
      </c>
      <c r="B297" s="665" t="s">
        <v>4612</v>
      </c>
      <c r="C297" s="665" t="s">
        <v>4612</v>
      </c>
      <c r="D297" s="575">
        <v>7980</v>
      </c>
      <c r="E297" s="675" t="s">
        <v>6497</v>
      </c>
      <c r="F297" s="576" t="s">
        <v>1294</v>
      </c>
      <c r="G297" s="576" t="s">
        <v>3666</v>
      </c>
      <c r="H297" s="848"/>
      <c r="I297" s="848"/>
    </row>
    <row r="298" spans="1:9" ht="24">
      <c r="A298" s="674" t="s">
        <v>4613</v>
      </c>
      <c r="B298" s="665" t="s">
        <v>4614</v>
      </c>
      <c r="C298" s="665" t="s">
        <v>4614</v>
      </c>
      <c r="D298" s="575">
        <v>11472</v>
      </c>
      <c r="E298" s="675" t="s">
        <v>6497</v>
      </c>
      <c r="F298" s="576" t="s">
        <v>1294</v>
      </c>
      <c r="G298" s="576" t="s">
        <v>3666</v>
      </c>
      <c r="H298" s="848"/>
      <c r="I298" s="848"/>
    </row>
    <row r="299" spans="1:9" ht="24">
      <c r="A299" s="674" t="s">
        <v>4615</v>
      </c>
      <c r="B299" s="665" t="s">
        <v>4616</v>
      </c>
      <c r="C299" s="665" t="s">
        <v>4616</v>
      </c>
      <c r="D299" s="575">
        <v>13452</v>
      </c>
      <c r="E299" s="675" t="s">
        <v>6497</v>
      </c>
      <c r="F299" s="576" t="s">
        <v>1294</v>
      </c>
      <c r="G299" s="576" t="s">
        <v>3666</v>
      </c>
      <c r="H299" s="848"/>
      <c r="I299" s="848"/>
    </row>
    <row r="300" spans="1:9" ht="13.5">
      <c r="A300" s="674" t="s">
        <v>4619</v>
      </c>
      <c r="B300" s="665" t="s">
        <v>4620</v>
      </c>
      <c r="C300" s="665" t="s">
        <v>4620</v>
      </c>
      <c r="D300" s="575">
        <v>768</v>
      </c>
      <c r="E300" s="675" t="s">
        <v>6497</v>
      </c>
      <c r="F300" s="576" t="s">
        <v>1294</v>
      </c>
      <c r="G300" s="576" t="s">
        <v>3666</v>
      </c>
      <c r="H300" s="848"/>
      <c r="I300" s="848"/>
    </row>
    <row r="301" spans="1:9" ht="24">
      <c r="A301" s="674" t="s">
        <v>4627</v>
      </c>
      <c r="B301" s="665" t="s">
        <v>4628</v>
      </c>
      <c r="C301" s="665" t="s">
        <v>4628</v>
      </c>
      <c r="D301" s="575">
        <v>10860</v>
      </c>
      <c r="E301" s="675" t="s">
        <v>6497</v>
      </c>
      <c r="F301" s="576" t="s">
        <v>1294</v>
      </c>
      <c r="G301" s="576" t="s">
        <v>3666</v>
      </c>
      <c r="H301" s="848"/>
      <c r="I301" s="848"/>
    </row>
    <row r="302" spans="1:9" ht="24">
      <c r="A302" s="674" t="s">
        <v>4629</v>
      </c>
      <c r="B302" s="665" t="s">
        <v>4630</v>
      </c>
      <c r="C302" s="665" t="s">
        <v>4630</v>
      </c>
      <c r="D302" s="575">
        <v>15612</v>
      </c>
      <c r="E302" s="675" t="s">
        <v>6497</v>
      </c>
      <c r="F302" s="576" t="s">
        <v>1294</v>
      </c>
      <c r="G302" s="576" t="s">
        <v>3666</v>
      </c>
      <c r="H302" s="848"/>
      <c r="I302" s="848"/>
    </row>
    <row r="303" spans="1:9" ht="24">
      <c r="A303" s="674" t="s">
        <v>4631</v>
      </c>
      <c r="B303" s="665" t="s">
        <v>4632</v>
      </c>
      <c r="C303" s="665" t="s">
        <v>4632</v>
      </c>
      <c r="D303" s="575">
        <v>18336</v>
      </c>
      <c r="E303" s="675" t="s">
        <v>6497</v>
      </c>
      <c r="F303" s="576" t="s">
        <v>1294</v>
      </c>
      <c r="G303" s="576" t="s">
        <v>3666</v>
      </c>
      <c r="H303" s="848"/>
      <c r="I303" s="848"/>
    </row>
    <row r="304" spans="1:9" ht="13.5">
      <c r="A304" s="674" t="s">
        <v>4639</v>
      </c>
      <c r="B304" s="665" t="s">
        <v>4640</v>
      </c>
      <c r="C304" s="665" t="s">
        <v>4640</v>
      </c>
      <c r="D304" s="575">
        <v>25980</v>
      </c>
      <c r="E304" s="675" t="s">
        <v>6497</v>
      </c>
      <c r="F304" s="576" t="s">
        <v>1294</v>
      </c>
      <c r="G304" s="576" t="s">
        <v>3666</v>
      </c>
      <c r="H304" s="848"/>
      <c r="I304" s="848"/>
    </row>
    <row r="305" spans="1:9" ht="24">
      <c r="A305" s="674" t="s">
        <v>4641</v>
      </c>
      <c r="B305" s="665" t="s">
        <v>4642</v>
      </c>
      <c r="C305" s="665" t="s">
        <v>4642</v>
      </c>
      <c r="D305" s="575">
        <v>37320</v>
      </c>
      <c r="E305" s="675" t="s">
        <v>6497</v>
      </c>
      <c r="F305" s="576" t="s">
        <v>1294</v>
      </c>
      <c r="G305" s="576" t="s">
        <v>3666</v>
      </c>
      <c r="H305" s="158"/>
      <c r="I305" s="158"/>
    </row>
    <row r="306" spans="1:9" ht="24">
      <c r="A306" s="674" t="s">
        <v>4643</v>
      </c>
      <c r="B306" s="665" t="s">
        <v>4644</v>
      </c>
      <c r="C306" s="665" t="s">
        <v>4644</v>
      </c>
      <c r="D306" s="575">
        <v>43824</v>
      </c>
      <c r="E306" s="675" t="s">
        <v>6497</v>
      </c>
      <c r="F306" s="576" t="s">
        <v>1294</v>
      </c>
      <c r="G306" s="576" t="s">
        <v>3666</v>
      </c>
      <c r="H306" s="158"/>
      <c r="I306" s="158"/>
    </row>
    <row r="307" spans="1:9" ht="13.5">
      <c r="A307" s="674" t="s">
        <v>9011</v>
      </c>
      <c r="B307" s="665" t="s">
        <v>9017</v>
      </c>
      <c r="C307" s="665" t="s">
        <v>9017</v>
      </c>
      <c r="D307" s="575">
        <v>5412</v>
      </c>
      <c r="E307" s="675" t="s">
        <v>6497</v>
      </c>
      <c r="F307" s="576" t="s">
        <v>1294</v>
      </c>
      <c r="G307" s="576" t="s">
        <v>3666</v>
      </c>
      <c r="H307" s="158"/>
      <c r="I307" s="158"/>
    </row>
    <row r="308" spans="1:9" ht="13.5">
      <c r="A308" s="674" t="s">
        <v>4651</v>
      </c>
      <c r="B308" s="665" t="s">
        <v>4652</v>
      </c>
      <c r="C308" s="665" t="s">
        <v>4652</v>
      </c>
      <c r="D308" s="575">
        <v>25980</v>
      </c>
      <c r="E308" s="675" t="s">
        <v>6497</v>
      </c>
      <c r="F308" s="576" t="s">
        <v>1294</v>
      </c>
      <c r="G308" s="576" t="s">
        <v>3666</v>
      </c>
      <c r="H308" s="848"/>
      <c r="I308" s="848"/>
    </row>
    <row r="309" spans="1:9" ht="24">
      <c r="A309" s="674" t="s">
        <v>4653</v>
      </c>
      <c r="B309" s="665" t="s">
        <v>4654</v>
      </c>
      <c r="C309" s="665" t="s">
        <v>4654</v>
      </c>
      <c r="D309" s="575">
        <v>37320</v>
      </c>
      <c r="E309" s="675" t="s">
        <v>6497</v>
      </c>
      <c r="F309" s="576" t="s">
        <v>1294</v>
      </c>
      <c r="G309" s="576" t="s">
        <v>3666</v>
      </c>
      <c r="H309" s="158"/>
      <c r="I309" s="158"/>
    </row>
    <row r="310" spans="1:9" ht="24">
      <c r="A310" s="674" t="s">
        <v>4655</v>
      </c>
      <c r="B310" s="665" t="s">
        <v>4656</v>
      </c>
      <c r="C310" s="665" t="s">
        <v>4656</v>
      </c>
      <c r="D310" s="575">
        <v>43824</v>
      </c>
      <c r="E310" s="675" t="s">
        <v>6497</v>
      </c>
      <c r="F310" s="576" t="s">
        <v>1294</v>
      </c>
      <c r="G310" s="576" t="s">
        <v>3666</v>
      </c>
      <c r="H310" s="158"/>
      <c r="I310" s="158"/>
    </row>
    <row r="311" spans="1:9" ht="13.5">
      <c r="A311" s="674" t="s">
        <v>9012</v>
      </c>
      <c r="B311" s="665" t="s">
        <v>9018</v>
      </c>
      <c r="C311" s="665" t="s">
        <v>9018</v>
      </c>
      <c r="D311" s="575">
        <v>5412</v>
      </c>
      <c r="E311" s="675" t="s">
        <v>6497</v>
      </c>
      <c r="F311" s="576" t="s">
        <v>1294</v>
      </c>
      <c r="G311" s="576" t="s">
        <v>3666</v>
      </c>
      <c r="H311" s="158"/>
      <c r="I311" s="158"/>
    </row>
    <row r="312" spans="1:9" ht="13.5">
      <c r="A312" s="674" t="s">
        <v>4663</v>
      </c>
      <c r="B312" s="665" t="s">
        <v>4664</v>
      </c>
      <c r="C312" s="665" t="s">
        <v>4664</v>
      </c>
      <c r="D312" s="575">
        <v>9000</v>
      </c>
      <c r="E312" s="675" t="s">
        <v>6497</v>
      </c>
      <c r="F312" s="576" t="s">
        <v>1294</v>
      </c>
      <c r="G312" s="576" t="s">
        <v>3666</v>
      </c>
      <c r="H312" s="848"/>
      <c r="I312" s="848"/>
    </row>
    <row r="313" spans="1:9" ht="13.5">
      <c r="A313" s="674" t="s">
        <v>4665</v>
      </c>
      <c r="B313" s="665" t="s">
        <v>4666</v>
      </c>
      <c r="C313" s="665" t="s">
        <v>4666</v>
      </c>
      <c r="D313" s="575">
        <v>12936</v>
      </c>
      <c r="E313" s="675" t="s">
        <v>6497</v>
      </c>
      <c r="F313" s="576" t="s">
        <v>1294</v>
      </c>
      <c r="G313" s="576" t="s">
        <v>3666</v>
      </c>
      <c r="H313" s="848"/>
      <c r="I313" s="848"/>
    </row>
    <row r="314" spans="1:9" ht="13.5">
      <c r="A314" s="674" t="s">
        <v>4667</v>
      </c>
      <c r="B314" s="665" t="s">
        <v>4668</v>
      </c>
      <c r="C314" s="665" t="s">
        <v>4668</v>
      </c>
      <c r="D314" s="575">
        <v>15168</v>
      </c>
      <c r="E314" s="675" t="s">
        <v>6497</v>
      </c>
      <c r="F314" s="576" t="s">
        <v>1294</v>
      </c>
      <c r="G314" s="576" t="s">
        <v>3666</v>
      </c>
      <c r="H314" s="848"/>
      <c r="I314" s="848"/>
    </row>
    <row r="315" spans="1:9" ht="13.5">
      <c r="A315" s="674" t="s">
        <v>4675</v>
      </c>
      <c r="B315" s="665" t="s">
        <v>4676</v>
      </c>
      <c r="C315" s="665" t="s">
        <v>4676</v>
      </c>
      <c r="D315" s="575">
        <v>4236</v>
      </c>
      <c r="E315" s="675" t="s">
        <v>6497</v>
      </c>
      <c r="F315" s="576" t="s">
        <v>1294</v>
      </c>
      <c r="G315" s="576" t="s">
        <v>3666</v>
      </c>
      <c r="H315" s="848"/>
      <c r="I315" s="848"/>
    </row>
    <row r="316" spans="1:9" ht="13.5">
      <c r="A316" s="674" t="s">
        <v>4677</v>
      </c>
      <c r="B316" s="665" t="s">
        <v>4678</v>
      </c>
      <c r="C316" s="665" t="s">
        <v>4678</v>
      </c>
      <c r="D316" s="575">
        <v>6096</v>
      </c>
      <c r="E316" s="675" t="s">
        <v>6497</v>
      </c>
      <c r="F316" s="576" t="s">
        <v>1294</v>
      </c>
      <c r="G316" s="576" t="s">
        <v>3666</v>
      </c>
      <c r="H316" s="848"/>
      <c r="I316" s="848"/>
    </row>
    <row r="317" spans="1:9" ht="13.5">
      <c r="A317" s="674" t="s">
        <v>4679</v>
      </c>
      <c r="B317" s="665" t="s">
        <v>4680</v>
      </c>
      <c r="C317" s="665" t="s">
        <v>4680</v>
      </c>
      <c r="D317" s="575">
        <v>7152</v>
      </c>
      <c r="E317" s="675" t="s">
        <v>6497</v>
      </c>
      <c r="F317" s="576" t="s">
        <v>1294</v>
      </c>
      <c r="G317" s="576" t="s">
        <v>3666</v>
      </c>
      <c r="H317" s="848"/>
      <c r="I317" s="848"/>
    </row>
    <row r="318" spans="1:9" ht="13.5">
      <c r="A318" s="674" t="s">
        <v>4687</v>
      </c>
      <c r="B318" s="665" t="s">
        <v>4688</v>
      </c>
      <c r="C318" s="665" t="s">
        <v>4688</v>
      </c>
      <c r="D318" s="575">
        <v>7128</v>
      </c>
      <c r="E318" s="675" t="s">
        <v>6497</v>
      </c>
      <c r="F318" s="576" t="s">
        <v>1294</v>
      </c>
      <c r="G318" s="576" t="s">
        <v>3666</v>
      </c>
      <c r="H318" s="848"/>
      <c r="I318" s="848"/>
    </row>
    <row r="319" spans="1:9" ht="13.5">
      <c r="A319" s="674" t="s">
        <v>4689</v>
      </c>
      <c r="B319" s="665" t="s">
        <v>4690</v>
      </c>
      <c r="C319" s="665" t="s">
        <v>4690</v>
      </c>
      <c r="D319" s="575">
        <v>10248</v>
      </c>
      <c r="E319" s="675" t="s">
        <v>6497</v>
      </c>
      <c r="F319" s="576" t="s">
        <v>1294</v>
      </c>
      <c r="G319" s="576" t="s">
        <v>3666</v>
      </c>
      <c r="H319" s="848"/>
      <c r="I319" s="848"/>
    </row>
    <row r="320" spans="1:9" ht="13.5">
      <c r="A320" s="674" t="s">
        <v>4691</v>
      </c>
      <c r="B320" s="665" t="s">
        <v>4692</v>
      </c>
      <c r="C320" s="665" t="s">
        <v>4692</v>
      </c>
      <c r="D320" s="575">
        <v>12036</v>
      </c>
      <c r="E320" s="675" t="s">
        <v>6497</v>
      </c>
      <c r="F320" s="576" t="s">
        <v>1294</v>
      </c>
      <c r="G320" s="576" t="s">
        <v>3666</v>
      </c>
      <c r="H320" s="848"/>
      <c r="I320" s="848"/>
    </row>
    <row r="321" spans="1:9" ht="13.5">
      <c r="A321" s="674" t="s">
        <v>4699</v>
      </c>
      <c r="B321" s="665" t="s">
        <v>4700</v>
      </c>
      <c r="C321" s="665" t="s">
        <v>4700</v>
      </c>
      <c r="D321" s="575">
        <v>9516</v>
      </c>
      <c r="E321" s="675" t="s">
        <v>6497</v>
      </c>
      <c r="F321" s="576" t="s">
        <v>1294</v>
      </c>
      <c r="G321" s="576" t="s">
        <v>3666</v>
      </c>
      <c r="H321" s="848"/>
      <c r="I321" s="848"/>
    </row>
    <row r="322" spans="1:9" ht="13.5">
      <c r="A322" s="674" t="s">
        <v>4701</v>
      </c>
      <c r="B322" s="665" t="s">
        <v>4702</v>
      </c>
      <c r="C322" s="665" t="s">
        <v>4702</v>
      </c>
      <c r="D322" s="575">
        <v>13668</v>
      </c>
      <c r="E322" s="675" t="s">
        <v>6497</v>
      </c>
      <c r="F322" s="576" t="s">
        <v>1294</v>
      </c>
      <c r="G322" s="576" t="s">
        <v>3666</v>
      </c>
      <c r="H322" s="848"/>
      <c r="I322" s="848"/>
    </row>
    <row r="323" spans="1:9" ht="13.5">
      <c r="A323" s="674" t="s">
        <v>4703</v>
      </c>
      <c r="B323" s="665" t="s">
        <v>4704</v>
      </c>
      <c r="C323" s="665" t="s">
        <v>4704</v>
      </c>
      <c r="D323" s="575">
        <v>16032</v>
      </c>
      <c r="E323" s="675" t="s">
        <v>6497</v>
      </c>
      <c r="F323" s="576" t="s">
        <v>1294</v>
      </c>
      <c r="G323" s="576" t="s">
        <v>3666</v>
      </c>
      <c r="H323" s="848"/>
      <c r="I323" s="848"/>
    </row>
    <row r="324" spans="1:9" ht="13.5">
      <c r="A324" s="674" t="s">
        <v>4711</v>
      </c>
      <c r="B324" s="665" t="s">
        <v>4712</v>
      </c>
      <c r="C324" s="665" t="s">
        <v>4712</v>
      </c>
      <c r="D324" s="575">
        <v>11556</v>
      </c>
      <c r="E324" s="675" t="s">
        <v>6497</v>
      </c>
      <c r="F324" s="576" t="s">
        <v>1294</v>
      </c>
      <c r="G324" s="576" t="s">
        <v>3666</v>
      </c>
      <c r="H324" s="848"/>
      <c r="I324" s="848"/>
    </row>
    <row r="325" spans="1:9" ht="13.5">
      <c r="A325" s="674" t="s">
        <v>4713</v>
      </c>
      <c r="B325" s="665" t="s">
        <v>4714</v>
      </c>
      <c r="C325" s="665" t="s">
        <v>4714</v>
      </c>
      <c r="D325" s="575">
        <v>16596</v>
      </c>
      <c r="E325" s="675" t="s">
        <v>6497</v>
      </c>
      <c r="F325" s="576" t="s">
        <v>1294</v>
      </c>
      <c r="G325" s="576" t="s">
        <v>3666</v>
      </c>
      <c r="H325" s="848"/>
      <c r="I325" s="848"/>
    </row>
    <row r="326" spans="1:9" ht="13.5">
      <c r="A326" s="674" t="s">
        <v>4715</v>
      </c>
      <c r="B326" s="665" t="s">
        <v>4716</v>
      </c>
      <c r="C326" s="665" t="s">
        <v>4716</v>
      </c>
      <c r="D326" s="575">
        <v>19476</v>
      </c>
      <c r="E326" s="675" t="s">
        <v>6497</v>
      </c>
      <c r="F326" s="576" t="s">
        <v>1294</v>
      </c>
      <c r="G326" s="576" t="s">
        <v>3666</v>
      </c>
      <c r="H326" s="848"/>
      <c r="I326" s="848"/>
    </row>
    <row r="327" spans="1:9" ht="13.5">
      <c r="A327" s="674" t="s">
        <v>4723</v>
      </c>
      <c r="B327" s="665" t="s">
        <v>4724</v>
      </c>
      <c r="C327" s="665" t="s">
        <v>4724</v>
      </c>
      <c r="D327" s="575">
        <v>13404</v>
      </c>
      <c r="E327" s="675" t="s">
        <v>6497</v>
      </c>
      <c r="F327" s="576" t="s">
        <v>1294</v>
      </c>
      <c r="G327" s="576" t="s">
        <v>3666</v>
      </c>
      <c r="H327" s="848"/>
      <c r="I327" s="848"/>
    </row>
    <row r="328" spans="1:9" ht="13.5">
      <c r="A328" s="674" t="s">
        <v>4725</v>
      </c>
      <c r="B328" s="665" t="s">
        <v>4726</v>
      </c>
      <c r="C328" s="665" t="s">
        <v>4726</v>
      </c>
      <c r="D328" s="575">
        <v>19272</v>
      </c>
      <c r="E328" s="675" t="s">
        <v>6497</v>
      </c>
      <c r="F328" s="576" t="s">
        <v>1294</v>
      </c>
      <c r="G328" s="576" t="s">
        <v>3666</v>
      </c>
      <c r="H328" s="848"/>
      <c r="I328" s="848"/>
    </row>
    <row r="329" spans="1:9" ht="13.5">
      <c r="A329" s="674" t="s">
        <v>4727</v>
      </c>
      <c r="B329" s="665" t="s">
        <v>4728</v>
      </c>
      <c r="C329" s="665" t="s">
        <v>4728</v>
      </c>
      <c r="D329" s="575">
        <v>22620</v>
      </c>
      <c r="E329" s="675" t="s">
        <v>6497</v>
      </c>
      <c r="F329" s="576" t="s">
        <v>1294</v>
      </c>
      <c r="G329" s="576" t="s">
        <v>3666</v>
      </c>
      <c r="H329" s="848"/>
      <c r="I329" s="848"/>
    </row>
    <row r="330" spans="1:9" ht="13.5">
      <c r="A330" s="674" t="s">
        <v>4735</v>
      </c>
      <c r="B330" s="665" t="s">
        <v>4736</v>
      </c>
      <c r="C330" s="665" t="s">
        <v>4736</v>
      </c>
      <c r="D330" s="575">
        <v>20208</v>
      </c>
      <c r="E330" s="675" t="s">
        <v>6497</v>
      </c>
      <c r="F330" s="576" t="s">
        <v>1294</v>
      </c>
      <c r="G330" s="576" t="s">
        <v>3666</v>
      </c>
      <c r="H330" s="848"/>
      <c r="I330" s="848"/>
    </row>
    <row r="331" spans="1:9" ht="13.5">
      <c r="A331" s="674" t="s">
        <v>4737</v>
      </c>
      <c r="B331" s="665" t="s">
        <v>4738</v>
      </c>
      <c r="C331" s="665" t="s">
        <v>4738</v>
      </c>
      <c r="D331" s="575">
        <v>29040</v>
      </c>
      <c r="E331" s="675" t="s">
        <v>6497</v>
      </c>
      <c r="F331" s="576" t="s">
        <v>1294</v>
      </c>
      <c r="G331" s="576" t="s">
        <v>3666</v>
      </c>
      <c r="H331" s="848"/>
      <c r="I331" s="848"/>
    </row>
    <row r="332" spans="1:9" ht="13.5">
      <c r="A332" s="674" t="s">
        <v>4739</v>
      </c>
      <c r="B332" s="665" t="s">
        <v>4740</v>
      </c>
      <c r="C332" s="665" t="s">
        <v>4740</v>
      </c>
      <c r="D332" s="575">
        <v>34080</v>
      </c>
      <c r="E332" s="675" t="s">
        <v>6497</v>
      </c>
      <c r="F332" s="576" t="s">
        <v>1294</v>
      </c>
      <c r="G332" s="576" t="s">
        <v>3666</v>
      </c>
      <c r="H332" s="848"/>
      <c r="I332" s="848"/>
    </row>
    <row r="333" spans="1:9" ht="13.5">
      <c r="A333" s="120" t="s">
        <v>6316</v>
      </c>
      <c r="B333" s="678" t="s">
        <v>6319</v>
      </c>
      <c r="C333" s="678" t="s">
        <v>6319</v>
      </c>
      <c r="D333" s="575">
        <v>29508</v>
      </c>
      <c r="E333" s="675" t="s">
        <v>6497</v>
      </c>
      <c r="F333" s="576" t="s">
        <v>1294</v>
      </c>
      <c r="G333" s="576" t="s">
        <v>3666</v>
      </c>
      <c r="H333" s="848"/>
      <c r="I333" s="848"/>
    </row>
    <row r="334" spans="1:9" ht="13.5">
      <c r="A334" s="120" t="s">
        <v>6317</v>
      </c>
      <c r="B334" s="678" t="s">
        <v>6320</v>
      </c>
      <c r="C334" s="678" t="s">
        <v>6320</v>
      </c>
      <c r="D334" s="575">
        <v>42408</v>
      </c>
      <c r="E334" s="675" t="s">
        <v>6497</v>
      </c>
      <c r="F334" s="576" t="s">
        <v>1294</v>
      </c>
      <c r="G334" s="576" t="s">
        <v>3666</v>
      </c>
      <c r="H334" s="158"/>
      <c r="I334" s="158"/>
    </row>
    <row r="335" spans="1:9" ht="13.5">
      <c r="A335" s="120" t="s">
        <v>6318</v>
      </c>
      <c r="B335" s="678" t="s">
        <v>6321</v>
      </c>
      <c r="C335" s="678" t="s">
        <v>6321</v>
      </c>
      <c r="D335" s="575">
        <v>49788</v>
      </c>
      <c r="E335" s="675" t="s">
        <v>6497</v>
      </c>
      <c r="F335" s="576" t="s">
        <v>1294</v>
      </c>
      <c r="G335" s="576" t="s">
        <v>3666</v>
      </c>
      <c r="H335" s="158"/>
      <c r="I335" s="158"/>
    </row>
    <row r="336" spans="1:9" ht="13.5">
      <c r="A336" s="120" t="s">
        <v>8017</v>
      </c>
      <c r="B336" s="678" t="s">
        <v>8018</v>
      </c>
      <c r="C336" s="678" t="s">
        <v>8018</v>
      </c>
      <c r="D336" s="575">
        <v>38399.200000000004</v>
      </c>
      <c r="E336" s="675" t="s">
        <v>6497</v>
      </c>
      <c r="F336" s="576" t="s">
        <v>1294</v>
      </c>
      <c r="G336" s="120" t="s">
        <v>3666</v>
      </c>
      <c r="H336" s="158"/>
      <c r="I336" s="158"/>
    </row>
    <row r="337" spans="1:9" ht="13.5">
      <c r="A337" s="120" t="s">
        <v>8019</v>
      </c>
      <c r="B337" s="678" t="s">
        <v>8020</v>
      </c>
      <c r="C337" s="678" t="s">
        <v>8020</v>
      </c>
      <c r="D337" s="575">
        <v>55198.850000000006</v>
      </c>
      <c r="E337" s="675" t="s">
        <v>6497</v>
      </c>
      <c r="F337" s="576" t="s">
        <v>1294</v>
      </c>
      <c r="G337" s="120" t="s">
        <v>3666</v>
      </c>
      <c r="H337" s="158"/>
      <c r="I337" s="158"/>
    </row>
    <row r="338" spans="1:9" ht="14.25" thickBot="1">
      <c r="A338" s="120" t="s">
        <v>8021</v>
      </c>
      <c r="B338" s="678" t="s">
        <v>8022</v>
      </c>
      <c r="C338" s="678" t="s">
        <v>8022</v>
      </c>
      <c r="D338" s="575">
        <v>64798.65</v>
      </c>
      <c r="E338" s="675" t="s">
        <v>6497</v>
      </c>
      <c r="F338" s="576" t="s">
        <v>1294</v>
      </c>
      <c r="G338" s="120" t="s">
        <v>3666</v>
      </c>
      <c r="H338" s="158"/>
      <c r="I338" s="158"/>
    </row>
    <row r="339" spans="1:9" ht="13.5">
      <c r="A339" s="679" t="s">
        <v>2518</v>
      </c>
      <c r="B339" s="132"/>
      <c r="C339" s="132"/>
      <c r="D339" s="132"/>
      <c r="E339" s="132"/>
      <c r="F339" s="132"/>
      <c r="G339" s="262"/>
      <c r="H339" s="158"/>
      <c r="I339" s="158"/>
    </row>
    <row r="340" spans="1:9" ht="14.25">
      <c r="A340" s="674" t="s">
        <v>4741</v>
      </c>
      <c r="B340" s="592" t="s">
        <v>10603</v>
      </c>
      <c r="C340" s="592" t="s">
        <v>10603</v>
      </c>
      <c r="D340" s="575">
        <v>3096</v>
      </c>
      <c r="E340" s="675" t="s">
        <v>6497</v>
      </c>
      <c r="F340" s="576" t="s">
        <v>7</v>
      </c>
      <c r="G340" s="576" t="s">
        <v>3666</v>
      </c>
      <c r="H340" s="848"/>
      <c r="I340" s="848"/>
    </row>
    <row r="341" spans="1:9" ht="14.25">
      <c r="A341" s="674" t="s">
        <v>4742</v>
      </c>
      <c r="B341" s="592" t="s">
        <v>10605</v>
      </c>
      <c r="C341" s="592" t="s">
        <v>10605</v>
      </c>
      <c r="D341" s="575">
        <v>5100</v>
      </c>
      <c r="E341" s="675" t="s">
        <v>6497</v>
      </c>
      <c r="F341" s="576" t="s">
        <v>7</v>
      </c>
      <c r="G341" s="576" t="s">
        <v>3666</v>
      </c>
      <c r="H341" s="848"/>
      <c r="I341" s="848"/>
    </row>
    <row r="342" spans="1:9" ht="14.25">
      <c r="A342" s="674" t="s">
        <v>4743</v>
      </c>
      <c r="B342" s="592" t="s">
        <v>10607</v>
      </c>
      <c r="C342" s="592" t="s">
        <v>10607</v>
      </c>
      <c r="D342" s="575">
        <v>8352</v>
      </c>
      <c r="E342" s="675" t="s">
        <v>6497</v>
      </c>
      <c r="F342" s="576" t="s">
        <v>7</v>
      </c>
      <c r="G342" s="576" t="s">
        <v>3666</v>
      </c>
      <c r="H342" s="848"/>
      <c r="I342" s="848"/>
    </row>
    <row r="343" spans="1:9" ht="14.25">
      <c r="A343" s="674" t="s">
        <v>4744</v>
      </c>
      <c r="B343" s="592" t="s">
        <v>10608</v>
      </c>
      <c r="C343" s="592" t="s">
        <v>10608</v>
      </c>
      <c r="D343" s="575">
        <v>11436</v>
      </c>
      <c r="E343" s="675" t="s">
        <v>6497</v>
      </c>
      <c r="F343" s="576" t="s">
        <v>7</v>
      </c>
      <c r="G343" s="576" t="s">
        <v>3666</v>
      </c>
      <c r="H343" s="848"/>
      <c r="I343" s="848"/>
    </row>
    <row r="344" spans="1:9" ht="25.9" customHeight="1">
      <c r="A344" s="674" t="s">
        <v>4745</v>
      </c>
      <c r="B344" s="592" t="s">
        <v>10610</v>
      </c>
      <c r="C344" s="592" t="s">
        <v>10610</v>
      </c>
      <c r="D344" s="575">
        <v>13596</v>
      </c>
      <c r="E344" s="675" t="s">
        <v>6497</v>
      </c>
      <c r="F344" s="576" t="s">
        <v>7</v>
      </c>
      <c r="G344" s="576" t="s">
        <v>3666</v>
      </c>
      <c r="H344" s="848"/>
      <c r="I344" s="848"/>
    </row>
    <row r="345" spans="1:9" ht="13.5">
      <c r="A345" s="674" t="s">
        <v>4746</v>
      </c>
      <c r="B345" s="668" t="s">
        <v>4747</v>
      </c>
      <c r="C345" s="668" t="s">
        <v>4747</v>
      </c>
      <c r="D345" s="575">
        <v>3096</v>
      </c>
      <c r="E345" s="675" t="s">
        <v>6497</v>
      </c>
      <c r="F345" s="576" t="s">
        <v>1294</v>
      </c>
      <c r="G345" s="576" t="s">
        <v>3666</v>
      </c>
      <c r="H345" s="848"/>
      <c r="I345" s="848"/>
    </row>
    <row r="346" spans="1:9" ht="13.5">
      <c r="A346" s="674" t="s">
        <v>4748</v>
      </c>
      <c r="B346" s="665" t="s">
        <v>4749</v>
      </c>
      <c r="C346" s="665" t="s">
        <v>4749</v>
      </c>
      <c r="D346" s="575">
        <v>5100</v>
      </c>
      <c r="E346" s="675" t="s">
        <v>6497</v>
      </c>
      <c r="F346" s="576" t="s">
        <v>1294</v>
      </c>
      <c r="G346" s="576" t="s">
        <v>3666</v>
      </c>
      <c r="H346" s="848"/>
      <c r="I346" s="848"/>
    </row>
    <row r="347" spans="1:9" ht="13.5">
      <c r="A347" s="674" t="s">
        <v>4750</v>
      </c>
      <c r="B347" s="665" t="s">
        <v>4751</v>
      </c>
      <c r="C347" s="665" t="s">
        <v>4751</v>
      </c>
      <c r="D347" s="575">
        <v>8352</v>
      </c>
      <c r="E347" s="675" t="s">
        <v>6497</v>
      </c>
      <c r="F347" s="576" t="s">
        <v>1294</v>
      </c>
      <c r="G347" s="576" t="s">
        <v>3666</v>
      </c>
      <c r="H347" s="848"/>
      <c r="I347" s="848"/>
    </row>
    <row r="348" spans="1:9" ht="13.5">
      <c r="A348" s="674" t="s">
        <v>4752</v>
      </c>
      <c r="B348" s="665" t="s">
        <v>4753</v>
      </c>
      <c r="C348" s="665" t="s">
        <v>4753</v>
      </c>
      <c r="D348" s="575">
        <v>11436</v>
      </c>
      <c r="E348" s="675" t="s">
        <v>6497</v>
      </c>
      <c r="F348" s="576" t="s">
        <v>1294</v>
      </c>
      <c r="G348" s="576" t="s">
        <v>3666</v>
      </c>
      <c r="H348" s="848"/>
      <c r="I348" s="848"/>
    </row>
    <row r="349" spans="1:9" ht="13.5">
      <c r="A349" s="674" t="s">
        <v>4754</v>
      </c>
      <c r="B349" s="665" t="s">
        <v>4755</v>
      </c>
      <c r="C349" s="665" t="s">
        <v>4755</v>
      </c>
      <c r="D349" s="575">
        <v>13596</v>
      </c>
      <c r="E349" s="675" t="s">
        <v>6497</v>
      </c>
      <c r="F349" s="576" t="s">
        <v>1294</v>
      </c>
      <c r="G349" s="576" t="s">
        <v>3666</v>
      </c>
      <c r="H349" s="848"/>
      <c r="I349" s="848"/>
    </row>
    <row r="350" spans="1:9" ht="13.5">
      <c r="A350" s="674" t="s">
        <v>4756</v>
      </c>
      <c r="B350" s="665" t="s">
        <v>4757</v>
      </c>
      <c r="C350" s="665" t="s">
        <v>4757</v>
      </c>
      <c r="D350" s="575">
        <v>312</v>
      </c>
      <c r="E350" s="675" t="s">
        <v>6497</v>
      </c>
      <c r="F350" s="576" t="s">
        <v>7</v>
      </c>
      <c r="G350" s="576" t="s">
        <v>3666</v>
      </c>
      <c r="H350" s="848"/>
      <c r="I350" s="848"/>
    </row>
    <row r="351" spans="1:9" ht="13.5">
      <c r="A351" s="674" t="s">
        <v>4758</v>
      </c>
      <c r="B351" s="665" t="s">
        <v>4759</v>
      </c>
      <c r="C351" s="665" t="s">
        <v>4759</v>
      </c>
      <c r="D351" s="575">
        <v>312</v>
      </c>
      <c r="E351" s="675" t="s">
        <v>6497</v>
      </c>
      <c r="F351" s="576" t="s">
        <v>1294</v>
      </c>
      <c r="G351" s="576" t="s">
        <v>3666</v>
      </c>
      <c r="H351" s="848"/>
      <c r="I351" s="848"/>
    </row>
    <row r="352" spans="1:9" ht="22.15" customHeight="1">
      <c r="A352" s="674" t="s">
        <v>4760</v>
      </c>
      <c r="B352" s="592" t="s">
        <v>10612</v>
      </c>
      <c r="C352" s="592" t="s">
        <v>10612</v>
      </c>
      <c r="D352" s="575">
        <v>1392</v>
      </c>
      <c r="E352" s="675" t="s">
        <v>6497</v>
      </c>
      <c r="F352" s="576" t="s">
        <v>7</v>
      </c>
      <c r="G352" s="576" t="s">
        <v>3666</v>
      </c>
      <c r="H352" s="848"/>
      <c r="I352" s="848"/>
    </row>
    <row r="353" spans="1:9" ht="22.15" customHeight="1">
      <c r="A353" s="674" t="s">
        <v>4761</v>
      </c>
      <c r="B353" s="592" t="s">
        <v>10618</v>
      </c>
      <c r="C353" s="592" t="s">
        <v>10618</v>
      </c>
      <c r="D353" s="575">
        <v>2784</v>
      </c>
      <c r="E353" s="675" t="s">
        <v>6497</v>
      </c>
      <c r="F353" s="576" t="s">
        <v>7</v>
      </c>
      <c r="G353" s="576" t="s">
        <v>3666</v>
      </c>
      <c r="H353" s="848"/>
      <c r="I353" s="848"/>
    </row>
    <row r="354" spans="1:9" ht="22.15" customHeight="1">
      <c r="A354" s="674" t="s">
        <v>4762</v>
      </c>
      <c r="B354" s="592" t="s">
        <v>10619</v>
      </c>
      <c r="C354" s="592" t="s">
        <v>10619</v>
      </c>
      <c r="D354" s="575">
        <v>5256</v>
      </c>
      <c r="E354" s="675" t="s">
        <v>6497</v>
      </c>
      <c r="F354" s="576" t="s">
        <v>7</v>
      </c>
      <c r="G354" s="576" t="s">
        <v>3666</v>
      </c>
      <c r="H354" s="848"/>
      <c r="I354" s="848"/>
    </row>
    <row r="355" spans="1:9" ht="22.15" customHeight="1">
      <c r="A355" s="674" t="s">
        <v>4763</v>
      </c>
      <c r="B355" s="592" t="s">
        <v>10620</v>
      </c>
      <c r="C355" s="592" t="s">
        <v>10620</v>
      </c>
      <c r="D355" s="575">
        <v>7572</v>
      </c>
      <c r="E355" s="675" t="s">
        <v>6497</v>
      </c>
      <c r="F355" s="576" t="s">
        <v>7</v>
      </c>
      <c r="G355" s="576" t="s">
        <v>3666</v>
      </c>
      <c r="H355" s="848"/>
      <c r="I355" s="848"/>
    </row>
    <row r="356" spans="1:9" ht="22.15" customHeight="1">
      <c r="A356" s="674" t="s">
        <v>4764</v>
      </c>
      <c r="B356" s="592" t="s">
        <v>10621</v>
      </c>
      <c r="C356" s="592" t="s">
        <v>10621</v>
      </c>
      <c r="D356" s="575">
        <v>11592</v>
      </c>
      <c r="E356" s="675" t="s">
        <v>6497</v>
      </c>
      <c r="F356" s="576" t="s">
        <v>7</v>
      </c>
      <c r="G356" s="576" t="s">
        <v>3666</v>
      </c>
      <c r="H356" s="848"/>
      <c r="I356" s="848"/>
    </row>
    <row r="357" spans="1:9" ht="22.15" customHeight="1">
      <c r="A357" s="674" t="s">
        <v>4765</v>
      </c>
      <c r="B357" s="592" t="s">
        <v>10623</v>
      </c>
      <c r="C357" s="592" t="s">
        <v>10623</v>
      </c>
      <c r="D357" s="575">
        <v>17004</v>
      </c>
      <c r="E357" s="675" t="s">
        <v>6497</v>
      </c>
      <c r="F357" s="576" t="s">
        <v>7</v>
      </c>
      <c r="G357" s="576" t="s">
        <v>3666</v>
      </c>
      <c r="H357" s="848"/>
      <c r="I357" s="848"/>
    </row>
    <row r="358" spans="1:9" ht="22.15" customHeight="1">
      <c r="A358" s="674" t="s">
        <v>4766</v>
      </c>
      <c r="B358" s="592" t="s">
        <v>10624</v>
      </c>
      <c r="C358" s="592" t="s">
        <v>10624</v>
      </c>
      <c r="D358" s="575">
        <v>24720</v>
      </c>
      <c r="E358" s="675" t="s">
        <v>6497</v>
      </c>
      <c r="F358" s="576" t="s">
        <v>7</v>
      </c>
      <c r="G358" s="576" t="s">
        <v>3666</v>
      </c>
      <c r="H358" s="848"/>
      <c r="I358" s="848"/>
    </row>
    <row r="359" spans="1:9" ht="22.15" customHeight="1">
      <c r="A359" s="674" t="s">
        <v>4767</v>
      </c>
      <c r="B359" s="592" t="s">
        <v>10625</v>
      </c>
      <c r="C359" s="592" t="s">
        <v>10625</v>
      </c>
      <c r="D359" s="575">
        <v>29364</v>
      </c>
      <c r="E359" s="675" t="s">
        <v>6497</v>
      </c>
      <c r="F359" s="576" t="s">
        <v>7</v>
      </c>
      <c r="G359" s="576" t="s">
        <v>3666</v>
      </c>
      <c r="H359" s="848"/>
      <c r="I359" s="848"/>
    </row>
    <row r="360" spans="1:9" ht="22.15" customHeight="1">
      <c r="A360" s="674" t="s">
        <v>4768</v>
      </c>
      <c r="B360" s="592" t="s">
        <v>10627</v>
      </c>
      <c r="C360" s="592" t="s">
        <v>10627</v>
      </c>
      <c r="D360" s="575">
        <v>33996</v>
      </c>
      <c r="E360" s="675" t="s">
        <v>6497</v>
      </c>
      <c r="F360" s="576" t="s">
        <v>7</v>
      </c>
      <c r="G360" s="576" t="s">
        <v>3666</v>
      </c>
      <c r="H360" s="158"/>
      <c r="I360" s="848"/>
    </row>
    <row r="361" spans="1:9" ht="14.25">
      <c r="A361" s="674" t="s">
        <v>4769</v>
      </c>
      <c r="B361" s="592" t="s">
        <v>10614</v>
      </c>
      <c r="C361" s="592" t="s">
        <v>10614</v>
      </c>
      <c r="D361" s="575">
        <v>50988</v>
      </c>
      <c r="E361" s="675" t="s">
        <v>6497</v>
      </c>
      <c r="F361" s="576" t="s">
        <v>7</v>
      </c>
      <c r="G361" s="576" t="s">
        <v>3666</v>
      </c>
      <c r="H361" s="158"/>
      <c r="I361" s="158"/>
    </row>
    <row r="362" spans="1:9" ht="14.25">
      <c r="A362" s="674" t="s">
        <v>7378</v>
      </c>
      <c r="B362" s="592" t="s">
        <v>10616</v>
      </c>
      <c r="C362" s="592" t="s">
        <v>10616</v>
      </c>
      <c r="D362" s="575">
        <v>74249.25</v>
      </c>
      <c r="E362" s="675" t="s">
        <v>6497</v>
      </c>
      <c r="F362" s="576" t="s">
        <v>7</v>
      </c>
      <c r="G362" s="576" t="s">
        <v>3666</v>
      </c>
      <c r="H362" s="158"/>
      <c r="I362" s="158"/>
    </row>
    <row r="363" spans="1:9" ht="24">
      <c r="A363" s="674" t="s">
        <v>4770</v>
      </c>
      <c r="B363" s="588" t="s">
        <v>10198</v>
      </c>
      <c r="C363" s="588" t="s">
        <v>10198</v>
      </c>
      <c r="D363" s="575">
        <v>1392</v>
      </c>
      <c r="E363" s="675" t="s">
        <v>6497</v>
      </c>
      <c r="F363" s="576" t="s">
        <v>1294</v>
      </c>
      <c r="G363" s="576" t="s">
        <v>3666</v>
      </c>
      <c r="H363" s="848"/>
      <c r="I363" s="848"/>
    </row>
    <row r="364" spans="1:9" ht="24">
      <c r="A364" s="674" t="s">
        <v>4771</v>
      </c>
      <c r="B364" s="588" t="s">
        <v>10199</v>
      </c>
      <c r="C364" s="588" t="s">
        <v>10199</v>
      </c>
      <c r="D364" s="575">
        <v>2784</v>
      </c>
      <c r="E364" s="675" t="s">
        <v>6497</v>
      </c>
      <c r="F364" s="576" t="s">
        <v>1294</v>
      </c>
      <c r="G364" s="576" t="s">
        <v>3666</v>
      </c>
      <c r="H364" s="848"/>
      <c r="I364" s="848"/>
    </row>
    <row r="365" spans="1:9" ht="24">
      <c r="A365" s="674" t="s">
        <v>4772</v>
      </c>
      <c r="B365" s="588" t="s">
        <v>10200</v>
      </c>
      <c r="C365" s="588" t="s">
        <v>10200</v>
      </c>
      <c r="D365" s="575">
        <v>5256</v>
      </c>
      <c r="E365" s="675" t="s">
        <v>6497</v>
      </c>
      <c r="F365" s="576" t="s">
        <v>1294</v>
      </c>
      <c r="G365" s="576" t="s">
        <v>3666</v>
      </c>
      <c r="H365" s="848"/>
      <c r="I365" s="848"/>
    </row>
    <row r="366" spans="1:9" ht="24">
      <c r="A366" s="674" t="s">
        <v>4773</v>
      </c>
      <c r="B366" s="588" t="s">
        <v>10201</v>
      </c>
      <c r="C366" s="588" t="s">
        <v>10201</v>
      </c>
      <c r="D366" s="575">
        <v>7572</v>
      </c>
      <c r="E366" s="675" t="s">
        <v>6497</v>
      </c>
      <c r="F366" s="576" t="s">
        <v>1294</v>
      </c>
      <c r="G366" s="576" t="s">
        <v>3666</v>
      </c>
      <c r="H366" s="848"/>
      <c r="I366" s="848"/>
    </row>
    <row r="367" spans="1:9" ht="24">
      <c r="A367" s="674" t="s">
        <v>4774</v>
      </c>
      <c r="B367" s="588" t="s">
        <v>10202</v>
      </c>
      <c r="C367" s="588" t="s">
        <v>10202</v>
      </c>
      <c r="D367" s="575">
        <v>11592</v>
      </c>
      <c r="E367" s="675" t="s">
        <v>6497</v>
      </c>
      <c r="F367" s="576" t="s">
        <v>1294</v>
      </c>
      <c r="G367" s="576" t="s">
        <v>3666</v>
      </c>
      <c r="H367" s="848"/>
      <c r="I367" s="848"/>
    </row>
    <row r="368" spans="1:9" ht="24">
      <c r="A368" s="674" t="s">
        <v>4775</v>
      </c>
      <c r="B368" s="588" t="s">
        <v>10203</v>
      </c>
      <c r="C368" s="588" t="s">
        <v>10203</v>
      </c>
      <c r="D368" s="575">
        <v>17004</v>
      </c>
      <c r="E368" s="675" t="s">
        <v>6497</v>
      </c>
      <c r="F368" s="576" t="s">
        <v>1294</v>
      </c>
      <c r="G368" s="576" t="s">
        <v>3666</v>
      </c>
      <c r="H368" s="848"/>
      <c r="I368" s="848"/>
    </row>
    <row r="369" spans="1:9" ht="24">
      <c r="A369" s="674" t="s">
        <v>4776</v>
      </c>
      <c r="B369" s="588" t="s">
        <v>10204</v>
      </c>
      <c r="C369" s="588" t="s">
        <v>10204</v>
      </c>
      <c r="D369" s="575">
        <v>24720</v>
      </c>
      <c r="E369" s="675" t="s">
        <v>6497</v>
      </c>
      <c r="F369" s="576" t="s">
        <v>1294</v>
      </c>
      <c r="G369" s="576" t="s">
        <v>3666</v>
      </c>
      <c r="H369" s="848"/>
      <c r="I369" s="848"/>
    </row>
    <row r="370" spans="1:9" ht="24">
      <c r="A370" s="674" t="s">
        <v>4777</v>
      </c>
      <c r="B370" s="588" t="s">
        <v>10205</v>
      </c>
      <c r="C370" s="588" t="s">
        <v>10205</v>
      </c>
      <c r="D370" s="575">
        <v>29364</v>
      </c>
      <c r="E370" s="675" t="s">
        <v>6497</v>
      </c>
      <c r="F370" s="576" t="s">
        <v>1294</v>
      </c>
      <c r="G370" s="576" t="s">
        <v>3666</v>
      </c>
      <c r="H370" s="848"/>
      <c r="I370" s="848"/>
    </row>
    <row r="371" spans="1:9" ht="24">
      <c r="A371" s="674" t="s">
        <v>4778</v>
      </c>
      <c r="B371" s="588" t="s">
        <v>10206</v>
      </c>
      <c r="C371" s="588" t="s">
        <v>10206</v>
      </c>
      <c r="D371" s="575">
        <v>33996</v>
      </c>
      <c r="E371" s="675" t="s">
        <v>6497</v>
      </c>
      <c r="F371" s="576" t="s">
        <v>1294</v>
      </c>
      <c r="G371" s="576" t="s">
        <v>3666</v>
      </c>
      <c r="H371" s="158"/>
      <c r="I371" s="848"/>
    </row>
    <row r="372" spans="1:9" ht="24">
      <c r="A372" s="674" t="s">
        <v>4779</v>
      </c>
      <c r="B372" s="588" t="s">
        <v>10207</v>
      </c>
      <c r="C372" s="588" t="s">
        <v>10207</v>
      </c>
      <c r="D372" s="575">
        <v>50988</v>
      </c>
      <c r="E372" s="675" t="s">
        <v>6497</v>
      </c>
      <c r="F372" s="576" t="s">
        <v>1294</v>
      </c>
      <c r="G372" s="576" t="s">
        <v>3666</v>
      </c>
      <c r="H372" s="158"/>
      <c r="I372" s="158"/>
    </row>
    <row r="373" spans="1:9" ht="24">
      <c r="A373" s="674" t="s">
        <v>7379</v>
      </c>
      <c r="B373" s="588" t="s">
        <v>10208</v>
      </c>
      <c r="C373" s="588" t="s">
        <v>10208</v>
      </c>
      <c r="D373" s="575">
        <v>74249.25</v>
      </c>
      <c r="E373" s="675" t="s">
        <v>6497</v>
      </c>
      <c r="F373" s="576" t="s">
        <v>1294</v>
      </c>
      <c r="G373" s="576" t="s">
        <v>3666</v>
      </c>
      <c r="H373" s="158"/>
      <c r="I373" s="158"/>
    </row>
    <row r="374" spans="1:9" ht="13.5">
      <c r="A374" s="674" t="s">
        <v>4780</v>
      </c>
      <c r="B374" s="588" t="s">
        <v>10209</v>
      </c>
      <c r="C374" s="588" t="s">
        <v>10209</v>
      </c>
      <c r="D374" s="575">
        <v>768</v>
      </c>
      <c r="E374" s="675" t="s">
        <v>6497</v>
      </c>
      <c r="F374" s="576" t="s">
        <v>7</v>
      </c>
      <c r="G374" s="576" t="s">
        <v>3666</v>
      </c>
      <c r="H374" s="848"/>
      <c r="I374" s="848"/>
    </row>
    <row r="375" spans="1:9" ht="24">
      <c r="A375" s="674" t="s">
        <v>4782</v>
      </c>
      <c r="B375" s="588" t="s">
        <v>10210</v>
      </c>
      <c r="C375" s="588" t="s">
        <v>10210</v>
      </c>
      <c r="D375" s="575">
        <v>768</v>
      </c>
      <c r="E375" s="675" t="s">
        <v>6497</v>
      </c>
      <c r="F375" s="576" t="s">
        <v>1294</v>
      </c>
      <c r="G375" s="576" t="s">
        <v>3666</v>
      </c>
      <c r="H375" s="848"/>
      <c r="I375" s="848"/>
    </row>
    <row r="376" spans="1:9" ht="14.25">
      <c r="A376" s="674" t="s">
        <v>4783</v>
      </c>
      <c r="B376" s="592" t="s">
        <v>10586</v>
      </c>
      <c r="C376" s="592" t="s">
        <v>10586</v>
      </c>
      <c r="D376" s="575">
        <v>468</v>
      </c>
      <c r="E376" s="675" t="s">
        <v>6497</v>
      </c>
      <c r="F376" s="576" t="s">
        <v>7</v>
      </c>
      <c r="G376" s="576" t="s">
        <v>3666</v>
      </c>
      <c r="H376" s="848"/>
      <c r="I376" s="848"/>
    </row>
    <row r="377" spans="1:9" ht="14.25">
      <c r="A377" s="674" t="s">
        <v>4784</v>
      </c>
      <c r="B377" s="592" t="s">
        <v>10594</v>
      </c>
      <c r="C377" s="592" t="s">
        <v>10594</v>
      </c>
      <c r="D377" s="575">
        <v>936</v>
      </c>
      <c r="E377" s="675" t="s">
        <v>6497</v>
      </c>
      <c r="F377" s="576" t="s">
        <v>7</v>
      </c>
      <c r="G377" s="576" t="s">
        <v>3666</v>
      </c>
      <c r="H377" s="848"/>
      <c r="I377" s="848"/>
    </row>
    <row r="378" spans="1:9" ht="14.25">
      <c r="A378" s="674" t="s">
        <v>4785</v>
      </c>
      <c r="B378" s="592" t="s">
        <v>10595</v>
      </c>
      <c r="C378" s="592" t="s">
        <v>10595</v>
      </c>
      <c r="D378" s="575">
        <v>1548</v>
      </c>
      <c r="E378" s="675" t="s">
        <v>6497</v>
      </c>
      <c r="F378" s="576" t="s">
        <v>7</v>
      </c>
      <c r="G378" s="576" t="s">
        <v>3666</v>
      </c>
      <c r="H378" s="848"/>
      <c r="I378" s="848"/>
    </row>
    <row r="379" spans="1:9" ht="14.25">
      <c r="A379" s="674" t="s">
        <v>4786</v>
      </c>
      <c r="B379" s="592" t="s">
        <v>10596</v>
      </c>
      <c r="C379" s="592" t="s">
        <v>10596</v>
      </c>
      <c r="D379" s="575">
        <v>2316</v>
      </c>
      <c r="E379" s="675" t="s">
        <v>6497</v>
      </c>
      <c r="F379" s="576" t="s">
        <v>7</v>
      </c>
      <c r="G379" s="576" t="s">
        <v>3666</v>
      </c>
      <c r="H379" s="848"/>
      <c r="I379" s="848"/>
    </row>
    <row r="380" spans="1:9" ht="14.25">
      <c r="A380" s="674" t="s">
        <v>4787</v>
      </c>
      <c r="B380" s="592" t="s">
        <v>10597</v>
      </c>
      <c r="C380" s="592" t="s">
        <v>10597</v>
      </c>
      <c r="D380" s="575">
        <v>2784</v>
      </c>
      <c r="E380" s="675" t="s">
        <v>6497</v>
      </c>
      <c r="F380" s="576" t="s">
        <v>7</v>
      </c>
      <c r="G380" s="576" t="s">
        <v>3666</v>
      </c>
      <c r="H380" s="848"/>
      <c r="I380" s="848"/>
    </row>
    <row r="381" spans="1:9" ht="14.25">
      <c r="A381" s="674" t="s">
        <v>4788</v>
      </c>
      <c r="B381" s="592" t="s">
        <v>10598</v>
      </c>
      <c r="C381" s="592" t="s">
        <v>10598</v>
      </c>
      <c r="D381" s="575">
        <v>5100</v>
      </c>
      <c r="E381" s="675" t="s">
        <v>6497</v>
      </c>
      <c r="F381" s="576" t="s">
        <v>7</v>
      </c>
      <c r="G381" s="576" t="s">
        <v>3666</v>
      </c>
      <c r="H381" s="848"/>
      <c r="I381" s="848"/>
    </row>
    <row r="382" spans="1:9" ht="14.25">
      <c r="A382" s="674" t="s">
        <v>4789</v>
      </c>
      <c r="B382" s="592" t="s">
        <v>10599</v>
      </c>
      <c r="C382" s="592" t="s">
        <v>10599</v>
      </c>
      <c r="D382" s="575">
        <v>7416</v>
      </c>
      <c r="E382" s="675" t="s">
        <v>6497</v>
      </c>
      <c r="F382" s="576" t="s">
        <v>7</v>
      </c>
      <c r="G382" s="576" t="s">
        <v>3666</v>
      </c>
      <c r="H382" s="848"/>
      <c r="I382" s="848"/>
    </row>
    <row r="383" spans="1:9" ht="14.25">
      <c r="A383" s="674" t="s">
        <v>4790</v>
      </c>
      <c r="B383" s="592" t="s">
        <v>10600</v>
      </c>
      <c r="C383" s="592" t="s">
        <v>10600</v>
      </c>
      <c r="D383" s="575">
        <v>9276</v>
      </c>
      <c r="E383" s="675" t="s">
        <v>6497</v>
      </c>
      <c r="F383" s="576" t="s">
        <v>7</v>
      </c>
      <c r="G383" s="576" t="s">
        <v>3666</v>
      </c>
      <c r="H383" s="848"/>
      <c r="I383" s="848"/>
    </row>
    <row r="384" spans="1:9" ht="14.25">
      <c r="A384" s="674" t="s">
        <v>4791</v>
      </c>
      <c r="B384" s="592" t="s">
        <v>10602</v>
      </c>
      <c r="C384" s="592" t="s">
        <v>10602</v>
      </c>
      <c r="D384" s="575">
        <v>10824</v>
      </c>
      <c r="E384" s="675" t="s">
        <v>6497</v>
      </c>
      <c r="F384" s="576" t="s">
        <v>7</v>
      </c>
      <c r="G384" s="576" t="s">
        <v>3666</v>
      </c>
      <c r="H384" s="848"/>
      <c r="I384" s="848"/>
    </row>
    <row r="385" spans="1:9" ht="14.25">
      <c r="A385" s="674" t="s">
        <v>4792</v>
      </c>
      <c r="B385" s="592" t="s">
        <v>10588</v>
      </c>
      <c r="C385" s="592" t="s">
        <v>10588</v>
      </c>
      <c r="D385" s="575">
        <v>16224</v>
      </c>
      <c r="E385" s="675" t="s">
        <v>6497</v>
      </c>
      <c r="F385" s="576" t="s">
        <v>7</v>
      </c>
      <c r="G385" s="576" t="s">
        <v>3666</v>
      </c>
      <c r="H385" s="848"/>
      <c r="I385" s="848"/>
    </row>
    <row r="386" spans="1:9" ht="14.25">
      <c r="A386" s="674" t="s">
        <v>7380</v>
      </c>
      <c r="B386" s="592" t="s">
        <v>10590</v>
      </c>
      <c r="C386" s="592" t="s">
        <v>10590</v>
      </c>
      <c r="D386" s="575">
        <v>23624.25</v>
      </c>
      <c r="E386" s="675" t="s">
        <v>6497</v>
      </c>
      <c r="F386" s="576" t="s">
        <v>7</v>
      </c>
      <c r="G386" s="576" t="s">
        <v>3666</v>
      </c>
      <c r="H386" s="848"/>
      <c r="I386" s="848"/>
    </row>
    <row r="387" spans="1:9" ht="14.25">
      <c r="A387" s="674" t="s">
        <v>8107</v>
      </c>
      <c r="B387" s="592" t="s">
        <v>10592</v>
      </c>
      <c r="C387" s="592" t="s">
        <v>10592</v>
      </c>
      <c r="D387" s="575">
        <v>31499.25</v>
      </c>
      <c r="E387" s="675" t="s">
        <v>6497</v>
      </c>
      <c r="F387" s="576" t="s">
        <v>7</v>
      </c>
      <c r="G387" s="576" t="s">
        <v>3666</v>
      </c>
      <c r="H387" s="848"/>
      <c r="I387" s="848"/>
    </row>
    <row r="388" spans="1:9" ht="24">
      <c r="A388" s="674" t="s">
        <v>4793</v>
      </c>
      <c r="B388" s="588" t="s">
        <v>10211</v>
      </c>
      <c r="C388" s="588" t="s">
        <v>10211</v>
      </c>
      <c r="D388" s="575">
        <v>468</v>
      </c>
      <c r="E388" s="675" t="s">
        <v>6497</v>
      </c>
      <c r="F388" s="576" t="s">
        <v>1294</v>
      </c>
      <c r="G388" s="576" t="s">
        <v>3666</v>
      </c>
      <c r="H388" s="848"/>
      <c r="I388" s="848"/>
    </row>
    <row r="389" spans="1:9" ht="24">
      <c r="A389" s="674" t="s">
        <v>4794</v>
      </c>
      <c r="B389" s="588" t="s">
        <v>10212</v>
      </c>
      <c r="C389" s="588" t="s">
        <v>10212</v>
      </c>
      <c r="D389" s="575">
        <v>936</v>
      </c>
      <c r="E389" s="675" t="s">
        <v>6497</v>
      </c>
      <c r="F389" s="576" t="s">
        <v>1294</v>
      </c>
      <c r="G389" s="576" t="s">
        <v>3666</v>
      </c>
      <c r="H389" s="848"/>
      <c r="I389" s="848"/>
    </row>
    <row r="390" spans="1:9" ht="24">
      <c r="A390" s="674" t="s">
        <v>4795</v>
      </c>
      <c r="B390" s="588" t="s">
        <v>10213</v>
      </c>
      <c r="C390" s="588" t="s">
        <v>10213</v>
      </c>
      <c r="D390" s="575">
        <v>1548</v>
      </c>
      <c r="E390" s="675" t="s">
        <v>6497</v>
      </c>
      <c r="F390" s="576" t="s">
        <v>1294</v>
      </c>
      <c r="G390" s="576" t="s">
        <v>3666</v>
      </c>
      <c r="H390" s="848"/>
      <c r="I390" s="848"/>
    </row>
    <row r="391" spans="1:9" ht="24">
      <c r="A391" s="674" t="s">
        <v>4796</v>
      </c>
      <c r="B391" s="588" t="s">
        <v>10214</v>
      </c>
      <c r="C391" s="588" t="s">
        <v>10214</v>
      </c>
      <c r="D391" s="575">
        <v>2316</v>
      </c>
      <c r="E391" s="675" t="s">
        <v>6497</v>
      </c>
      <c r="F391" s="576" t="s">
        <v>1294</v>
      </c>
      <c r="G391" s="576" t="s">
        <v>3666</v>
      </c>
      <c r="H391" s="848"/>
      <c r="I391" s="848"/>
    </row>
    <row r="392" spans="1:9" ht="24">
      <c r="A392" s="674" t="s">
        <v>4797</v>
      </c>
      <c r="B392" s="588" t="s">
        <v>10215</v>
      </c>
      <c r="C392" s="588" t="s">
        <v>10215</v>
      </c>
      <c r="D392" s="575">
        <v>2784</v>
      </c>
      <c r="E392" s="675" t="s">
        <v>6497</v>
      </c>
      <c r="F392" s="576" t="s">
        <v>1294</v>
      </c>
      <c r="G392" s="576" t="s">
        <v>3666</v>
      </c>
      <c r="H392" s="848"/>
      <c r="I392" s="848"/>
    </row>
    <row r="393" spans="1:9" ht="24">
      <c r="A393" s="674" t="s">
        <v>4798</v>
      </c>
      <c r="B393" s="588" t="s">
        <v>10216</v>
      </c>
      <c r="C393" s="588" t="s">
        <v>10216</v>
      </c>
      <c r="D393" s="575">
        <v>5100</v>
      </c>
      <c r="E393" s="675" t="s">
        <v>6497</v>
      </c>
      <c r="F393" s="576" t="s">
        <v>1294</v>
      </c>
      <c r="G393" s="576" t="s">
        <v>3666</v>
      </c>
      <c r="H393" s="848"/>
      <c r="I393" s="848"/>
    </row>
    <row r="394" spans="1:9" ht="24">
      <c r="A394" s="674" t="s">
        <v>4799</v>
      </c>
      <c r="B394" s="588" t="s">
        <v>10217</v>
      </c>
      <c r="C394" s="588" t="s">
        <v>10217</v>
      </c>
      <c r="D394" s="575">
        <v>7416</v>
      </c>
      <c r="E394" s="675" t="s">
        <v>6497</v>
      </c>
      <c r="F394" s="576" t="s">
        <v>1294</v>
      </c>
      <c r="G394" s="576" t="s">
        <v>3666</v>
      </c>
      <c r="H394" s="848"/>
      <c r="I394" s="848"/>
    </row>
    <row r="395" spans="1:9" ht="24">
      <c r="A395" s="674" t="s">
        <v>4800</v>
      </c>
      <c r="B395" s="588" t="s">
        <v>10218</v>
      </c>
      <c r="C395" s="588" t="s">
        <v>10218</v>
      </c>
      <c r="D395" s="575">
        <v>9276</v>
      </c>
      <c r="E395" s="675" t="s">
        <v>6497</v>
      </c>
      <c r="F395" s="576" t="s">
        <v>1294</v>
      </c>
      <c r="G395" s="576" t="s">
        <v>3666</v>
      </c>
      <c r="H395" s="848"/>
      <c r="I395" s="848"/>
    </row>
    <row r="396" spans="1:9" ht="24">
      <c r="A396" s="674" t="s">
        <v>4801</v>
      </c>
      <c r="B396" s="588" t="s">
        <v>10219</v>
      </c>
      <c r="C396" s="588" t="s">
        <v>10219</v>
      </c>
      <c r="D396" s="575">
        <v>10824</v>
      </c>
      <c r="E396" s="675" t="s">
        <v>6497</v>
      </c>
      <c r="F396" s="576" t="s">
        <v>1294</v>
      </c>
      <c r="G396" s="576" t="s">
        <v>3666</v>
      </c>
      <c r="H396" s="848"/>
      <c r="I396" s="848"/>
    </row>
    <row r="397" spans="1:9" ht="24">
      <c r="A397" s="674" t="s">
        <v>4802</v>
      </c>
      <c r="B397" s="588" t="s">
        <v>10220</v>
      </c>
      <c r="C397" s="588" t="s">
        <v>10220</v>
      </c>
      <c r="D397" s="575">
        <v>16224</v>
      </c>
      <c r="E397" s="675" t="s">
        <v>6497</v>
      </c>
      <c r="F397" s="576" t="s">
        <v>1294</v>
      </c>
      <c r="G397" s="576" t="s">
        <v>3666</v>
      </c>
      <c r="H397" s="848"/>
      <c r="I397" s="848"/>
    </row>
    <row r="398" spans="1:9" ht="24">
      <c r="A398" s="674" t="s">
        <v>7381</v>
      </c>
      <c r="B398" s="588" t="s">
        <v>10221</v>
      </c>
      <c r="C398" s="588" t="s">
        <v>10221</v>
      </c>
      <c r="D398" s="575">
        <v>23624.25</v>
      </c>
      <c r="E398" s="675" t="s">
        <v>6497</v>
      </c>
      <c r="F398" s="576" t="s">
        <v>1294</v>
      </c>
      <c r="G398" s="576" t="s">
        <v>3666</v>
      </c>
      <c r="H398" s="848"/>
      <c r="I398" s="848"/>
    </row>
    <row r="399" spans="1:9" ht="24.75" thickBot="1">
      <c r="A399" s="674" t="s">
        <v>8108</v>
      </c>
      <c r="B399" s="588" t="s">
        <v>10222</v>
      </c>
      <c r="C399" s="588" t="s">
        <v>10222</v>
      </c>
      <c r="D399" s="575">
        <v>31499.25</v>
      </c>
      <c r="E399" s="675" t="s">
        <v>6497</v>
      </c>
      <c r="F399" s="576" t="s">
        <v>1294</v>
      </c>
      <c r="G399" s="576" t="s">
        <v>3666</v>
      </c>
      <c r="H399" s="848"/>
      <c r="I399" s="848"/>
    </row>
    <row r="400" spans="1:9" ht="13.5">
      <c r="A400" s="679" t="s">
        <v>4803</v>
      </c>
      <c r="B400" s="132"/>
      <c r="C400" s="132"/>
      <c r="D400" s="132"/>
      <c r="E400" s="132"/>
      <c r="F400" s="132"/>
      <c r="G400" s="262"/>
      <c r="H400" s="158"/>
      <c r="I400" s="158"/>
    </row>
    <row r="401" spans="1:9" ht="13.5">
      <c r="A401" s="674" t="s">
        <v>4804</v>
      </c>
      <c r="B401" s="665" t="s">
        <v>4805</v>
      </c>
      <c r="C401" s="665" t="s">
        <v>4805</v>
      </c>
      <c r="D401" s="575">
        <v>2880</v>
      </c>
      <c r="E401" s="675" t="s">
        <v>6497</v>
      </c>
      <c r="F401" s="576" t="s">
        <v>7</v>
      </c>
      <c r="G401" s="576" t="s">
        <v>3666</v>
      </c>
      <c r="H401" s="848"/>
      <c r="I401" s="848"/>
    </row>
    <row r="402" spans="1:9" ht="13.5">
      <c r="A402" s="674" t="s">
        <v>4810</v>
      </c>
      <c r="B402" s="665" t="s">
        <v>4811</v>
      </c>
      <c r="C402" s="665" t="s">
        <v>4811</v>
      </c>
      <c r="D402" s="575">
        <v>5268</v>
      </c>
      <c r="E402" s="675" t="s">
        <v>6497</v>
      </c>
      <c r="F402" s="576" t="s">
        <v>7</v>
      </c>
      <c r="G402" s="576" t="s">
        <v>3666</v>
      </c>
      <c r="H402" s="848"/>
      <c r="I402" s="848"/>
    </row>
    <row r="403" spans="1:9" ht="13.5">
      <c r="A403" s="674" t="s">
        <v>4816</v>
      </c>
      <c r="B403" s="665" t="s">
        <v>4817</v>
      </c>
      <c r="C403" s="665" t="s">
        <v>4817</v>
      </c>
      <c r="D403" s="575">
        <v>7308</v>
      </c>
      <c r="E403" s="675" t="s">
        <v>6497</v>
      </c>
      <c r="F403" s="576" t="s">
        <v>7</v>
      </c>
      <c r="G403" s="576" t="s">
        <v>3666</v>
      </c>
      <c r="H403" s="848"/>
      <c r="I403" s="848"/>
    </row>
    <row r="404" spans="1:9" ht="13.5">
      <c r="A404" s="674" t="s">
        <v>4822</v>
      </c>
      <c r="B404" s="665" t="s">
        <v>4823</v>
      </c>
      <c r="C404" s="665" t="s">
        <v>4823</v>
      </c>
      <c r="D404" s="575">
        <v>9168</v>
      </c>
      <c r="E404" s="675" t="s">
        <v>6497</v>
      </c>
      <c r="F404" s="576" t="s">
        <v>7</v>
      </c>
      <c r="G404" s="576" t="s">
        <v>3666</v>
      </c>
      <c r="H404" s="848"/>
      <c r="I404" s="848"/>
    </row>
    <row r="405" spans="1:9" ht="13.5">
      <c r="A405" s="674" t="s">
        <v>4828</v>
      </c>
      <c r="B405" s="665" t="s">
        <v>4829</v>
      </c>
      <c r="C405" s="665" t="s">
        <v>4829</v>
      </c>
      <c r="D405" s="575">
        <v>15960</v>
      </c>
      <c r="E405" s="675" t="s">
        <v>6497</v>
      </c>
      <c r="F405" s="576" t="s">
        <v>7</v>
      </c>
      <c r="G405" s="576" t="s">
        <v>3666</v>
      </c>
      <c r="H405" s="848"/>
      <c r="I405" s="848"/>
    </row>
    <row r="406" spans="1:9" ht="13.5">
      <c r="A406" s="674" t="s">
        <v>6322</v>
      </c>
      <c r="B406" s="665" t="s">
        <v>6323</v>
      </c>
      <c r="C406" s="665" t="s">
        <v>6323</v>
      </c>
      <c r="D406" s="575">
        <v>25392</v>
      </c>
      <c r="E406" s="675" t="s">
        <v>6497</v>
      </c>
      <c r="F406" s="576" t="s">
        <v>7</v>
      </c>
      <c r="G406" s="576" t="s">
        <v>3666</v>
      </c>
      <c r="H406" s="848"/>
      <c r="I406" s="848"/>
    </row>
    <row r="407" spans="1:9" ht="13.5">
      <c r="A407" s="674" t="s">
        <v>8023</v>
      </c>
      <c r="B407" s="665" t="s">
        <v>8024</v>
      </c>
      <c r="C407" s="665" t="s">
        <v>8024</v>
      </c>
      <c r="D407" s="575">
        <v>34295.200000000004</v>
      </c>
      <c r="E407" s="675" t="s">
        <v>6497</v>
      </c>
      <c r="F407" s="576" t="s">
        <v>7</v>
      </c>
      <c r="G407" s="576" t="s">
        <v>3666</v>
      </c>
      <c r="H407" s="848"/>
      <c r="I407" s="848"/>
    </row>
    <row r="408" spans="1:9" ht="13.5">
      <c r="A408" s="674" t="s">
        <v>4834</v>
      </c>
      <c r="B408" s="665" t="s">
        <v>4835</v>
      </c>
      <c r="C408" s="665" t="s">
        <v>4835</v>
      </c>
      <c r="D408" s="575">
        <v>2376</v>
      </c>
      <c r="E408" s="675" t="s">
        <v>6497</v>
      </c>
      <c r="F408" s="576" t="s">
        <v>7</v>
      </c>
      <c r="G408" s="576" t="s">
        <v>3666</v>
      </c>
      <c r="H408" s="848"/>
      <c r="I408" s="848"/>
    </row>
    <row r="409" spans="1:9" ht="13.5">
      <c r="A409" s="674" t="s">
        <v>4840</v>
      </c>
      <c r="B409" s="665" t="s">
        <v>4841</v>
      </c>
      <c r="C409" s="665" t="s">
        <v>4841</v>
      </c>
      <c r="D409" s="575">
        <v>4416</v>
      </c>
      <c r="E409" s="675" t="s">
        <v>6497</v>
      </c>
      <c r="F409" s="576" t="s">
        <v>7</v>
      </c>
      <c r="G409" s="576" t="s">
        <v>3666</v>
      </c>
      <c r="H409" s="848"/>
      <c r="I409" s="848"/>
    </row>
    <row r="410" spans="1:9" ht="13.5">
      <c r="A410" s="674" t="s">
        <v>4846</v>
      </c>
      <c r="B410" s="665" t="s">
        <v>4847</v>
      </c>
      <c r="C410" s="665" t="s">
        <v>4847</v>
      </c>
      <c r="D410" s="575">
        <v>6276</v>
      </c>
      <c r="E410" s="675" t="s">
        <v>6497</v>
      </c>
      <c r="F410" s="576" t="s">
        <v>7</v>
      </c>
      <c r="G410" s="576" t="s">
        <v>3666</v>
      </c>
      <c r="H410" s="848"/>
      <c r="I410" s="848"/>
    </row>
    <row r="411" spans="1:9" ht="13.5">
      <c r="A411" s="674" t="s">
        <v>4852</v>
      </c>
      <c r="B411" s="665" t="s">
        <v>4853</v>
      </c>
      <c r="C411" s="665" t="s">
        <v>4853</v>
      </c>
      <c r="D411" s="575">
        <v>13068</v>
      </c>
      <c r="E411" s="675" t="s">
        <v>6497</v>
      </c>
      <c r="F411" s="576" t="s">
        <v>7</v>
      </c>
      <c r="G411" s="576" t="s">
        <v>3666</v>
      </c>
      <c r="H411" s="848"/>
      <c r="I411" s="848"/>
    </row>
    <row r="412" spans="1:9" ht="13.5">
      <c r="A412" s="674" t="s">
        <v>6328</v>
      </c>
      <c r="B412" s="665" t="s">
        <v>6329</v>
      </c>
      <c r="C412" s="665" t="s">
        <v>6329</v>
      </c>
      <c r="D412" s="575">
        <v>22584</v>
      </c>
      <c r="E412" s="675" t="s">
        <v>6497</v>
      </c>
      <c r="F412" s="576" t="s">
        <v>7</v>
      </c>
      <c r="G412" s="576" t="s">
        <v>3666</v>
      </c>
      <c r="H412" s="848"/>
      <c r="I412" s="848"/>
    </row>
    <row r="413" spans="1:9" ht="13.5">
      <c r="A413" s="674" t="s">
        <v>8025</v>
      </c>
      <c r="B413" s="665" t="s">
        <v>8026</v>
      </c>
      <c r="C413" s="665" t="s">
        <v>8026</v>
      </c>
      <c r="D413" s="575">
        <v>31487.200000000004</v>
      </c>
      <c r="E413" s="675" t="s">
        <v>6497</v>
      </c>
      <c r="F413" s="576" t="s">
        <v>7</v>
      </c>
      <c r="G413" s="576" t="s">
        <v>3666</v>
      </c>
      <c r="H413" s="848"/>
      <c r="I413" s="848"/>
    </row>
    <row r="414" spans="1:9" ht="13.5">
      <c r="A414" s="674" t="s">
        <v>4858</v>
      </c>
      <c r="B414" s="665" t="s">
        <v>4859</v>
      </c>
      <c r="C414" s="665" t="s">
        <v>4859</v>
      </c>
      <c r="D414" s="575">
        <v>2040</v>
      </c>
      <c r="E414" s="675" t="s">
        <v>6497</v>
      </c>
      <c r="F414" s="576" t="s">
        <v>7</v>
      </c>
      <c r="G414" s="576" t="s">
        <v>3666</v>
      </c>
      <c r="H414" s="848"/>
      <c r="I414" s="848"/>
    </row>
    <row r="415" spans="1:9" ht="13.5">
      <c r="A415" s="674" t="s">
        <v>4864</v>
      </c>
      <c r="B415" s="665" t="s">
        <v>4865</v>
      </c>
      <c r="C415" s="665" t="s">
        <v>4865</v>
      </c>
      <c r="D415" s="575">
        <v>3900</v>
      </c>
      <c r="E415" s="675" t="s">
        <v>6497</v>
      </c>
      <c r="F415" s="576" t="s">
        <v>7</v>
      </c>
      <c r="G415" s="576" t="s">
        <v>3666</v>
      </c>
      <c r="H415" s="848"/>
      <c r="I415" s="848"/>
    </row>
    <row r="416" spans="1:9" ht="13.5">
      <c r="A416" s="674" t="s">
        <v>4870</v>
      </c>
      <c r="B416" s="665" t="s">
        <v>4871</v>
      </c>
      <c r="C416" s="665" t="s">
        <v>4871</v>
      </c>
      <c r="D416" s="575">
        <v>10692</v>
      </c>
      <c r="E416" s="675" t="s">
        <v>6497</v>
      </c>
      <c r="F416" s="576" t="s">
        <v>7</v>
      </c>
      <c r="G416" s="576" t="s">
        <v>3666</v>
      </c>
      <c r="H416" s="848"/>
      <c r="I416" s="848"/>
    </row>
    <row r="417" spans="1:9" ht="13.5">
      <c r="A417" s="674" t="s">
        <v>6334</v>
      </c>
      <c r="B417" s="665" t="s">
        <v>6335</v>
      </c>
      <c r="C417" s="665" t="s">
        <v>6335</v>
      </c>
      <c r="D417" s="575">
        <v>20268</v>
      </c>
      <c r="E417" s="675" t="s">
        <v>6497</v>
      </c>
      <c r="F417" s="576" t="s">
        <v>7</v>
      </c>
      <c r="G417" s="576" t="s">
        <v>3666</v>
      </c>
      <c r="H417" s="848"/>
      <c r="I417" s="848"/>
    </row>
    <row r="418" spans="1:9" ht="13.5">
      <c r="A418" s="674" t="s">
        <v>8027</v>
      </c>
      <c r="B418" s="665" t="s">
        <v>8028</v>
      </c>
      <c r="C418" s="665" t="s">
        <v>8028</v>
      </c>
      <c r="D418" s="575">
        <v>29171.200000000004</v>
      </c>
      <c r="E418" s="675" t="s">
        <v>6497</v>
      </c>
      <c r="F418" s="576" t="s">
        <v>7</v>
      </c>
      <c r="G418" s="576" t="s">
        <v>3666</v>
      </c>
      <c r="H418" s="848"/>
      <c r="I418" s="848"/>
    </row>
    <row r="419" spans="1:9" ht="13.5">
      <c r="A419" s="674" t="s">
        <v>4876</v>
      </c>
      <c r="B419" s="665" t="s">
        <v>4877</v>
      </c>
      <c r="C419" s="665" t="s">
        <v>4877</v>
      </c>
      <c r="D419" s="575">
        <v>1860</v>
      </c>
      <c r="E419" s="675" t="s">
        <v>6497</v>
      </c>
      <c r="F419" s="576" t="s">
        <v>7</v>
      </c>
      <c r="G419" s="576" t="s">
        <v>3666</v>
      </c>
      <c r="H419" s="848"/>
      <c r="I419" s="848"/>
    </row>
    <row r="420" spans="1:9" ht="13.5">
      <c r="A420" s="674" t="s">
        <v>4882</v>
      </c>
      <c r="B420" s="665" t="s">
        <v>4883</v>
      </c>
      <c r="C420" s="665" t="s">
        <v>4883</v>
      </c>
      <c r="D420" s="575">
        <v>8652</v>
      </c>
      <c r="E420" s="675" t="s">
        <v>6497</v>
      </c>
      <c r="F420" s="576" t="s">
        <v>7</v>
      </c>
      <c r="G420" s="576" t="s">
        <v>3666</v>
      </c>
      <c r="H420" s="848"/>
      <c r="I420" s="848"/>
    </row>
    <row r="421" spans="1:9" ht="13.5">
      <c r="A421" s="674" t="s">
        <v>6340</v>
      </c>
      <c r="B421" s="665" t="s">
        <v>6341</v>
      </c>
      <c r="C421" s="665" t="s">
        <v>6341</v>
      </c>
      <c r="D421" s="575">
        <v>18288</v>
      </c>
      <c r="E421" s="675" t="s">
        <v>6497</v>
      </c>
      <c r="F421" s="576" t="s">
        <v>7</v>
      </c>
      <c r="G421" s="576" t="s">
        <v>3666</v>
      </c>
      <c r="H421" s="848"/>
      <c r="I421" s="848"/>
    </row>
    <row r="422" spans="1:9" ht="13.5">
      <c r="A422" s="674" t="s">
        <v>8029</v>
      </c>
      <c r="B422" s="665" t="s">
        <v>8030</v>
      </c>
      <c r="C422" s="665" t="s">
        <v>8030</v>
      </c>
      <c r="D422" s="575">
        <v>27191.200000000004</v>
      </c>
      <c r="E422" s="675" t="s">
        <v>6497</v>
      </c>
      <c r="F422" s="576" t="s">
        <v>7</v>
      </c>
      <c r="G422" s="576" t="s">
        <v>3666</v>
      </c>
      <c r="H422" s="848"/>
      <c r="I422" s="848"/>
    </row>
    <row r="423" spans="1:9" ht="13.5">
      <c r="A423" s="674" t="s">
        <v>4888</v>
      </c>
      <c r="B423" s="665" t="s">
        <v>4889</v>
      </c>
      <c r="C423" s="665" t="s">
        <v>4889</v>
      </c>
      <c r="D423" s="575">
        <v>6804</v>
      </c>
      <c r="E423" s="675" t="s">
        <v>6497</v>
      </c>
      <c r="F423" s="576" t="s">
        <v>7</v>
      </c>
      <c r="G423" s="576" t="s">
        <v>3666</v>
      </c>
      <c r="H423" s="848"/>
      <c r="I423" s="848"/>
    </row>
    <row r="424" spans="1:9" ht="13.5">
      <c r="A424" s="674" t="s">
        <v>6346</v>
      </c>
      <c r="B424" s="665" t="s">
        <v>6347</v>
      </c>
      <c r="C424" s="665" t="s">
        <v>6347</v>
      </c>
      <c r="D424" s="575">
        <v>16488</v>
      </c>
      <c r="E424" s="675" t="s">
        <v>6497</v>
      </c>
      <c r="F424" s="576" t="s">
        <v>7</v>
      </c>
      <c r="G424" s="576" t="s">
        <v>3666</v>
      </c>
      <c r="H424" s="848"/>
      <c r="I424" s="848"/>
    </row>
    <row r="425" spans="1:9" ht="13.5">
      <c r="A425" s="674" t="s">
        <v>8031</v>
      </c>
      <c r="B425" s="665" t="s">
        <v>8032</v>
      </c>
      <c r="C425" s="665" t="s">
        <v>8032</v>
      </c>
      <c r="D425" s="575">
        <v>25391.200000000004</v>
      </c>
      <c r="E425" s="675" t="s">
        <v>6497</v>
      </c>
      <c r="F425" s="576" t="s">
        <v>7</v>
      </c>
      <c r="G425" s="576" t="s">
        <v>3666</v>
      </c>
      <c r="H425" s="848"/>
      <c r="I425" s="848"/>
    </row>
    <row r="426" spans="1:9" ht="13.5">
      <c r="A426" s="674" t="s">
        <v>6352</v>
      </c>
      <c r="B426" s="665" t="s">
        <v>6353</v>
      </c>
      <c r="C426" s="665" t="s">
        <v>6353</v>
      </c>
      <c r="D426" s="575">
        <v>9888</v>
      </c>
      <c r="E426" s="675" t="s">
        <v>6497</v>
      </c>
      <c r="F426" s="576" t="s">
        <v>7</v>
      </c>
      <c r="G426" s="576" t="s">
        <v>3666</v>
      </c>
      <c r="H426" s="848"/>
      <c r="I426" s="848"/>
    </row>
    <row r="427" spans="1:9" ht="13.5">
      <c r="A427" s="674" t="s">
        <v>8033</v>
      </c>
      <c r="B427" s="665" t="s">
        <v>8034</v>
      </c>
      <c r="C427" s="665" t="s">
        <v>8034</v>
      </c>
      <c r="D427" s="575">
        <v>18791.200000000004</v>
      </c>
      <c r="E427" s="675" t="s">
        <v>6497</v>
      </c>
      <c r="F427" s="576" t="s">
        <v>7</v>
      </c>
      <c r="G427" s="576" t="s">
        <v>3666</v>
      </c>
      <c r="H427" s="848"/>
      <c r="I427" s="848"/>
    </row>
    <row r="428" spans="1:9" ht="13.5">
      <c r="A428" s="674" t="s">
        <v>8035</v>
      </c>
      <c r="B428" s="665" t="s">
        <v>8036</v>
      </c>
      <c r="C428" s="665" t="s">
        <v>8036</v>
      </c>
      <c r="D428" s="575">
        <v>9760.2000000000044</v>
      </c>
      <c r="E428" s="675" t="s">
        <v>6497</v>
      </c>
      <c r="F428" s="576" t="s">
        <v>7</v>
      </c>
      <c r="G428" s="576" t="s">
        <v>3666</v>
      </c>
      <c r="H428" s="848"/>
      <c r="I428" s="848"/>
    </row>
    <row r="429" spans="1:9" ht="13.5">
      <c r="A429" s="674" t="s">
        <v>4806</v>
      </c>
      <c r="B429" s="665" t="s">
        <v>4807</v>
      </c>
      <c r="C429" s="665" t="s">
        <v>4807</v>
      </c>
      <c r="D429" s="575">
        <v>4152</v>
      </c>
      <c r="E429" s="675" t="s">
        <v>6497</v>
      </c>
      <c r="F429" s="576" t="s">
        <v>7</v>
      </c>
      <c r="G429" s="576" t="s">
        <v>3666</v>
      </c>
      <c r="H429" s="848"/>
      <c r="I429" s="848"/>
    </row>
    <row r="430" spans="1:9" ht="13.5">
      <c r="A430" s="674" t="s">
        <v>4812</v>
      </c>
      <c r="B430" s="665" t="s">
        <v>4813</v>
      </c>
      <c r="C430" s="665" t="s">
        <v>4813</v>
      </c>
      <c r="D430" s="575">
        <v>7560</v>
      </c>
      <c r="E430" s="675" t="s">
        <v>6497</v>
      </c>
      <c r="F430" s="576" t="s">
        <v>7</v>
      </c>
      <c r="G430" s="576" t="s">
        <v>3666</v>
      </c>
      <c r="H430" s="848"/>
      <c r="I430" s="848"/>
    </row>
    <row r="431" spans="1:9" ht="13.5">
      <c r="A431" s="674" t="s">
        <v>4818</v>
      </c>
      <c r="B431" s="665" t="s">
        <v>4819</v>
      </c>
      <c r="C431" s="665" t="s">
        <v>4819</v>
      </c>
      <c r="D431" s="575">
        <v>10488</v>
      </c>
      <c r="E431" s="675" t="s">
        <v>6497</v>
      </c>
      <c r="F431" s="576" t="s">
        <v>7</v>
      </c>
      <c r="G431" s="576" t="s">
        <v>3666</v>
      </c>
      <c r="H431" s="848"/>
      <c r="I431" s="848"/>
    </row>
    <row r="432" spans="1:9" ht="13.5">
      <c r="A432" s="674" t="s">
        <v>4824</v>
      </c>
      <c r="B432" s="665" t="s">
        <v>4825</v>
      </c>
      <c r="C432" s="665" t="s">
        <v>4825</v>
      </c>
      <c r="D432" s="575">
        <v>13176</v>
      </c>
      <c r="E432" s="675" t="s">
        <v>6497</v>
      </c>
      <c r="F432" s="576" t="s">
        <v>7</v>
      </c>
      <c r="G432" s="576" t="s">
        <v>3666</v>
      </c>
      <c r="H432" s="848"/>
      <c r="I432" s="848"/>
    </row>
    <row r="433" spans="1:9" ht="13.5">
      <c r="A433" s="674" t="s">
        <v>4830</v>
      </c>
      <c r="B433" s="665" t="s">
        <v>4831</v>
      </c>
      <c r="C433" s="665" t="s">
        <v>4831</v>
      </c>
      <c r="D433" s="575">
        <v>22944</v>
      </c>
      <c r="E433" s="675" t="s">
        <v>6497</v>
      </c>
      <c r="F433" s="576" t="s">
        <v>7</v>
      </c>
      <c r="G433" s="576" t="s">
        <v>3666</v>
      </c>
      <c r="H433" s="848"/>
      <c r="I433" s="848"/>
    </row>
    <row r="434" spans="1:9" ht="13.5">
      <c r="A434" s="674" t="s">
        <v>6324</v>
      </c>
      <c r="B434" s="665" t="s">
        <v>6325</v>
      </c>
      <c r="C434" s="665" t="s">
        <v>6325</v>
      </c>
      <c r="D434" s="575">
        <v>36492</v>
      </c>
      <c r="E434" s="675" t="s">
        <v>6497</v>
      </c>
      <c r="F434" s="576" t="s">
        <v>7</v>
      </c>
      <c r="G434" s="576" t="s">
        <v>3666</v>
      </c>
      <c r="H434" s="158"/>
      <c r="I434" s="158"/>
    </row>
    <row r="435" spans="1:9" ht="13.5">
      <c r="A435" s="674" t="s">
        <v>8037</v>
      </c>
      <c r="B435" s="665" t="s">
        <v>8038</v>
      </c>
      <c r="C435" s="665" t="s">
        <v>8038</v>
      </c>
      <c r="D435" s="575">
        <v>49282.850000000006</v>
      </c>
      <c r="E435" s="675" t="s">
        <v>6497</v>
      </c>
      <c r="F435" s="576" t="s">
        <v>7</v>
      </c>
      <c r="G435" s="576" t="s">
        <v>3666</v>
      </c>
      <c r="H435" s="158"/>
      <c r="I435" s="158"/>
    </row>
    <row r="436" spans="1:9" ht="13.5">
      <c r="A436" s="674" t="s">
        <v>4836</v>
      </c>
      <c r="B436" s="665" t="s">
        <v>4837</v>
      </c>
      <c r="C436" s="665" t="s">
        <v>4837</v>
      </c>
      <c r="D436" s="575">
        <v>3420</v>
      </c>
      <c r="E436" s="675" t="s">
        <v>6497</v>
      </c>
      <c r="F436" s="576" t="s">
        <v>7</v>
      </c>
      <c r="G436" s="576" t="s">
        <v>3666</v>
      </c>
      <c r="H436" s="848"/>
      <c r="I436" s="848"/>
    </row>
    <row r="437" spans="1:9" ht="13.5">
      <c r="A437" s="674" t="s">
        <v>4842</v>
      </c>
      <c r="B437" s="665" t="s">
        <v>4843</v>
      </c>
      <c r="C437" s="665" t="s">
        <v>4843</v>
      </c>
      <c r="D437" s="575">
        <v>6336</v>
      </c>
      <c r="E437" s="675" t="s">
        <v>6497</v>
      </c>
      <c r="F437" s="576" t="s">
        <v>7</v>
      </c>
      <c r="G437" s="576" t="s">
        <v>3666</v>
      </c>
      <c r="H437" s="848"/>
      <c r="I437" s="848"/>
    </row>
    <row r="438" spans="1:9" ht="13.5">
      <c r="A438" s="674" t="s">
        <v>4848</v>
      </c>
      <c r="B438" s="665" t="s">
        <v>4849</v>
      </c>
      <c r="C438" s="665" t="s">
        <v>4849</v>
      </c>
      <c r="D438" s="575">
        <v>9024</v>
      </c>
      <c r="E438" s="675" t="s">
        <v>6497</v>
      </c>
      <c r="F438" s="576" t="s">
        <v>7</v>
      </c>
      <c r="G438" s="576" t="s">
        <v>3666</v>
      </c>
      <c r="H438" s="848"/>
      <c r="I438" s="848"/>
    </row>
    <row r="439" spans="1:9" ht="13.5">
      <c r="A439" s="674" t="s">
        <v>4854</v>
      </c>
      <c r="B439" s="665" t="s">
        <v>4855</v>
      </c>
      <c r="C439" s="665" t="s">
        <v>4855</v>
      </c>
      <c r="D439" s="575">
        <v>18792</v>
      </c>
      <c r="E439" s="675" t="s">
        <v>6497</v>
      </c>
      <c r="F439" s="576" t="s">
        <v>7</v>
      </c>
      <c r="G439" s="576" t="s">
        <v>3666</v>
      </c>
      <c r="H439" s="848"/>
      <c r="I439" s="848"/>
    </row>
    <row r="440" spans="1:9" ht="13.5">
      <c r="A440" s="674" t="s">
        <v>6330</v>
      </c>
      <c r="B440" s="665" t="s">
        <v>6331</v>
      </c>
      <c r="C440" s="665" t="s">
        <v>6331</v>
      </c>
      <c r="D440" s="575">
        <v>32460</v>
      </c>
      <c r="E440" s="675" t="s">
        <v>6497</v>
      </c>
      <c r="F440" s="576" t="s">
        <v>7</v>
      </c>
      <c r="G440" s="576" t="s">
        <v>3666</v>
      </c>
      <c r="H440" s="848"/>
      <c r="I440" s="848"/>
    </row>
    <row r="441" spans="1:9" ht="13.5">
      <c r="A441" s="674" t="s">
        <v>8039</v>
      </c>
      <c r="B441" s="665" t="s">
        <v>8040</v>
      </c>
      <c r="C441" s="665" t="s">
        <v>8040</v>
      </c>
      <c r="D441" s="575">
        <v>45250.850000000006</v>
      </c>
      <c r="E441" s="675" t="s">
        <v>6497</v>
      </c>
      <c r="F441" s="576" t="s">
        <v>7</v>
      </c>
      <c r="G441" s="576" t="s">
        <v>3666</v>
      </c>
      <c r="H441" s="848"/>
      <c r="I441" s="848"/>
    </row>
    <row r="442" spans="1:9" ht="13.5">
      <c r="A442" s="674" t="s">
        <v>4860</v>
      </c>
      <c r="B442" s="665" t="s">
        <v>4861</v>
      </c>
      <c r="C442" s="665" t="s">
        <v>4861</v>
      </c>
      <c r="D442" s="575">
        <v>2928</v>
      </c>
      <c r="E442" s="675" t="s">
        <v>6497</v>
      </c>
      <c r="F442" s="576" t="s">
        <v>7</v>
      </c>
      <c r="G442" s="576" t="s">
        <v>3666</v>
      </c>
      <c r="H442" s="848"/>
      <c r="I442" s="848"/>
    </row>
    <row r="443" spans="1:9" ht="13.5">
      <c r="A443" s="674" t="s">
        <v>4866</v>
      </c>
      <c r="B443" s="665" t="s">
        <v>4867</v>
      </c>
      <c r="C443" s="665" t="s">
        <v>4867</v>
      </c>
      <c r="D443" s="575">
        <v>5616</v>
      </c>
      <c r="E443" s="675" t="s">
        <v>6497</v>
      </c>
      <c r="F443" s="576" t="s">
        <v>7</v>
      </c>
      <c r="G443" s="576" t="s">
        <v>3666</v>
      </c>
      <c r="H443" s="848"/>
      <c r="I443" s="848"/>
    </row>
    <row r="444" spans="1:9" ht="13.5">
      <c r="A444" s="674" t="s">
        <v>4872</v>
      </c>
      <c r="B444" s="665" t="s">
        <v>4873</v>
      </c>
      <c r="C444" s="665" t="s">
        <v>4873</v>
      </c>
      <c r="D444" s="575">
        <v>15384</v>
      </c>
      <c r="E444" s="675" t="s">
        <v>6497</v>
      </c>
      <c r="F444" s="576" t="s">
        <v>7</v>
      </c>
      <c r="G444" s="576" t="s">
        <v>3666</v>
      </c>
      <c r="H444" s="848"/>
      <c r="I444" s="848"/>
    </row>
    <row r="445" spans="1:9" ht="13.5">
      <c r="A445" s="674" t="s">
        <v>6336</v>
      </c>
      <c r="B445" s="665" t="s">
        <v>6337</v>
      </c>
      <c r="C445" s="665" t="s">
        <v>6337</v>
      </c>
      <c r="D445" s="575">
        <v>29148</v>
      </c>
      <c r="E445" s="675" t="s">
        <v>6497</v>
      </c>
      <c r="F445" s="576" t="s">
        <v>7</v>
      </c>
      <c r="G445" s="576" t="s">
        <v>3666</v>
      </c>
      <c r="H445" s="848"/>
      <c r="I445" s="848"/>
    </row>
    <row r="446" spans="1:9" ht="13.5">
      <c r="A446" s="674" t="s">
        <v>8041</v>
      </c>
      <c r="B446" s="665" t="s">
        <v>8042</v>
      </c>
      <c r="C446" s="665" t="s">
        <v>8042</v>
      </c>
      <c r="D446" s="575">
        <v>41938.850000000006</v>
      </c>
      <c r="E446" s="675" t="s">
        <v>6497</v>
      </c>
      <c r="F446" s="576" t="s">
        <v>7</v>
      </c>
      <c r="G446" s="576" t="s">
        <v>3666</v>
      </c>
      <c r="H446" s="848"/>
      <c r="I446" s="848"/>
    </row>
    <row r="447" spans="1:9" ht="13.5">
      <c r="A447" s="674" t="s">
        <v>4878</v>
      </c>
      <c r="B447" s="665" t="s">
        <v>4879</v>
      </c>
      <c r="C447" s="665" t="s">
        <v>4879</v>
      </c>
      <c r="D447" s="575">
        <v>2688</v>
      </c>
      <c r="E447" s="675" t="s">
        <v>6497</v>
      </c>
      <c r="F447" s="576" t="s">
        <v>7</v>
      </c>
      <c r="G447" s="576" t="s">
        <v>3666</v>
      </c>
      <c r="H447" s="848"/>
      <c r="I447" s="848"/>
    </row>
    <row r="448" spans="1:9" ht="13.5">
      <c r="A448" s="674" t="s">
        <v>4884</v>
      </c>
      <c r="B448" s="665" t="s">
        <v>4885</v>
      </c>
      <c r="C448" s="665" t="s">
        <v>4885</v>
      </c>
      <c r="D448" s="575">
        <v>12456</v>
      </c>
      <c r="E448" s="675" t="s">
        <v>6497</v>
      </c>
      <c r="F448" s="576" t="s">
        <v>7</v>
      </c>
      <c r="G448" s="576" t="s">
        <v>3666</v>
      </c>
      <c r="H448" s="848"/>
      <c r="I448" s="848"/>
    </row>
    <row r="449" spans="1:9" ht="13.5">
      <c r="A449" s="674" t="s">
        <v>6342</v>
      </c>
      <c r="B449" s="665" t="s">
        <v>6343</v>
      </c>
      <c r="C449" s="665" t="s">
        <v>6343</v>
      </c>
      <c r="D449" s="575">
        <v>26304</v>
      </c>
      <c r="E449" s="675" t="s">
        <v>6497</v>
      </c>
      <c r="F449" s="576" t="s">
        <v>7</v>
      </c>
      <c r="G449" s="576" t="s">
        <v>3666</v>
      </c>
      <c r="H449" s="848"/>
      <c r="I449" s="848"/>
    </row>
    <row r="450" spans="1:9" ht="13.5">
      <c r="A450" s="674" t="s">
        <v>8043</v>
      </c>
      <c r="B450" s="665" t="s">
        <v>8044</v>
      </c>
      <c r="C450" s="665" t="s">
        <v>8044</v>
      </c>
      <c r="D450" s="575">
        <v>39094.850000000006</v>
      </c>
      <c r="E450" s="675" t="s">
        <v>6497</v>
      </c>
      <c r="F450" s="576" t="s">
        <v>7</v>
      </c>
      <c r="G450" s="576" t="s">
        <v>3666</v>
      </c>
      <c r="H450" s="848"/>
      <c r="I450" s="848"/>
    </row>
    <row r="451" spans="1:9" ht="13.5">
      <c r="A451" s="674" t="s">
        <v>4890</v>
      </c>
      <c r="B451" s="665" t="s">
        <v>4891</v>
      </c>
      <c r="C451" s="665" t="s">
        <v>4891</v>
      </c>
      <c r="D451" s="575">
        <v>9768</v>
      </c>
      <c r="E451" s="675" t="s">
        <v>6497</v>
      </c>
      <c r="F451" s="576" t="s">
        <v>7</v>
      </c>
      <c r="G451" s="576" t="s">
        <v>3666</v>
      </c>
      <c r="H451" s="848"/>
      <c r="I451" s="848"/>
    </row>
    <row r="452" spans="1:9" ht="13.5">
      <c r="A452" s="674" t="s">
        <v>6348</v>
      </c>
      <c r="B452" s="665" t="s">
        <v>6349</v>
      </c>
      <c r="C452" s="665" t="s">
        <v>6349</v>
      </c>
      <c r="D452" s="575">
        <v>23700</v>
      </c>
      <c r="E452" s="675" t="s">
        <v>6497</v>
      </c>
      <c r="F452" s="576" t="s">
        <v>7</v>
      </c>
      <c r="G452" s="576" t="s">
        <v>3666</v>
      </c>
      <c r="H452" s="848"/>
      <c r="I452" s="848"/>
    </row>
    <row r="453" spans="1:9" ht="13.5">
      <c r="A453" s="674" t="s">
        <v>8045</v>
      </c>
      <c r="B453" s="665" t="s">
        <v>8046</v>
      </c>
      <c r="C453" s="665" t="s">
        <v>8046</v>
      </c>
      <c r="D453" s="575">
        <v>36490.850000000006</v>
      </c>
      <c r="E453" s="675" t="s">
        <v>6497</v>
      </c>
      <c r="F453" s="576" t="s">
        <v>7</v>
      </c>
      <c r="G453" s="576" t="s">
        <v>3666</v>
      </c>
      <c r="H453" s="848"/>
      <c r="I453" s="848"/>
    </row>
    <row r="454" spans="1:9" ht="13.5">
      <c r="A454" s="674" t="s">
        <v>6354</v>
      </c>
      <c r="B454" s="665" t="s">
        <v>6355</v>
      </c>
      <c r="C454" s="665" t="s">
        <v>6355</v>
      </c>
      <c r="D454" s="575">
        <v>14220</v>
      </c>
      <c r="E454" s="675" t="s">
        <v>6497</v>
      </c>
      <c r="F454" s="576" t="s">
        <v>7</v>
      </c>
      <c r="G454" s="576" t="s">
        <v>3666</v>
      </c>
      <c r="H454" s="848"/>
      <c r="I454" s="848"/>
    </row>
    <row r="455" spans="1:9" ht="13.5">
      <c r="A455" s="674" t="s">
        <v>8047</v>
      </c>
      <c r="B455" s="665" t="s">
        <v>8048</v>
      </c>
      <c r="C455" s="665" t="s">
        <v>8048</v>
      </c>
      <c r="D455" s="575">
        <v>27010.850000000006</v>
      </c>
      <c r="E455" s="675" t="s">
        <v>6497</v>
      </c>
      <c r="F455" s="576" t="s">
        <v>7</v>
      </c>
      <c r="G455" s="576" t="s">
        <v>3666</v>
      </c>
      <c r="H455" s="848"/>
      <c r="I455" s="848"/>
    </row>
    <row r="456" spans="1:9" ht="13.5">
      <c r="A456" s="674" t="s">
        <v>8049</v>
      </c>
      <c r="B456" s="665" t="s">
        <v>8050</v>
      </c>
      <c r="C456" s="665" t="s">
        <v>8050</v>
      </c>
      <c r="D456" s="575">
        <v>14029.850000000006</v>
      </c>
      <c r="E456" s="675" t="s">
        <v>6497</v>
      </c>
      <c r="F456" s="576" t="s">
        <v>7</v>
      </c>
      <c r="G456" s="576" t="s">
        <v>3666</v>
      </c>
      <c r="H456" s="848"/>
      <c r="I456" s="848"/>
    </row>
    <row r="457" spans="1:9" ht="13.5">
      <c r="A457" s="674" t="s">
        <v>4808</v>
      </c>
      <c r="B457" s="665" t="s">
        <v>4809</v>
      </c>
      <c r="C457" s="665" t="s">
        <v>4809</v>
      </c>
      <c r="D457" s="575">
        <v>4872</v>
      </c>
      <c r="E457" s="675" t="s">
        <v>6497</v>
      </c>
      <c r="F457" s="576" t="s">
        <v>7</v>
      </c>
      <c r="G457" s="576" t="s">
        <v>3666</v>
      </c>
      <c r="H457" s="848"/>
      <c r="I457" s="848"/>
    </row>
    <row r="458" spans="1:9" ht="13.5">
      <c r="A458" s="674" t="s">
        <v>4814</v>
      </c>
      <c r="B458" s="665" t="s">
        <v>4815</v>
      </c>
      <c r="C458" s="665" t="s">
        <v>4815</v>
      </c>
      <c r="D458" s="575">
        <v>8880</v>
      </c>
      <c r="E458" s="675" t="s">
        <v>6497</v>
      </c>
      <c r="F458" s="576" t="s">
        <v>7</v>
      </c>
      <c r="G458" s="576" t="s">
        <v>3666</v>
      </c>
      <c r="H458" s="848"/>
      <c r="I458" s="848"/>
    </row>
    <row r="459" spans="1:9" ht="13.5">
      <c r="A459" s="674" t="s">
        <v>4820</v>
      </c>
      <c r="B459" s="665" t="s">
        <v>4821</v>
      </c>
      <c r="C459" s="665" t="s">
        <v>4821</v>
      </c>
      <c r="D459" s="575">
        <v>12324</v>
      </c>
      <c r="E459" s="675" t="s">
        <v>6497</v>
      </c>
      <c r="F459" s="576" t="s">
        <v>7</v>
      </c>
      <c r="G459" s="576" t="s">
        <v>3666</v>
      </c>
      <c r="H459" s="848"/>
      <c r="I459" s="848"/>
    </row>
    <row r="460" spans="1:9" ht="13.5">
      <c r="A460" s="674" t="s">
        <v>4826</v>
      </c>
      <c r="B460" s="665" t="s">
        <v>4827</v>
      </c>
      <c r="C460" s="665" t="s">
        <v>4827</v>
      </c>
      <c r="D460" s="575">
        <v>15468</v>
      </c>
      <c r="E460" s="675" t="s">
        <v>6497</v>
      </c>
      <c r="F460" s="576" t="s">
        <v>7</v>
      </c>
      <c r="G460" s="576" t="s">
        <v>3666</v>
      </c>
      <c r="H460" s="848"/>
      <c r="I460" s="848"/>
    </row>
    <row r="461" spans="1:9" ht="13.5">
      <c r="A461" s="674" t="s">
        <v>4832</v>
      </c>
      <c r="B461" s="665" t="s">
        <v>4833</v>
      </c>
      <c r="C461" s="665" t="s">
        <v>4833</v>
      </c>
      <c r="D461" s="575">
        <v>26928</v>
      </c>
      <c r="E461" s="675" t="s">
        <v>6497</v>
      </c>
      <c r="F461" s="576" t="s">
        <v>7</v>
      </c>
      <c r="G461" s="576" t="s">
        <v>3666</v>
      </c>
      <c r="H461" s="848"/>
      <c r="I461" s="848"/>
    </row>
    <row r="462" spans="1:9" ht="13.5">
      <c r="A462" s="674" t="s">
        <v>6326</v>
      </c>
      <c r="B462" s="665" t="s">
        <v>6327</v>
      </c>
      <c r="C462" s="665" t="s">
        <v>6327</v>
      </c>
      <c r="D462" s="575">
        <v>42840</v>
      </c>
      <c r="E462" s="675" t="s">
        <v>6497</v>
      </c>
      <c r="F462" s="576" t="s">
        <v>7</v>
      </c>
      <c r="G462" s="576" t="s">
        <v>3666</v>
      </c>
      <c r="H462" s="158"/>
      <c r="I462" s="158"/>
    </row>
    <row r="463" spans="1:9" ht="13.5">
      <c r="A463" s="674" t="s">
        <v>8051</v>
      </c>
      <c r="B463" s="665" t="s">
        <v>8052</v>
      </c>
      <c r="C463" s="665" t="s">
        <v>8052</v>
      </c>
      <c r="D463" s="575">
        <v>57862.65</v>
      </c>
      <c r="E463" s="675" t="s">
        <v>6497</v>
      </c>
      <c r="F463" s="576" t="s">
        <v>7</v>
      </c>
      <c r="G463" s="576" t="s">
        <v>3666</v>
      </c>
      <c r="H463" s="158"/>
      <c r="I463" s="158"/>
    </row>
    <row r="464" spans="1:9" ht="13.5">
      <c r="A464" s="674" t="s">
        <v>4838</v>
      </c>
      <c r="B464" s="665" t="s">
        <v>4839</v>
      </c>
      <c r="C464" s="665" t="s">
        <v>4839</v>
      </c>
      <c r="D464" s="575">
        <v>4008</v>
      </c>
      <c r="E464" s="675" t="s">
        <v>6497</v>
      </c>
      <c r="F464" s="576" t="s">
        <v>7</v>
      </c>
      <c r="G464" s="576" t="s">
        <v>3666</v>
      </c>
      <c r="H464" s="848"/>
      <c r="I464" s="848"/>
    </row>
    <row r="465" spans="1:9" ht="13.5">
      <c r="A465" s="674" t="s">
        <v>4844</v>
      </c>
      <c r="B465" s="665" t="s">
        <v>4845</v>
      </c>
      <c r="C465" s="665" t="s">
        <v>4845</v>
      </c>
      <c r="D465" s="575">
        <v>7452</v>
      </c>
      <c r="E465" s="675" t="s">
        <v>6497</v>
      </c>
      <c r="F465" s="576" t="s">
        <v>7</v>
      </c>
      <c r="G465" s="576" t="s">
        <v>3666</v>
      </c>
      <c r="H465" s="848"/>
      <c r="I465" s="848"/>
    </row>
    <row r="466" spans="1:9" ht="13.5">
      <c r="A466" s="674" t="s">
        <v>4850</v>
      </c>
      <c r="B466" s="665" t="s">
        <v>4851</v>
      </c>
      <c r="C466" s="665" t="s">
        <v>4851</v>
      </c>
      <c r="D466" s="575">
        <v>10584</v>
      </c>
      <c r="E466" s="675" t="s">
        <v>6497</v>
      </c>
      <c r="F466" s="576" t="s">
        <v>7</v>
      </c>
      <c r="G466" s="576" t="s">
        <v>3666</v>
      </c>
      <c r="H466" s="848"/>
      <c r="I466" s="848"/>
    </row>
    <row r="467" spans="1:9" ht="13.5">
      <c r="A467" s="674" t="s">
        <v>4856</v>
      </c>
      <c r="B467" s="665" t="s">
        <v>4857</v>
      </c>
      <c r="C467" s="665" t="s">
        <v>4857</v>
      </c>
      <c r="D467" s="575">
        <v>22044</v>
      </c>
      <c r="E467" s="675" t="s">
        <v>6497</v>
      </c>
      <c r="F467" s="576" t="s">
        <v>7</v>
      </c>
      <c r="G467" s="576" t="s">
        <v>3666</v>
      </c>
      <c r="H467" s="848"/>
      <c r="I467" s="848"/>
    </row>
    <row r="468" spans="1:9" ht="13.5">
      <c r="A468" s="674" t="s">
        <v>6332</v>
      </c>
      <c r="B468" s="665" t="s">
        <v>6333</v>
      </c>
      <c r="C468" s="665" t="s">
        <v>6333</v>
      </c>
      <c r="D468" s="575">
        <v>38100</v>
      </c>
      <c r="E468" s="675" t="s">
        <v>6497</v>
      </c>
      <c r="F468" s="576" t="s">
        <v>7</v>
      </c>
      <c r="G468" s="576" t="s">
        <v>3666</v>
      </c>
      <c r="H468" s="158"/>
      <c r="I468" s="158"/>
    </row>
    <row r="469" spans="1:9" ht="13.5">
      <c r="A469" s="674" t="s">
        <v>8053</v>
      </c>
      <c r="B469" s="665" t="s">
        <v>8054</v>
      </c>
      <c r="C469" s="665" t="s">
        <v>8054</v>
      </c>
      <c r="D469" s="575">
        <v>53122.65</v>
      </c>
      <c r="E469" s="675" t="s">
        <v>6497</v>
      </c>
      <c r="F469" s="576" t="s">
        <v>7</v>
      </c>
      <c r="G469" s="576" t="s">
        <v>3666</v>
      </c>
      <c r="H469" s="158"/>
      <c r="I469" s="158"/>
    </row>
    <row r="470" spans="1:9" ht="13.5">
      <c r="A470" s="674" t="s">
        <v>4862</v>
      </c>
      <c r="B470" s="665" t="s">
        <v>4863</v>
      </c>
      <c r="C470" s="665" t="s">
        <v>4863</v>
      </c>
      <c r="D470" s="575">
        <v>3444</v>
      </c>
      <c r="E470" s="675" t="s">
        <v>6497</v>
      </c>
      <c r="F470" s="576" t="s">
        <v>7</v>
      </c>
      <c r="G470" s="576" t="s">
        <v>3666</v>
      </c>
      <c r="H470" s="848"/>
      <c r="I470" s="848"/>
    </row>
    <row r="471" spans="1:9" ht="13.5">
      <c r="A471" s="674" t="s">
        <v>4868</v>
      </c>
      <c r="B471" s="665" t="s">
        <v>4869</v>
      </c>
      <c r="C471" s="665" t="s">
        <v>4869</v>
      </c>
      <c r="D471" s="575">
        <v>6576</v>
      </c>
      <c r="E471" s="675" t="s">
        <v>6497</v>
      </c>
      <c r="F471" s="576" t="s">
        <v>7</v>
      </c>
      <c r="G471" s="576" t="s">
        <v>3666</v>
      </c>
      <c r="H471" s="848"/>
      <c r="I471" s="848"/>
    </row>
    <row r="472" spans="1:9" ht="13.5">
      <c r="A472" s="674" t="s">
        <v>4874</v>
      </c>
      <c r="B472" s="665" t="s">
        <v>4875</v>
      </c>
      <c r="C472" s="665" t="s">
        <v>4875</v>
      </c>
      <c r="D472" s="575">
        <v>18036</v>
      </c>
      <c r="E472" s="675" t="s">
        <v>6497</v>
      </c>
      <c r="F472" s="576" t="s">
        <v>7</v>
      </c>
      <c r="G472" s="576" t="s">
        <v>3666</v>
      </c>
      <c r="H472" s="848"/>
      <c r="I472" s="848"/>
    </row>
    <row r="473" spans="1:9" ht="13.5">
      <c r="A473" s="674" t="s">
        <v>6338</v>
      </c>
      <c r="B473" s="665" t="s">
        <v>6339</v>
      </c>
      <c r="C473" s="665" t="s">
        <v>6339</v>
      </c>
      <c r="D473" s="575">
        <v>34212</v>
      </c>
      <c r="E473" s="675" t="s">
        <v>6497</v>
      </c>
      <c r="F473" s="576" t="s">
        <v>7</v>
      </c>
      <c r="G473" s="576" t="s">
        <v>3666</v>
      </c>
      <c r="H473" s="848"/>
      <c r="I473" s="848"/>
    </row>
    <row r="474" spans="1:9" ht="13.5">
      <c r="A474" s="674" t="s">
        <v>8055</v>
      </c>
      <c r="B474" s="665" t="s">
        <v>8056</v>
      </c>
      <c r="C474" s="665" t="s">
        <v>8056</v>
      </c>
      <c r="D474" s="575">
        <v>49234.65</v>
      </c>
      <c r="E474" s="675" t="s">
        <v>6497</v>
      </c>
      <c r="F474" s="576" t="s">
        <v>7</v>
      </c>
      <c r="G474" s="576" t="s">
        <v>3666</v>
      </c>
      <c r="H474" s="848"/>
      <c r="I474" s="848"/>
    </row>
    <row r="475" spans="1:9" ht="13.5">
      <c r="A475" s="674" t="s">
        <v>4880</v>
      </c>
      <c r="B475" s="665" t="s">
        <v>4881</v>
      </c>
      <c r="C475" s="665" t="s">
        <v>4881</v>
      </c>
      <c r="D475" s="575">
        <v>3144</v>
      </c>
      <c r="E475" s="675" t="s">
        <v>6497</v>
      </c>
      <c r="F475" s="576" t="s">
        <v>7</v>
      </c>
      <c r="G475" s="576" t="s">
        <v>3666</v>
      </c>
      <c r="H475" s="848"/>
      <c r="I475" s="848"/>
    </row>
    <row r="476" spans="1:9" ht="13.5">
      <c r="A476" s="674" t="s">
        <v>4886</v>
      </c>
      <c r="B476" s="665" t="s">
        <v>4887</v>
      </c>
      <c r="C476" s="665" t="s">
        <v>4887</v>
      </c>
      <c r="D476" s="575">
        <v>14604</v>
      </c>
      <c r="E476" s="675" t="s">
        <v>6497</v>
      </c>
      <c r="F476" s="576" t="s">
        <v>7</v>
      </c>
      <c r="G476" s="576" t="s">
        <v>3666</v>
      </c>
      <c r="H476" s="848"/>
      <c r="I476" s="848"/>
    </row>
    <row r="477" spans="1:9" ht="13.5">
      <c r="A477" s="674" t="s">
        <v>6344</v>
      </c>
      <c r="B477" s="665" t="s">
        <v>6345</v>
      </c>
      <c r="C477" s="665" t="s">
        <v>6345</v>
      </c>
      <c r="D477" s="575">
        <v>30876</v>
      </c>
      <c r="E477" s="675" t="s">
        <v>6497</v>
      </c>
      <c r="F477" s="576" t="s">
        <v>7</v>
      </c>
      <c r="G477" s="576" t="s">
        <v>3666</v>
      </c>
      <c r="H477" s="848"/>
      <c r="I477" s="848"/>
    </row>
    <row r="478" spans="1:9" ht="13.5">
      <c r="A478" s="674" t="s">
        <v>8057</v>
      </c>
      <c r="B478" s="665" t="s">
        <v>8058</v>
      </c>
      <c r="C478" s="665" t="s">
        <v>8058</v>
      </c>
      <c r="D478" s="575">
        <v>45898.65</v>
      </c>
      <c r="E478" s="675" t="s">
        <v>6497</v>
      </c>
      <c r="F478" s="576" t="s">
        <v>7</v>
      </c>
      <c r="G478" s="576" t="s">
        <v>3666</v>
      </c>
      <c r="H478" s="848"/>
      <c r="I478" s="848"/>
    </row>
    <row r="479" spans="1:9" ht="13.5">
      <c r="A479" s="674" t="s">
        <v>4892</v>
      </c>
      <c r="B479" s="665" t="s">
        <v>4893</v>
      </c>
      <c r="C479" s="665" t="s">
        <v>4893</v>
      </c>
      <c r="D479" s="575">
        <v>11460</v>
      </c>
      <c r="E479" s="675" t="s">
        <v>6497</v>
      </c>
      <c r="F479" s="576" t="s">
        <v>7</v>
      </c>
      <c r="G479" s="576" t="s">
        <v>3666</v>
      </c>
      <c r="H479" s="848"/>
      <c r="I479" s="848"/>
    </row>
    <row r="480" spans="1:9" ht="13.5">
      <c r="A480" s="674" t="s">
        <v>6350</v>
      </c>
      <c r="B480" s="665" t="s">
        <v>6351</v>
      </c>
      <c r="C480" s="665" t="s">
        <v>6351</v>
      </c>
      <c r="D480" s="575">
        <v>27816</v>
      </c>
      <c r="E480" s="675" t="s">
        <v>6497</v>
      </c>
      <c r="F480" s="576" t="s">
        <v>7</v>
      </c>
      <c r="G480" s="576" t="s">
        <v>3666</v>
      </c>
      <c r="H480" s="848"/>
      <c r="I480" s="848"/>
    </row>
    <row r="481" spans="1:9" ht="13.5">
      <c r="A481" s="674" t="s">
        <v>8059</v>
      </c>
      <c r="B481" s="665" t="s">
        <v>8060</v>
      </c>
      <c r="C481" s="665" t="s">
        <v>8060</v>
      </c>
      <c r="D481" s="575">
        <v>42838.65</v>
      </c>
      <c r="E481" s="675" t="s">
        <v>6497</v>
      </c>
      <c r="F481" s="576" t="s">
        <v>7</v>
      </c>
      <c r="G481" s="576" t="s">
        <v>3666</v>
      </c>
      <c r="H481" s="848"/>
      <c r="I481" s="848"/>
    </row>
    <row r="482" spans="1:9" ht="13.5">
      <c r="A482" s="674" t="s">
        <v>6356</v>
      </c>
      <c r="B482" s="665" t="s">
        <v>6357</v>
      </c>
      <c r="C482" s="665" t="s">
        <v>6357</v>
      </c>
      <c r="D482" s="575">
        <v>16692</v>
      </c>
      <c r="E482" s="675" t="s">
        <v>6497</v>
      </c>
      <c r="F482" s="576" t="s">
        <v>7</v>
      </c>
      <c r="G482" s="576" t="s">
        <v>3666</v>
      </c>
      <c r="H482" s="848"/>
      <c r="I482" s="848"/>
    </row>
    <row r="483" spans="1:9" ht="13.5">
      <c r="A483" s="674" t="s">
        <v>8061</v>
      </c>
      <c r="B483" s="665" t="s">
        <v>8062</v>
      </c>
      <c r="C483" s="665" t="s">
        <v>8062</v>
      </c>
      <c r="D483" s="575">
        <v>31714.65</v>
      </c>
      <c r="E483" s="675" t="s">
        <v>6497</v>
      </c>
      <c r="F483" s="576" t="s">
        <v>7</v>
      </c>
      <c r="G483" s="576" t="s">
        <v>3666</v>
      </c>
      <c r="H483" s="848"/>
      <c r="I483" s="848"/>
    </row>
    <row r="484" spans="1:9" ht="13.5">
      <c r="A484" s="674" t="s">
        <v>8063</v>
      </c>
      <c r="B484" s="665" t="s">
        <v>8064</v>
      </c>
      <c r="C484" s="665" t="s">
        <v>8064</v>
      </c>
      <c r="D484" s="575">
        <v>16469.650000000001</v>
      </c>
      <c r="E484" s="675" t="s">
        <v>6497</v>
      </c>
      <c r="F484" s="576" t="s">
        <v>7</v>
      </c>
      <c r="G484" s="576" t="s">
        <v>3666</v>
      </c>
      <c r="H484" s="158"/>
      <c r="I484" s="158"/>
    </row>
    <row r="485" spans="1:9" ht="13.5">
      <c r="A485" s="674" t="s">
        <v>4894</v>
      </c>
      <c r="B485" s="665" t="s">
        <v>4895</v>
      </c>
      <c r="C485" s="665" t="s">
        <v>4895</v>
      </c>
      <c r="D485" s="575">
        <v>2880</v>
      </c>
      <c r="E485" s="675" t="s">
        <v>6497</v>
      </c>
      <c r="F485" s="576" t="s">
        <v>1294</v>
      </c>
      <c r="G485" s="576" t="s">
        <v>3666</v>
      </c>
      <c r="H485" s="848"/>
      <c r="I485" s="848"/>
    </row>
    <row r="486" spans="1:9" ht="13.5">
      <c r="A486" s="674" t="s">
        <v>4900</v>
      </c>
      <c r="B486" s="665" t="s">
        <v>4901</v>
      </c>
      <c r="C486" s="665" t="s">
        <v>4901</v>
      </c>
      <c r="D486" s="575">
        <v>5268</v>
      </c>
      <c r="E486" s="675" t="s">
        <v>6497</v>
      </c>
      <c r="F486" s="576" t="s">
        <v>1294</v>
      </c>
      <c r="G486" s="576" t="s">
        <v>3666</v>
      </c>
      <c r="H486" s="848"/>
      <c r="I486" s="848"/>
    </row>
    <row r="487" spans="1:9" ht="13.5">
      <c r="A487" s="674" t="s">
        <v>4906</v>
      </c>
      <c r="B487" s="665" t="s">
        <v>4907</v>
      </c>
      <c r="C487" s="665" t="s">
        <v>4907</v>
      </c>
      <c r="D487" s="575">
        <v>7308</v>
      </c>
      <c r="E487" s="675" t="s">
        <v>6497</v>
      </c>
      <c r="F487" s="576" t="s">
        <v>1294</v>
      </c>
      <c r="G487" s="576" t="s">
        <v>3666</v>
      </c>
      <c r="H487" s="848"/>
      <c r="I487" s="848"/>
    </row>
    <row r="488" spans="1:9" ht="13.5">
      <c r="A488" s="674" t="s">
        <v>4912</v>
      </c>
      <c r="B488" s="665" t="s">
        <v>4913</v>
      </c>
      <c r="C488" s="665" t="s">
        <v>4913</v>
      </c>
      <c r="D488" s="575">
        <v>9168</v>
      </c>
      <c r="E488" s="675" t="s">
        <v>6497</v>
      </c>
      <c r="F488" s="576" t="s">
        <v>1294</v>
      </c>
      <c r="G488" s="576" t="s">
        <v>3666</v>
      </c>
      <c r="H488" s="848"/>
      <c r="I488" s="848"/>
    </row>
    <row r="489" spans="1:9" ht="13.5">
      <c r="A489" s="674" t="s">
        <v>4918</v>
      </c>
      <c r="B489" s="665" t="s">
        <v>4919</v>
      </c>
      <c r="C489" s="665" t="s">
        <v>4919</v>
      </c>
      <c r="D489" s="575">
        <v>15960</v>
      </c>
      <c r="E489" s="675" t="s">
        <v>6497</v>
      </c>
      <c r="F489" s="576" t="s">
        <v>1294</v>
      </c>
      <c r="G489" s="576" t="s">
        <v>3666</v>
      </c>
      <c r="H489" s="848"/>
      <c r="I489" s="848"/>
    </row>
    <row r="490" spans="1:9" ht="13.5">
      <c r="A490" s="674" t="s">
        <v>6358</v>
      </c>
      <c r="B490" s="665" t="s">
        <v>6359</v>
      </c>
      <c r="C490" s="665" t="s">
        <v>6359</v>
      </c>
      <c r="D490" s="575">
        <v>25392</v>
      </c>
      <c r="E490" s="675" t="s">
        <v>6497</v>
      </c>
      <c r="F490" s="576" t="s">
        <v>1294</v>
      </c>
      <c r="G490" s="576" t="s">
        <v>3666</v>
      </c>
      <c r="H490" s="848"/>
      <c r="I490" s="848"/>
    </row>
    <row r="491" spans="1:9" ht="13.5">
      <c r="A491" s="674" t="s">
        <v>8065</v>
      </c>
      <c r="B491" s="665" t="s">
        <v>8066</v>
      </c>
      <c r="C491" s="665" t="s">
        <v>8066</v>
      </c>
      <c r="D491" s="575">
        <v>34295.200000000004</v>
      </c>
      <c r="E491" s="675" t="s">
        <v>6497</v>
      </c>
      <c r="F491" s="576" t="s">
        <v>1294</v>
      </c>
      <c r="G491" s="576" t="s">
        <v>3666</v>
      </c>
      <c r="H491" s="848"/>
      <c r="I491" s="848"/>
    </row>
    <row r="492" spans="1:9" ht="13.5">
      <c r="A492" s="674" t="s">
        <v>4924</v>
      </c>
      <c r="B492" s="665" t="s">
        <v>4925</v>
      </c>
      <c r="C492" s="665" t="s">
        <v>4925</v>
      </c>
      <c r="D492" s="575">
        <v>2376</v>
      </c>
      <c r="E492" s="675" t="s">
        <v>6497</v>
      </c>
      <c r="F492" s="576" t="s">
        <v>1294</v>
      </c>
      <c r="G492" s="576" t="s">
        <v>3666</v>
      </c>
      <c r="H492" s="848"/>
      <c r="I492" s="848"/>
    </row>
    <row r="493" spans="1:9" ht="13.5">
      <c r="A493" s="674" t="s">
        <v>4930</v>
      </c>
      <c r="B493" s="665" t="s">
        <v>4931</v>
      </c>
      <c r="C493" s="665" t="s">
        <v>4931</v>
      </c>
      <c r="D493" s="575">
        <v>4416</v>
      </c>
      <c r="E493" s="675" t="s">
        <v>6497</v>
      </c>
      <c r="F493" s="576" t="s">
        <v>1294</v>
      </c>
      <c r="G493" s="576" t="s">
        <v>3666</v>
      </c>
      <c r="H493" s="848"/>
      <c r="I493" s="848"/>
    </row>
    <row r="494" spans="1:9" ht="13.5">
      <c r="A494" s="674" t="s">
        <v>4936</v>
      </c>
      <c r="B494" s="665" t="s">
        <v>4937</v>
      </c>
      <c r="C494" s="665" t="s">
        <v>4937</v>
      </c>
      <c r="D494" s="575">
        <v>6276</v>
      </c>
      <c r="E494" s="675" t="s">
        <v>6497</v>
      </c>
      <c r="F494" s="576" t="s">
        <v>1294</v>
      </c>
      <c r="G494" s="576" t="s">
        <v>3666</v>
      </c>
      <c r="H494" s="848"/>
      <c r="I494" s="848"/>
    </row>
    <row r="495" spans="1:9" ht="13.5">
      <c r="A495" s="674" t="s">
        <v>4942</v>
      </c>
      <c r="B495" s="665" t="s">
        <v>4943</v>
      </c>
      <c r="C495" s="665" t="s">
        <v>4943</v>
      </c>
      <c r="D495" s="575">
        <v>13068</v>
      </c>
      <c r="E495" s="675" t="s">
        <v>6497</v>
      </c>
      <c r="F495" s="576" t="s">
        <v>1294</v>
      </c>
      <c r="G495" s="576" t="s">
        <v>3666</v>
      </c>
      <c r="H495" s="848"/>
      <c r="I495" s="848"/>
    </row>
    <row r="496" spans="1:9" ht="13.5">
      <c r="A496" s="674" t="s">
        <v>6364</v>
      </c>
      <c r="B496" s="665" t="s">
        <v>6365</v>
      </c>
      <c r="C496" s="665" t="s">
        <v>6365</v>
      </c>
      <c r="D496" s="575">
        <v>22584</v>
      </c>
      <c r="E496" s="675" t="s">
        <v>6497</v>
      </c>
      <c r="F496" s="576" t="s">
        <v>1294</v>
      </c>
      <c r="G496" s="576" t="s">
        <v>3666</v>
      </c>
      <c r="H496" s="848"/>
      <c r="I496" s="848"/>
    </row>
    <row r="497" spans="1:9" ht="13.5">
      <c r="A497" s="674" t="s">
        <v>8067</v>
      </c>
      <c r="B497" s="665" t="s">
        <v>8068</v>
      </c>
      <c r="C497" s="665" t="s">
        <v>8068</v>
      </c>
      <c r="D497" s="575">
        <v>31487.200000000004</v>
      </c>
      <c r="E497" s="675" t="s">
        <v>6497</v>
      </c>
      <c r="F497" s="576" t="s">
        <v>1294</v>
      </c>
      <c r="G497" s="576" t="s">
        <v>3666</v>
      </c>
      <c r="H497" s="848"/>
      <c r="I497" s="848"/>
    </row>
    <row r="498" spans="1:9" ht="13.5">
      <c r="A498" s="674" t="s">
        <v>4948</v>
      </c>
      <c r="B498" s="665" t="s">
        <v>4949</v>
      </c>
      <c r="C498" s="665" t="s">
        <v>4949</v>
      </c>
      <c r="D498" s="575">
        <v>2040</v>
      </c>
      <c r="E498" s="675" t="s">
        <v>6497</v>
      </c>
      <c r="F498" s="576" t="s">
        <v>1294</v>
      </c>
      <c r="G498" s="576" t="s">
        <v>3666</v>
      </c>
      <c r="H498" s="848"/>
      <c r="I498" s="848"/>
    </row>
    <row r="499" spans="1:9" ht="13.5">
      <c r="A499" s="674" t="s">
        <v>4954</v>
      </c>
      <c r="B499" s="665" t="s">
        <v>4955</v>
      </c>
      <c r="C499" s="665" t="s">
        <v>4955</v>
      </c>
      <c r="D499" s="575">
        <v>3900</v>
      </c>
      <c r="E499" s="675" t="s">
        <v>6497</v>
      </c>
      <c r="F499" s="576" t="s">
        <v>1294</v>
      </c>
      <c r="G499" s="576" t="s">
        <v>3666</v>
      </c>
      <c r="H499" s="848"/>
      <c r="I499" s="848"/>
    </row>
    <row r="500" spans="1:9" ht="13.5">
      <c r="A500" s="674" t="s">
        <v>4960</v>
      </c>
      <c r="B500" s="665" t="s">
        <v>4961</v>
      </c>
      <c r="C500" s="665" t="s">
        <v>4961</v>
      </c>
      <c r="D500" s="575">
        <v>10692</v>
      </c>
      <c r="E500" s="675" t="s">
        <v>6497</v>
      </c>
      <c r="F500" s="576" t="s">
        <v>1294</v>
      </c>
      <c r="G500" s="576" t="s">
        <v>3666</v>
      </c>
      <c r="H500" s="848"/>
      <c r="I500" s="848"/>
    </row>
    <row r="501" spans="1:9" ht="13.5">
      <c r="A501" s="674" t="s">
        <v>6370</v>
      </c>
      <c r="B501" s="665" t="s">
        <v>6371</v>
      </c>
      <c r="C501" s="665" t="s">
        <v>6371</v>
      </c>
      <c r="D501" s="575">
        <v>20268</v>
      </c>
      <c r="E501" s="675" t="s">
        <v>6497</v>
      </c>
      <c r="F501" s="576" t="s">
        <v>1294</v>
      </c>
      <c r="G501" s="576" t="s">
        <v>3666</v>
      </c>
      <c r="H501" s="848"/>
      <c r="I501" s="848"/>
    </row>
    <row r="502" spans="1:9" ht="13.5">
      <c r="A502" s="674" t="s">
        <v>8069</v>
      </c>
      <c r="B502" s="665" t="s">
        <v>8070</v>
      </c>
      <c r="C502" s="665" t="s">
        <v>8070</v>
      </c>
      <c r="D502" s="575">
        <v>29171.200000000004</v>
      </c>
      <c r="E502" s="675" t="s">
        <v>6497</v>
      </c>
      <c r="F502" s="576" t="s">
        <v>1294</v>
      </c>
      <c r="G502" s="576" t="s">
        <v>3666</v>
      </c>
      <c r="H502" s="848"/>
      <c r="I502" s="848"/>
    </row>
    <row r="503" spans="1:9" ht="13.5">
      <c r="A503" s="674" t="s">
        <v>4966</v>
      </c>
      <c r="B503" s="665" t="s">
        <v>4967</v>
      </c>
      <c r="C503" s="665" t="s">
        <v>4967</v>
      </c>
      <c r="D503" s="575">
        <v>1860</v>
      </c>
      <c r="E503" s="675" t="s">
        <v>6497</v>
      </c>
      <c r="F503" s="576" t="s">
        <v>1294</v>
      </c>
      <c r="G503" s="576" t="s">
        <v>3666</v>
      </c>
      <c r="H503" s="848"/>
      <c r="I503" s="848"/>
    </row>
    <row r="504" spans="1:9" ht="13.5">
      <c r="A504" s="674" t="s">
        <v>4972</v>
      </c>
      <c r="B504" s="665" t="s">
        <v>4973</v>
      </c>
      <c r="C504" s="665" t="s">
        <v>4973</v>
      </c>
      <c r="D504" s="575">
        <v>8652</v>
      </c>
      <c r="E504" s="675" t="s">
        <v>6497</v>
      </c>
      <c r="F504" s="576" t="s">
        <v>1294</v>
      </c>
      <c r="G504" s="576" t="s">
        <v>3666</v>
      </c>
      <c r="H504" s="848"/>
      <c r="I504" s="848"/>
    </row>
    <row r="505" spans="1:9" ht="13.5">
      <c r="A505" s="674" t="s">
        <v>6376</v>
      </c>
      <c r="B505" s="665" t="s">
        <v>6377</v>
      </c>
      <c r="C505" s="665" t="s">
        <v>6377</v>
      </c>
      <c r="D505" s="575">
        <v>18288</v>
      </c>
      <c r="E505" s="675" t="s">
        <v>6497</v>
      </c>
      <c r="F505" s="576" t="s">
        <v>1294</v>
      </c>
      <c r="G505" s="576" t="s">
        <v>3666</v>
      </c>
      <c r="H505" s="848"/>
      <c r="I505" s="848"/>
    </row>
    <row r="506" spans="1:9" ht="13.5">
      <c r="A506" s="674" t="s">
        <v>8071</v>
      </c>
      <c r="B506" s="665" t="s">
        <v>8072</v>
      </c>
      <c r="C506" s="665" t="s">
        <v>8072</v>
      </c>
      <c r="D506" s="575">
        <v>27191.200000000004</v>
      </c>
      <c r="E506" s="675" t="s">
        <v>6497</v>
      </c>
      <c r="F506" s="576" t="s">
        <v>1294</v>
      </c>
      <c r="G506" s="576" t="s">
        <v>3666</v>
      </c>
      <c r="H506" s="848"/>
      <c r="I506" s="848"/>
    </row>
    <row r="507" spans="1:9" ht="13.5">
      <c r="A507" s="674" t="s">
        <v>4978</v>
      </c>
      <c r="B507" s="665" t="s">
        <v>4979</v>
      </c>
      <c r="C507" s="665" t="s">
        <v>4979</v>
      </c>
      <c r="D507" s="575">
        <v>6804</v>
      </c>
      <c r="E507" s="675" t="s">
        <v>6497</v>
      </c>
      <c r="F507" s="576" t="s">
        <v>1294</v>
      </c>
      <c r="G507" s="576" t="s">
        <v>3666</v>
      </c>
      <c r="H507" s="848"/>
      <c r="I507" s="848"/>
    </row>
    <row r="508" spans="1:9" ht="13.5">
      <c r="A508" s="674" t="s">
        <v>6382</v>
      </c>
      <c r="B508" s="665" t="s">
        <v>6383</v>
      </c>
      <c r="C508" s="665" t="s">
        <v>6383</v>
      </c>
      <c r="D508" s="575">
        <v>16488</v>
      </c>
      <c r="E508" s="675" t="s">
        <v>6497</v>
      </c>
      <c r="F508" s="576" t="s">
        <v>1294</v>
      </c>
      <c r="G508" s="576" t="s">
        <v>3666</v>
      </c>
      <c r="H508" s="848"/>
      <c r="I508" s="848"/>
    </row>
    <row r="509" spans="1:9" ht="13.5">
      <c r="A509" s="674" t="s">
        <v>8073</v>
      </c>
      <c r="B509" s="665" t="s">
        <v>8074</v>
      </c>
      <c r="C509" s="665" t="s">
        <v>8074</v>
      </c>
      <c r="D509" s="575">
        <v>25391.200000000004</v>
      </c>
      <c r="E509" s="675" t="s">
        <v>6497</v>
      </c>
      <c r="F509" s="576" t="s">
        <v>1294</v>
      </c>
      <c r="G509" s="576" t="s">
        <v>3666</v>
      </c>
      <c r="H509" s="848"/>
      <c r="I509" s="848"/>
    </row>
    <row r="510" spans="1:9" ht="13.5">
      <c r="A510" s="674" t="s">
        <v>6388</v>
      </c>
      <c r="B510" s="665" t="s">
        <v>6389</v>
      </c>
      <c r="C510" s="665" t="s">
        <v>6389</v>
      </c>
      <c r="D510" s="575">
        <v>9888</v>
      </c>
      <c r="E510" s="675" t="s">
        <v>6497</v>
      </c>
      <c r="F510" s="576" t="s">
        <v>1294</v>
      </c>
      <c r="G510" s="576" t="s">
        <v>3666</v>
      </c>
      <c r="H510" s="848"/>
      <c r="I510" s="848"/>
    </row>
    <row r="511" spans="1:9" ht="13.5">
      <c r="A511" s="674" t="s">
        <v>8075</v>
      </c>
      <c r="B511" s="665" t="s">
        <v>8076</v>
      </c>
      <c r="C511" s="665" t="s">
        <v>8076</v>
      </c>
      <c r="D511" s="575">
        <v>18791.200000000004</v>
      </c>
      <c r="E511" s="675" t="s">
        <v>6497</v>
      </c>
      <c r="F511" s="576" t="s">
        <v>1294</v>
      </c>
      <c r="G511" s="576" t="s">
        <v>3666</v>
      </c>
      <c r="H511" s="848"/>
      <c r="I511" s="848"/>
    </row>
    <row r="512" spans="1:9" ht="13.5">
      <c r="A512" s="674" t="s">
        <v>8077</v>
      </c>
      <c r="B512" s="665" t="s">
        <v>8078</v>
      </c>
      <c r="C512" s="665" t="s">
        <v>8078</v>
      </c>
      <c r="D512" s="575">
        <v>9760.2000000000044</v>
      </c>
      <c r="E512" s="675" t="s">
        <v>6497</v>
      </c>
      <c r="F512" s="576" t="s">
        <v>1294</v>
      </c>
      <c r="G512" s="576" t="s">
        <v>3666</v>
      </c>
      <c r="H512" s="848"/>
      <c r="I512" s="848"/>
    </row>
    <row r="513" spans="1:9" ht="13.5">
      <c r="A513" s="674" t="s">
        <v>4896</v>
      </c>
      <c r="B513" s="665" t="s">
        <v>4897</v>
      </c>
      <c r="C513" s="665" t="s">
        <v>4897</v>
      </c>
      <c r="D513" s="575">
        <v>4152</v>
      </c>
      <c r="E513" s="675" t="s">
        <v>6497</v>
      </c>
      <c r="F513" s="576" t="s">
        <v>1294</v>
      </c>
      <c r="G513" s="576" t="s">
        <v>3666</v>
      </c>
      <c r="H513" s="848"/>
      <c r="I513" s="848"/>
    </row>
    <row r="514" spans="1:9" ht="13.5">
      <c r="A514" s="674" t="s">
        <v>4902</v>
      </c>
      <c r="B514" s="665" t="s">
        <v>4903</v>
      </c>
      <c r="C514" s="665" t="s">
        <v>4903</v>
      </c>
      <c r="D514" s="575">
        <v>7560</v>
      </c>
      <c r="E514" s="675" t="s">
        <v>6497</v>
      </c>
      <c r="F514" s="576" t="s">
        <v>1294</v>
      </c>
      <c r="G514" s="576" t="s">
        <v>3666</v>
      </c>
      <c r="H514" s="848"/>
      <c r="I514" s="848"/>
    </row>
    <row r="515" spans="1:9" ht="13.5">
      <c r="A515" s="674" t="s">
        <v>4908</v>
      </c>
      <c r="B515" s="665" t="s">
        <v>4909</v>
      </c>
      <c r="C515" s="665" t="s">
        <v>4909</v>
      </c>
      <c r="D515" s="575">
        <v>10488</v>
      </c>
      <c r="E515" s="675" t="s">
        <v>6497</v>
      </c>
      <c r="F515" s="576" t="s">
        <v>1294</v>
      </c>
      <c r="G515" s="576" t="s">
        <v>3666</v>
      </c>
      <c r="H515" s="848"/>
      <c r="I515" s="848"/>
    </row>
    <row r="516" spans="1:9" ht="13.5">
      <c r="A516" s="674" t="s">
        <v>4914</v>
      </c>
      <c r="B516" s="665" t="s">
        <v>4915</v>
      </c>
      <c r="C516" s="665" t="s">
        <v>4915</v>
      </c>
      <c r="D516" s="575">
        <v>13176</v>
      </c>
      <c r="E516" s="675" t="s">
        <v>6497</v>
      </c>
      <c r="F516" s="576" t="s">
        <v>1294</v>
      </c>
      <c r="G516" s="576" t="s">
        <v>3666</v>
      </c>
      <c r="H516" s="848"/>
      <c r="I516" s="848"/>
    </row>
    <row r="517" spans="1:9" ht="13.5">
      <c r="A517" s="674" t="s">
        <v>4920</v>
      </c>
      <c r="B517" s="665" t="s">
        <v>4921</v>
      </c>
      <c r="C517" s="665" t="s">
        <v>4921</v>
      </c>
      <c r="D517" s="575">
        <v>22944</v>
      </c>
      <c r="E517" s="675" t="s">
        <v>6497</v>
      </c>
      <c r="F517" s="576" t="s">
        <v>1294</v>
      </c>
      <c r="G517" s="576" t="s">
        <v>3666</v>
      </c>
      <c r="H517" s="848"/>
      <c r="I517" s="848"/>
    </row>
    <row r="518" spans="1:9" ht="13.5">
      <c r="A518" s="674" t="s">
        <v>6360</v>
      </c>
      <c r="B518" s="665" t="s">
        <v>6361</v>
      </c>
      <c r="C518" s="665" t="s">
        <v>6361</v>
      </c>
      <c r="D518" s="575">
        <v>36492</v>
      </c>
      <c r="E518" s="675" t="s">
        <v>6497</v>
      </c>
      <c r="F518" s="576" t="s">
        <v>1294</v>
      </c>
      <c r="G518" s="576" t="s">
        <v>3666</v>
      </c>
      <c r="H518" s="158"/>
      <c r="I518" s="158"/>
    </row>
    <row r="519" spans="1:9" ht="13.5">
      <c r="A519" s="674" t="s">
        <v>8079</v>
      </c>
      <c r="B519" s="665" t="s">
        <v>8080</v>
      </c>
      <c r="C519" s="665" t="s">
        <v>8080</v>
      </c>
      <c r="D519" s="575">
        <v>49282.850000000006</v>
      </c>
      <c r="E519" s="675" t="s">
        <v>6497</v>
      </c>
      <c r="F519" s="576" t="s">
        <v>1294</v>
      </c>
      <c r="G519" s="576" t="s">
        <v>3666</v>
      </c>
      <c r="H519" s="158"/>
      <c r="I519" s="158"/>
    </row>
    <row r="520" spans="1:9" ht="13.5">
      <c r="A520" s="674" t="s">
        <v>4926</v>
      </c>
      <c r="B520" s="665" t="s">
        <v>4927</v>
      </c>
      <c r="C520" s="665" t="s">
        <v>4927</v>
      </c>
      <c r="D520" s="575">
        <v>3420</v>
      </c>
      <c r="E520" s="675" t="s">
        <v>6497</v>
      </c>
      <c r="F520" s="576" t="s">
        <v>1294</v>
      </c>
      <c r="G520" s="576" t="s">
        <v>3666</v>
      </c>
      <c r="H520" s="848"/>
      <c r="I520" s="848"/>
    </row>
    <row r="521" spans="1:9" ht="13.5">
      <c r="A521" s="674" t="s">
        <v>4932</v>
      </c>
      <c r="B521" s="665" t="s">
        <v>4933</v>
      </c>
      <c r="C521" s="665" t="s">
        <v>4933</v>
      </c>
      <c r="D521" s="575">
        <v>6336</v>
      </c>
      <c r="E521" s="675" t="s">
        <v>6497</v>
      </c>
      <c r="F521" s="576" t="s">
        <v>1294</v>
      </c>
      <c r="G521" s="576" t="s">
        <v>3666</v>
      </c>
      <c r="H521" s="848"/>
      <c r="I521" s="848"/>
    </row>
    <row r="522" spans="1:9" ht="13.5">
      <c r="A522" s="674" t="s">
        <v>4938</v>
      </c>
      <c r="B522" s="665" t="s">
        <v>4939</v>
      </c>
      <c r="C522" s="665" t="s">
        <v>4939</v>
      </c>
      <c r="D522" s="575">
        <v>9024</v>
      </c>
      <c r="E522" s="675" t="s">
        <v>6497</v>
      </c>
      <c r="F522" s="576" t="s">
        <v>1294</v>
      </c>
      <c r="G522" s="576" t="s">
        <v>3666</v>
      </c>
      <c r="H522" s="848"/>
      <c r="I522" s="848"/>
    </row>
    <row r="523" spans="1:9" ht="13.5">
      <c r="A523" s="674" t="s">
        <v>4944</v>
      </c>
      <c r="B523" s="665" t="s">
        <v>4945</v>
      </c>
      <c r="C523" s="665" t="s">
        <v>4945</v>
      </c>
      <c r="D523" s="575">
        <v>18792</v>
      </c>
      <c r="E523" s="675" t="s">
        <v>6497</v>
      </c>
      <c r="F523" s="576" t="s">
        <v>1294</v>
      </c>
      <c r="G523" s="576" t="s">
        <v>3666</v>
      </c>
      <c r="H523" s="848"/>
      <c r="I523" s="848"/>
    </row>
    <row r="524" spans="1:9" ht="13.5">
      <c r="A524" s="674" t="s">
        <v>6366</v>
      </c>
      <c r="B524" s="665" t="s">
        <v>6367</v>
      </c>
      <c r="C524" s="665" t="s">
        <v>6367</v>
      </c>
      <c r="D524" s="575">
        <v>32460</v>
      </c>
      <c r="E524" s="675" t="s">
        <v>6497</v>
      </c>
      <c r="F524" s="576" t="s">
        <v>1294</v>
      </c>
      <c r="G524" s="576" t="s">
        <v>3666</v>
      </c>
      <c r="H524" s="848"/>
      <c r="I524" s="848"/>
    </row>
    <row r="525" spans="1:9" ht="13.5">
      <c r="A525" s="674" t="s">
        <v>8081</v>
      </c>
      <c r="B525" s="665" t="s">
        <v>8082</v>
      </c>
      <c r="C525" s="665" t="s">
        <v>8082</v>
      </c>
      <c r="D525" s="575">
        <v>45250.850000000006</v>
      </c>
      <c r="E525" s="675" t="s">
        <v>6497</v>
      </c>
      <c r="F525" s="576" t="s">
        <v>1294</v>
      </c>
      <c r="G525" s="576" t="s">
        <v>3666</v>
      </c>
      <c r="H525" s="848"/>
      <c r="I525" s="848"/>
    </row>
    <row r="526" spans="1:9" ht="13.5">
      <c r="A526" s="674" t="s">
        <v>4950</v>
      </c>
      <c r="B526" s="665" t="s">
        <v>4951</v>
      </c>
      <c r="C526" s="665" t="s">
        <v>4951</v>
      </c>
      <c r="D526" s="575">
        <v>2928</v>
      </c>
      <c r="E526" s="675" t="s">
        <v>6497</v>
      </c>
      <c r="F526" s="576" t="s">
        <v>1294</v>
      </c>
      <c r="G526" s="576" t="s">
        <v>3666</v>
      </c>
      <c r="H526" s="848"/>
      <c r="I526" s="848"/>
    </row>
    <row r="527" spans="1:9" ht="13.5">
      <c r="A527" s="674" t="s">
        <v>4956</v>
      </c>
      <c r="B527" s="665" t="s">
        <v>4957</v>
      </c>
      <c r="C527" s="665" t="s">
        <v>4957</v>
      </c>
      <c r="D527" s="575">
        <v>5616</v>
      </c>
      <c r="E527" s="675" t="s">
        <v>6497</v>
      </c>
      <c r="F527" s="576" t="s">
        <v>1294</v>
      </c>
      <c r="G527" s="576" t="s">
        <v>3666</v>
      </c>
      <c r="H527" s="848"/>
      <c r="I527" s="848"/>
    </row>
    <row r="528" spans="1:9" ht="13.5">
      <c r="A528" s="674" t="s">
        <v>4962</v>
      </c>
      <c r="B528" s="665" t="s">
        <v>4963</v>
      </c>
      <c r="C528" s="665" t="s">
        <v>4963</v>
      </c>
      <c r="D528" s="575">
        <v>15384</v>
      </c>
      <c r="E528" s="675" t="s">
        <v>6497</v>
      </c>
      <c r="F528" s="576" t="s">
        <v>1294</v>
      </c>
      <c r="G528" s="576" t="s">
        <v>3666</v>
      </c>
      <c r="H528" s="848"/>
      <c r="I528" s="848"/>
    </row>
    <row r="529" spans="1:9" ht="13.5">
      <c r="A529" s="674" t="s">
        <v>6372</v>
      </c>
      <c r="B529" s="665" t="s">
        <v>6373</v>
      </c>
      <c r="C529" s="665" t="s">
        <v>6373</v>
      </c>
      <c r="D529" s="575">
        <v>29148</v>
      </c>
      <c r="E529" s="675" t="s">
        <v>6497</v>
      </c>
      <c r="F529" s="576" t="s">
        <v>1294</v>
      </c>
      <c r="G529" s="576" t="s">
        <v>3666</v>
      </c>
      <c r="H529" s="848"/>
      <c r="I529" s="848"/>
    </row>
    <row r="530" spans="1:9" ht="13.5">
      <c r="A530" s="674" t="s">
        <v>8083</v>
      </c>
      <c r="B530" s="665" t="s">
        <v>8084</v>
      </c>
      <c r="C530" s="665" t="s">
        <v>8084</v>
      </c>
      <c r="D530" s="575">
        <v>41938.850000000006</v>
      </c>
      <c r="E530" s="675" t="s">
        <v>6497</v>
      </c>
      <c r="F530" s="576" t="s">
        <v>1294</v>
      </c>
      <c r="G530" s="576" t="s">
        <v>3666</v>
      </c>
      <c r="H530" s="848"/>
      <c r="I530" s="848"/>
    </row>
    <row r="531" spans="1:9" ht="13.5">
      <c r="A531" s="674" t="s">
        <v>4968</v>
      </c>
      <c r="B531" s="665" t="s">
        <v>4969</v>
      </c>
      <c r="C531" s="665" t="s">
        <v>4969</v>
      </c>
      <c r="D531" s="575">
        <v>2688</v>
      </c>
      <c r="E531" s="675" t="s">
        <v>6497</v>
      </c>
      <c r="F531" s="576" t="s">
        <v>1294</v>
      </c>
      <c r="G531" s="576" t="s">
        <v>3666</v>
      </c>
      <c r="H531" s="848"/>
      <c r="I531" s="848"/>
    </row>
    <row r="532" spans="1:9" ht="13.5">
      <c r="A532" s="674" t="s">
        <v>4974</v>
      </c>
      <c r="B532" s="665" t="s">
        <v>4975</v>
      </c>
      <c r="C532" s="665" t="s">
        <v>4975</v>
      </c>
      <c r="D532" s="575">
        <v>12456</v>
      </c>
      <c r="E532" s="675" t="s">
        <v>6497</v>
      </c>
      <c r="F532" s="576" t="s">
        <v>1294</v>
      </c>
      <c r="G532" s="576" t="s">
        <v>3666</v>
      </c>
      <c r="H532" s="848"/>
      <c r="I532" s="848"/>
    </row>
    <row r="533" spans="1:9" ht="13.5">
      <c r="A533" s="674" t="s">
        <v>6378</v>
      </c>
      <c r="B533" s="665" t="s">
        <v>6379</v>
      </c>
      <c r="C533" s="665" t="s">
        <v>6379</v>
      </c>
      <c r="D533" s="575">
        <v>26304</v>
      </c>
      <c r="E533" s="675" t="s">
        <v>6497</v>
      </c>
      <c r="F533" s="576" t="s">
        <v>1294</v>
      </c>
      <c r="G533" s="576" t="s">
        <v>3666</v>
      </c>
      <c r="H533" s="848"/>
      <c r="I533" s="848"/>
    </row>
    <row r="534" spans="1:9" ht="13.5">
      <c r="A534" s="674" t="s">
        <v>8085</v>
      </c>
      <c r="B534" s="665" t="s">
        <v>8086</v>
      </c>
      <c r="C534" s="665" t="s">
        <v>8086</v>
      </c>
      <c r="D534" s="575">
        <v>39094.850000000006</v>
      </c>
      <c r="E534" s="675" t="s">
        <v>6497</v>
      </c>
      <c r="F534" s="576" t="s">
        <v>1294</v>
      </c>
      <c r="G534" s="576" t="s">
        <v>3666</v>
      </c>
      <c r="H534" s="848"/>
      <c r="I534" s="848"/>
    </row>
    <row r="535" spans="1:9" ht="13.5">
      <c r="A535" s="674" t="s">
        <v>4980</v>
      </c>
      <c r="B535" s="665" t="s">
        <v>4981</v>
      </c>
      <c r="C535" s="665" t="s">
        <v>4981</v>
      </c>
      <c r="D535" s="575">
        <v>9768</v>
      </c>
      <c r="E535" s="675" t="s">
        <v>6497</v>
      </c>
      <c r="F535" s="576" t="s">
        <v>1294</v>
      </c>
      <c r="G535" s="576" t="s">
        <v>3666</v>
      </c>
      <c r="H535" s="848"/>
      <c r="I535" s="848"/>
    </row>
    <row r="536" spans="1:9" ht="13.5">
      <c r="A536" s="674" t="s">
        <v>6384</v>
      </c>
      <c r="B536" s="665" t="s">
        <v>6385</v>
      </c>
      <c r="C536" s="665" t="s">
        <v>6385</v>
      </c>
      <c r="D536" s="575">
        <v>23700</v>
      </c>
      <c r="E536" s="675" t="s">
        <v>6497</v>
      </c>
      <c r="F536" s="576" t="s">
        <v>1294</v>
      </c>
      <c r="G536" s="576" t="s">
        <v>3666</v>
      </c>
      <c r="H536" s="848"/>
      <c r="I536" s="848"/>
    </row>
    <row r="537" spans="1:9" ht="13.5">
      <c r="A537" s="674" t="s">
        <v>8087</v>
      </c>
      <c r="B537" s="665" t="s">
        <v>8088</v>
      </c>
      <c r="C537" s="665" t="s">
        <v>8088</v>
      </c>
      <c r="D537" s="575">
        <v>36490.850000000006</v>
      </c>
      <c r="E537" s="675" t="s">
        <v>6497</v>
      </c>
      <c r="F537" s="576" t="s">
        <v>1294</v>
      </c>
      <c r="G537" s="576" t="s">
        <v>3666</v>
      </c>
      <c r="H537" s="848"/>
      <c r="I537" s="848"/>
    </row>
    <row r="538" spans="1:9" ht="13.5">
      <c r="A538" s="674" t="s">
        <v>6390</v>
      </c>
      <c r="B538" s="665" t="s">
        <v>6391</v>
      </c>
      <c r="C538" s="665" t="s">
        <v>6391</v>
      </c>
      <c r="D538" s="575">
        <v>14220</v>
      </c>
      <c r="E538" s="675" t="s">
        <v>6497</v>
      </c>
      <c r="F538" s="576" t="s">
        <v>1294</v>
      </c>
      <c r="G538" s="576" t="s">
        <v>3666</v>
      </c>
      <c r="H538" s="848"/>
      <c r="I538" s="848"/>
    </row>
    <row r="539" spans="1:9" ht="13.5">
      <c r="A539" s="674" t="s">
        <v>8089</v>
      </c>
      <c r="B539" s="665" t="s">
        <v>8090</v>
      </c>
      <c r="C539" s="665" t="s">
        <v>8090</v>
      </c>
      <c r="D539" s="575">
        <v>27010.850000000006</v>
      </c>
      <c r="E539" s="675" t="s">
        <v>6497</v>
      </c>
      <c r="F539" s="576" t="s">
        <v>1294</v>
      </c>
      <c r="G539" s="576" t="s">
        <v>3666</v>
      </c>
      <c r="H539" s="848"/>
      <c r="I539" s="848"/>
    </row>
    <row r="540" spans="1:9" ht="13.5">
      <c r="A540" s="674" t="s">
        <v>8091</v>
      </c>
      <c r="B540" s="665" t="s">
        <v>8092</v>
      </c>
      <c r="C540" s="665" t="s">
        <v>8092</v>
      </c>
      <c r="D540" s="575">
        <v>14029.850000000006</v>
      </c>
      <c r="E540" s="675" t="s">
        <v>6497</v>
      </c>
      <c r="F540" s="576" t="s">
        <v>1294</v>
      </c>
      <c r="G540" s="576" t="s">
        <v>3666</v>
      </c>
      <c r="H540" s="848"/>
      <c r="I540" s="848"/>
    </row>
    <row r="541" spans="1:9" ht="13.5">
      <c r="A541" s="674" t="s">
        <v>4898</v>
      </c>
      <c r="B541" s="665" t="s">
        <v>4899</v>
      </c>
      <c r="C541" s="665" t="s">
        <v>4899</v>
      </c>
      <c r="D541" s="575">
        <v>4872</v>
      </c>
      <c r="E541" s="675" t="s">
        <v>6497</v>
      </c>
      <c r="F541" s="576" t="s">
        <v>1294</v>
      </c>
      <c r="G541" s="576" t="s">
        <v>3666</v>
      </c>
      <c r="H541" s="848"/>
      <c r="I541" s="848"/>
    </row>
    <row r="542" spans="1:9" ht="13.5">
      <c r="A542" s="674" t="s">
        <v>4904</v>
      </c>
      <c r="B542" s="665" t="s">
        <v>4905</v>
      </c>
      <c r="C542" s="665" t="s">
        <v>4905</v>
      </c>
      <c r="D542" s="575">
        <v>8880</v>
      </c>
      <c r="E542" s="675" t="s">
        <v>6497</v>
      </c>
      <c r="F542" s="576" t="s">
        <v>1294</v>
      </c>
      <c r="G542" s="576" t="s">
        <v>3666</v>
      </c>
      <c r="H542" s="848"/>
      <c r="I542" s="848"/>
    </row>
    <row r="543" spans="1:9" ht="13.5">
      <c r="A543" s="674" t="s">
        <v>4910</v>
      </c>
      <c r="B543" s="665" t="s">
        <v>4911</v>
      </c>
      <c r="C543" s="665" t="s">
        <v>4911</v>
      </c>
      <c r="D543" s="575">
        <v>12324</v>
      </c>
      <c r="E543" s="675" t="s">
        <v>6497</v>
      </c>
      <c r="F543" s="576" t="s">
        <v>1294</v>
      </c>
      <c r="G543" s="576" t="s">
        <v>3666</v>
      </c>
      <c r="H543" s="848"/>
      <c r="I543" s="848"/>
    </row>
    <row r="544" spans="1:9" ht="13.5">
      <c r="A544" s="674" t="s">
        <v>4916</v>
      </c>
      <c r="B544" s="665" t="s">
        <v>4917</v>
      </c>
      <c r="C544" s="665" t="s">
        <v>4917</v>
      </c>
      <c r="D544" s="575">
        <v>15468</v>
      </c>
      <c r="E544" s="675" t="s">
        <v>6497</v>
      </c>
      <c r="F544" s="576" t="s">
        <v>1294</v>
      </c>
      <c r="G544" s="576" t="s">
        <v>3666</v>
      </c>
      <c r="H544" s="848"/>
      <c r="I544" s="848"/>
    </row>
    <row r="545" spans="1:9" ht="13.5">
      <c r="A545" s="674" t="s">
        <v>4922</v>
      </c>
      <c r="B545" s="665" t="s">
        <v>4923</v>
      </c>
      <c r="C545" s="665" t="s">
        <v>4923</v>
      </c>
      <c r="D545" s="575">
        <v>26928</v>
      </c>
      <c r="E545" s="675" t="s">
        <v>6497</v>
      </c>
      <c r="F545" s="576" t="s">
        <v>1294</v>
      </c>
      <c r="G545" s="576" t="s">
        <v>3666</v>
      </c>
      <c r="H545" s="848"/>
      <c r="I545" s="848"/>
    </row>
    <row r="546" spans="1:9" ht="13.5">
      <c r="A546" s="674" t="s">
        <v>6362</v>
      </c>
      <c r="B546" s="665" t="s">
        <v>6363</v>
      </c>
      <c r="C546" s="665" t="s">
        <v>6363</v>
      </c>
      <c r="D546" s="575">
        <v>42840</v>
      </c>
      <c r="E546" s="675" t="s">
        <v>6497</v>
      </c>
      <c r="F546" s="576" t="s">
        <v>1294</v>
      </c>
      <c r="G546" s="576" t="s">
        <v>3666</v>
      </c>
      <c r="H546" s="158"/>
      <c r="I546" s="158"/>
    </row>
    <row r="547" spans="1:9" ht="13.5">
      <c r="A547" s="674" t="s">
        <v>8093</v>
      </c>
      <c r="B547" s="665" t="s">
        <v>8094</v>
      </c>
      <c r="C547" s="665" t="s">
        <v>8094</v>
      </c>
      <c r="D547" s="575">
        <v>57862.65</v>
      </c>
      <c r="E547" s="675" t="s">
        <v>6497</v>
      </c>
      <c r="F547" s="576" t="s">
        <v>1294</v>
      </c>
      <c r="G547" s="576" t="s">
        <v>3666</v>
      </c>
      <c r="H547" s="158"/>
      <c r="I547" s="158"/>
    </row>
    <row r="548" spans="1:9" ht="13.5">
      <c r="A548" s="674" t="s">
        <v>4928</v>
      </c>
      <c r="B548" s="665" t="s">
        <v>4929</v>
      </c>
      <c r="C548" s="665" t="s">
        <v>4929</v>
      </c>
      <c r="D548" s="575">
        <v>4008</v>
      </c>
      <c r="E548" s="675" t="s">
        <v>6497</v>
      </c>
      <c r="F548" s="576" t="s">
        <v>1294</v>
      </c>
      <c r="G548" s="576" t="s">
        <v>3666</v>
      </c>
      <c r="H548" s="848"/>
      <c r="I548" s="848"/>
    </row>
    <row r="549" spans="1:9" ht="13.5">
      <c r="A549" s="674" t="s">
        <v>4934</v>
      </c>
      <c r="B549" s="665" t="s">
        <v>4935</v>
      </c>
      <c r="C549" s="665" t="s">
        <v>4935</v>
      </c>
      <c r="D549" s="575">
        <v>7452</v>
      </c>
      <c r="E549" s="675" t="s">
        <v>6497</v>
      </c>
      <c r="F549" s="576" t="s">
        <v>1294</v>
      </c>
      <c r="G549" s="576" t="s">
        <v>3666</v>
      </c>
      <c r="H549" s="848"/>
      <c r="I549" s="848"/>
    </row>
    <row r="550" spans="1:9" ht="13.5">
      <c r="A550" s="674" t="s">
        <v>4940</v>
      </c>
      <c r="B550" s="665" t="s">
        <v>4941</v>
      </c>
      <c r="C550" s="665" t="s">
        <v>4941</v>
      </c>
      <c r="D550" s="575">
        <v>10584</v>
      </c>
      <c r="E550" s="675" t="s">
        <v>6497</v>
      </c>
      <c r="F550" s="576" t="s">
        <v>1294</v>
      </c>
      <c r="G550" s="576" t="s">
        <v>3666</v>
      </c>
      <c r="H550" s="848"/>
      <c r="I550" s="848"/>
    </row>
    <row r="551" spans="1:9" ht="13.5">
      <c r="A551" s="674" t="s">
        <v>4946</v>
      </c>
      <c r="B551" s="665" t="s">
        <v>4947</v>
      </c>
      <c r="C551" s="665" t="s">
        <v>4947</v>
      </c>
      <c r="D551" s="575">
        <v>22044</v>
      </c>
      <c r="E551" s="675" t="s">
        <v>6497</v>
      </c>
      <c r="F551" s="576" t="s">
        <v>1294</v>
      </c>
      <c r="G551" s="576" t="s">
        <v>3666</v>
      </c>
      <c r="H551" s="848"/>
      <c r="I551" s="848"/>
    </row>
    <row r="552" spans="1:9" ht="13.5">
      <c r="A552" s="674" t="s">
        <v>6368</v>
      </c>
      <c r="B552" s="665" t="s">
        <v>6369</v>
      </c>
      <c r="C552" s="665" t="s">
        <v>6369</v>
      </c>
      <c r="D552" s="575">
        <v>38100</v>
      </c>
      <c r="E552" s="675" t="s">
        <v>6497</v>
      </c>
      <c r="F552" s="576" t="s">
        <v>1294</v>
      </c>
      <c r="G552" s="576" t="s">
        <v>3666</v>
      </c>
      <c r="H552" s="158"/>
      <c r="I552" s="158"/>
    </row>
    <row r="553" spans="1:9" ht="13.5">
      <c r="A553" s="674" t="s">
        <v>8095</v>
      </c>
      <c r="B553" s="665" t="s">
        <v>8096</v>
      </c>
      <c r="C553" s="665" t="s">
        <v>8096</v>
      </c>
      <c r="D553" s="575">
        <v>53122.65</v>
      </c>
      <c r="E553" s="675" t="s">
        <v>6497</v>
      </c>
      <c r="F553" s="576" t="s">
        <v>1294</v>
      </c>
      <c r="G553" s="576" t="s">
        <v>3666</v>
      </c>
      <c r="H553" s="158"/>
      <c r="I553" s="158"/>
    </row>
    <row r="554" spans="1:9" ht="13.5">
      <c r="A554" s="674" t="s">
        <v>4952</v>
      </c>
      <c r="B554" s="665" t="s">
        <v>4953</v>
      </c>
      <c r="C554" s="665" t="s">
        <v>4953</v>
      </c>
      <c r="D554" s="575">
        <v>3444</v>
      </c>
      <c r="E554" s="675" t="s">
        <v>6497</v>
      </c>
      <c r="F554" s="576" t="s">
        <v>1294</v>
      </c>
      <c r="G554" s="576" t="s">
        <v>3666</v>
      </c>
      <c r="H554" s="848"/>
      <c r="I554" s="848"/>
    </row>
    <row r="555" spans="1:9" ht="13.5">
      <c r="A555" s="674" t="s">
        <v>4958</v>
      </c>
      <c r="B555" s="665" t="s">
        <v>4959</v>
      </c>
      <c r="C555" s="665" t="s">
        <v>4959</v>
      </c>
      <c r="D555" s="575">
        <v>6576</v>
      </c>
      <c r="E555" s="675" t="s">
        <v>6497</v>
      </c>
      <c r="F555" s="576" t="s">
        <v>1294</v>
      </c>
      <c r="G555" s="576" t="s">
        <v>3666</v>
      </c>
      <c r="H555" s="848"/>
      <c r="I555" s="848"/>
    </row>
    <row r="556" spans="1:9" ht="13.5">
      <c r="A556" s="674" t="s">
        <v>4964</v>
      </c>
      <c r="B556" s="665" t="s">
        <v>4965</v>
      </c>
      <c r="C556" s="665" t="s">
        <v>4965</v>
      </c>
      <c r="D556" s="575">
        <v>18036</v>
      </c>
      <c r="E556" s="675" t="s">
        <v>6497</v>
      </c>
      <c r="F556" s="576" t="s">
        <v>1294</v>
      </c>
      <c r="G556" s="576" t="s">
        <v>3666</v>
      </c>
      <c r="H556" s="848"/>
      <c r="I556" s="848"/>
    </row>
    <row r="557" spans="1:9" ht="13.5">
      <c r="A557" s="674" t="s">
        <v>6374</v>
      </c>
      <c r="B557" s="665" t="s">
        <v>6375</v>
      </c>
      <c r="C557" s="665" t="s">
        <v>6375</v>
      </c>
      <c r="D557" s="575">
        <v>34212</v>
      </c>
      <c r="E557" s="675" t="s">
        <v>6497</v>
      </c>
      <c r="F557" s="576" t="s">
        <v>1294</v>
      </c>
      <c r="G557" s="576" t="s">
        <v>3666</v>
      </c>
      <c r="H557" s="848"/>
      <c r="I557" s="848"/>
    </row>
    <row r="558" spans="1:9" ht="13.5">
      <c r="A558" s="674" t="s">
        <v>8097</v>
      </c>
      <c r="B558" s="665" t="s">
        <v>8098</v>
      </c>
      <c r="C558" s="665" t="s">
        <v>8098</v>
      </c>
      <c r="D558" s="575">
        <v>49234.65</v>
      </c>
      <c r="E558" s="675" t="s">
        <v>6497</v>
      </c>
      <c r="F558" s="576" t="s">
        <v>1294</v>
      </c>
      <c r="G558" s="576" t="s">
        <v>3666</v>
      </c>
      <c r="H558" s="848"/>
      <c r="I558" s="848"/>
    </row>
    <row r="559" spans="1:9" ht="13.5">
      <c r="A559" s="674" t="s">
        <v>4970</v>
      </c>
      <c r="B559" s="665" t="s">
        <v>4971</v>
      </c>
      <c r="C559" s="665" t="s">
        <v>4971</v>
      </c>
      <c r="D559" s="575">
        <v>3144</v>
      </c>
      <c r="E559" s="675" t="s">
        <v>6497</v>
      </c>
      <c r="F559" s="576" t="s">
        <v>1294</v>
      </c>
      <c r="G559" s="576" t="s">
        <v>3666</v>
      </c>
      <c r="H559" s="848"/>
      <c r="I559" s="848"/>
    </row>
    <row r="560" spans="1:9" ht="13.5">
      <c r="A560" s="674" t="s">
        <v>4976</v>
      </c>
      <c r="B560" s="665" t="s">
        <v>4977</v>
      </c>
      <c r="C560" s="665" t="s">
        <v>4977</v>
      </c>
      <c r="D560" s="575">
        <v>14604</v>
      </c>
      <c r="E560" s="675" t="s">
        <v>6497</v>
      </c>
      <c r="F560" s="576" t="s">
        <v>1294</v>
      </c>
      <c r="G560" s="576" t="s">
        <v>3666</v>
      </c>
      <c r="H560" s="848"/>
      <c r="I560" s="848"/>
    </row>
    <row r="561" spans="1:9" ht="13.5">
      <c r="A561" s="674" t="s">
        <v>6380</v>
      </c>
      <c r="B561" s="665" t="s">
        <v>6381</v>
      </c>
      <c r="C561" s="665" t="s">
        <v>6381</v>
      </c>
      <c r="D561" s="575">
        <v>30876</v>
      </c>
      <c r="E561" s="675" t="s">
        <v>6497</v>
      </c>
      <c r="F561" s="576" t="s">
        <v>1294</v>
      </c>
      <c r="G561" s="576" t="s">
        <v>3666</v>
      </c>
      <c r="H561" s="848"/>
      <c r="I561" s="848"/>
    </row>
    <row r="562" spans="1:9">
      <c r="A562" s="674" t="s">
        <v>8099</v>
      </c>
      <c r="B562" s="665" t="s">
        <v>8100</v>
      </c>
      <c r="C562" s="665" t="s">
        <v>8100</v>
      </c>
      <c r="D562" s="575">
        <v>45898.65</v>
      </c>
      <c r="E562" s="675" t="s">
        <v>6497</v>
      </c>
      <c r="F562" s="576" t="s">
        <v>1294</v>
      </c>
      <c r="G562" s="576" t="s">
        <v>3666</v>
      </c>
    </row>
    <row r="563" spans="1:9" ht="13.5">
      <c r="A563" s="674" t="s">
        <v>4982</v>
      </c>
      <c r="B563" s="665" t="s">
        <v>4983</v>
      </c>
      <c r="C563" s="665" t="s">
        <v>4983</v>
      </c>
      <c r="D563" s="575">
        <v>11460</v>
      </c>
      <c r="E563" s="675" t="s">
        <v>6497</v>
      </c>
      <c r="F563" s="576" t="s">
        <v>1294</v>
      </c>
      <c r="G563" s="576" t="s">
        <v>3666</v>
      </c>
      <c r="H563" s="848"/>
      <c r="I563" s="848"/>
    </row>
    <row r="564" spans="1:9" ht="13.5">
      <c r="A564" s="674" t="s">
        <v>6386</v>
      </c>
      <c r="B564" s="665" t="s">
        <v>6387</v>
      </c>
      <c r="C564" s="665" t="s">
        <v>6387</v>
      </c>
      <c r="D564" s="575">
        <v>27816</v>
      </c>
      <c r="E564" s="675" t="s">
        <v>6497</v>
      </c>
      <c r="F564" s="576" t="s">
        <v>1294</v>
      </c>
      <c r="G564" s="576" t="s">
        <v>3666</v>
      </c>
      <c r="H564" s="848"/>
      <c r="I564" s="848"/>
    </row>
    <row r="565" spans="1:9" ht="13.5">
      <c r="A565" s="674" t="s">
        <v>8101</v>
      </c>
      <c r="B565" s="665" t="s">
        <v>8102</v>
      </c>
      <c r="C565" s="665" t="s">
        <v>8102</v>
      </c>
      <c r="D565" s="575">
        <v>42838.65</v>
      </c>
      <c r="E565" s="675" t="s">
        <v>6497</v>
      </c>
      <c r="F565" s="576" t="s">
        <v>1294</v>
      </c>
      <c r="G565" s="576" t="s">
        <v>3666</v>
      </c>
      <c r="H565" s="848"/>
      <c r="I565" s="848"/>
    </row>
    <row r="566" spans="1:9" ht="13.5">
      <c r="A566" s="674" t="s">
        <v>6392</v>
      </c>
      <c r="B566" s="665" t="s">
        <v>6393</v>
      </c>
      <c r="C566" s="665" t="s">
        <v>6393</v>
      </c>
      <c r="D566" s="575">
        <v>16692</v>
      </c>
      <c r="E566" s="675" t="s">
        <v>6497</v>
      </c>
      <c r="F566" s="576" t="s">
        <v>1294</v>
      </c>
      <c r="G566" s="576" t="s">
        <v>3666</v>
      </c>
      <c r="H566" s="848"/>
      <c r="I566" s="848"/>
    </row>
    <row r="567" spans="1:9" ht="13.5">
      <c r="A567" s="674" t="s">
        <v>8103</v>
      </c>
      <c r="B567" s="665" t="s">
        <v>8104</v>
      </c>
      <c r="C567" s="665" t="s">
        <v>8104</v>
      </c>
      <c r="D567" s="575">
        <v>31714.65</v>
      </c>
      <c r="E567" s="675" t="s">
        <v>6497</v>
      </c>
      <c r="F567" s="576" t="s">
        <v>1294</v>
      </c>
      <c r="G567" s="576" t="s">
        <v>3666</v>
      </c>
      <c r="H567" s="848"/>
      <c r="I567" s="848"/>
    </row>
    <row r="568" spans="1:9" ht="13.5">
      <c r="A568" s="674" t="s">
        <v>8105</v>
      </c>
      <c r="B568" s="665" t="s">
        <v>8106</v>
      </c>
      <c r="C568" s="665" t="s">
        <v>8106</v>
      </c>
      <c r="D568" s="575">
        <v>16469.650000000001</v>
      </c>
      <c r="E568" s="675" t="s">
        <v>6497</v>
      </c>
      <c r="F568" s="576" t="s">
        <v>1294</v>
      </c>
      <c r="G568" s="576" t="s">
        <v>3666</v>
      </c>
      <c r="H568" s="848"/>
      <c r="I568" s="848"/>
    </row>
    <row r="569" spans="1:9" ht="13.5">
      <c r="A569" s="674" t="s">
        <v>4984</v>
      </c>
      <c r="B569" s="665" t="s">
        <v>4985</v>
      </c>
      <c r="C569" s="665" t="s">
        <v>4985</v>
      </c>
      <c r="D569" s="575">
        <v>2208</v>
      </c>
      <c r="E569" s="675" t="s">
        <v>6497</v>
      </c>
      <c r="F569" s="576" t="s">
        <v>7</v>
      </c>
      <c r="G569" s="576" t="s">
        <v>3666</v>
      </c>
      <c r="H569" s="848"/>
      <c r="I569" s="848"/>
    </row>
    <row r="570" spans="1:9" ht="13.5">
      <c r="A570" s="674" t="s">
        <v>4986</v>
      </c>
      <c r="B570" s="665" t="s">
        <v>4987</v>
      </c>
      <c r="C570" s="665" t="s">
        <v>4987</v>
      </c>
      <c r="D570" s="575">
        <v>3168</v>
      </c>
      <c r="E570" s="675" t="s">
        <v>6497</v>
      </c>
      <c r="F570" s="576" t="s">
        <v>7</v>
      </c>
      <c r="G570" s="576" t="s">
        <v>3666</v>
      </c>
      <c r="H570" s="848"/>
      <c r="I570" s="848"/>
    </row>
    <row r="571" spans="1:9" ht="13.5">
      <c r="A571" s="674" t="s">
        <v>4988</v>
      </c>
      <c r="B571" s="665" t="s">
        <v>4989</v>
      </c>
      <c r="C571" s="665" t="s">
        <v>4989</v>
      </c>
      <c r="D571" s="575">
        <v>3708</v>
      </c>
      <c r="E571" s="675" t="s">
        <v>6497</v>
      </c>
      <c r="F571" s="576" t="s">
        <v>7</v>
      </c>
      <c r="G571" s="576" t="s">
        <v>3666</v>
      </c>
      <c r="H571" s="848"/>
      <c r="I571" s="848"/>
    </row>
    <row r="572" spans="1:9" ht="13.5">
      <c r="A572" s="674" t="s">
        <v>4990</v>
      </c>
      <c r="B572" s="665" t="s">
        <v>4991</v>
      </c>
      <c r="C572" s="665" t="s">
        <v>4991</v>
      </c>
      <c r="D572" s="575">
        <v>5952</v>
      </c>
      <c r="E572" s="675" t="s">
        <v>6497</v>
      </c>
      <c r="F572" s="576" t="s">
        <v>7</v>
      </c>
      <c r="G572" s="576" t="s">
        <v>3666</v>
      </c>
      <c r="H572" s="848"/>
      <c r="I572" s="848"/>
    </row>
    <row r="573" spans="1:9" ht="13.5">
      <c r="A573" s="674" t="s">
        <v>4992</v>
      </c>
      <c r="B573" s="665" t="s">
        <v>4993</v>
      </c>
      <c r="C573" s="665" t="s">
        <v>4993</v>
      </c>
      <c r="D573" s="575">
        <v>8544</v>
      </c>
      <c r="E573" s="675" t="s">
        <v>6497</v>
      </c>
      <c r="F573" s="576" t="s">
        <v>7</v>
      </c>
      <c r="G573" s="576" t="s">
        <v>3666</v>
      </c>
      <c r="H573" s="848"/>
      <c r="I573" s="848"/>
    </row>
    <row r="574" spans="1:9" ht="13.5">
      <c r="A574" s="674" t="s">
        <v>4994</v>
      </c>
      <c r="B574" s="665" t="s">
        <v>4995</v>
      </c>
      <c r="C574" s="665" t="s">
        <v>4995</v>
      </c>
      <c r="D574" s="575">
        <v>10020</v>
      </c>
      <c r="E574" s="675" t="s">
        <v>6497</v>
      </c>
      <c r="F574" s="576" t="s">
        <v>7</v>
      </c>
      <c r="G574" s="576" t="s">
        <v>3666</v>
      </c>
      <c r="H574" s="848"/>
      <c r="I574" s="848"/>
    </row>
    <row r="575" spans="1:9" ht="13.5">
      <c r="A575" s="674" t="s">
        <v>4996</v>
      </c>
      <c r="B575" s="665" t="s">
        <v>4997</v>
      </c>
      <c r="C575" s="665" t="s">
        <v>4997</v>
      </c>
      <c r="D575" s="575">
        <v>9324</v>
      </c>
      <c r="E575" s="675" t="s">
        <v>6497</v>
      </c>
      <c r="F575" s="576" t="s">
        <v>7</v>
      </c>
      <c r="G575" s="576" t="s">
        <v>3666</v>
      </c>
      <c r="H575" s="848"/>
      <c r="I575" s="848"/>
    </row>
    <row r="576" spans="1:9" ht="13.5">
      <c r="A576" s="674" t="s">
        <v>4998</v>
      </c>
      <c r="B576" s="665" t="s">
        <v>4999</v>
      </c>
      <c r="C576" s="665" t="s">
        <v>4999</v>
      </c>
      <c r="D576" s="575">
        <v>13416</v>
      </c>
      <c r="E576" s="675" t="s">
        <v>6497</v>
      </c>
      <c r="F576" s="576" t="s">
        <v>7</v>
      </c>
      <c r="G576" s="576" t="s">
        <v>3666</v>
      </c>
      <c r="H576" s="848"/>
      <c r="I576" s="848"/>
    </row>
    <row r="577" spans="1:9" ht="13.5">
      <c r="A577" s="674" t="s">
        <v>5000</v>
      </c>
      <c r="B577" s="665" t="s">
        <v>5001</v>
      </c>
      <c r="C577" s="665" t="s">
        <v>5001</v>
      </c>
      <c r="D577" s="575">
        <v>15756</v>
      </c>
      <c r="E577" s="675" t="s">
        <v>6497</v>
      </c>
      <c r="F577" s="576" t="s">
        <v>7</v>
      </c>
      <c r="G577" s="576" t="s">
        <v>3666</v>
      </c>
      <c r="H577" s="848"/>
      <c r="I577" s="848"/>
    </row>
    <row r="578" spans="1:9" ht="13.5">
      <c r="A578" s="674" t="s">
        <v>5002</v>
      </c>
      <c r="B578" s="665" t="s">
        <v>5003</v>
      </c>
      <c r="C578" s="665" t="s">
        <v>5003</v>
      </c>
      <c r="D578" s="575">
        <v>12396</v>
      </c>
      <c r="E578" s="675" t="s">
        <v>6497</v>
      </c>
      <c r="F578" s="576" t="s">
        <v>7</v>
      </c>
      <c r="G578" s="576" t="s">
        <v>3666</v>
      </c>
      <c r="H578" s="848"/>
      <c r="I578" s="848"/>
    </row>
    <row r="579" spans="1:9" ht="13.5">
      <c r="A579" s="674" t="s">
        <v>5004</v>
      </c>
      <c r="B579" s="665" t="s">
        <v>5005</v>
      </c>
      <c r="C579" s="665" t="s">
        <v>5005</v>
      </c>
      <c r="D579" s="575">
        <v>17808</v>
      </c>
      <c r="E579" s="675" t="s">
        <v>6497</v>
      </c>
      <c r="F579" s="576" t="s">
        <v>7</v>
      </c>
      <c r="G579" s="576" t="s">
        <v>3666</v>
      </c>
      <c r="H579" s="848"/>
      <c r="I579" s="848"/>
    </row>
    <row r="580" spans="1:9" ht="13.5">
      <c r="A580" s="674" t="s">
        <v>5006</v>
      </c>
      <c r="B580" s="665" t="s">
        <v>5007</v>
      </c>
      <c r="C580" s="665" t="s">
        <v>5007</v>
      </c>
      <c r="D580" s="575">
        <v>20904</v>
      </c>
      <c r="E580" s="675" t="s">
        <v>6497</v>
      </c>
      <c r="F580" s="576" t="s">
        <v>7</v>
      </c>
      <c r="G580" s="576" t="s">
        <v>3666</v>
      </c>
      <c r="H580" s="848"/>
      <c r="I580" s="848"/>
    </row>
    <row r="581" spans="1:9" ht="13.5">
      <c r="A581" s="674" t="s">
        <v>5008</v>
      </c>
      <c r="B581" s="665" t="s">
        <v>5009</v>
      </c>
      <c r="C581" s="665" t="s">
        <v>5009</v>
      </c>
      <c r="D581" s="575">
        <v>3744</v>
      </c>
      <c r="E581" s="675" t="s">
        <v>6497</v>
      </c>
      <c r="F581" s="576" t="s">
        <v>7</v>
      </c>
      <c r="G581" s="576" t="s">
        <v>3666</v>
      </c>
      <c r="H581" s="848"/>
      <c r="I581" s="848"/>
    </row>
    <row r="582" spans="1:9" ht="13.5">
      <c r="A582" s="674" t="s">
        <v>5010</v>
      </c>
      <c r="B582" s="665" t="s">
        <v>5011</v>
      </c>
      <c r="C582" s="665" t="s">
        <v>5011</v>
      </c>
      <c r="D582" s="575">
        <v>5376</v>
      </c>
      <c r="E582" s="675" t="s">
        <v>6497</v>
      </c>
      <c r="F582" s="576" t="s">
        <v>7</v>
      </c>
      <c r="G582" s="576" t="s">
        <v>3666</v>
      </c>
      <c r="H582" s="848"/>
      <c r="I582" s="848"/>
    </row>
    <row r="583" spans="1:9" ht="13.5">
      <c r="A583" s="674" t="s">
        <v>5012</v>
      </c>
      <c r="B583" s="665" t="s">
        <v>5013</v>
      </c>
      <c r="C583" s="665" t="s">
        <v>5013</v>
      </c>
      <c r="D583" s="575">
        <v>6300</v>
      </c>
      <c r="E583" s="675" t="s">
        <v>6497</v>
      </c>
      <c r="F583" s="576" t="s">
        <v>7</v>
      </c>
      <c r="G583" s="576" t="s">
        <v>3666</v>
      </c>
      <c r="H583" s="848"/>
      <c r="I583" s="848"/>
    </row>
    <row r="584" spans="1:9" ht="13.5">
      <c r="A584" s="674" t="s">
        <v>5014</v>
      </c>
      <c r="B584" s="665" t="s">
        <v>5015</v>
      </c>
      <c r="C584" s="665" t="s">
        <v>5015</v>
      </c>
      <c r="D584" s="575">
        <v>7128</v>
      </c>
      <c r="E584" s="675" t="s">
        <v>6497</v>
      </c>
      <c r="F584" s="576" t="s">
        <v>7</v>
      </c>
      <c r="G584" s="576" t="s">
        <v>3666</v>
      </c>
      <c r="H584" s="848"/>
      <c r="I584" s="848"/>
    </row>
    <row r="585" spans="1:9" ht="13.5">
      <c r="A585" s="674" t="s">
        <v>5016</v>
      </c>
      <c r="B585" s="665" t="s">
        <v>5017</v>
      </c>
      <c r="C585" s="665" t="s">
        <v>5017</v>
      </c>
      <c r="D585" s="575">
        <v>10248</v>
      </c>
      <c r="E585" s="675" t="s">
        <v>6497</v>
      </c>
      <c r="F585" s="576" t="s">
        <v>7</v>
      </c>
      <c r="G585" s="576" t="s">
        <v>3666</v>
      </c>
      <c r="H585" s="848"/>
      <c r="I585" s="848"/>
    </row>
    <row r="586" spans="1:9" ht="13.5">
      <c r="A586" s="674" t="s">
        <v>5018</v>
      </c>
      <c r="B586" s="665" t="s">
        <v>5019</v>
      </c>
      <c r="C586" s="665" t="s">
        <v>5019</v>
      </c>
      <c r="D586" s="575">
        <v>12036</v>
      </c>
      <c r="E586" s="675" t="s">
        <v>6497</v>
      </c>
      <c r="F586" s="576" t="s">
        <v>7</v>
      </c>
      <c r="G586" s="576" t="s">
        <v>3666</v>
      </c>
      <c r="H586" s="848"/>
      <c r="I586" s="848"/>
    </row>
    <row r="587" spans="1:9" ht="13.5">
      <c r="A587" s="674" t="s">
        <v>5020</v>
      </c>
      <c r="B587" s="665" t="s">
        <v>5021</v>
      </c>
      <c r="C587" s="665" t="s">
        <v>5021</v>
      </c>
      <c r="D587" s="575">
        <v>10188</v>
      </c>
      <c r="E587" s="675" t="s">
        <v>6497</v>
      </c>
      <c r="F587" s="576" t="s">
        <v>7</v>
      </c>
      <c r="G587" s="576" t="s">
        <v>3666</v>
      </c>
      <c r="H587" s="848"/>
      <c r="I587" s="848"/>
    </row>
    <row r="588" spans="1:9" ht="13.5">
      <c r="A588" s="674" t="s">
        <v>5022</v>
      </c>
      <c r="B588" s="665" t="s">
        <v>5023</v>
      </c>
      <c r="C588" s="665" t="s">
        <v>5023</v>
      </c>
      <c r="D588" s="575">
        <v>14640</v>
      </c>
      <c r="E588" s="675" t="s">
        <v>6497</v>
      </c>
      <c r="F588" s="576" t="s">
        <v>7</v>
      </c>
      <c r="G588" s="576" t="s">
        <v>3666</v>
      </c>
      <c r="H588" s="848"/>
      <c r="I588" s="848"/>
    </row>
    <row r="589" spans="1:9" ht="13.5">
      <c r="A589" s="674" t="s">
        <v>5024</v>
      </c>
      <c r="B589" s="665" t="s">
        <v>5025</v>
      </c>
      <c r="C589" s="665" t="s">
        <v>5025</v>
      </c>
      <c r="D589" s="575">
        <v>17184</v>
      </c>
      <c r="E589" s="675" t="s">
        <v>6497</v>
      </c>
      <c r="F589" s="576" t="s">
        <v>7</v>
      </c>
      <c r="G589" s="576" t="s">
        <v>3666</v>
      </c>
      <c r="H589" s="848"/>
      <c r="I589" s="848"/>
    </row>
    <row r="590" spans="1:9" ht="13.5">
      <c r="A590" s="674" t="s">
        <v>5026</v>
      </c>
      <c r="B590" s="665" t="s">
        <v>5027</v>
      </c>
      <c r="C590" s="665" t="s">
        <v>5027</v>
      </c>
      <c r="D590" s="575">
        <v>3384</v>
      </c>
      <c r="E590" s="675" t="s">
        <v>6497</v>
      </c>
      <c r="F590" s="576" t="s">
        <v>7</v>
      </c>
      <c r="G590" s="576" t="s">
        <v>3666</v>
      </c>
      <c r="H590" s="848"/>
      <c r="I590" s="848"/>
    </row>
    <row r="591" spans="1:9" ht="13.5">
      <c r="A591" s="674" t="s">
        <v>5028</v>
      </c>
      <c r="B591" s="665" t="s">
        <v>5029</v>
      </c>
      <c r="C591" s="665" t="s">
        <v>5029</v>
      </c>
      <c r="D591" s="575">
        <v>4872</v>
      </c>
      <c r="E591" s="675" t="s">
        <v>6497</v>
      </c>
      <c r="F591" s="576" t="s">
        <v>7</v>
      </c>
      <c r="G591" s="576" t="s">
        <v>3666</v>
      </c>
      <c r="H591" s="848"/>
      <c r="I591" s="848"/>
    </row>
    <row r="592" spans="1:9" ht="13.5">
      <c r="A592" s="674" t="s">
        <v>5030</v>
      </c>
      <c r="B592" s="665" t="s">
        <v>5031</v>
      </c>
      <c r="C592" s="665" t="s">
        <v>5031</v>
      </c>
      <c r="D592" s="575">
        <v>5724</v>
      </c>
      <c r="E592" s="675" t="s">
        <v>6497</v>
      </c>
      <c r="F592" s="576" t="s">
        <v>7</v>
      </c>
      <c r="G592" s="576" t="s">
        <v>3666</v>
      </c>
      <c r="H592" s="848"/>
      <c r="I592" s="848"/>
    </row>
    <row r="593" spans="1:9" ht="13.5">
      <c r="A593" s="674" t="s">
        <v>5032</v>
      </c>
      <c r="B593" s="665" t="s">
        <v>5033</v>
      </c>
      <c r="C593" s="665" t="s">
        <v>5033</v>
      </c>
      <c r="D593" s="575">
        <v>6444</v>
      </c>
      <c r="E593" s="675" t="s">
        <v>6497</v>
      </c>
      <c r="F593" s="576" t="s">
        <v>7</v>
      </c>
      <c r="G593" s="576" t="s">
        <v>3666</v>
      </c>
      <c r="H593" s="848"/>
      <c r="I593" s="848"/>
    </row>
    <row r="594" spans="1:9" ht="13.5">
      <c r="A594" s="674" t="s">
        <v>5034</v>
      </c>
      <c r="B594" s="665" t="s">
        <v>5035</v>
      </c>
      <c r="C594" s="665" t="s">
        <v>5035</v>
      </c>
      <c r="D594" s="575">
        <v>9264</v>
      </c>
      <c r="E594" s="675" t="s">
        <v>6497</v>
      </c>
      <c r="F594" s="576" t="s">
        <v>7</v>
      </c>
      <c r="G594" s="576" t="s">
        <v>3666</v>
      </c>
      <c r="H594" s="848"/>
      <c r="I594" s="848"/>
    </row>
    <row r="595" spans="1:9" ht="13.5">
      <c r="A595" s="674" t="s">
        <v>5036</v>
      </c>
      <c r="B595" s="665" t="s">
        <v>5037</v>
      </c>
      <c r="C595" s="665" t="s">
        <v>5037</v>
      </c>
      <c r="D595" s="575">
        <v>10884</v>
      </c>
      <c r="E595" s="675" t="s">
        <v>6497</v>
      </c>
      <c r="F595" s="576" t="s">
        <v>7</v>
      </c>
      <c r="G595" s="576" t="s">
        <v>3666</v>
      </c>
      <c r="H595" s="848"/>
      <c r="I595" s="848"/>
    </row>
    <row r="596" spans="1:9" ht="13.5">
      <c r="A596" s="674" t="s">
        <v>5038</v>
      </c>
      <c r="B596" s="665" t="s">
        <v>5039</v>
      </c>
      <c r="C596" s="665" t="s">
        <v>5039</v>
      </c>
      <c r="D596" s="575">
        <v>3060</v>
      </c>
      <c r="E596" s="675" t="s">
        <v>6497</v>
      </c>
      <c r="F596" s="576" t="s">
        <v>7</v>
      </c>
      <c r="G596" s="576" t="s">
        <v>3666</v>
      </c>
      <c r="H596" s="848"/>
      <c r="I596" s="848"/>
    </row>
    <row r="597" spans="1:9" ht="13.5">
      <c r="A597" s="674" t="s">
        <v>5040</v>
      </c>
      <c r="B597" s="665" t="s">
        <v>5041</v>
      </c>
      <c r="C597" s="665" t="s">
        <v>5041</v>
      </c>
      <c r="D597" s="575">
        <v>4392</v>
      </c>
      <c r="E597" s="675" t="s">
        <v>6497</v>
      </c>
      <c r="F597" s="576" t="s">
        <v>7</v>
      </c>
      <c r="G597" s="576" t="s">
        <v>3666</v>
      </c>
      <c r="H597" s="848"/>
      <c r="I597" s="848"/>
    </row>
    <row r="598" spans="1:9" ht="13.5">
      <c r="A598" s="674" t="s">
        <v>5042</v>
      </c>
      <c r="B598" s="665" t="s">
        <v>5043</v>
      </c>
      <c r="C598" s="665" t="s">
        <v>5043</v>
      </c>
      <c r="D598" s="575">
        <v>5160</v>
      </c>
      <c r="E598" s="675" t="s">
        <v>6497</v>
      </c>
      <c r="F598" s="576" t="s">
        <v>7</v>
      </c>
      <c r="G598" s="576" t="s">
        <v>3666</v>
      </c>
      <c r="H598" s="848"/>
      <c r="I598" s="848"/>
    </row>
    <row r="599" spans="1:9" ht="13.5">
      <c r="A599" s="674" t="s">
        <v>5044</v>
      </c>
      <c r="B599" s="665" t="s">
        <v>5045</v>
      </c>
      <c r="C599" s="665" t="s">
        <v>5045</v>
      </c>
      <c r="D599" s="575">
        <v>2208</v>
      </c>
      <c r="E599" s="675" t="s">
        <v>6497</v>
      </c>
      <c r="F599" s="576" t="s">
        <v>1294</v>
      </c>
      <c r="G599" s="576" t="s">
        <v>3666</v>
      </c>
      <c r="H599" s="848"/>
      <c r="I599" s="848"/>
    </row>
    <row r="600" spans="1:9" ht="13.5">
      <c r="A600" s="674" t="s">
        <v>5046</v>
      </c>
      <c r="B600" s="665" t="s">
        <v>5047</v>
      </c>
      <c r="C600" s="665" t="s">
        <v>5047</v>
      </c>
      <c r="D600" s="575">
        <v>3168</v>
      </c>
      <c r="E600" s="675" t="s">
        <v>6497</v>
      </c>
      <c r="F600" s="576" t="s">
        <v>1294</v>
      </c>
      <c r="G600" s="576" t="s">
        <v>3666</v>
      </c>
      <c r="H600" s="848"/>
      <c r="I600" s="848"/>
    </row>
    <row r="601" spans="1:9" ht="13.5">
      <c r="A601" s="674" t="s">
        <v>5048</v>
      </c>
      <c r="B601" s="665" t="s">
        <v>5049</v>
      </c>
      <c r="C601" s="665" t="s">
        <v>5049</v>
      </c>
      <c r="D601" s="575">
        <v>3708</v>
      </c>
      <c r="E601" s="675" t="s">
        <v>6497</v>
      </c>
      <c r="F601" s="576" t="s">
        <v>1294</v>
      </c>
      <c r="G601" s="576" t="s">
        <v>3666</v>
      </c>
      <c r="H601" s="848"/>
      <c r="I601" s="848"/>
    </row>
    <row r="602" spans="1:9" ht="13.5">
      <c r="A602" s="674" t="s">
        <v>5050</v>
      </c>
      <c r="B602" s="665" t="s">
        <v>5051</v>
      </c>
      <c r="C602" s="665" t="s">
        <v>5051</v>
      </c>
      <c r="D602" s="575">
        <v>5952</v>
      </c>
      <c r="E602" s="675" t="s">
        <v>6497</v>
      </c>
      <c r="F602" s="576" t="s">
        <v>1294</v>
      </c>
      <c r="G602" s="576" t="s">
        <v>3666</v>
      </c>
      <c r="H602" s="848"/>
      <c r="I602" s="848"/>
    </row>
    <row r="603" spans="1:9" ht="13.5">
      <c r="A603" s="674" t="s">
        <v>5052</v>
      </c>
      <c r="B603" s="665" t="s">
        <v>5053</v>
      </c>
      <c r="C603" s="665" t="s">
        <v>5053</v>
      </c>
      <c r="D603" s="575">
        <v>8544</v>
      </c>
      <c r="E603" s="675" t="s">
        <v>6497</v>
      </c>
      <c r="F603" s="576" t="s">
        <v>1294</v>
      </c>
      <c r="G603" s="576" t="s">
        <v>3666</v>
      </c>
      <c r="H603" s="848"/>
      <c r="I603" s="848"/>
    </row>
    <row r="604" spans="1:9" ht="13.5">
      <c r="A604" s="674" t="s">
        <v>5054</v>
      </c>
      <c r="B604" s="665" t="s">
        <v>5055</v>
      </c>
      <c r="C604" s="665" t="s">
        <v>5055</v>
      </c>
      <c r="D604" s="575">
        <v>10020</v>
      </c>
      <c r="E604" s="675" t="s">
        <v>6497</v>
      </c>
      <c r="F604" s="576" t="s">
        <v>1294</v>
      </c>
      <c r="G604" s="576" t="s">
        <v>3666</v>
      </c>
      <c r="H604" s="848"/>
      <c r="I604" s="848"/>
    </row>
    <row r="605" spans="1:9" ht="13.5">
      <c r="A605" s="674" t="s">
        <v>5056</v>
      </c>
      <c r="B605" s="665" t="s">
        <v>5057</v>
      </c>
      <c r="C605" s="665" t="s">
        <v>5057</v>
      </c>
      <c r="D605" s="575">
        <v>9324</v>
      </c>
      <c r="E605" s="675" t="s">
        <v>6497</v>
      </c>
      <c r="F605" s="576" t="s">
        <v>1294</v>
      </c>
      <c r="G605" s="576" t="s">
        <v>3666</v>
      </c>
      <c r="H605" s="848"/>
      <c r="I605" s="848"/>
    </row>
    <row r="606" spans="1:9" ht="13.5">
      <c r="A606" s="674" t="s">
        <v>5058</v>
      </c>
      <c r="B606" s="665" t="s">
        <v>5059</v>
      </c>
      <c r="C606" s="665" t="s">
        <v>5059</v>
      </c>
      <c r="D606" s="575">
        <v>13416</v>
      </c>
      <c r="E606" s="675" t="s">
        <v>6497</v>
      </c>
      <c r="F606" s="576" t="s">
        <v>1294</v>
      </c>
      <c r="G606" s="576" t="s">
        <v>3666</v>
      </c>
      <c r="H606" s="848"/>
      <c r="I606" s="848"/>
    </row>
    <row r="607" spans="1:9" ht="13.5">
      <c r="A607" s="674" t="s">
        <v>5060</v>
      </c>
      <c r="B607" s="665" t="s">
        <v>5061</v>
      </c>
      <c r="C607" s="665" t="s">
        <v>5061</v>
      </c>
      <c r="D607" s="575">
        <v>15756</v>
      </c>
      <c r="E607" s="675" t="s">
        <v>6497</v>
      </c>
      <c r="F607" s="576" t="s">
        <v>1294</v>
      </c>
      <c r="G607" s="576" t="s">
        <v>3666</v>
      </c>
      <c r="H607" s="848"/>
      <c r="I607" s="848"/>
    </row>
    <row r="608" spans="1:9" ht="13.5">
      <c r="A608" s="674" t="s">
        <v>5062</v>
      </c>
      <c r="B608" s="665" t="s">
        <v>5063</v>
      </c>
      <c r="C608" s="665" t="s">
        <v>5063</v>
      </c>
      <c r="D608" s="575">
        <v>12396</v>
      </c>
      <c r="E608" s="675" t="s">
        <v>6497</v>
      </c>
      <c r="F608" s="576" t="s">
        <v>1294</v>
      </c>
      <c r="G608" s="576" t="s">
        <v>3666</v>
      </c>
      <c r="H608" s="848"/>
      <c r="I608" s="848"/>
    </row>
    <row r="609" spans="1:9" ht="13.5">
      <c r="A609" s="674" t="s">
        <v>5064</v>
      </c>
      <c r="B609" s="665" t="s">
        <v>5065</v>
      </c>
      <c r="C609" s="665" t="s">
        <v>5065</v>
      </c>
      <c r="D609" s="575">
        <v>17808</v>
      </c>
      <c r="E609" s="675" t="s">
        <v>6497</v>
      </c>
      <c r="F609" s="576" t="s">
        <v>1294</v>
      </c>
      <c r="G609" s="576" t="s">
        <v>3666</v>
      </c>
      <c r="H609" s="848"/>
      <c r="I609" s="848"/>
    </row>
    <row r="610" spans="1:9" ht="13.5">
      <c r="A610" s="674" t="s">
        <v>5066</v>
      </c>
      <c r="B610" s="665" t="s">
        <v>5067</v>
      </c>
      <c r="C610" s="665" t="s">
        <v>5067</v>
      </c>
      <c r="D610" s="575">
        <v>20904</v>
      </c>
      <c r="E610" s="675" t="s">
        <v>6497</v>
      </c>
      <c r="F610" s="576" t="s">
        <v>1294</v>
      </c>
      <c r="G610" s="576" t="s">
        <v>3666</v>
      </c>
      <c r="H610" s="848"/>
      <c r="I610" s="848"/>
    </row>
    <row r="611" spans="1:9" ht="13.5">
      <c r="A611" s="674" t="s">
        <v>5068</v>
      </c>
      <c r="B611" s="665" t="s">
        <v>5069</v>
      </c>
      <c r="C611" s="665" t="s">
        <v>5069</v>
      </c>
      <c r="D611" s="575">
        <v>3744</v>
      </c>
      <c r="E611" s="675" t="s">
        <v>6497</v>
      </c>
      <c r="F611" s="576" t="s">
        <v>1294</v>
      </c>
      <c r="G611" s="576" t="s">
        <v>3666</v>
      </c>
      <c r="H611" s="848"/>
      <c r="I611" s="848"/>
    </row>
    <row r="612" spans="1:9" ht="13.5">
      <c r="A612" s="674" t="s">
        <v>5070</v>
      </c>
      <c r="B612" s="665" t="s">
        <v>5071</v>
      </c>
      <c r="C612" s="665" t="s">
        <v>5071</v>
      </c>
      <c r="D612" s="575">
        <v>5376</v>
      </c>
      <c r="E612" s="675" t="s">
        <v>6497</v>
      </c>
      <c r="F612" s="576" t="s">
        <v>1294</v>
      </c>
      <c r="G612" s="576" t="s">
        <v>3666</v>
      </c>
      <c r="H612" s="848"/>
      <c r="I612" s="848"/>
    </row>
    <row r="613" spans="1:9" ht="13.5">
      <c r="A613" s="674" t="s">
        <v>5072</v>
      </c>
      <c r="B613" s="665" t="s">
        <v>5073</v>
      </c>
      <c r="C613" s="665" t="s">
        <v>5073</v>
      </c>
      <c r="D613" s="575">
        <v>6300</v>
      </c>
      <c r="E613" s="675" t="s">
        <v>6497</v>
      </c>
      <c r="F613" s="576" t="s">
        <v>1294</v>
      </c>
      <c r="G613" s="576" t="s">
        <v>3666</v>
      </c>
      <c r="H613" s="848"/>
      <c r="I613" s="848"/>
    </row>
    <row r="614" spans="1:9" ht="13.5">
      <c r="A614" s="674" t="s">
        <v>5074</v>
      </c>
      <c r="B614" s="665" t="s">
        <v>5075</v>
      </c>
      <c r="C614" s="665" t="s">
        <v>5075</v>
      </c>
      <c r="D614" s="575">
        <v>7128</v>
      </c>
      <c r="E614" s="675" t="s">
        <v>6497</v>
      </c>
      <c r="F614" s="576" t="s">
        <v>1294</v>
      </c>
      <c r="G614" s="576" t="s">
        <v>3666</v>
      </c>
      <c r="H614" s="848"/>
      <c r="I614" s="848"/>
    </row>
    <row r="615" spans="1:9" ht="13.5">
      <c r="A615" s="674" t="s">
        <v>5076</v>
      </c>
      <c r="B615" s="665" t="s">
        <v>5077</v>
      </c>
      <c r="C615" s="665" t="s">
        <v>5077</v>
      </c>
      <c r="D615" s="575">
        <v>10248</v>
      </c>
      <c r="E615" s="675" t="s">
        <v>6497</v>
      </c>
      <c r="F615" s="576" t="s">
        <v>1294</v>
      </c>
      <c r="G615" s="576" t="s">
        <v>3666</v>
      </c>
      <c r="H615" s="848"/>
      <c r="I615" s="848"/>
    </row>
    <row r="616" spans="1:9" ht="13.5">
      <c r="A616" s="674" t="s">
        <v>5078</v>
      </c>
      <c r="B616" s="665" t="s">
        <v>5079</v>
      </c>
      <c r="C616" s="665" t="s">
        <v>5079</v>
      </c>
      <c r="D616" s="575">
        <v>12036</v>
      </c>
      <c r="E616" s="675" t="s">
        <v>6497</v>
      </c>
      <c r="F616" s="576" t="s">
        <v>1294</v>
      </c>
      <c r="G616" s="576" t="s">
        <v>3666</v>
      </c>
      <c r="H616" s="848"/>
      <c r="I616" s="848"/>
    </row>
    <row r="617" spans="1:9" ht="13.5">
      <c r="A617" s="674" t="s">
        <v>5080</v>
      </c>
      <c r="B617" s="665" t="s">
        <v>5081</v>
      </c>
      <c r="C617" s="665" t="s">
        <v>5081</v>
      </c>
      <c r="D617" s="575">
        <v>10188</v>
      </c>
      <c r="E617" s="675" t="s">
        <v>6497</v>
      </c>
      <c r="F617" s="576" t="s">
        <v>1294</v>
      </c>
      <c r="G617" s="576" t="s">
        <v>3666</v>
      </c>
      <c r="H617" s="848"/>
      <c r="I617" s="848"/>
    </row>
    <row r="618" spans="1:9" ht="13.5">
      <c r="A618" s="674" t="s">
        <v>5082</v>
      </c>
      <c r="B618" s="665" t="s">
        <v>5083</v>
      </c>
      <c r="C618" s="665" t="s">
        <v>5083</v>
      </c>
      <c r="D618" s="575">
        <v>14640</v>
      </c>
      <c r="E618" s="675" t="s">
        <v>6497</v>
      </c>
      <c r="F618" s="576" t="s">
        <v>1294</v>
      </c>
      <c r="G618" s="576" t="s">
        <v>3666</v>
      </c>
      <c r="H618" s="848"/>
      <c r="I618" s="848"/>
    </row>
    <row r="619" spans="1:9" ht="13.5">
      <c r="A619" s="674" t="s">
        <v>5084</v>
      </c>
      <c r="B619" s="665" t="s">
        <v>5085</v>
      </c>
      <c r="C619" s="665" t="s">
        <v>5085</v>
      </c>
      <c r="D619" s="575">
        <v>17184</v>
      </c>
      <c r="E619" s="675" t="s">
        <v>6497</v>
      </c>
      <c r="F619" s="576" t="s">
        <v>1294</v>
      </c>
      <c r="G619" s="576" t="s">
        <v>3666</v>
      </c>
      <c r="H619" s="848"/>
      <c r="I619" s="848"/>
    </row>
    <row r="620" spans="1:9" ht="13.5">
      <c r="A620" s="674" t="s">
        <v>5086</v>
      </c>
      <c r="B620" s="665" t="s">
        <v>5087</v>
      </c>
      <c r="C620" s="665" t="s">
        <v>5087</v>
      </c>
      <c r="D620" s="575">
        <v>3384</v>
      </c>
      <c r="E620" s="675" t="s">
        <v>6497</v>
      </c>
      <c r="F620" s="576" t="s">
        <v>1294</v>
      </c>
      <c r="G620" s="576" t="s">
        <v>3666</v>
      </c>
      <c r="H620" s="848"/>
      <c r="I620" s="848"/>
    </row>
    <row r="621" spans="1:9" ht="13.5">
      <c r="A621" s="674" t="s">
        <v>5088</v>
      </c>
      <c r="B621" s="665" t="s">
        <v>5089</v>
      </c>
      <c r="C621" s="665" t="s">
        <v>5089</v>
      </c>
      <c r="D621" s="575">
        <v>4872</v>
      </c>
      <c r="E621" s="675" t="s">
        <v>6497</v>
      </c>
      <c r="F621" s="576" t="s">
        <v>1294</v>
      </c>
      <c r="G621" s="576" t="s">
        <v>3666</v>
      </c>
      <c r="H621" s="848"/>
      <c r="I621" s="848"/>
    </row>
    <row r="622" spans="1:9" ht="13.5">
      <c r="A622" s="674" t="s">
        <v>5090</v>
      </c>
      <c r="B622" s="665" t="s">
        <v>5091</v>
      </c>
      <c r="C622" s="665" t="s">
        <v>5091</v>
      </c>
      <c r="D622" s="575">
        <v>5724</v>
      </c>
      <c r="E622" s="675" t="s">
        <v>6497</v>
      </c>
      <c r="F622" s="576" t="s">
        <v>1294</v>
      </c>
      <c r="G622" s="576" t="s">
        <v>3666</v>
      </c>
      <c r="H622" s="848"/>
      <c r="I622" s="848"/>
    </row>
    <row r="623" spans="1:9" ht="13.5">
      <c r="A623" s="674" t="s">
        <v>5092</v>
      </c>
      <c r="B623" s="665" t="s">
        <v>5093</v>
      </c>
      <c r="C623" s="665" t="s">
        <v>5093</v>
      </c>
      <c r="D623" s="575">
        <v>6444</v>
      </c>
      <c r="E623" s="675" t="s">
        <v>6497</v>
      </c>
      <c r="F623" s="576" t="s">
        <v>1294</v>
      </c>
      <c r="G623" s="576" t="s">
        <v>3666</v>
      </c>
      <c r="H623" s="848"/>
      <c r="I623" s="848"/>
    </row>
    <row r="624" spans="1:9" ht="13.5">
      <c r="A624" s="674" t="s">
        <v>5094</v>
      </c>
      <c r="B624" s="665" t="s">
        <v>5095</v>
      </c>
      <c r="C624" s="665" t="s">
        <v>5095</v>
      </c>
      <c r="D624" s="575">
        <v>9264</v>
      </c>
      <c r="E624" s="675" t="s">
        <v>6497</v>
      </c>
      <c r="F624" s="576" t="s">
        <v>1294</v>
      </c>
      <c r="G624" s="576" t="s">
        <v>3666</v>
      </c>
      <c r="H624" s="848"/>
      <c r="I624" s="848"/>
    </row>
    <row r="625" spans="1:9" ht="13.5">
      <c r="A625" s="674" t="s">
        <v>5096</v>
      </c>
      <c r="B625" s="665" t="s">
        <v>5097</v>
      </c>
      <c r="C625" s="665" t="s">
        <v>5097</v>
      </c>
      <c r="D625" s="575">
        <v>10884</v>
      </c>
      <c r="E625" s="675" t="s">
        <v>6497</v>
      </c>
      <c r="F625" s="576" t="s">
        <v>1294</v>
      </c>
      <c r="G625" s="576" t="s">
        <v>3666</v>
      </c>
      <c r="H625" s="848"/>
      <c r="I625" s="848"/>
    </row>
    <row r="626" spans="1:9" ht="13.5">
      <c r="A626" s="674" t="s">
        <v>5098</v>
      </c>
      <c r="B626" s="665" t="s">
        <v>5099</v>
      </c>
      <c r="C626" s="665" t="s">
        <v>5099</v>
      </c>
      <c r="D626" s="575">
        <v>3060</v>
      </c>
      <c r="E626" s="675" t="s">
        <v>6497</v>
      </c>
      <c r="F626" s="576" t="s">
        <v>1294</v>
      </c>
      <c r="G626" s="576" t="s">
        <v>3666</v>
      </c>
      <c r="H626" s="848"/>
      <c r="I626" s="848"/>
    </row>
    <row r="627" spans="1:9" ht="13.5">
      <c r="A627" s="674" t="s">
        <v>5100</v>
      </c>
      <c r="B627" s="665" t="s">
        <v>5101</v>
      </c>
      <c r="C627" s="665" t="s">
        <v>5101</v>
      </c>
      <c r="D627" s="575">
        <v>4392</v>
      </c>
      <c r="E627" s="675" t="s">
        <v>6497</v>
      </c>
      <c r="F627" s="576" t="s">
        <v>1294</v>
      </c>
      <c r="G627" s="576" t="s">
        <v>3666</v>
      </c>
      <c r="H627" s="848"/>
      <c r="I627" s="848"/>
    </row>
    <row r="628" spans="1:9" ht="13.5">
      <c r="A628" s="674" t="s">
        <v>5102</v>
      </c>
      <c r="B628" s="665" t="s">
        <v>5103</v>
      </c>
      <c r="C628" s="665" t="s">
        <v>5103</v>
      </c>
      <c r="D628" s="575">
        <v>5160</v>
      </c>
      <c r="E628" s="675" t="s">
        <v>6497</v>
      </c>
      <c r="F628" s="576" t="s">
        <v>1294</v>
      </c>
      <c r="G628" s="576" t="s">
        <v>3666</v>
      </c>
      <c r="H628" s="848"/>
      <c r="I628" s="848"/>
    </row>
    <row r="629" spans="1:9" ht="13.5">
      <c r="A629" s="674" t="s">
        <v>5104</v>
      </c>
      <c r="B629" s="665" t="s">
        <v>5105</v>
      </c>
      <c r="C629" s="665" t="s">
        <v>5105</v>
      </c>
      <c r="D629" s="575">
        <v>7296</v>
      </c>
      <c r="E629" s="675" t="s">
        <v>6497</v>
      </c>
      <c r="F629" s="576" t="s">
        <v>7</v>
      </c>
      <c r="G629" s="576" t="s">
        <v>3666</v>
      </c>
      <c r="H629" s="848"/>
      <c r="I629" s="848"/>
    </row>
    <row r="630" spans="1:9" ht="13.5">
      <c r="A630" s="674" t="s">
        <v>5106</v>
      </c>
      <c r="B630" s="665" t="s">
        <v>5107</v>
      </c>
      <c r="C630" s="665" t="s">
        <v>5107</v>
      </c>
      <c r="D630" s="575">
        <v>10500</v>
      </c>
      <c r="E630" s="675" t="s">
        <v>6497</v>
      </c>
      <c r="F630" s="576" t="s">
        <v>7</v>
      </c>
      <c r="G630" s="576" t="s">
        <v>3666</v>
      </c>
      <c r="H630" s="848"/>
      <c r="I630" s="848"/>
    </row>
    <row r="631" spans="1:9" ht="13.5">
      <c r="A631" s="674" t="s">
        <v>5108</v>
      </c>
      <c r="B631" s="665" t="s">
        <v>5109</v>
      </c>
      <c r="C631" s="665" t="s">
        <v>5109</v>
      </c>
      <c r="D631" s="575">
        <v>12324</v>
      </c>
      <c r="E631" s="675" t="s">
        <v>6497</v>
      </c>
      <c r="F631" s="576" t="s">
        <v>7</v>
      </c>
      <c r="G631" s="576" t="s">
        <v>3666</v>
      </c>
      <c r="H631" s="848"/>
      <c r="I631" s="848"/>
    </row>
    <row r="632" spans="1:9" ht="13.5">
      <c r="A632" s="674" t="s">
        <v>5110</v>
      </c>
      <c r="B632" s="665" t="s">
        <v>5111</v>
      </c>
      <c r="C632" s="665" t="s">
        <v>5111</v>
      </c>
      <c r="D632" s="575">
        <v>12732</v>
      </c>
      <c r="E632" s="675" t="s">
        <v>6497</v>
      </c>
      <c r="F632" s="576" t="s">
        <v>7</v>
      </c>
      <c r="G632" s="576" t="s">
        <v>3666</v>
      </c>
      <c r="H632" s="848"/>
      <c r="I632" s="848"/>
    </row>
    <row r="633" spans="1:9" ht="13.5">
      <c r="A633" s="674" t="s">
        <v>5112</v>
      </c>
      <c r="B633" s="665" t="s">
        <v>5113</v>
      </c>
      <c r="C633" s="665" t="s">
        <v>5113</v>
      </c>
      <c r="D633" s="575">
        <v>18312</v>
      </c>
      <c r="E633" s="675" t="s">
        <v>6497</v>
      </c>
      <c r="F633" s="576" t="s">
        <v>7</v>
      </c>
      <c r="G633" s="576" t="s">
        <v>3666</v>
      </c>
      <c r="H633" s="848"/>
      <c r="I633" s="848"/>
    </row>
    <row r="634" spans="1:9" ht="13.5">
      <c r="A634" s="674" t="s">
        <v>5114</v>
      </c>
      <c r="B634" s="665" t="s">
        <v>5115</v>
      </c>
      <c r="C634" s="665" t="s">
        <v>5115</v>
      </c>
      <c r="D634" s="575">
        <v>21492</v>
      </c>
      <c r="E634" s="675" t="s">
        <v>6497</v>
      </c>
      <c r="F634" s="576" t="s">
        <v>7</v>
      </c>
      <c r="G634" s="576" t="s">
        <v>3666</v>
      </c>
      <c r="H634" s="848"/>
      <c r="I634" s="848"/>
    </row>
    <row r="635" spans="1:9" ht="13.5">
      <c r="A635" s="674" t="s">
        <v>5116</v>
      </c>
      <c r="B635" s="665" t="s">
        <v>5117</v>
      </c>
      <c r="C635" s="665" t="s">
        <v>5117</v>
      </c>
      <c r="D635" s="575">
        <v>17484</v>
      </c>
      <c r="E635" s="675" t="s">
        <v>6497</v>
      </c>
      <c r="F635" s="576" t="s">
        <v>7</v>
      </c>
      <c r="G635" s="576" t="s">
        <v>3666</v>
      </c>
      <c r="H635" s="848"/>
      <c r="I635" s="848"/>
    </row>
    <row r="636" spans="1:9" ht="13.5">
      <c r="A636" s="674" t="s">
        <v>5118</v>
      </c>
      <c r="B636" s="665" t="s">
        <v>5119</v>
      </c>
      <c r="C636" s="665" t="s">
        <v>5119</v>
      </c>
      <c r="D636" s="575">
        <v>25152</v>
      </c>
      <c r="E636" s="675" t="s">
        <v>6497</v>
      </c>
      <c r="F636" s="576" t="s">
        <v>7</v>
      </c>
      <c r="G636" s="576" t="s">
        <v>3666</v>
      </c>
      <c r="H636" s="848"/>
      <c r="I636" s="848"/>
    </row>
    <row r="637" spans="1:9" ht="13.5">
      <c r="A637" s="674" t="s">
        <v>5120</v>
      </c>
      <c r="B637" s="665" t="s">
        <v>5121</v>
      </c>
      <c r="C637" s="665" t="s">
        <v>5121</v>
      </c>
      <c r="D637" s="575">
        <v>29508</v>
      </c>
      <c r="E637" s="675" t="s">
        <v>6497</v>
      </c>
      <c r="F637" s="576" t="s">
        <v>7</v>
      </c>
      <c r="G637" s="576" t="s">
        <v>3666</v>
      </c>
      <c r="H637" s="848"/>
      <c r="I637" s="848"/>
    </row>
    <row r="638" spans="1:9" ht="13.5">
      <c r="A638" s="674" t="s">
        <v>5122</v>
      </c>
      <c r="B638" s="665" t="s">
        <v>5123</v>
      </c>
      <c r="C638" s="665" t="s">
        <v>5123</v>
      </c>
      <c r="D638" s="575">
        <v>21384</v>
      </c>
      <c r="E638" s="675" t="s">
        <v>6497</v>
      </c>
      <c r="F638" s="576" t="s">
        <v>7</v>
      </c>
      <c r="G638" s="576" t="s">
        <v>3666</v>
      </c>
      <c r="H638" s="848"/>
      <c r="I638" s="848"/>
    </row>
    <row r="639" spans="1:9" ht="13.5">
      <c r="A639" s="674" t="s">
        <v>5124</v>
      </c>
      <c r="B639" s="665" t="s">
        <v>5125</v>
      </c>
      <c r="C639" s="665" t="s">
        <v>5125</v>
      </c>
      <c r="D639" s="575">
        <v>30744</v>
      </c>
      <c r="E639" s="675" t="s">
        <v>6497</v>
      </c>
      <c r="F639" s="576" t="s">
        <v>7</v>
      </c>
      <c r="G639" s="576" t="s">
        <v>3666</v>
      </c>
      <c r="H639" s="848"/>
      <c r="I639" s="848"/>
    </row>
    <row r="640" spans="1:9" ht="13.5">
      <c r="A640" s="674" t="s">
        <v>5126</v>
      </c>
      <c r="B640" s="665" t="s">
        <v>5127</v>
      </c>
      <c r="C640" s="665" t="s">
        <v>5127</v>
      </c>
      <c r="D640" s="575">
        <v>36096</v>
      </c>
      <c r="E640" s="675" t="s">
        <v>6497</v>
      </c>
      <c r="F640" s="576" t="s">
        <v>7</v>
      </c>
      <c r="G640" s="576" t="s">
        <v>3666</v>
      </c>
      <c r="H640" s="158"/>
      <c r="I640" s="158"/>
    </row>
    <row r="641" spans="1:9" ht="13.5">
      <c r="A641" s="674" t="s">
        <v>5128</v>
      </c>
      <c r="B641" s="665" t="s">
        <v>5129</v>
      </c>
      <c r="C641" s="665" t="s">
        <v>5129</v>
      </c>
      <c r="D641" s="575">
        <v>5436</v>
      </c>
      <c r="E641" s="675" t="s">
        <v>6497</v>
      </c>
      <c r="F641" s="576" t="s">
        <v>7</v>
      </c>
      <c r="G641" s="576" t="s">
        <v>3666</v>
      </c>
      <c r="H641" s="848"/>
      <c r="I641" s="848"/>
    </row>
    <row r="642" spans="1:9" ht="13.5">
      <c r="A642" s="674" t="s">
        <v>5130</v>
      </c>
      <c r="B642" s="665" t="s">
        <v>5131</v>
      </c>
      <c r="C642" s="665" t="s">
        <v>5131</v>
      </c>
      <c r="D642" s="575">
        <v>7800</v>
      </c>
      <c r="E642" s="675" t="s">
        <v>6497</v>
      </c>
      <c r="F642" s="576" t="s">
        <v>7</v>
      </c>
      <c r="G642" s="576" t="s">
        <v>3666</v>
      </c>
      <c r="H642" s="848"/>
      <c r="I642" s="848"/>
    </row>
    <row r="643" spans="1:9" ht="13.5">
      <c r="A643" s="674" t="s">
        <v>5132</v>
      </c>
      <c r="B643" s="665" t="s">
        <v>5133</v>
      </c>
      <c r="C643" s="665" t="s">
        <v>5133</v>
      </c>
      <c r="D643" s="575">
        <v>9168</v>
      </c>
      <c r="E643" s="675" t="s">
        <v>6497</v>
      </c>
      <c r="F643" s="576" t="s">
        <v>7</v>
      </c>
      <c r="G643" s="576" t="s">
        <v>3666</v>
      </c>
      <c r="H643" s="848"/>
      <c r="I643" s="848"/>
    </row>
    <row r="644" spans="1:9" ht="13.5">
      <c r="A644" s="674" t="s">
        <v>5134</v>
      </c>
      <c r="B644" s="665" t="s">
        <v>5135</v>
      </c>
      <c r="C644" s="665" t="s">
        <v>5135</v>
      </c>
      <c r="D644" s="575">
        <v>10188</v>
      </c>
      <c r="E644" s="675" t="s">
        <v>6497</v>
      </c>
      <c r="F644" s="576" t="s">
        <v>7</v>
      </c>
      <c r="G644" s="576" t="s">
        <v>3666</v>
      </c>
      <c r="H644" s="848"/>
      <c r="I644" s="848"/>
    </row>
    <row r="645" spans="1:9" ht="13.5">
      <c r="A645" s="674" t="s">
        <v>5136</v>
      </c>
      <c r="B645" s="665" t="s">
        <v>5137</v>
      </c>
      <c r="C645" s="665" t="s">
        <v>5137</v>
      </c>
      <c r="D645" s="575">
        <v>14640</v>
      </c>
      <c r="E645" s="675" t="s">
        <v>6497</v>
      </c>
      <c r="F645" s="576" t="s">
        <v>7</v>
      </c>
      <c r="G645" s="576" t="s">
        <v>3666</v>
      </c>
      <c r="H645" s="848"/>
      <c r="I645" s="848"/>
    </row>
    <row r="646" spans="1:9" ht="13.5">
      <c r="A646" s="674" t="s">
        <v>5138</v>
      </c>
      <c r="B646" s="665" t="s">
        <v>5139</v>
      </c>
      <c r="C646" s="665" t="s">
        <v>5139</v>
      </c>
      <c r="D646" s="575">
        <v>17184</v>
      </c>
      <c r="E646" s="675" t="s">
        <v>6497</v>
      </c>
      <c r="F646" s="576" t="s">
        <v>7</v>
      </c>
      <c r="G646" s="576" t="s">
        <v>3666</v>
      </c>
      <c r="H646" s="848"/>
      <c r="I646" s="848"/>
    </row>
    <row r="647" spans="1:9" ht="13.5">
      <c r="A647" s="674" t="s">
        <v>5140</v>
      </c>
      <c r="B647" s="665" t="s">
        <v>5141</v>
      </c>
      <c r="C647" s="665" t="s">
        <v>5141</v>
      </c>
      <c r="D647" s="575">
        <v>14100</v>
      </c>
      <c r="E647" s="675" t="s">
        <v>6497</v>
      </c>
      <c r="F647" s="576" t="s">
        <v>7</v>
      </c>
      <c r="G647" s="576" t="s">
        <v>3666</v>
      </c>
      <c r="H647" s="848"/>
      <c r="I647" s="848"/>
    </row>
    <row r="648" spans="1:9" ht="13.5">
      <c r="A648" s="674" t="s">
        <v>5142</v>
      </c>
      <c r="B648" s="665" t="s">
        <v>5143</v>
      </c>
      <c r="C648" s="665" t="s">
        <v>5143</v>
      </c>
      <c r="D648" s="575">
        <v>20244</v>
      </c>
      <c r="E648" s="675" t="s">
        <v>6497</v>
      </c>
      <c r="F648" s="576" t="s">
        <v>7</v>
      </c>
      <c r="G648" s="576" t="s">
        <v>3666</v>
      </c>
      <c r="H648" s="848"/>
      <c r="I648" s="848"/>
    </row>
    <row r="649" spans="1:9" ht="13.5">
      <c r="A649" s="674" t="s">
        <v>5144</v>
      </c>
      <c r="B649" s="665" t="s">
        <v>5145</v>
      </c>
      <c r="C649" s="665" t="s">
        <v>5145</v>
      </c>
      <c r="D649" s="575">
        <v>23772</v>
      </c>
      <c r="E649" s="675" t="s">
        <v>6497</v>
      </c>
      <c r="F649" s="576" t="s">
        <v>7</v>
      </c>
      <c r="G649" s="576" t="s">
        <v>3666</v>
      </c>
      <c r="H649" s="848"/>
      <c r="I649" s="848"/>
    </row>
    <row r="650" spans="1:9" ht="13.5">
      <c r="A650" s="674" t="s">
        <v>5146</v>
      </c>
      <c r="B650" s="665" t="s">
        <v>5147</v>
      </c>
      <c r="C650" s="665" t="s">
        <v>5147</v>
      </c>
      <c r="D650" s="575">
        <v>4752</v>
      </c>
      <c r="E650" s="675" t="s">
        <v>6497</v>
      </c>
      <c r="F650" s="576" t="s">
        <v>7</v>
      </c>
      <c r="G650" s="576" t="s">
        <v>3666</v>
      </c>
      <c r="H650" s="848"/>
      <c r="I650" s="848"/>
    </row>
    <row r="651" spans="1:9" ht="13.5">
      <c r="A651" s="674" t="s">
        <v>5148</v>
      </c>
      <c r="B651" s="665" t="s">
        <v>5149</v>
      </c>
      <c r="C651" s="665" t="s">
        <v>5149</v>
      </c>
      <c r="D651" s="575">
        <v>6840</v>
      </c>
      <c r="E651" s="675" t="s">
        <v>6497</v>
      </c>
      <c r="F651" s="576" t="s">
        <v>7</v>
      </c>
      <c r="G651" s="576" t="s">
        <v>3666</v>
      </c>
      <c r="H651" s="848"/>
      <c r="I651" s="848"/>
    </row>
    <row r="652" spans="1:9" ht="13.5">
      <c r="A652" s="674" t="s">
        <v>5150</v>
      </c>
      <c r="B652" s="665" t="s">
        <v>5151</v>
      </c>
      <c r="C652" s="665" t="s">
        <v>5151</v>
      </c>
      <c r="D652" s="575">
        <v>8016</v>
      </c>
      <c r="E652" s="675" t="s">
        <v>6497</v>
      </c>
      <c r="F652" s="576" t="s">
        <v>7</v>
      </c>
      <c r="G652" s="576" t="s">
        <v>3666</v>
      </c>
      <c r="H652" s="848"/>
      <c r="I652" s="848"/>
    </row>
    <row r="653" spans="1:9" ht="13.5">
      <c r="A653" s="674" t="s">
        <v>5152</v>
      </c>
      <c r="B653" s="665" t="s">
        <v>5153</v>
      </c>
      <c r="C653" s="665" t="s">
        <v>5153</v>
      </c>
      <c r="D653" s="575">
        <v>8652</v>
      </c>
      <c r="E653" s="675" t="s">
        <v>6497</v>
      </c>
      <c r="F653" s="576" t="s">
        <v>7</v>
      </c>
      <c r="G653" s="576" t="s">
        <v>3666</v>
      </c>
      <c r="H653" s="848"/>
      <c r="I653" s="848"/>
    </row>
    <row r="654" spans="1:9" ht="13.5">
      <c r="A654" s="674" t="s">
        <v>5154</v>
      </c>
      <c r="B654" s="665" t="s">
        <v>5155</v>
      </c>
      <c r="C654" s="665" t="s">
        <v>5155</v>
      </c>
      <c r="D654" s="575">
        <v>12444</v>
      </c>
      <c r="E654" s="675" t="s">
        <v>6497</v>
      </c>
      <c r="F654" s="576" t="s">
        <v>7</v>
      </c>
      <c r="G654" s="576" t="s">
        <v>3666</v>
      </c>
      <c r="H654" s="848"/>
      <c r="I654" s="848"/>
    </row>
    <row r="655" spans="1:9" ht="13.5">
      <c r="A655" s="674" t="s">
        <v>5156</v>
      </c>
      <c r="B655" s="665" t="s">
        <v>5157</v>
      </c>
      <c r="C655" s="665" t="s">
        <v>5157</v>
      </c>
      <c r="D655" s="575">
        <v>14604</v>
      </c>
      <c r="E655" s="675" t="s">
        <v>6497</v>
      </c>
      <c r="F655" s="576" t="s">
        <v>7</v>
      </c>
      <c r="G655" s="576" t="s">
        <v>3666</v>
      </c>
      <c r="H655" s="848"/>
      <c r="I655" s="848"/>
    </row>
    <row r="656" spans="1:9" ht="13.5">
      <c r="A656" s="674" t="s">
        <v>5158</v>
      </c>
      <c r="B656" s="665" t="s">
        <v>5159</v>
      </c>
      <c r="C656" s="665" t="s">
        <v>5159</v>
      </c>
      <c r="D656" s="575">
        <v>3912</v>
      </c>
      <c r="E656" s="675" t="s">
        <v>6497</v>
      </c>
      <c r="F656" s="576" t="s">
        <v>7</v>
      </c>
      <c r="G656" s="576" t="s">
        <v>3666</v>
      </c>
      <c r="H656" s="848"/>
      <c r="I656" s="848"/>
    </row>
    <row r="657" spans="1:9" ht="13.5">
      <c r="A657" s="674" t="s">
        <v>5160</v>
      </c>
      <c r="B657" s="665" t="s">
        <v>5161</v>
      </c>
      <c r="C657" s="665" t="s">
        <v>5161</v>
      </c>
      <c r="D657" s="575">
        <v>5604</v>
      </c>
      <c r="E657" s="675" t="s">
        <v>6497</v>
      </c>
      <c r="F657" s="576" t="s">
        <v>7</v>
      </c>
      <c r="G657" s="576" t="s">
        <v>3666</v>
      </c>
      <c r="H657" s="848"/>
      <c r="I657" s="848"/>
    </row>
    <row r="658" spans="1:9" ht="13.5">
      <c r="A658" s="674" t="s">
        <v>5162</v>
      </c>
      <c r="B658" s="665" t="s">
        <v>5163</v>
      </c>
      <c r="C658" s="665" t="s">
        <v>5163</v>
      </c>
      <c r="D658" s="575">
        <v>6576</v>
      </c>
      <c r="E658" s="675" t="s">
        <v>6497</v>
      </c>
      <c r="F658" s="576" t="s">
        <v>7</v>
      </c>
      <c r="G658" s="576" t="s">
        <v>3666</v>
      </c>
      <c r="H658" s="848"/>
      <c r="I658" s="848"/>
    </row>
    <row r="659" spans="1:9" ht="13.5">
      <c r="A659" s="674" t="s">
        <v>5164</v>
      </c>
      <c r="B659" s="665" t="s">
        <v>5165</v>
      </c>
      <c r="C659" s="665" t="s">
        <v>5165</v>
      </c>
      <c r="D659" s="575">
        <v>7296</v>
      </c>
      <c r="E659" s="675" t="s">
        <v>6497</v>
      </c>
      <c r="F659" s="576" t="s">
        <v>1294</v>
      </c>
      <c r="G659" s="576" t="s">
        <v>3666</v>
      </c>
      <c r="H659" s="848"/>
      <c r="I659" s="848"/>
    </row>
    <row r="660" spans="1:9" ht="13.5">
      <c r="A660" s="674" t="s">
        <v>5166</v>
      </c>
      <c r="B660" s="665" t="s">
        <v>5167</v>
      </c>
      <c r="C660" s="665" t="s">
        <v>5167</v>
      </c>
      <c r="D660" s="575">
        <v>10500</v>
      </c>
      <c r="E660" s="675" t="s">
        <v>6497</v>
      </c>
      <c r="F660" s="576" t="s">
        <v>1294</v>
      </c>
      <c r="G660" s="576" t="s">
        <v>3666</v>
      </c>
      <c r="H660" s="848"/>
      <c r="I660" s="848"/>
    </row>
    <row r="661" spans="1:9" ht="13.5">
      <c r="A661" s="674" t="s">
        <v>5168</v>
      </c>
      <c r="B661" s="665" t="s">
        <v>5169</v>
      </c>
      <c r="C661" s="665" t="s">
        <v>5169</v>
      </c>
      <c r="D661" s="575">
        <v>12324</v>
      </c>
      <c r="E661" s="675" t="s">
        <v>6497</v>
      </c>
      <c r="F661" s="576" t="s">
        <v>1294</v>
      </c>
      <c r="G661" s="576" t="s">
        <v>3666</v>
      </c>
      <c r="H661" s="848"/>
      <c r="I661" s="848"/>
    </row>
    <row r="662" spans="1:9" ht="13.5">
      <c r="A662" s="674" t="s">
        <v>5170</v>
      </c>
      <c r="B662" s="665" t="s">
        <v>5171</v>
      </c>
      <c r="C662" s="665" t="s">
        <v>5171</v>
      </c>
      <c r="D662" s="575">
        <v>12732</v>
      </c>
      <c r="E662" s="675" t="s">
        <v>6497</v>
      </c>
      <c r="F662" s="576" t="s">
        <v>1294</v>
      </c>
      <c r="G662" s="576" t="s">
        <v>3666</v>
      </c>
      <c r="H662" s="848"/>
      <c r="I662" s="848"/>
    </row>
    <row r="663" spans="1:9" ht="13.5">
      <c r="A663" s="674" t="s">
        <v>5172</v>
      </c>
      <c r="B663" s="665" t="s">
        <v>5173</v>
      </c>
      <c r="C663" s="665" t="s">
        <v>5173</v>
      </c>
      <c r="D663" s="575">
        <v>18312</v>
      </c>
      <c r="E663" s="675" t="s">
        <v>6497</v>
      </c>
      <c r="F663" s="576" t="s">
        <v>1294</v>
      </c>
      <c r="G663" s="576" t="s">
        <v>3666</v>
      </c>
      <c r="H663" s="848"/>
      <c r="I663" s="848"/>
    </row>
    <row r="664" spans="1:9" ht="13.5">
      <c r="A664" s="674" t="s">
        <v>5174</v>
      </c>
      <c r="B664" s="665" t="s">
        <v>5175</v>
      </c>
      <c r="C664" s="665" t="s">
        <v>5175</v>
      </c>
      <c r="D664" s="575">
        <v>21492</v>
      </c>
      <c r="E664" s="675" t="s">
        <v>6497</v>
      </c>
      <c r="F664" s="576" t="s">
        <v>1294</v>
      </c>
      <c r="G664" s="576" t="s">
        <v>3666</v>
      </c>
      <c r="H664" s="848"/>
      <c r="I664" s="848"/>
    </row>
    <row r="665" spans="1:9" ht="13.5">
      <c r="A665" s="674" t="s">
        <v>5176</v>
      </c>
      <c r="B665" s="665" t="s">
        <v>5177</v>
      </c>
      <c r="C665" s="665" t="s">
        <v>5177</v>
      </c>
      <c r="D665" s="575">
        <v>17484</v>
      </c>
      <c r="E665" s="675" t="s">
        <v>6497</v>
      </c>
      <c r="F665" s="576" t="s">
        <v>1294</v>
      </c>
      <c r="G665" s="576" t="s">
        <v>3666</v>
      </c>
      <c r="H665" s="848"/>
      <c r="I665" s="848"/>
    </row>
    <row r="666" spans="1:9" ht="13.5">
      <c r="A666" s="674" t="s">
        <v>5178</v>
      </c>
      <c r="B666" s="665" t="s">
        <v>5179</v>
      </c>
      <c r="C666" s="665" t="s">
        <v>5179</v>
      </c>
      <c r="D666" s="575">
        <v>25152</v>
      </c>
      <c r="E666" s="675" t="s">
        <v>6497</v>
      </c>
      <c r="F666" s="576" t="s">
        <v>1294</v>
      </c>
      <c r="G666" s="576" t="s">
        <v>3666</v>
      </c>
      <c r="H666" s="848"/>
      <c r="I666" s="848"/>
    </row>
    <row r="667" spans="1:9" ht="13.5">
      <c r="A667" s="674" t="s">
        <v>5180</v>
      </c>
      <c r="B667" s="665" t="s">
        <v>5181</v>
      </c>
      <c r="C667" s="665" t="s">
        <v>5181</v>
      </c>
      <c r="D667" s="575">
        <v>29508</v>
      </c>
      <c r="E667" s="675" t="s">
        <v>6497</v>
      </c>
      <c r="F667" s="576" t="s">
        <v>1294</v>
      </c>
      <c r="G667" s="576" t="s">
        <v>3666</v>
      </c>
      <c r="H667" s="848"/>
      <c r="I667" s="848"/>
    </row>
    <row r="668" spans="1:9" ht="13.5">
      <c r="A668" s="674" t="s">
        <v>5182</v>
      </c>
      <c r="B668" s="665" t="s">
        <v>5183</v>
      </c>
      <c r="C668" s="665" t="s">
        <v>5183</v>
      </c>
      <c r="D668" s="575">
        <v>21384</v>
      </c>
      <c r="E668" s="675" t="s">
        <v>6497</v>
      </c>
      <c r="F668" s="576" t="s">
        <v>1294</v>
      </c>
      <c r="G668" s="576" t="s">
        <v>3666</v>
      </c>
      <c r="H668" s="848"/>
      <c r="I668" s="848"/>
    </row>
    <row r="669" spans="1:9" ht="13.5">
      <c r="A669" s="674" t="s">
        <v>5184</v>
      </c>
      <c r="B669" s="665" t="s">
        <v>5185</v>
      </c>
      <c r="C669" s="665" t="s">
        <v>5185</v>
      </c>
      <c r="D669" s="575">
        <v>30744</v>
      </c>
      <c r="E669" s="675" t="s">
        <v>6497</v>
      </c>
      <c r="F669" s="576" t="s">
        <v>1294</v>
      </c>
      <c r="G669" s="576" t="s">
        <v>3666</v>
      </c>
      <c r="H669" s="848"/>
      <c r="I669" s="848"/>
    </row>
    <row r="670" spans="1:9" ht="13.5">
      <c r="A670" s="674" t="s">
        <v>5186</v>
      </c>
      <c r="B670" s="665" t="s">
        <v>5187</v>
      </c>
      <c r="C670" s="665" t="s">
        <v>5187</v>
      </c>
      <c r="D670" s="575">
        <v>36096</v>
      </c>
      <c r="E670" s="675" t="s">
        <v>6497</v>
      </c>
      <c r="F670" s="576" t="s">
        <v>1294</v>
      </c>
      <c r="G670" s="576" t="s">
        <v>3666</v>
      </c>
      <c r="H670" s="158"/>
      <c r="I670" s="158"/>
    </row>
    <row r="671" spans="1:9" ht="13.5">
      <c r="A671" s="674" t="s">
        <v>5188</v>
      </c>
      <c r="B671" s="665" t="s">
        <v>5189</v>
      </c>
      <c r="C671" s="665" t="s">
        <v>5189</v>
      </c>
      <c r="D671" s="575">
        <v>5436</v>
      </c>
      <c r="E671" s="675" t="s">
        <v>6497</v>
      </c>
      <c r="F671" s="576" t="s">
        <v>1294</v>
      </c>
      <c r="G671" s="576" t="s">
        <v>3666</v>
      </c>
      <c r="H671" s="848"/>
      <c r="I671" s="848"/>
    </row>
    <row r="672" spans="1:9" ht="13.5">
      <c r="A672" s="674" t="s">
        <v>5190</v>
      </c>
      <c r="B672" s="665" t="s">
        <v>5191</v>
      </c>
      <c r="C672" s="665" t="s">
        <v>5191</v>
      </c>
      <c r="D672" s="575">
        <v>7800</v>
      </c>
      <c r="E672" s="675" t="s">
        <v>6497</v>
      </c>
      <c r="F672" s="576" t="s">
        <v>1294</v>
      </c>
      <c r="G672" s="576" t="s">
        <v>3666</v>
      </c>
      <c r="H672" s="848"/>
      <c r="I672" s="848"/>
    </row>
    <row r="673" spans="1:9" ht="13.5">
      <c r="A673" s="674" t="s">
        <v>5192</v>
      </c>
      <c r="B673" s="665" t="s">
        <v>5193</v>
      </c>
      <c r="C673" s="665" t="s">
        <v>5193</v>
      </c>
      <c r="D673" s="575">
        <v>9168</v>
      </c>
      <c r="E673" s="675" t="s">
        <v>6497</v>
      </c>
      <c r="F673" s="576" t="s">
        <v>1294</v>
      </c>
      <c r="G673" s="576" t="s">
        <v>3666</v>
      </c>
      <c r="H673" s="848"/>
      <c r="I673" s="848"/>
    </row>
    <row r="674" spans="1:9" ht="13.5">
      <c r="A674" s="674" t="s">
        <v>5194</v>
      </c>
      <c r="B674" s="665" t="s">
        <v>5195</v>
      </c>
      <c r="C674" s="665" t="s">
        <v>5195</v>
      </c>
      <c r="D674" s="575">
        <v>10188</v>
      </c>
      <c r="E674" s="675" t="s">
        <v>6497</v>
      </c>
      <c r="F674" s="576" t="s">
        <v>1294</v>
      </c>
      <c r="G674" s="576" t="s">
        <v>3666</v>
      </c>
      <c r="H674" s="848"/>
      <c r="I674" s="848"/>
    </row>
    <row r="675" spans="1:9" ht="13.5">
      <c r="A675" s="674" t="s">
        <v>5196</v>
      </c>
      <c r="B675" s="665" t="s">
        <v>5197</v>
      </c>
      <c r="C675" s="665" t="s">
        <v>5197</v>
      </c>
      <c r="D675" s="575">
        <v>14640</v>
      </c>
      <c r="E675" s="675" t="s">
        <v>6497</v>
      </c>
      <c r="F675" s="576" t="s">
        <v>1294</v>
      </c>
      <c r="G675" s="576" t="s">
        <v>3666</v>
      </c>
      <c r="H675" s="848"/>
      <c r="I675" s="848"/>
    </row>
    <row r="676" spans="1:9" ht="13.5">
      <c r="A676" s="674" t="s">
        <v>5198</v>
      </c>
      <c r="B676" s="665" t="s">
        <v>5199</v>
      </c>
      <c r="C676" s="665" t="s">
        <v>5199</v>
      </c>
      <c r="D676" s="575">
        <v>17184</v>
      </c>
      <c r="E676" s="675" t="s">
        <v>6497</v>
      </c>
      <c r="F676" s="576" t="s">
        <v>1294</v>
      </c>
      <c r="G676" s="576" t="s">
        <v>3666</v>
      </c>
      <c r="H676" s="848"/>
      <c r="I676" s="848"/>
    </row>
    <row r="677" spans="1:9" ht="13.5">
      <c r="A677" s="674" t="s">
        <v>5200</v>
      </c>
      <c r="B677" s="665" t="s">
        <v>5201</v>
      </c>
      <c r="C677" s="665" t="s">
        <v>5201</v>
      </c>
      <c r="D677" s="575">
        <v>14100</v>
      </c>
      <c r="E677" s="675" t="s">
        <v>6497</v>
      </c>
      <c r="F677" s="576" t="s">
        <v>1294</v>
      </c>
      <c r="G677" s="576" t="s">
        <v>3666</v>
      </c>
      <c r="H677" s="848"/>
      <c r="I677" s="848"/>
    </row>
    <row r="678" spans="1:9" ht="13.5">
      <c r="A678" s="674" t="s">
        <v>5202</v>
      </c>
      <c r="B678" s="665" t="s">
        <v>5203</v>
      </c>
      <c r="C678" s="665" t="s">
        <v>5203</v>
      </c>
      <c r="D678" s="575">
        <v>20244</v>
      </c>
      <c r="E678" s="675" t="s">
        <v>6497</v>
      </c>
      <c r="F678" s="576" t="s">
        <v>1294</v>
      </c>
      <c r="G678" s="576" t="s">
        <v>3666</v>
      </c>
      <c r="H678" s="848"/>
      <c r="I678" s="848"/>
    </row>
    <row r="679" spans="1:9" ht="13.5">
      <c r="A679" s="674" t="s">
        <v>5204</v>
      </c>
      <c r="B679" s="665" t="s">
        <v>5205</v>
      </c>
      <c r="C679" s="665" t="s">
        <v>5205</v>
      </c>
      <c r="D679" s="575">
        <v>23772</v>
      </c>
      <c r="E679" s="675" t="s">
        <v>6497</v>
      </c>
      <c r="F679" s="576" t="s">
        <v>1294</v>
      </c>
      <c r="G679" s="576" t="s">
        <v>3666</v>
      </c>
      <c r="H679" s="848"/>
      <c r="I679" s="848"/>
    </row>
    <row r="680" spans="1:9" ht="13.5">
      <c r="A680" s="674" t="s">
        <v>5206</v>
      </c>
      <c r="B680" s="665" t="s">
        <v>5207</v>
      </c>
      <c r="C680" s="665" t="s">
        <v>5207</v>
      </c>
      <c r="D680" s="575">
        <v>4752</v>
      </c>
      <c r="E680" s="675" t="s">
        <v>6497</v>
      </c>
      <c r="F680" s="576" t="s">
        <v>1294</v>
      </c>
      <c r="G680" s="576" t="s">
        <v>3666</v>
      </c>
      <c r="H680" s="848"/>
      <c r="I680" s="848"/>
    </row>
    <row r="681" spans="1:9" ht="13.5">
      <c r="A681" s="674" t="s">
        <v>5208</v>
      </c>
      <c r="B681" s="665" t="s">
        <v>5209</v>
      </c>
      <c r="C681" s="665" t="s">
        <v>5209</v>
      </c>
      <c r="D681" s="575">
        <v>6840</v>
      </c>
      <c r="E681" s="675" t="s">
        <v>6497</v>
      </c>
      <c r="F681" s="576" t="s">
        <v>1294</v>
      </c>
      <c r="G681" s="576" t="s">
        <v>3666</v>
      </c>
      <c r="H681" s="848"/>
      <c r="I681" s="848"/>
    </row>
    <row r="682" spans="1:9" ht="13.5">
      <c r="A682" s="674" t="s">
        <v>5210</v>
      </c>
      <c r="B682" s="665" t="s">
        <v>5211</v>
      </c>
      <c r="C682" s="665" t="s">
        <v>5211</v>
      </c>
      <c r="D682" s="575">
        <v>8016</v>
      </c>
      <c r="E682" s="675" t="s">
        <v>6497</v>
      </c>
      <c r="F682" s="576" t="s">
        <v>1294</v>
      </c>
      <c r="G682" s="576" t="s">
        <v>3666</v>
      </c>
      <c r="H682" s="848"/>
      <c r="I682" s="848"/>
    </row>
    <row r="683" spans="1:9" ht="13.5">
      <c r="A683" s="674" t="s">
        <v>5212</v>
      </c>
      <c r="B683" s="665" t="s">
        <v>5213</v>
      </c>
      <c r="C683" s="665" t="s">
        <v>5213</v>
      </c>
      <c r="D683" s="575">
        <v>8652</v>
      </c>
      <c r="E683" s="675" t="s">
        <v>6497</v>
      </c>
      <c r="F683" s="576" t="s">
        <v>1294</v>
      </c>
      <c r="G683" s="576" t="s">
        <v>3666</v>
      </c>
      <c r="H683" s="848"/>
      <c r="I683" s="848"/>
    </row>
    <row r="684" spans="1:9" ht="13.5">
      <c r="A684" s="674" t="s">
        <v>5214</v>
      </c>
      <c r="B684" s="665" t="s">
        <v>5215</v>
      </c>
      <c r="C684" s="665" t="s">
        <v>5215</v>
      </c>
      <c r="D684" s="575">
        <v>12444</v>
      </c>
      <c r="E684" s="675" t="s">
        <v>6497</v>
      </c>
      <c r="F684" s="576" t="s">
        <v>1294</v>
      </c>
      <c r="G684" s="576" t="s">
        <v>3666</v>
      </c>
      <c r="H684" s="848"/>
      <c r="I684" s="848"/>
    </row>
    <row r="685" spans="1:9" ht="13.5">
      <c r="A685" s="674" t="s">
        <v>5216</v>
      </c>
      <c r="B685" s="665" t="s">
        <v>5217</v>
      </c>
      <c r="C685" s="665" t="s">
        <v>5217</v>
      </c>
      <c r="D685" s="575">
        <v>14604</v>
      </c>
      <c r="E685" s="675" t="s">
        <v>6497</v>
      </c>
      <c r="F685" s="576" t="s">
        <v>1294</v>
      </c>
      <c r="G685" s="576" t="s">
        <v>3666</v>
      </c>
      <c r="H685" s="848"/>
      <c r="I685" s="848"/>
    </row>
    <row r="686" spans="1:9" ht="13.5">
      <c r="A686" s="674" t="s">
        <v>5218</v>
      </c>
      <c r="B686" s="665" t="s">
        <v>5219</v>
      </c>
      <c r="C686" s="665" t="s">
        <v>5219</v>
      </c>
      <c r="D686" s="575">
        <v>3912</v>
      </c>
      <c r="E686" s="675" t="s">
        <v>6497</v>
      </c>
      <c r="F686" s="576" t="s">
        <v>1294</v>
      </c>
      <c r="G686" s="576" t="s">
        <v>3666</v>
      </c>
      <c r="H686" s="848"/>
      <c r="I686" s="848"/>
    </row>
    <row r="687" spans="1:9" ht="13.5">
      <c r="A687" s="674" t="s">
        <v>5220</v>
      </c>
      <c r="B687" s="665" t="s">
        <v>5221</v>
      </c>
      <c r="C687" s="665" t="s">
        <v>5221</v>
      </c>
      <c r="D687" s="575">
        <v>5604</v>
      </c>
      <c r="E687" s="675" t="s">
        <v>6497</v>
      </c>
      <c r="F687" s="576" t="s">
        <v>1294</v>
      </c>
      <c r="G687" s="576" t="s">
        <v>3666</v>
      </c>
      <c r="H687" s="848"/>
      <c r="I687" s="848"/>
    </row>
    <row r="688" spans="1:9" ht="14.25" thickBot="1">
      <c r="A688" s="674" t="s">
        <v>5222</v>
      </c>
      <c r="B688" s="665" t="s">
        <v>5223</v>
      </c>
      <c r="C688" s="665" t="s">
        <v>5223</v>
      </c>
      <c r="D688" s="575">
        <v>6576</v>
      </c>
      <c r="E688" s="675" t="s">
        <v>6497</v>
      </c>
      <c r="F688" s="576" t="s">
        <v>1294</v>
      </c>
      <c r="G688" s="576" t="s">
        <v>3666</v>
      </c>
      <c r="H688" s="848"/>
      <c r="I688" s="848"/>
    </row>
    <row r="689" spans="1:9" ht="14.25" thickBot="1">
      <c r="A689" s="241" t="s">
        <v>8795</v>
      </c>
      <c r="B689" s="132"/>
      <c r="C689" s="132"/>
      <c r="D689" s="132"/>
      <c r="E689" s="132"/>
      <c r="F689" s="132"/>
      <c r="G689" s="262"/>
      <c r="H689" s="848"/>
      <c r="I689" s="848"/>
    </row>
    <row r="690" spans="1:9" ht="24.75" thickBot="1">
      <c r="A690" s="760" t="s">
        <v>8796</v>
      </c>
      <c r="B690" s="761" t="s">
        <v>8797</v>
      </c>
      <c r="C690" s="762" t="s">
        <v>8798</v>
      </c>
      <c r="D690" s="763">
        <v>150000</v>
      </c>
      <c r="E690" s="595" t="s">
        <v>6497</v>
      </c>
      <c r="F690" s="764" t="s">
        <v>167</v>
      </c>
      <c r="G690" s="595" t="s">
        <v>4118</v>
      </c>
      <c r="H690" s="848"/>
      <c r="I690" s="848"/>
    </row>
    <row r="691" spans="1:9" ht="14.25" thickBot="1">
      <c r="A691" s="241" t="s">
        <v>7014</v>
      </c>
      <c r="B691" s="858"/>
      <c r="C691" s="858"/>
      <c r="D691" s="858"/>
      <c r="E691" s="858"/>
      <c r="F691" s="858"/>
      <c r="G691" s="393"/>
      <c r="H691" s="158"/>
      <c r="I691" s="158"/>
    </row>
    <row r="692" spans="1:9" ht="48">
      <c r="A692" s="665" t="s">
        <v>7015</v>
      </c>
      <c r="B692" s="219" t="s">
        <v>7016</v>
      </c>
      <c r="C692" s="219" t="s">
        <v>7017</v>
      </c>
      <c r="D692" s="223">
        <v>52800</v>
      </c>
      <c r="E692" s="675" t="s">
        <v>6496</v>
      </c>
      <c r="F692" s="576" t="s">
        <v>167</v>
      </c>
      <c r="G692" s="677" t="s">
        <v>3663</v>
      </c>
      <c r="H692" s="158"/>
      <c r="I692" s="158"/>
    </row>
    <row r="693" spans="1:9" ht="48">
      <c r="A693" s="665" t="s">
        <v>7018</v>
      </c>
      <c r="B693" s="219" t="s">
        <v>7019</v>
      </c>
      <c r="C693" s="219" t="s">
        <v>7020</v>
      </c>
      <c r="D693" s="223">
        <v>52800</v>
      </c>
      <c r="E693" s="675" t="s">
        <v>6496</v>
      </c>
      <c r="F693" s="576" t="s">
        <v>167</v>
      </c>
      <c r="G693" s="680" t="s">
        <v>3664</v>
      </c>
      <c r="H693" s="158"/>
      <c r="I693" s="158"/>
    </row>
    <row r="694" spans="1:9" ht="48.75" thickBot="1">
      <c r="A694" s="665" t="s">
        <v>7021</v>
      </c>
      <c r="B694" s="219" t="s">
        <v>7022</v>
      </c>
      <c r="C694" s="219" t="s">
        <v>7023</v>
      </c>
      <c r="D694" s="223">
        <v>52800</v>
      </c>
      <c r="E694" s="675" t="s">
        <v>6496</v>
      </c>
      <c r="F694" s="576" t="s">
        <v>167</v>
      </c>
      <c r="G694" s="680" t="s">
        <v>8396</v>
      </c>
      <c r="H694" s="158"/>
      <c r="I694" s="158"/>
    </row>
    <row r="695" spans="1:9" ht="14.25" thickBot="1">
      <c r="A695" s="241" t="s">
        <v>9025</v>
      </c>
      <c r="B695" s="858"/>
      <c r="C695" s="858"/>
      <c r="D695" s="858"/>
      <c r="E695" s="858"/>
      <c r="F695" s="858"/>
      <c r="G695" s="393"/>
      <c r="H695" s="158"/>
      <c r="I695" s="158"/>
    </row>
    <row r="696" spans="1:9" ht="24">
      <c r="A696" s="665" t="s">
        <v>9264</v>
      </c>
      <c r="B696" s="219" t="s">
        <v>9001</v>
      </c>
      <c r="C696" s="219" t="s">
        <v>9001</v>
      </c>
      <c r="D696" s="223">
        <v>1</v>
      </c>
      <c r="E696" s="675" t="s">
        <v>6495</v>
      </c>
      <c r="F696" s="576" t="s">
        <v>167</v>
      </c>
      <c r="G696" s="680" t="s">
        <v>3663</v>
      </c>
      <c r="H696" s="158"/>
      <c r="I696" s="158"/>
    </row>
    <row r="697" spans="1:9" ht="24">
      <c r="A697" s="665" t="s">
        <v>9266</v>
      </c>
      <c r="B697" s="219" t="s">
        <v>9002</v>
      </c>
      <c r="C697" s="219" t="s">
        <v>9002</v>
      </c>
      <c r="D697" s="223">
        <v>1</v>
      </c>
      <c r="E697" s="675" t="s">
        <v>6495</v>
      </c>
      <c r="F697" s="576" t="s">
        <v>167</v>
      </c>
      <c r="G697" s="680" t="s">
        <v>3664</v>
      </c>
      <c r="H697" s="158"/>
      <c r="I697" s="158"/>
    </row>
    <row r="698" spans="1:9" ht="24">
      <c r="A698" s="665" t="s">
        <v>9265</v>
      </c>
      <c r="B698" s="219" t="s">
        <v>9003</v>
      </c>
      <c r="C698" s="219" t="s">
        <v>9003</v>
      </c>
      <c r="D698" s="223">
        <v>1</v>
      </c>
      <c r="E698" s="675" t="s">
        <v>6495</v>
      </c>
      <c r="F698" s="576" t="s">
        <v>167</v>
      </c>
      <c r="G698" s="680" t="s">
        <v>8395</v>
      </c>
      <c r="H698" s="158"/>
      <c r="I698" s="158"/>
    </row>
    <row r="699" spans="1:9" ht="24.75" thickBot="1">
      <c r="A699" s="665" t="s">
        <v>9267</v>
      </c>
      <c r="B699" s="219" t="s">
        <v>9004</v>
      </c>
      <c r="C699" s="219" t="s">
        <v>9004</v>
      </c>
      <c r="D699" s="223">
        <v>1</v>
      </c>
      <c r="E699" s="675" t="s">
        <v>6495</v>
      </c>
      <c r="F699" s="576" t="s">
        <v>167</v>
      </c>
      <c r="G699" s="680" t="s">
        <v>6232</v>
      </c>
      <c r="H699" s="158"/>
      <c r="I699" s="158"/>
    </row>
    <row r="700" spans="1:9" ht="13.5">
      <c r="A700" s="679" t="s">
        <v>6176</v>
      </c>
      <c r="B700" s="132"/>
      <c r="C700" s="132"/>
      <c r="D700" s="132"/>
      <c r="E700" s="132"/>
      <c r="F700" s="132"/>
      <c r="G700" s="262"/>
      <c r="H700" s="158"/>
      <c r="I700" s="158"/>
    </row>
    <row r="701" spans="1:9" ht="13.5">
      <c r="A701" s="674" t="s">
        <v>5392</v>
      </c>
      <c r="B701" s="678" t="s">
        <v>5407</v>
      </c>
      <c r="C701" s="665" t="s">
        <v>5393</v>
      </c>
      <c r="D701" s="575">
        <v>228</v>
      </c>
      <c r="E701" s="675" t="s">
        <v>6497</v>
      </c>
      <c r="F701" s="576" t="s">
        <v>1294</v>
      </c>
      <c r="G701" s="576" t="s">
        <v>4118</v>
      </c>
      <c r="H701" s="848"/>
      <c r="I701" s="848"/>
    </row>
    <row r="702" spans="1:9" ht="24">
      <c r="A702" s="674" t="s">
        <v>5394</v>
      </c>
      <c r="B702" s="678" t="s">
        <v>5407</v>
      </c>
      <c r="C702" s="665" t="s">
        <v>5851</v>
      </c>
      <c r="D702" s="575">
        <v>492</v>
      </c>
      <c r="E702" s="675" t="s">
        <v>6497</v>
      </c>
      <c r="F702" s="576" t="s">
        <v>1294</v>
      </c>
      <c r="G702" s="576" t="s">
        <v>4118</v>
      </c>
      <c r="H702" s="848"/>
      <c r="I702" s="848"/>
    </row>
    <row r="703" spans="1:9" s="204" customFormat="1" ht="24">
      <c r="A703" s="674" t="s">
        <v>5395</v>
      </c>
      <c r="B703" s="678" t="s">
        <v>5407</v>
      </c>
      <c r="C703" s="665" t="s">
        <v>5852</v>
      </c>
      <c r="D703" s="575">
        <v>1284</v>
      </c>
      <c r="E703" s="675" t="s">
        <v>6497</v>
      </c>
      <c r="F703" s="576" t="s">
        <v>1294</v>
      </c>
      <c r="G703" s="576" t="s">
        <v>4118</v>
      </c>
      <c r="H703" s="848"/>
      <c r="I703" s="848"/>
    </row>
    <row r="704" spans="1:9" ht="13.5">
      <c r="A704" s="674" t="s">
        <v>5396</v>
      </c>
      <c r="B704" s="678" t="s">
        <v>5407</v>
      </c>
      <c r="C704" s="665" t="s">
        <v>8571</v>
      </c>
      <c r="D704" s="575">
        <v>2124</v>
      </c>
      <c r="E704" s="675" t="s">
        <v>6497</v>
      </c>
      <c r="F704" s="576" t="s">
        <v>1294</v>
      </c>
      <c r="G704" s="576" t="s">
        <v>4118</v>
      </c>
      <c r="H704" s="848"/>
      <c r="I704" s="848"/>
    </row>
    <row r="705" spans="1:9" ht="13.5">
      <c r="A705" s="674" t="s">
        <v>5821</v>
      </c>
      <c r="B705" s="678" t="s">
        <v>5822</v>
      </c>
      <c r="C705" s="665" t="s">
        <v>5823</v>
      </c>
      <c r="D705" s="575">
        <v>372</v>
      </c>
      <c r="E705" s="675" t="s">
        <v>6497</v>
      </c>
      <c r="F705" s="576" t="s">
        <v>1294</v>
      </c>
      <c r="G705" s="675" t="s">
        <v>3664</v>
      </c>
      <c r="H705" s="848"/>
      <c r="I705" s="848"/>
    </row>
    <row r="706" spans="1:9" ht="13.5">
      <c r="A706" s="674" t="s">
        <v>5824</v>
      </c>
      <c r="B706" s="678" t="s">
        <v>8385</v>
      </c>
      <c r="C706" s="665" t="s">
        <v>5825</v>
      </c>
      <c r="D706" s="575">
        <v>540</v>
      </c>
      <c r="E706" s="675" t="s">
        <v>6497</v>
      </c>
      <c r="F706" s="576" t="s">
        <v>1294</v>
      </c>
      <c r="G706" s="675" t="s">
        <v>3664</v>
      </c>
      <c r="H706" s="848"/>
      <c r="I706" s="848"/>
    </row>
    <row r="707" spans="1:9" ht="13.5">
      <c r="A707" s="674" t="s">
        <v>5826</v>
      </c>
      <c r="B707" s="678" t="s">
        <v>5827</v>
      </c>
      <c r="C707" s="665" t="s">
        <v>5828</v>
      </c>
      <c r="D707" s="575">
        <v>2652</v>
      </c>
      <c r="E707" s="675" t="s">
        <v>6497</v>
      </c>
      <c r="F707" s="576" t="s">
        <v>1294</v>
      </c>
      <c r="G707" s="675" t="s">
        <v>3664</v>
      </c>
      <c r="H707" s="848"/>
      <c r="I707" s="848"/>
    </row>
    <row r="708" spans="1:9" ht="13.5">
      <c r="A708" s="674" t="s">
        <v>6960</v>
      </c>
      <c r="B708" s="678" t="s">
        <v>6961</v>
      </c>
      <c r="C708" s="665" t="s">
        <v>6962</v>
      </c>
      <c r="D708" s="575">
        <v>2450</v>
      </c>
      <c r="E708" s="675" t="s">
        <v>6497</v>
      </c>
      <c r="F708" s="576" t="s">
        <v>7</v>
      </c>
      <c r="G708" s="576" t="s">
        <v>3663</v>
      </c>
      <c r="H708" s="848"/>
      <c r="I708" s="848"/>
    </row>
    <row r="709" spans="1:9" ht="13.5">
      <c r="A709" s="674" t="s">
        <v>9030</v>
      </c>
      <c r="B709" s="678" t="s">
        <v>9031</v>
      </c>
      <c r="C709" s="665" t="s">
        <v>9032</v>
      </c>
      <c r="D709" s="575">
        <v>475</v>
      </c>
      <c r="E709" s="675" t="s">
        <v>6497</v>
      </c>
      <c r="F709" s="576" t="s">
        <v>7</v>
      </c>
      <c r="G709" s="576" t="s">
        <v>3663</v>
      </c>
      <c r="H709" s="848"/>
      <c r="I709" s="848"/>
    </row>
    <row r="710" spans="1:9" ht="13.5">
      <c r="A710" s="674" t="s">
        <v>9033</v>
      </c>
      <c r="B710" s="678" t="s">
        <v>9034</v>
      </c>
      <c r="C710" s="665" t="s">
        <v>9035</v>
      </c>
      <c r="D710" s="575">
        <v>2100</v>
      </c>
      <c r="E710" s="675" t="s">
        <v>6497</v>
      </c>
      <c r="F710" s="576" t="s">
        <v>7</v>
      </c>
      <c r="G710" s="576" t="s">
        <v>3663</v>
      </c>
      <c r="H710" s="848"/>
      <c r="I710" s="848"/>
    </row>
    <row r="711" spans="1:9" ht="13.5">
      <c r="A711" s="674" t="s">
        <v>9532</v>
      </c>
      <c r="B711" s="678" t="s">
        <v>9541</v>
      </c>
      <c r="C711" s="665" t="s">
        <v>9542</v>
      </c>
      <c r="D711" s="575">
        <v>1950</v>
      </c>
      <c r="E711" s="675" t="s">
        <v>6497</v>
      </c>
      <c r="F711" s="576" t="s">
        <v>7</v>
      </c>
      <c r="G711" s="576" t="s">
        <v>4118</v>
      </c>
      <c r="H711" s="848"/>
      <c r="I711" s="848"/>
    </row>
    <row r="712" spans="1:9" ht="13.5">
      <c r="A712" s="674" t="s">
        <v>9533</v>
      </c>
      <c r="B712" s="678" t="s">
        <v>9543</v>
      </c>
      <c r="C712" s="665" t="s">
        <v>9544</v>
      </c>
      <c r="D712" s="575">
        <v>2700</v>
      </c>
      <c r="E712" s="675" t="s">
        <v>6497</v>
      </c>
      <c r="F712" s="576" t="s">
        <v>7</v>
      </c>
      <c r="G712" s="576" t="s">
        <v>4118</v>
      </c>
      <c r="H712" s="848"/>
      <c r="I712" s="848"/>
    </row>
    <row r="713" spans="1:9" ht="13.5">
      <c r="A713" s="674" t="s">
        <v>9534</v>
      </c>
      <c r="B713" s="678" t="s">
        <v>9545</v>
      </c>
      <c r="C713" s="665" t="s">
        <v>9546</v>
      </c>
      <c r="D713" s="575">
        <v>1300</v>
      </c>
      <c r="E713" s="675" t="s">
        <v>6497</v>
      </c>
      <c r="F713" s="576" t="s">
        <v>7</v>
      </c>
      <c r="G713" s="576" t="s">
        <v>4118</v>
      </c>
      <c r="H713" s="848"/>
      <c r="I713" s="848"/>
    </row>
    <row r="714" spans="1:9" ht="13.5">
      <c r="A714" s="674" t="s">
        <v>9535</v>
      </c>
      <c r="B714" s="678" t="s">
        <v>9547</v>
      </c>
      <c r="C714" s="665" t="s">
        <v>9548</v>
      </c>
      <c r="D714" s="575">
        <v>2550</v>
      </c>
      <c r="E714" s="675" t="s">
        <v>6497</v>
      </c>
      <c r="F714" s="576" t="s">
        <v>7</v>
      </c>
      <c r="G714" s="576" t="s">
        <v>4118</v>
      </c>
      <c r="H714" s="848"/>
      <c r="I714" s="848"/>
    </row>
    <row r="715" spans="1:9" ht="13.5">
      <c r="A715" s="674" t="s">
        <v>9536</v>
      </c>
      <c r="B715" s="678" t="s">
        <v>9549</v>
      </c>
      <c r="C715" s="665" t="s">
        <v>9550</v>
      </c>
      <c r="D715" s="575">
        <v>2550</v>
      </c>
      <c r="E715" s="675" t="s">
        <v>6497</v>
      </c>
      <c r="F715" s="576" t="s">
        <v>7</v>
      </c>
      <c r="G715" s="576" t="s">
        <v>4118</v>
      </c>
      <c r="H715" s="848"/>
      <c r="I715" s="848"/>
    </row>
    <row r="716" spans="1:9" ht="13.5">
      <c r="A716" s="674" t="s">
        <v>9537</v>
      </c>
      <c r="B716" s="678" t="s">
        <v>9551</v>
      </c>
      <c r="C716" s="665" t="s">
        <v>9552</v>
      </c>
      <c r="D716" s="575">
        <v>750</v>
      </c>
      <c r="E716" s="675" t="s">
        <v>6497</v>
      </c>
      <c r="F716" s="576" t="s">
        <v>7</v>
      </c>
      <c r="G716" s="576" t="s">
        <v>4118</v>
      </c>
      <c r="H716" s="848"/>
      <c r="I716" s="848"/>
    </row>
    <row r="717" spans="1:9" ht="13.5">
      <c r="A717" s="674" t="s">
        <v>9538</v>
      </c>
      <c r="B717" s="678" t="s">
        <v>9554</v>
      </c>
      <c r="C717" s="665" t="s">
        <v>9555</v>
      </c>
      <c r="D717" s="575">
        <v>450</v>
      </c>
      <c r="E717" s="675" t="s">
        <v>6497</v>
      </c>
      <c r="F717" s="576" t="s">
        <v>7</v>
      </c>
      <c r="G717" s="576" t="s">
        <v>4118</v>
      </c>
      <c r="H717" s="848"/>
      <c r="I717" s="848"/>
    </row>
    <row r="718" spans="1:9" ht="13.5">
      <c r="A718" s="674" t="s">
        <v>9553</v>
      </c>
      <c r="B718" s="678" t="s">
        <v>9539</v>
      </c>
      <c r="C718" s="665" t="s">
        <v>9540</v>
      </c>
      <c r="D718" s="575">
        <v>750</v>
      </c>
      <c r="E718" s="675" t="s">
        <v>6497</v>
      </c>
      <c r="F718" s="576" t="s">
        <v>7</v>
      </c>
      <c r="G718" s="576" t="s">
        <v>4118</v>
      </c>
      <c r="H718" s="848"/>
      <c r="I718" s="848"/>
    </row>
    <row r="719" spans="1:9" ht="13.5">
      <c r="A719" s="674" t="s">
        <v>10052</v>
      </c>
      <c r="B719" s="678" t="s">
        <v>10053</v>
      </c>
      <c r="C719" s="665" t="s">
        <v>10054</v>
      </c>
      <c r="D719" s="575">
        <v>399</v>
      </c>
      <c r="E719" s="675" t="s">
        <v>6497</v>
      </c>
      <c r="F719" s="576" t="s">
        <v>7</v>
      </c>
      <c r="G719" s="576" t="s">
        <v>4118</v>
      </c>
      <c r="H719" s="848"/>
      <c r="I719" s="848"/>
    </row>
    <row r="720" spans="1:9" ht="13.5">
      <c r="A720" s="674" t="s">
        <v>10055</v>
      </c>
      <c r="B720" s="678" t="s">
        <v>10056</v>
      </c>
      <c r="C720" s="665" t="s">
        <v>10057</v>
      </c>
      <c r="D720" s="575">
        <v>399</v>
      </c>
      <c r="E720" s="675" t="s">
        <v>6497</v>
      </c>
      <c r="F720" s="576" t="s">
        <v>7</v>
      </c>
      <c r="G720" s="576" t="s">
        <v>4118</v>
      </c>
      <c r="H720" s="848"/>
      <c r="I720" s="848"/>
    </row>
    <row r="721" spans="1:9" ht="13.5">
      <c r="A721" s="674" t="s">
        <v>10058</v>
      </c>
      <c r="B721" s="678" t="s">
        <v>10059</v>
      </c>
      <c r="C721" s="666" t="s">
        <v>11625</v>
      </c>
      <c r="D721" s="575">
        <v>498</v>
      </c>
      <c r="E721" s="675" t="s">
        <v>6497</v>
      </c>
      <c r="F721" s="576" t="s">
        <v>7</v>
      </c>
      <c r="G721" s="576" t="s">
        <v>4118</v>
      </c>
      <c r="H721" s="848"/>
      <c r="I721" s="848"/>
    </row>
    <row r="722" spans="1:9" ht="13.5">
      <c r="A722" s="1020" t="s">
        <v>5398</v>
      </c>
      <c r="B722" s="583" t="s">
        <v>5408</v>
      </c>
      <c r="C722" s="666" t="s">
        <v>5393</v>
      </c>
      <c r="D722" s="581">
        <v>228</v>
      </c>
      <c r="E722" s="667" t="s">
        <v>6497</v>
      </c>
      <c r="F722" s="576" t="s">
        <v>1294</v>
      </c>
      <c r="G722" s="582" t="s">
        <v>4118</v>
      </c>
      <c r="H722" s="848"/>
      <c r="I722" s="848"/>
    </row>
    <row r="723" spans="1:9" ht="24">
      <c r="A723" s="1020" t="s">
        <v>5399</v>
      </c>
      <c r="B723" s="583" t="s">
        <v>5408</v>
      </c>
      <c r="C723" s="666" t="s">
        <v>5851</v>
      </c>
      <c r="D723" s="581">
        <v>492</v>
      </c>
      <c r="E723" s="667" t="s">
        <v>6497</v>
      </c>
      <c r="F723" s="576" t="s">
        <v>1294</v>
      </c>
      <c r="G723" s="582" t="s">
        <v>4118</v>
      </c>
      <c r="H723" s="848"/>
      <c r="I723" s="848"/>
    </row>
    <row r="724" spans="1:9" ht="24">
      <c r="A724" s="1020" t="s">
        <v>5400</v>
      </c>
      <c r="B724" s="583" t="s">
        <v>5408</v>
      </c>
      <c r="C724" s="666" t="s">
        <v>5852</v>
      </c>
      <c r="D724" s="581">
        <v>1284</v>
      </c>
      <c r="E724" s="667" t="s">
        <v>6497</v>
      </c>
      <c r="F724" s="576" t="s">
        <v>1294</v>
      </c>
      <c r="G724" s="582" t="s">
        <v>4118</v>
      </c>
      <c r="H724" s="848"/>
      <c r="I724" s="848"/>
    </row>
    <row r="725" spans="1:9" ht="13.5">
      <c r="A725" s="1020" t="s">
        <v>5401</v>
      </c>
      <c r="B725" s="583" t="s">
        <v>5408</v>
      </c>
      <c r="C725" s="666" t="s">
        <v>8571</v>
      </c>
      <c r="D725" s="581">
        <v>2124</v>
      </c>
      <c r="E725" s="667" t="s">
        <v>6497</v>
      </c>
      <c r="F725" s="576" t="s">
        <v>1294</v>
      </c>
      <c r="G725" s="582" t="s">
        <v>4118</v>
      </c>
      <c r="H725" s="848"/>
      <c r="I725" s="848"/>
    </row>
    <row r="726" spans="1:9" ht="13.5">
      <c r="A726" s="1020" t="s">
        <v>5840</v>
      </c>
      <c r="B726" s="583" t="s">
        <v>5841</v>
      </c>
      <c r="C726" s="666" t="s">
        <v>5823</v>
      </c>
      <c r="D726" s="581">
        <v>372</v>
      </c>
      <c r="E726" s="667" t="s">
        <v>6497</v>
      </c>
      <c r="F726" s="576" t="s">
        <v>1294</v>
      </c>
      <c r="G726" s="582" t="s">
        <v>3664</v>
      </c>
      <c r="H726" s="848"/>
      <c r="I726" s="848"/>
    </row>
    <row r="727" spans="1:9" ht="13.5">
      <c r="A727" s="1020" t="s">
        <v>5842</v>
      </c>
      <c r="B727" s="583" t="s">
        <v>8386</v>
      </c>
      <c r="C727" s="666" t="s">
        <v>5825</v>
      </c>
      <c r="D727" s="581">
        <v>540</v>
      </c>
      <c r="E727" s="667" t="s">
        <v>6497</v>
      </c>
      <c r="F727" s="576" t="s">
        <v>1294</v>
      </c>
      <c r="G727" s="582" t="s">
        <v>3664</v>
      </c>
      <c r="H727" s="848"/>
      <c r="I727" s="848"/>
    </row>
    <row r="728" spans="1:9" ht="13.5">
      <c r="A728" s="1020" t="s">
        <v>5843</v>
      </c>
      <c r="B728" s="583" t="s">
        <v>5844</v>
      </c>
      <c r="C728" s="666" t="s">
        <v>5828</v>
      </c>
      <c r="D728" s="581">
        <v>2652</v>
      </c>
      <c r="E728" s="667" t="s">
        <v>6497</v>
      </c>
      <c r="F728" s="576" t="s">
        <v>1294</v>
      </c>
      <c r="G728" s="582" t="s">
        <v>3664</v>
      </c>
      <c r="H728" s="848"/>
      <c r="I728" s="848"/>
    </row>
    <row r="729" spans="1:9" ht="13.5">
      <c r="A729" s="1020" t="s">
        <v>6963</v>
      </c>
      <c r="B729" s="583" t="s">
        <v>6964</v>
      </c>
      <c r="C729" s="666" t="s">
        <v>6965</v>
      </c>
      <c r="D729" s="581">
        <v>2450</v>
      </c>
      <c r="E729" s="667" t="s">
        <v>6497</v>
      </c>
      <c r="F729" s="576" t="s">
        <v>165</v>
      </c>
      <c r="G729" s="582" t="s">
        <v>3663</v>
      </c>
      <c r="H729" s="848"/>
      <c r="I729" s="848"/>
    </row>
    <row r="730" spans="1:9" ht="13.5">
      <c r="A730" s="1020" t="s">
        <v>9036</v>
      </c>
      <c r="B730" s="583" t="s">
        <v>9037</v>
      </c>
      <c r="C730" s="666" t="s">
        <v>9032</v>
      </c>
      <c r="D730" s="581">
        <v>475</v>
      </c>
      <c r="E730" s="667" t="s">
        <v>6497</v>
      </c>
      <c r="F730" s="576" t="s">
        <v>1294</v>
      </c>
      <c r="G730" s="582" t="s">
        <v>3663</v>
      </c>
      <c r="H730" s="848"/>
      <c r="I730" s="848"/>
    </row>
    <row r="731" spans="1:9" ht="13.5">
      <c r="A731" s="1020" t="s">
        <v>9038</v>
      </c>
      <c r="B731" s="583" t="s">
        <v>9039</v>
      </c>
      <c r="C731" s="666" t="s">
        <v>9035</v>
      </c>
      <c r="D731" s="581">
        <v>2100</v>
      </c>
      <c r="E731" s="667" t="s">
        <v>6497</v>
      </c>
      <c r="F731" s="576" t="s">
        <v>1294</v>
      </c>
      <c r="G731" s="582" t="s">
        <v>3663</v>
      </c>
      <c r="H731" s="848"/>
      <c r="I731" s="848"/>
    </row>
    <row r="732" spans="1:9" ht="13.5">
      <c r="A732" s="1020" t="s">
        <v>9556</v>
      </c>
      <c r="B732" s="583" t="s">
        <v>9565</v>
      </c>
      <c r="C732" s="666" t="s">
        <v>9542</v>
      </c>
      <c r="D732" s="581">
        <v>1950</v>
      </c>
      <c r="E732" s="667" t="s">
        <v>6497</v>
      </c>
      <c r="F732" s="576" t="s">
        <v>1294</v>
      </c>
      <c r="G732" s="582" t="s">
        <v>4118</v>
      </c>
      <c r="H732" s="848"/>
      <c r="I732" s="848"/>
    </row>
    <row r="733" spans="1:9" ht="13.5">
      <c r="A733" s="1020" t="s">
        <v>9557</v>
      </c>
      <c r="B733" s="583" t="s">
        <v>9566</v>
      </c>
      <c r="C733" s="666" t="s">
        <v>9544</v>
      </c>
      <c r="D733" s="581">
        <v>2700</v>
      </c>
      <c r="E733" s="667" t="s">
        <v>6497</v>
      </c>
      <c r="F733" s="576" t="s">
        <v>1294</v>
      </c>
      <c r="G733" s="582" t="s">
        <v>4118</v>
      </c>
      <c r="H733" s="848"/>
      <c r="I733" s="848"/>
    </row>
    <row r="734" spans="1:9" ht="13.5">
      <c r="A734" s="1020" t="s">
        <v>9558</v>
      </c>
      <c r="B734" s="583" t="s">
        <v>9567</v>
      </c>
      <c r="C734" s="666" t="s">
        <v>9546</v>
      </c>
      <c r="D734" s="581">
        <v>1300</v>
      </c>
      <c r="E734" s="667" t="s">
        <v>6497</v>
      </c>
      <c r="F734" s="576" t="s">
        <v>1294</v>
      </c>
      <c r="G734" s="582" t="s">
        <v>4118</v>
      </c>
      <c r="H734" s="848"/>
      <c r="I734" s="848"/>
    </row>
    <row r="735" spans="1:9" ht="13.5">
      <c r="A735" s="1020" t="s">
        <v>9559</v>
      </c>
      <c r="B735" s="583" t="s">
        <v>9568</v>
      </c>
      <c r="C735" s="666" t="s">
        <v>9548</v>
      </c>
      <c r="D735" s="581">
        <v>2550</v>
      </c>
      <c r="E735" s="667" t="s">
        <v>6497</v>
      </c>
      <c r="F735" s="576" t="s">
        <v>1294</v>
      </c>
      <c r="G735" s="582" t="s">
        <v>4118</v>
      </c>
      <c r="H735" s="848"/>
      <c r="I735" s="848"/>
    </row>
    <row r="736" spans="1:9" ht="13.5">
      <c r="A736" s="1020" t="s">
        <v>9560</v>
      </c>
      <c r="B736" s="583" t="s">
        <v>9569</v>
      </c>
      <c r="C736" s="666" t="s">
        <v>9550</v>
      </c>
      <c r="D736" s="581">
        <v>2550</v>
      </c>
      <c r="E736" s="667" t="s">
        <v>6497</v>
      </c>
      <c r="F736" s="576" t="s">
        <v>1294</v>
      </c>
      <c r="G736" s="582" t="s">
        <v>4118</v>
      </c>
      <c r="H736" s="848"/>
      <c r="I736" s="848"/>
    </row>
    <row r="737" spans="1:9" ht="13.5">
      <c r="A737" s="1020" t="s">
        <v>9561</v>
      </c>
      <c r="B737" s="583" t="s">
        <v>9570</v>
      </c>
      <c r="C737" s="666" t="s">
        <v>9552</v>
      </c>
      <c r="D737" s="581">
        <v>750</v>
      </c>
      <c r="E737" s="667" t="s">
        <v>6497</v>
      </c>
      <c r="F737" s="576" t="s">
        <v>1294</v>
      </c>
      <c r="G737" s="582" t="s">
        <v>4118</v>
      </c>
      <c r="H737" s="848"/>
      <c r="I737" s="848"/>
    </row>
    <row r="738" spans="1:9" ht="13.5">
      <c r="A738" s="1020" t="s">
        <v>9562</v>
      </c>
      <c r="B738" s="583" t="s">
        <v>9571</v>
      </c>
      <c r="C738" s="666" t="s">
        <v>9555</v>
      </c>
      <c r="D738" s="581">
        <v>450</v>
      </c>
      <c r="E738" s="667" t="s">
        <v>6497</v>
      </c>
      <c r="F738" s="576" t="s">
        <v>1294</v>
      </c>
      <c r="G738" s="582" t="s">
        <v>4118</v>
      </c>
      <c r="H738" s="848"/>
      <c r="I738" s="848"/>
    </row>
    <row r="739" spans="1:9" ht="13.5">
      <c r="A739" s="1020" t="s">
        <v>9563</v>
      </c>
      <c r="B739" s="583" t="s">
        <v>9564</v>
      </c>
      <c r="C739" s="666" t="s">
        <v>9540</v>
      </c>
      <c r="D739" s="581">
        <v>750</v>
      </c>
      <c r="E739" s="667" t="s">
        <v>6497</v>
      </c>
      <c r="F739" s="576" t="s">
        <v>1294</v>
      </c>
      <c r="G739" s="582" t="s">
        <v>4118</v>
      </c>
      <c r="H739" s="848"/>
      <c r="I739" s="848"/>
    </row>
    <row r="740" spans="1:9" ht="13.5">
      <c r="A740" s="1020" t="s">
        <v>10061</v>
      </c>
      <c r="B740" s="583" t="s">
        <v>10062</v>
      </c>
      <c r="C740" s="666" t="s">
        <v>10054</v>
      </c>
      <c r="D740" s="581">
        <v>399</v>
      </c>
      <c r="E740" s="667" t="s">
        <v>6497</v>
      </c>
      <c r="F740" s="576" t="s">
        <v>1294</v>
      </c>
      <c r="G740" s="582" t="s">
        <v>4118</v>
      </c>
      <c r="H740" s="848"/>
      <c r="I740" s="848"/>
    </row>
    <row r="741" spans="1:9" ht="13.5">
      <c r="A741" s="1020" t="s">
        <v>10063</v>
      </c>
      <c r="B741" s="583" t="s">
        <v>10064</v>
      </c>
      <c r="C741" s="666" t="s">
        <v>10057</v>
      </c>
      <c r="D741" s="581">
        <v>399</v>
      </c>
      <c r="E741" s="667" t="s">
        <v>6497</v>
      </c>
      <c r="F741" s="576" t="s">
        <v>1294</v>
      </c>
      <c r="G741" s="582" t="s">
        <v>4118</v>
      </c>
      <c r="H741" s="848"/>
      <c r="I741" s="848"/>
    </row>
    <row r="742" spans="1:9" ht="13.5">
      <c r="A742" s="1020" t="s">
        <v>10065</v>
      </c>
      <c r="B742" s="583" t="s">
        <v>10066</v>
      </c>
      <c r="C742" s="666" t="s">
        <v>11625</v>
      </c>
      <c r="D742" s="581">
        <v>498</v>
      </c>
      <c r="E742" s="667" t="s">
        <v>6497</v>
      </c>
      <c r="F742" s="576" t="s">
        <v>1294</v>
      </c>
      <c r="G742" s="582" t="s">
        <v>4118</v>
      </c>
      <c r="H742" s="848"/>
      <c r="I742" s="848"/>
    </row>
    <row r="743" spans="1:9" ht="13.5">
      <c r="A743" s="1020" t="s">
        <v>133</v>
      </c>
      <c r="B743" s="583" t="s">
        <v>134</v>
      </c>
      <c r="C743" s="666" t="s">
        <v>135</v>
      </c>
      <c r="D743" s="581">
        <v>564</v>
      </c>
      <c r="E743" s="667" t="s">
        <v>6497</v>
      </c>
      <c r="F743" s="576" t="s">
        <v>1294</v>
      </c>
      <c r="G743" s="582" t="s">
        <v>3664</v>
      </c>
      <c r="H743" s="848"/>
      <c r="I743" s="848"/>
    </row>
    <row r="744" spans="1:9" ht="13.5">
      <c r="A744" s="1020" t="s">
        <v>136</v>
      </c>
      <c r="B744" s="583" t="s">
        <v>137</v>
      </c>
      <c r="C744" s="666" t="s">
        <v>138</v>
      </c>
      <c r="D744" s="581">
        <v>696</v>
      </c>
      <c r="E744" s="667" t="s">
        <v>6497</v>
      </c>
      <c r="F744" s="576" t="s">
        <v>1294</v>
      </c>
      <c r="G744" s="582" t="s">
        <v>3664</v>
      </c>
      <c r="H744" s="848"/>
      <c r="I744" s="848"/>
    </row>
    <row r="745" spans="1:9" ht="13.5">
      <c r="A745" s="1020" t="s">
        <v>139</v>
      </c>
      <c r="B745" s="583" t="s">
        <v>1298</v>
      </c>
      <c r="C745" s="666" t="s">
        <v>1299</v>
      </c>
      <c r="D745" s="581">
        <v>3816</v>
      </c>
      <c r="E745" s="667" t="s">
        <v>6497</v>
      </c>
      <c r="F745" s="576" t="s">
        <v>1294</v>
      </c>
      <c r="G745" s="582" t="s">
        <v>3664</v>
      </c>
      <c r="H745" s="848"/>
      <c r="I745" s="848"/>
    </row>
    <row r="746" spans="1:9" ht="13.5">
      <c r="A746" s="1020" t="s">
        <v>1939</v>
      </c>
      <c r="B746" s="583" t="s">
        <v>1940</v>
      </c>
      <c r="C746" s="666" t="s">
        <v>1941</v>
      </c>
      <c r="D746" s="581">
        <v>7296</v>
      </c>
      <c r="E746" s="667" t="s">
        <v>6497</v>
      </c>
      <c r="F746" s="576" t="s">
        <v>1294</v>
      </c>
      <c r="G746" s="582" t="s">
        <v>3664</v>
      </c>
      <c r="H746" s="848"/>
      <c r="I746" s="848"/>
    </row>
    <row r="747" spans="1:9" ht="13.5">
      <c r="A747" s="1020" t="s">
        <v>140</v>
      </c>
      <c r="B747" s="583" t="s">
        <v>2430</v>
      </c>
      <c r="C747" s="666" t="s">
        <v>2431</v>
      </c>
      <c r="D747" s="581">
        <v>324</v>
      </c>
      <c r="E747" s="667" t="s">
        <v>6497</v>
      </c>
      <c r="F747" s="576" t="s">
        <v>1294</v>
      </c>
      <c r="G747" s="582" t="s">
        <v>3663</v>
      </c>
      <c r="H747" s="848"/>
      <c r="I747" s="848"/>
    </row>
    <row r="748" spans="1:9" ht="13.5">
      <c r="A748" s="1020" t="s">
        <v>141</v>
      </c>
      <c r="B748" s="583" t="s">
        <v>142</v>
      </c>
      <c r="C748" s="666" t="s">
        <v>143</v>
      </c>
      <c r="D748" s="581">
        <v>516</v>
      </c>
      <c r="E748" s="667" t="s">
        <v>6497</v>
      </c>
      <c r="F748" s="576" t="s">
        <v>1294</v>
      </c>
      <c r="G748" s="582" t="s">
        <v>3663</v>
      </c>
      <c r="H748" s="848"/>
      <c r="I748" s="848"/>
    </row>
    <row r="749" spans="1:9" ht="13.5">
      <c r="A749" s="1020" t="s">
        <v>1393</v>
      </c>
      <c r="B749" s="583" t="s">
        <v>2459</v>
      </c>
      <c r="C749" s="666" t="s">
        <v>2460</v>
      </c>
      <c r="D749" s="581">
        <v>3132</v>
      </c>
      <c r="E749" s="667" t="s">
        <v>6497</v>
      </c>
      <c r="F749" s="576" t="s">
        <v>1294</v>
      </c>
      <c r="G749" s="582" t="s">
        <v>3663</v>
      </c>
      <c r="H749" s="848"/>
      <c r="I749" s="848"/>
    </row>
    <row r="750" spans="1:9" ht="13.5">
      <c r="A750" s="1020" t="s">
        <v>1394</v>
      </c>
      <c r="B750" s="583" t="s">
        <v>1395</v>
      </c>
      <c r="C750" s="666" t="s">
        <v>1396</v>
      </c>
      <c r="D750" s="581">
        <v>7848</v>
      </c>
      <c r="E750" s="667" t="s">
        <v>6497</v>
      </c>
      <c r="F750" s="576" t="s">
        <v>1294</v>
      </c>
      <c r="G750" s="582" t="s">
        <v>3663</v>
      </c>
      <c r="H750" s="848"/>
      <c r="I750" s="848"/>
    </row>
    <row r="751" spans="1:9" ht="13.5">
      <c r="A751" s="1020" t="s">
        <v>1341</v>
      </c>
      <c r="B751" s="583" t="s">
        <v>1346</v>
      </c>
      <c r="C751" s="666" t="s">
        <v>135</v>
      </c>
      <c r="D751" s="581">
        <v>564</v>
      </c>
      <c r="E751" s="667" t="s">
        <v>6497</v>
      </c>
      <c r="F751" s="576" t="s">
        <v>1294</v>
      </c>
      <c r="G751" s="582" t="s">
        <v>3664</v>
      </c>
      <c r="H751" s="848"/>
      <c r="I751" s="848"/>
    </row>
    <row r="752" spans="1:9" ht="13.5">
      <c r="A752" s="1020" t="s">
        <v>1342</v>
      </c>
      <c r="B752" s="583" t="s">
        <v>1347</v>
      </c>
      <c r="C752" s="666" t="s">
        <v>138</v>
      </c>
      <c r="D752" s="581">
        <v>696</v>
      </c>
      <c r="E752" s="667" t="s">
        <v>6497</v>
      </c>
      <c r="F752" s="576" t="s">
        <v>1294</v>
      </c>
      <c r="G752" s="582" t="s">
        <v>3664</v>
      </c>
      <c r="H752" s="848"/>
      <c r="I752" s="848"/>
    </row>
    <row r="753" spans="1:9" ht="13.5">
      <c r="A753" s="674" t="s">
        <v>1343</v>
      </c>
      <c r="B753" s="678" t="s">
        <v>1348</v>
      </c>
      <c r="C753" s="665" t="s">
        <v>1299</v>
      </c>
      <c r="D753" s="575">
        <v>3816</v>
      </c>
      <c r="E753" s="675" t="s">
        <v>6497</v>
      </c>
      <c r="F753" s="576" t="s">
        <v>1294</v>
      </c>
      <c r="G753" s="576" t="s">
        <v>3664</v>
      </c>
      <c r="H753" s="848"/>
      <c r="I753" s="848"/>
    </row>
    <row r="754" spans="1:9" ht="13.5">
      <c r="A754" s="674" t="s">
        <v>1942</v>
      </c>
      <c r="B754" s="678" t="s">
        <v>1943</v>
      </c>
      <c r="C754" s="665" t="s">
        <v>1941</v>
      </c>
      <c r="D754" s="575">
        <v>7296</v>
      </c>
      <c r="E754" s="675" t="s">
        <v>6497</v>
      </c>
      <c r="F754" s="576" t="s">
        <v>1294</v>
      </c>
      <c r="G754" s="675" t="s">
        <v>3664</v>
      </c>
      <c r="H754" s="848"/>
      <c r="I754" s="848"/>
    </row>
    <row r="755" spans="1:9" ht="13.5">
      <c r="A755" s="674" t="s">
        <v>1344</v>
      </c>
      <c r="B755" s="678" t="s">
        <v>2432</v>
      </c>
      <c r="C755" s="665" t="s">
        <v>2431</v>
      </c>
      <c r="D755" s="575">
        <v>324</v>
      </c>
      <c r="E755" s="675" t="s">
        <v>6497</v>
      </c>
      <c r="F755" s="576" t="s">
        <v>1294</v>
      </c>
      <c r="G755" s="576" t="s">
        <v>3663</v>
      </c>
      <c r="H755" s="848"/>
      <c r="I755" s="848"/>
    </row>
    <row r="756" spans="1:9" ht="13.5">
      <c r="A756" s="674" t="s">
        <v>1345</v>
      </c>
      <c r="B756" s="678" t="s">
        <v>1349</v>
      </c>
      <c r="C756" s="665" t="s">
        <v>143</v>
      </c>
      <c r="D756" s="575">
        <v>516</v>
      </c>
      <c r="E756" s="675" t="s">
        <v>6497</v>
      </c>
      <c r="F756" s="576" t="s">
        <v>1294</v>
      </c>
      <c r="G756" s="576" t="s">
        <v>3663</v>
      </c>
      <c r="H756" s="848"/>
      <c r="I756" s="848"/>
    </row>
    <row r="757" spans="1:9" ht="13.5">
      <c r="A757" s="674" t="s">
        <v>1397</v>
      </c>
      <c r="B757" s="687" t="s">
        <v>2461</v>
      </c>
      <c r="C757" s="668" t="s">
        <v>2460</v>
      </c>
      <c r="D757" s="575">
        <v>3132</v>
      </c>
      <c r="E757" s="675" t="s">
        <v>6497</v>
      </c>
      <c r="F757" s="576" t="s">
        <v>1294</v>
      </c>
      <c r="G757" s="576" t="s">
        <v>3663</v>
      </c>
      <c r="H757" s="848"/>
      <c r="I757" s="848"/>
    </row>
    <row r="758" spans="1:9" ht="13.5">
      <c r="A758" s="674" t="s">
        <v>1398</v>
      </c>
      <c r="B758" s="687" t="s">
        <v>1436</v>
      </c>
      <c r="C758" s="668" t="s">
        <v>1396</v>
      </c>
      <c r="D758" s="575">
        <v>7848</v>
      </c>
      <c r="E758" s="675" t="s">
        <v>6497</v>
      </c>
      <c r="F758" s="576" t="s">
        <v>1294</v>
      </c>
      <c r="G758" s="576" t="s">
        <v>3663</v>
      </c>
      <c r="H758" s="848"/>
      <c r="I758" s="848"/>
    </row>
    <row r="759" spans="1:9" ht="14.25">
      <c r="A759" s="674" t="s">
        <v>468</v>
      </c>
      <c r="B759" s="591" t="s">
        <v>10426</v>
      </c>
      <c r="C759" s="591" t="s">
        <v>10426</v>
      </c>
      <c r="D759" s="575">
        <v>996</v>
      </c>
      <c r="E759" s="675" t="s">
        <v>6497</v>
      </c>
      <c r="F759" s="576" t="s">
        <v>1294</v>
      </c>
      <c r="G759" s="576" t="s">
        <v>3666</v>
      </c>
      <c r="H759" s="848"/>
      <c r="I759" s="848"/>
    </row>
    <row r="760" spans="1:9" ht="14.25">
      <c r="A760" s="674" t="s">
        <v>469</v>
      </c>
      <c r="B760" s="592" t="s">
        <v>10427</v>
      </c>
      <c r="C760" s="592" t="s">
        <v>10427</v>
      </c>
      <c r="D760" s="575">
        <v>3072</v>
      </c>
      <c r="E760" s="675" t="s">
        <v>6497</v>
      </c>
      <c r="F760" s="576" t="s">
        <v>1294</v>
      </c>
      <c r="G760" s="576" t="s">
        <v>3666</v>
      </c>
      <c r="H760" s="848"/>
      <c r="I760" s="848"/>
    </row>
    <row r="761" spans="1:9" ht="13.5">
      <c r="A761" s="674" t="s">
        <v>1462</v>
      </c>
      <c r="B761" s="687" t="s">
        <v>2792</v>
      </c>
      <c r="C761" s="668" t="s">
        <v>2792</v>
      </c>
      <c r="D761" s="575">
        <v>996</v>
      </c>
      <c r="E761" s="675" t="s">
        <v>6497</v>
      </c>
      <c r="F761" s="576" t="s">
        <v>1294</v>
      </c>
      <c r="G761" s="576" t="s">
        <v>3666</v>
      </c>
      <c r="H761" s="245"/>
      <c r="I761" s="848"/>
    </row>
    <row r="762" spans="1:9" ht="13.5">
      <c r="A762" s="674" t="s">
        <v>527</v>
      </c>
      <c r="B762" s="687" t="s">
        <v>2793</v>
      </c>
      <c r="C762" s="668" t="s">
        <v>2793</v>
      </c>
      <c r="D762" s="575">
        <v>3072</v>
      </c>
      <c r="E762" s="675" t="s">
        <v>6497</v>
      </c>
      <c r="F762" s="576" t="s">
        <v>1294</v>
      </c>
      <c r="G762" s="576" t="s">
        <v>3666</v>
      </c>
      <c r="H762" s="245"/>
      <c r="I762" s="848"/>
    </row>
    <row r="763" spans="1:9" ht="13.5">
      <c r="A763" s="674" t="s">
        <v>1913</v>
      </c>
      <c r="B763" s="687" t="s">
        <v>1950</v>
      </c>
      <c r="C763" s="668" t="s">
        <v>1884</v>
      </c>
      <c r="D763" s="575">
        <v>3924</v>
      </c>
      <c r="E763" s="675" t="s">
        <v>6497</v>
      </c>
      <c r="F763" s="576" t="s">
        <v>1294</v>
      </c>
      <c r="G763" s="576" t="s">
        <v>8395</v>
      </c>
      <c r="H763" s="245"/>
      <c r="I763" s="848"/>
    </row>
    <row r="764" spans="1:9" ht="13.5">
      <c r="A764" s="674" t="s">
        <v>1885</v>
      </c>
      <c r="B764" s="687" t="s">
        <v>1951</v>
      </c>
      <c r="C764" s="668" t="s">
        <v>1886</v>
      </c>
      <c r="D764" s="575">
        <v>1020</v>
      </c>
      <c r="E764" s="675" t="s">
        <v>6497</v>
      </c>
      <c r="F764" s="576" t="s">
        <v>1294</v>
      </c>
      <c r="G764" s="576" t="s">
        <v>8395</v>
      </c>
      <c r="H764" s="245"/>
      <c r="I764" s="848"/>
    </row>
    <row r="765" spans="1:9" ht="13.5">
      <c r="A765" s="674" t="s">
        <v>1914</v>
      </c>
      <c r="B765" s="678" t="s">
        <v>1947</v>
      </c>
      <c r="C765" s="665" t="s">
        <v>1915</v>
      </c>
      <c r="D765" s="575">
        <v>2472</v>
      </c>
      <c r="E765" s="675" t="s">
        <v>6497</v>
      </c>
      <c r="F765" s="576" t="s">
        <v>1294</v>
      </c>
      <c r="G765" s="576" t="s">
        <v>8395</v>
      </c>
      <c r="H765" s="245"/>
      <c r="I765" s="848"/>
    </row>
    <row r="766" spans="1:9" ht="13.5">
      <c r="A766" s="674" t="s">
        <v>1916</v>
      </c>
      <c r="B766" s="678" t="s">
        <v>1948</v>
      </c>
      <c r="C766" s="665" t="s">
        <v>1917</v>
      </c>
      <c r="D766" s="575">
        <v>4128</v>
      </c>
      <c r="E766" s="675" t="s">
        <v>6497</v>
      </c>
      <c r="F766" s="576" t="s">
        <v>1294</v>
      </c>
      <c r="G766" s="576" t="s">
        <v>8395</v>
      </c>
      <c r="H766" s="245"/>
      <c r="I766" s="848"/>
    </row>
    <row r="767" spans="1:9" ht="13.5">
      <c r="A767" s="674" t="s">
        <v>1887</v>
      </c>
      <c r="B767" s="678" t="s">
        <v>1949</v>
      </c>
      <c r="C767" s="665" t="s">
        <v>1888</v>
      </c>
      <c r="D767" s="575">
        <v>10812</v>
      </c>
      <c r="E767" s="675" t="s">
        <v>6497</v>
      </c>
      <c r="F767" s="576" t="s">
        <v>1294</v>
      </c>
      <c r="G767" s="576" t="s">
        <v>8395</v>
      </c>
      <c r="H767" s="245"/>
      <c r="I767" s="848"/>
    </row>
    <row r="768" spans="1:9" ht="13.5">
      <c r="A768" s="674" t="s">
        <v>2207</v>
      </c>
      <c r="B768" s="678" t="s">
        <v>2208</v>
      </c>
      <c r="C768" s="665" t="s">
        <v>2197</v>
      </c>
      <c r="D768" s="575">
        <v>9576</v>
      </c>
      <c r="E768" s="675" t="s">
        <v>6497</v>
      </c>
      <c r="F768" s="576" t="s">
        <v>1294</v>
      </c>
      <c r="G768" s="576" t="s">
        <v>8395</v>
      </c>
      <c r="H768" s="245"/>
      <c r="I768" s="848"/>
    </row>
    <row r="769" spans="1:9" ht="13.5">
      <c r="A769" s="674" t="s">
        <v>2209</v>
      </c>
      <c r="B769" s="678" t="s">
        <v>2210</v>
      </c>
      <c r="C769" s="665" t="s">
        <v>2200</v>
      </c>
      <c r="D769" s="575">
        <v>2772</v>
      </c>
      <c r="E769" s="675" t="s">
        <v>6497</v>
      </c>
      <c r="F769" s="576" t="s">
        <v>1294</v>
      </c>
      <c r="G769" s="576" t="s">
        <v>8395</v>
      </c>
      <c r="H769" s="245"/>
      <c r="I769" s="848"/>
    </row>
    <row r="770" spans="1:9" ht="13.5">
      <c r="A770" s="674" t="s">
        <v>2211</v>
      </c>
      <c r="B770" s="678" t="s">
        <v>2212</v>
      </c>
      <c r="C770" s="665" t="s">
        <v>2203</v>
      </c>
      <c r="D770" s="575">
        <v>4104</v>
      </c>
      <c r="E770" s="675" t="s">
        <v>6497</v>
      </c>
      <c r="F770" s="576" t="s">
        <v>1294</v>
      </c>
      <c r="G770" s="576" t="s">
        <v>8395</v>
      </c>
      <c r="H770" s="245"/>
      <c r="I770" s="848"/>
    </row>
    <row r="771" spans="1:9" ht="13.5">
      <c r="A771" s="674" t="s">
        <v>2213</v>
      </c>
      <c r="B771" s="678" t="s">
        <v>2214</v>
      </c>
      <c r="C771" s="665" t="s">
        <v>2206</v>
      </c>
      <c r="D771" s="575">
        <v>1944</v>
      </c>
      <c r="E771" s="675" t="s">
        <v>6497</v>
      </c>
      <c r="F771" s="576" t="s">
        <v>1294</v>
      </c>
      <c r="G771" s="576" t="s">
        <v>8395</v>
      </c>
      <c r="H771" s="245"/>
      <c r="I771" s="848"/>
    </row>
    <row r="772" spans="1:9" ht="13.5">
      <c r="A772" s="674" t="s">
        <v>2034</v>
      </c>
      <c r="B772" s="678" t="s">
        <v>2132</v>
      </c>
      <c r="C772" s="665" t="s">
        <v>2133</v>
      </c>
      <c r="D772" s="575">
        <v>3924</v>
      </c>
      <c r="E772" s="675" t="s">
        <v>6497</v>
      </c>
      <c r="F772" s="576" t="s">
        <v>1294</v>
      </c>
      <c r="G772" s="576" t="s">
        <v>8395</v>
      </c>
      <c r="H772" s="245"/>
      <c r="I772" s="848"/>
    </row>
    <row r="773" spans="1:9" ht="13.5">
      <c r="A773" s="674" t="s">
        <v>2035</v>
      </c>
      <c r="B773" s="678" t="s">
        <v>2134</v>
      </c>
      <c r="C773" s="665" t="s">
        <v>2135</v>
      </c>
      <c r="D773" s="575">
        <v>1020</v>
      </c>
      <c r="E773" s="675" t="s">
        <v>6497</v>
      </c>
      <c r="F773" s="576" t="s">
        <v>1294</v>
      </c>
      <c r="G773" s="576" t="s">
        <v>8395</v>
      </c>
      <c r="H773" s="245"/>
      <c r="I773" s="848"/>
    </row>
    <row r="774" spans="1:9" ht="13.5">
      <c r="A774" s="674" t="s">
        <v>2036</v>
      </c>
      <c r="B774" s="678" t="s">
        <v>2136</v>
      </c>
      <c r="C774" s="665" t="s">
        <v>2137</v>
      </c>
      <c r="D774" s="575">
        <v>2472</v>
      </c>
      <c r="E774" s="675" t="s">
        <v>6497</v>
      </c>
      <c r="F774" s="576" t="s">
        <v>1294</v>
      </c>
      <c r="G774" s="576" t="s">
        <v>8395</v>
      </c>
      <c r="H774" s="245"/>
      <c r="I774" s="848"/>
    </row>
    <row r="775" spans="1:9" ht="13.5">
      <c r="A775" s="674" t="s">
        <v>2037</v>
      </c>
      <c r="B775" s="678" t="s">
        <v>2138</v>
      </c>
      <c r="C775" s="665" t="s">
        <v>2139</v>
      </c>
      <c r="D775" s="575">
        <v>4128</v>
      </c>
      <c r="E775" s="675" t="s">
        <v>6497</v>
      </c>
      <c r="F775" s="576" t="s">
        <v>1294</v>
      </c>
      <c r="G775" s="576" t="s">
        <v>8395</v>
      </c>
      <c r="H775" s="245"/>
      <c r="I775" s="848"/>
    </row>
    <row r="776" spans="1:9" ht="13.5">
      <c r="A776" s="674" t="s">
        <v>2038</v>
      </c>
      <c r="B776" s="678" t="s">
        <v>2140</v>
      </c>
      <c r="C776" s="665" t="s">
        <v>2141</v>
      </c>
      <c r="D776" s="575">
        <v>10812</v>
      </c>
      <c r="E776" s="675" t="s">
        <v>6497</v>
      </c>
      <c r="F776" s="576" t="s">
        <v>1294</v>
      </c>
      <c r="G776" s="576" t="s">
        <v>8395</v>
      </c>
      <c r="H776" s="245"/>
      <c r="I776" s="848"/>
    </row>
    <row r="777" spans="1:9" ht="13.5">
      <c r="A777" s="674" t="s">
        <v>2195</v>
      </c>
      <c r="B777" s="678" t="s">
        <v>2196</v>
      </c>
      <c r="C777" s="665" t="s">
        <v>2197</v>
      </c>
      <c r="D777" s="575">
        <v>9576</v>
      </c>
      <c r="E777" s="675" t="s">
        <v>6497</v>
      </c>
      <c r="F777" s="576" t="s">
        <v>1294</v>
      </c>
      <c r="G777" s="576" t="s">
        <v>8395</v>
      </c>
      <c r="H777" s="848"/>
      <c r="I777" s="848"/>
    </row>
    <row r="778" spans="1:9" ht="13.5">
      <c r="A778" s="674" t="s">
        <v>2198</v>
      </c>
      <c r="B778" s="678" t="s">
        <v>2199</v>
      </c>
      <c r="C778" s="665" t="s">
        <v>2200</v>
      </c>
      <c r="D778" s="575">
        <v>2772</v>
      </c>
      <c r="E778" s="675" t="s">
        <v>6497</v>
      </c>
      <c r="F778" s="576" t="s">
        <v>1294</v>
      </c>
      <c r="G778" s="576" t="s">
        <v>8395</v>
      </c>
      <c r="H778" s="848"/>
      <c r="I778" s="848"/>
    </row>
    <row r="779" spans="1:9" ht="13.5">
      <c r="A779" s="674" t="s">
        <v>2201</v>
      </c>
      <c r="B779" s="678" t="s">
        <v>2202</v>
      </c>
      <c r="C779" s="665" t="s">
        <v>2203</v>
      </c>
      <c r="D779" s="575">
        <v>4104</v>
      </c>
      <c r="E779" s="675" t="s">
        <v>6497</v>
      </c>
      <c r="F779" s="576" t="s">
        <v>1294</v>
      </c>
      <c r="G779" s="576" t="s">
        <v>8395</v>
      </c>
      <c r="H779" s="848"/>
      <c r="I779" s="848"/>
    </row>
    <row r="780" spans="1:9" ht="13.5">
      <c r="A780" s="674" t="s">
        <v>2204</v>
      </c>
      <c r="B780" s="678" t="s">
        <v>2205</v>
      </c>
      <c r="C780" s="665" t="s">
        <v>2206</v>
      </c>
      <c r="D780" s="575">
        <v>1944</v>
      </c>
      <c r="E780" s="675" t="s">
        <v>6497</v>
      </c>
      <c r="F780" s="576" t="s">
        <v>1294</v>
      </c>
      <c r="G780" s="576" t="s">
        <v>8395</v>
      </c>
      <c r="H780" s="848"/>
      <c r="I780" s="848"/>
    </row>
    <row r="781" spans="1:9" ht="13.5">
      <c r="A781" s="674" t="s">
        <v>5829</v>
      </c>
      <c r="B781" s="678" t="s">
        <v>5830</v>
      </c>
      <c r="C781" s="665" t="s">
        <v>5831</v>
      </c>
      <c r="D781" s="575">
        <v>264</v>
      </c>
      <c r="E781" s="675" t="s">
        <v>6497</v>
      </c>
      <c r="F781" s="576" t="s">
        <v>7</v>
      </c>
      <c r="G781" s="576" t="s">
        <v>3663</v>
      </c>
      <c r="H781" s="848"/>
      <c r="I781" s="848"/>
    </row>
    <row r="782" spans="1:9" ht="13.5">
      <c r="A782" s="674" t="s">
        <v>603</v>
      </c>
      <c r="B782" s="678" t="s">
        <v>4106</v>
      </c>
      <c r="C782" s="665" t="s">
        <v>604</v>
      </c>
      <c r="D782" s="575">
        <v>516</v>
      </c>
      <c r="E782" s="675" t="s">
        <v>6497</v>
      </c>
      <c r="F782" s="576" t="s">
        <v>7</v>
      </c>
      <c r="G782" s="576" t="s">
        <v>3663</v>
      </c>
      <c r="H782" s="848"/>
      <c r="I782" s="848"/>
    </row>
    <row r="783" spans="1:9" ht="13.5">
      <c r="A783" s="674" t="s">
        <v>5832</v>
      </c>
      <c r="B783" s="678" t="s">
        <v>5833</v>
      </c>
      <c r="C783" s="665" t="s">
        <v>5834</v>
      </c>
      <c r="D783" s="575">
        <v>2796</v>
      </c>
      <c r="E783" s="675" t="s">
        <v>6497</v>
      </c>
      <c r="F783" s="576" t="s">
        <v>7</v>
      </c>
      <c r="G783" s="576" t="s">
        <v>3663</v>
      </c>
      <c r="H783" s="848"/>
      <c r="I783" s="848"/>
    </row>
    <row r="784" spans="1:9" ht="13.5">
      <c r="A784" s="674" t="s">
        <v>5835</v>
      </c>
      <c r="B784" s="678" t="s">
        <v>5836</v>
      </c>
      <c r="C784" s="665" t="s">
        <v>605</v>
      </c>
      <c r="D784" s="575">
        <v>7488</v>
      </c>
      <c r="E784" s="675" t="s">
        <v>6497</v>
      </c>
      <c r="F784" s="576" t="s">
        <v>7</v>
      </c>
      <c r="G784" s="576" t="s">
        <v>3663</v>
      </c>
      <c r="H784" s="848"/>
      <c r="I784" s="848"/>
    </row>
    <row r="785" spans="1:9" ht="13.5">
      <c r="A785" s="674" t="s">
        <v>5837</v>
      </c>
      <c r="B785" s="678" t="s">
        <v>5838</v>
      </c>
      <c r="C785" s="665" t="s">
        <v>5839</v>
      </c>
      <c r="D785" s="575">
        <v>276</v>
      </c>
      <c r="E785" s="675" t="s">
        <v>6497</v>
      </c>
      <c r="F785" s="576" t="s">
        <v>165</v>
      </c>
      <c r="G785" s="576" t="s">
        <v>3663</v>
      </c>
      <c r="H785" s="848"/>
      <c r="I785" s="848"/>
    </row>
    <row r="786" spans="1:9" ht="13.5">
      <c r="A786" s="674" t="s">
        <v>606</v>
      </c>
      <c r="B786" s="687" t="s">
        <v>4107</v>
      </c>
      <c r="C786" s="668" t="s">
        <v>607</v>
      </c>
      <c r="D786" s="575">
        <v>504</v>
      </c>
      <c r="E786" s="675" t="s">
        <v>6497</v>
      </c>
      <c r="F786" s="576" t="s">
        <v>165</v>
      </c>
      <c r="G786" s="576" t="s">
        <v>3663</v>
      </c>
      <c r="H786" s="848"/>
      <c r="I786" s="848"/>
    </row>
    <row r="787" spans="1:9" ht="13.5">
      <c r="A787" s="674" t="s">
        <v>608</v>
      </c>
      <c r="B787" s="687" t="s">
        <v>609</v>
      </c>
      <c r="C787" s="668" t="s">
        <v>610</v>
      </c>
      <c r="D787" s="575">
        <v>2964</v>
      </c>
      <c r="E787" s="675" t="s">
        <v>6497</v>
      </c>
      <c r="F787" s="576" t="s">
        <v>165</v>
      </c>
      <c r="G787" s="576" t="s">
        <v>3663</v>
      </c>
      <c r="H787" s="848"/>
      <c r="I787" s="848"/>
    </row>
    <row r="788" spans="1:9" ht="13.5">
      <c r="A788" s="674" t="s">
        <v>1350</v>
      </c>
      <c r="B788" s="687" t="s">
        <v>1351</v>
      </c>
      <c r="C788" s="668" t="s">
        <v>605</v>
      </c>
      <c r="D788" s="575">
        <v>7488</v>
      </c>
      <c r="E788" s="675" t="s">
        <v>6497</v>
      </c>
      <c r="F788" s="576" t="s">
        <v>1294</v>
      </c>
      <c r="G788" s="576" t="s">
        <v>3663</v>
      </c>
      <c r="H788" s="848"/>
      <c r="I788" s="848"/>
    </row>
    <row r="789" spans="1:9" ht="24">
      <c r="A789" s="674" t="s">
        <v>643</v>
      </c>
      <c r="B789" s="592" t="s">
        <v>10431</v>
      </c>
      <c r="C789" s="592" t="s">
        <v>10431</v>
      </c>
      <c r="D789" s="575">
        <v>924</v>
      </c>
      <c r="E789" s="675" t="s">
        <v>6497</v>
      </c>
      <c r="F789" s="576" t="s">
        <v>7</v>
      </c>
      <c r="G789" s="576" t="s">
        <v>3666</v>
      </c>
      <c r="H789" s="848"/>
      <c r="I789" s="848"/>
    </row>
    <row r="790" spans="1:9" ht="24">
      <c r="A790" s="674" t="s">
        <v>644</v>
      </c>
      <c r="B790" s="592" t="s">
        <v>10432</v>
      </c>
      <c r="C790" s="592" t="s">
        <v>10432</v>
      </c>
      <c r="D790" s="575">
        <v>1740</v>
      </c>
      <c r="E790" s="675" t="s">
        <v>6497</v>
      </c>
      <c r="F790" s="576" t="s">
        <v>7</v>
      </c>
      <c r="G790" s="576" t="s">
        <v>3666</v>
      </c>
      <c r="H790" s="848"/>
      <c r="I790" s="848"/>
    </row>
    <row r="791" spans="1:9" ht="24">
      <c r="A791" s="674" t="s">
        <v>645</v>
      </c>
      <c r="B791" s="592" t="s">
        <v>10433</v>
      </c>
      <c r="C791" s="592" t="s">
        <v>10433</v>
      </c>
      <c r="D791" s="575">
        <v>2976</v>
      </c>
      <c r="E791" s="675" t="s">
        <v>6497</v>
      </c>
      <c r="F791" s="576" t="s">
        <v>7</v>
      </c>
      <c r="G791" s="576" t="s">
        <v>3666</v>
      </c>
      <c r="H791" s="848"/>
      <c r="I791" s="848"/>
    </row>
    <row r="792" spans="1:9" ht="24">
      <c r="A792" s="674" t="s">
        <v>676</v>
      </c>
      <c r="B792" s="687" t="s">
        <v>3497</v>
      </c>
      <c r="C792" s="668" t="s">
        <v>2978</v>
      </c>
      <c r="D792" s="575">
        <v>924</v>
      </c>
      <c r="E792" s="675" t="s">
        <v>6497</v>
      </c>
      <c r="F792" s="576" t="s">
        <v>1294</v>
      </c>
      <c r="G792" s="576" t="s">
        <v>3666</v>
      </c>
      <c r="H792" s="848"/>
      <c r="I792" s="848"/>
    </row>
    <row r="793" spans="1:9" ht="24">
      <c r="A793" s="674" t="s">
        <v>677</v>
      </c>
      <c r="B793" s="687" t="s">
        <v>2979</v>
      </c>
      <c r="C793" s="668" t="s">
        <v>2980</v>
      </c>
      <c r="D793" s="575">
        <v>1740</v>
      </c>
      <c r="E793" s="675" t="s">
        <v>6497</v>
      </c>
      <c r="F793" s="576" t="s">
        <v>1294</v>
      </c>
      <c r="G793" s="576" t="s">
        <v>3666</v>
      </c>
      <c r="H793" s="848"/>
      <c r="I793" s="848"/>
    </row>
    <row r="794" spans="1:9" ht="24">
      <c r="A794" s="674" t="s">
        <v>678</v>
      </c>
      <c r="B794" s="687" t="s">
        <v>2981</v>
      </c>
      <c r="C794" s="668" t="s">
        <v>2982</v>
      </c>
      <c r="D794" s="575">
        <v>2976</v>
      </c>
      <c r="E794" s="675" t="s">
        <v>6497</v>
      </c>
      <c r="F794" s="576" t="s">
        <v>1294</v>
      </c>
      <c r="G794" s="576" t="s">
        <v>3666</v>
      </c>
      <c r="H794" s="848"/>
      <c r="I794" s="848"/>
    </row>
    <row r="795" spans="1:9" ht="14.25">
      <c r="A795" s="674" t="s">
        <v>772</v>
      </c>
      <c r="B795" s="592" t="s">
        <v>10428</v>
      </c>
      <c r="C795" s="592" t="s">
        <v>10428</v>
      </c>
      <c r="D795" s="575">
        <v>3444</v>
      </c>
      <c r="E795" s="675" t="s">
        <v>6497</v>
      </c>
      <c r="F795" s="576" t="s">
        <v>7</v>
      </c>
      <c r="G795" s="576" t="s">
        <v>3666</v>
      </c>
      <c r="H795" s="848"/>
      <c r="I795" s="848"/>
    </row>
    <row r="796" spans="1:9" ht="24">
      <c r="A796" s="674" t="s">
        <v>773</v>
      </c>
      <c r="B796" s="592" t="s">
        <v>10430</v>
      </c>
      <c r="C796" s="592" t="s">
        <v>10430</v>
      </c>
      <c r="D796" s="575">
        <v>540</v>
      </c>
      <c r="E796" s="675" t="s">
        <v>6497</v>
      </c>
      <c r="F796" s="576" t="s">
        <v>7</v>
      </c>
      <c r="G796" s="576" t="s">
        <v>3666</v>
      </c>
      <c r="H796" s="848"/>
      <c r="I796" s="848"/>
    </row>
    <row r="797" spans="1:9" ht="24">
      <c r="A797" s="674" t="s">
        <v>774</v>
      </c>
      <c r="B797" s="592" t="s">
        <v>10429</v>
      </c>
      <c r="C797" s="592" t="s">
        <v>10429</v>
      </c>
      <c r="D797" s="575">
        <v>552</v>
      </c>
      <c r="E797" s="675" t="s">
        <v>6497</v>
      </c>
      <c r="F797" s="576" t="s">
        <v>7</v>
      </c>
      <c r="G797" s="576" t="s">
        <v>3666</v>
      </c>
      <c r="H797" s="848"/>
      <c r="I797" s="848"/>
    </row>
    <row r="798" spans="1:9" ht="13.5">
      <c r="A798" s="674" t="s">
        <v>903</v>
      </c>
      <c r="B798" s="687" t="s">
        <v>3034</v>
      </c>
      <c r="C798" s="668" t="s">
        <v>3035</v>
      </c>
      <c r="D798" s="575">
        <v>3444</v>
      </c>
      <c r="E798" s="675" t="s">
        <v>6497</v>
      </c>
      <c r="F798" s="576" t="s">
        <v>165</v>
      </c>
      <c r="G798" s="576" t="s">
        <v>3666</v>
      </c>
      <c r="H798" s="848"/>
      <c r="I798" s="848"/>
    </row>
    <row r="799" spans="1:9" ht="24">
      <c r="A799" s="674" t="s">
        <v>904</v>
      </c>
      <c r="B799" s="678" t="s">
        <v>3036</v>
      </c>
      <c r="C799" s="665" t="s">
        <v>3037</v>
      </c>
      <c r="D799" s="575">
        <v>492</v>
      </c>
      <c r="E799" s="675" t="s">
        <v>6497</v>
      </c>
      <c r="F799" s="576" t="s">
        <v>165</v>
      </c>
      <c r="G799" s="576" t="s">
        <v>3666</v>
      </c>
      <c r="H799" s="848"/>
      <c r="I799" s="848"/>
    </row>
    <row r="800" spans="1:9" ht="13.5">
      <c r="A800" s="674" t="s">
        <v>905</v>
      </c>
      <c r="B800" s="678" t="s">
        <v>3038</v>
      </c>
      <c r="C800" s="665" t="s">
        <v>3039</v>
      </c>
      <c r="D800" s="575">
        <v>552</v>
      </c>
      <c r="E800" s="675" t="s">
        <v>6497</v>
      </c>
      <c r="F800" s="576" t="s">
        <v>165</v>
      </c>
      <c r="G800" s="576" t="s">
        <v>3666</v>
      </c>
      <c r="H800" s="848"/>
      <c r="I800" s="848"/>
    </row>
    <row r="801" spans="1:9" ht="13.5">
      <c r="A801" s="681" t="s">
        <v>6396</v>
      </c>
      <c r="B801" s="630"/>
      <c r="C801" s="630"/>
      <c r="D801" s="630"/>
      <c r="E801" s="630"/>
      <c r="F801" s="630"/>
      <c r="G801" s="682"/>
      <c r="H801" s="158"/>
      <c r="I801" s="158"/>
    </row>
    <row r="802" spans="1:9" ht="13.5">
      <c r="A802" s="989" t="s">
        <v>6397</v>
      </c>
      <c r="B802" s="61"/>
      <c r="C802" s="61"/>
      <c r="D802" s="61"/>
      <c r="E802" s="61"/>
      <c r="F802" s="61"/>
      <c r="G802" s="242"/>
      <c r="H802" s="158"/>
      <c r="I802" s="158"/>
    </row>
    <row r="803" spans="1:9" ht="13.5">
      <c r="A803" s="989" t="s">
        <v>6398</v>
      </c>
      <c r="B803" s="61"/>
      <c r="C803" s="61"/>
      <c r="D803" s="61"/>
      <c r="E803" s="61"/>
      <c r="F803" s="61"/>
      <c r="G803" s="242"/>
      <c r="H803" s="158"/>
      <c r="I803" s="158"/>
    </row>
    <row r="804" spans="1:9" ht="13.5">
      <c r="A804" s="1285" t="s">
        <v>9994</v>
      </c>
      <c r="B804" s="1286"/>
      <c r="C804" s="1286"/>
      <c r="D804" s="1286"/>
      <c r="E804" s="1286"/>
      <c r="F804" s="1286"/>
      <c r="G804" s="1287"/>
      <c r="H804" s="158"/>
      <c r="I804" s="158"/>
    </row>
    <row r="805" spans="1:9" ht="13.5">
      <c r="A805" s="121" t="s">
        <v>6124</v>
      </c>
      <c r="B805" s="219" t="s">
        <v>6125</v>
      </c>
      <c r="C805" s="219" t="s">
        <v>2354</v>
      </c>
      <c r="D805" s="119">
        <v>2196</v>
      </c>
      <c r="E805" s="675" t="s">
        <v>6497</v>
      </c>
      <c r="F805" s="582" t="s">
        <v>1294</v>
      </c>
      <c r="G805" s="576" t="s">
        <v>8395</v>
      </c>
      <c r="H805" s="848"/>
      <c r="I805" s="848"/>
    </row>
    <row r="806" spans="1:9" ht="13.5">
      <c r="A806" s="121" t="s">
        <v>6126</v>
      </c>
      <c r="B806" s="219" t="s">
        <v>6127</v>
      </c>
      <c r="C806" s="219" t="s">
        <v>1888</v>
      </c>
      <c r="D806" s="575">
        <v>18960</v>
      </c>
      <c r="E806" s="675" t="s">
        <v>6497</v>
      </c>
      <c r="F806" s="582" t="s">
        <v>1294</v>
      </c>
      <c r="G806" s="576" t="s">
        <v>8395</v>
      </c>
      <c r="H806" s="848"/>
      <c r="I806" s="848"/>
    </row>
    <row r="807" spans="1:9" ht="13.5">
      <c r="A807" s="121" t="s">
        <v>6128</v>
      </c>
      <c r="B807" s="219" t="s">
        <v>6129</v>
      </c>
      <c r="C807" s="219" t="s">
        <v>2197</v>
      </c>
      <c r="D807" s="575">
        <v>7164</v>
      </c>
      <c r="E807" s="675" t="s">
        <v>6497</v>
      </c>
      <c r="F807" s="582" t="s">
        <v>1294</v>
      </c>
      <c r="G807" s="576" t="s">
        <v>8395</v>
      </c>
      <c r="H807" s="848"/>
      <c r="I807" s="848"/>
    </row>
    <row r="808" spans="1:9" ht="13.5">
      <c r="A808" s="121" t="s">
        <v>6130</v>
      </c>
      <c r="B808" s="219" t="s">
        <v>6131</v>
      </c>
      <c r="C808" s="219" t="s">
        <v>2200</v>
      </c>
      <c r="D808" s="575">
        <v>5904</v>
      </c>
      <c r="E808" s="675" t="s">
        <v>6497</v>
      </c>
      <c r="F808" s="582" t="s">
        <v>1294</v>
      </c>
      <c r="G808" s="576" t="s">
        <v>8395</v>
      </c>
      <c r="H808" s="848"/>
      <c r="I808" s="848"/>
    </row>
    <row r="809" spans="1:9" ht="13.5">
      <c r="A809" s="121" t="s">
        <v>6132</v>
      </c>
      <c r="B809" s="219" t="s">
        <v>6133</v>
      </c>
      <c r="C809" s="219" t="s">
        <v>2203</v>
      </c>
      <c r="D809" s="575">
        <v>13860</v>
      </c>
      <c r="E809" s="675" t="s">
        <v>6497</v>
      </c>
      <c r="F809" s="582" t="s">
        <v>1294</v>
      </c>
      <c r="G809" s="576" t="s">
        <v>8395</v>
      </c>
      <c r="H809" s="848"/>
      <c r="I809" s="848"/>
    </row>
    <row r="810" spans="1:9" ht="13.5">
      <c r="A810" s="121" t="s">
        <v>6134</v>
      </c>
      <c r="B810" s="219" t="s">
        <v>6135</v>
      </c>
      <c r="C810" s="219" t="s">
        <v>2206</v>
      </c>
      <c r="D810" s="575">
        <v>3120</v>
      </c>
      <c r="E810" s="675" t="s">
        <v>6497</v>
      </c>
      <c r="F810" s="582" t="s">
        <v>1294</v>
      </c>
      <c r="G810" s="576" t="s">
        <v>8395</v>
      </c>
      <c r="H810" s="848"/>
      <c r="I810" s="848"/>
    </row>
    <row r="811" spans="1:9" ht="13.5">
      <c r="A811" s="121" t="s">
        <v>6136</v>
      </c>
      <c r="B811" s="219" t="s">
        <v>6137</v>
      </c>
      <c r="C811" s="219" t="s">
        <v>5393</v>
      </c>
      <c r="D811" s="575">
        <v>2040</v>
      </c>
      <c r="E811" s="675" t="s">
        <v>6497</v>
      </c>
      <c r="F811" s="582" t="s">
        <v>1294</v>
      </c>
      <c r="G811" s="576" t="s">
        <v>4118</v>
      </c>
      <c r="H811" s="848"/>
      <c r="I811" s="848"/>
    </row>
    <row r="812" spans="1:9" ht="24">
      <c r="A812" s="121" t="s">
        <v>6138</v>
      </c>
      <c r="B812" s="219" t="s">
        <v>6137</v>
      </c>
      <c r="C812" s="219" t="s">
        <v>5851</v>
      </c>
      <c r="D812" s="575">
        <v>4968</v>
      </c>
      <c r="E812" s="675" t="s">
        <v>6497</v>
      </c>
      <c r="F812" s="582" t="s">
        <v>1294</v>
      </c>
      <c r="G812" s="576" t="s">
        <v>4118</v>
      </c>
      <c r="H812" s="848"/>
      <c r="I812" s="848"/>
    </row>
    <row r="813" spans="1:9" ht="24">
      <c r="A813" s="121" t="s">
        <v>6139</v>
      </c>
      <c r="B813" s="219" t="s">
        <v>6137</v>
      </c>
      <c r="C813" s="219" t="s">
        <v>5852</v>
      </c>
      <c r="D813" s="575">
        <v>5832</v>
      </c>
      <c r="E813" s="675" t="s">
        <v>6497</v>
      </c>
      <c r="F813" s="582" t="s">
        <v>1294</v>
      </c>
      <c r="G813" s="576" t="s">
        <v>4118</v>
      </c>
      <c r="H813" s="848"/>
      <c r="I813" s="848"/>
    </row>
    <row r="814" spans="1:9" ht="13.5">
      <c r="A814" s="121" t="s">
        <v>6140</v>
      </c>
      <c r="B814" s="219" t="s">
        <v>6137</v>
      </c>
      <c r="C814" s="219" t="s">
        <v>8571</v>
      </c>
      <c r="D814" s="575">
        <v>12072</v>
      </c>
      <c r="E814" s="675" t="s">
        <v>6497</v>
      </c>
      <c r="F814" s="582" t="s">
        <v>1294</v>
      </c>
      <c r="G814" s="576" t="s">
        <v>3663</v>
      </c>
      <c r="H814" s="848"/>
      <c r="I814" s="848"/>
    </row>
    <row r="815" spans="1:9" ht="13.5">
      <c r="A815" s="121" t="s">
        <v>6141</v>
      </c>
      <c r="B815" s="219" t="s">
        <v>6142</v>
      </c>
      <c r="C815" s="219" t="s">
        <v>5823</v>
      </c>
      <c r="D815" s="575">
        <v>3324</v>
      </c>
      <c r="E815" s="675" t="s">
        <v>6497</v>
      </c>
      <c r="F815" s="582" t="s">
        <v>1294</v>
      </c>
      <c r="G815" s="675" t="s">
        <v>3664</v>
      </c>
      <c r="H815" s="848"/>
      <c r="I815" s="848"/>
    </row>
    <row r="816" spans="1:9" ht="13.5">
      <c r="A816" s="121" t="s">
        <v>6143</v>
      </c>
      <c r="B816" s="219" t="s">
        <v>6144</v>
      </c>
      <c r="C816" s="219" t="s">
        <v>5825</v>
      </c>
      <c r="D816" s="575">
        <v>7776</v>
      </c>
      <c r="E816" s="675" t="s">
        <v>6497</v>
      </c>
      <c r="F816" s="582" t="s">
        <v>1294</v>
      </c>
      <c r="G816" s="675" t="s">
        <v>3664</v>
      </c>
      <c r="H816" s="848"/>
      <c r="I816" s="848"/>
    </row>
    <row r="817" spans="1:9" ht="13.5">
      <c r="A817" s="121" t="s">
        <v>6145</v>
      </c>
      <c r="B817" s="219" t="s">
        <v>6146</v>
      </c>
      <c r="C817" s="219" t="s">
        <v>5828</v>
      </c>
      <c r="D817" s="575">
        <v>12288</v>
      </c>
      <c r="E817" s="675" t="s">
        <v>6497</v>
      </c>
      <c r="F817" s="582" t="s">
        <v>1294</v>
      </c>
      <c r="G817" s="675" t="s">
        <v>3664</v>
      </c>
      <c r="H817" s="848"/>
      <c r="I817" s="848"/>
    </row>
    <row r="818" spans="1:9" ht="13.5">
      <c r="A818" s="121" t="s">
        <v>6147</v>
      </c>
      <c r="B818" s="219" t="s">
        <v>6148</v>
      </c>
      <c r="C818" s="219" t="s">
        <v>6149</v>
      </c>
      <c r="D818" s="575">
        <v>1404</v>
      </c>
      <c r="E818" s="675" t="s">
        <v>6497</v>
      </c>
      <c r="F818" s="582" t="s">
        <v>1294</v>
      </c>
      <c r="G818" s="576" t="s">
        <v>3663</v>
      </c>
      <c r="H818" s="848"/>
      <c r="I818" s="848"/>
    </row>
    <row r="819" spans="1:9" ht="13.5">
      <c r="A819" s="120" t="s">
        <v>6178</v>
      </c>
      <c r="B819" s="203" t="s">
        <v>6181</v>
      </c>
      <c r="C819" s="219" t="s">
        <v>6180</v>
      </c>
      <c r="D819" s="575">
        <v>996</v>
      </c>
      <c r="E819" s="675" t="s">
        <v>6497</v>
      </c>
      <c r="F819" s="582" t="s">
        <v>1294</v>
      </c>
      <c r="G819" s="576" t="s">
        <v>3663</v>
      </c>
      <c r="H819" s="848"/>
      <c r="I819" s="848"/>
    </row>
    <row r="820" spans="1:9" ht="13.5">
      <c r="A820" s="120" t="s">
        <v>6966</v>
      </c>
      <c r="B820" s="203" t="s">
        <v>6967</v>
      </c>
      <c r="C820" s="219" t="s">
        <v>6968</v>
      </c>
      <c r="D820" s="575">
        <v>16000</v>
      </c>
      <c r="E820" s="675" t="s">
        <v>6497</v>
      </c>
      <c r="F820" s="582" t="s">
        <v>7</v>
      </c>
      <c r="G820" s="576" t="s">
        <v>3663</v>
      </c>
      <c r="H820" s="848"/>
      <c r="I820" s="848"/>
    </row>
    <row r="821" spans="1:9" ht="13.5">
      <c r="A821" s="120" t="s">
        <v>9040</v>
      </c>
      <c r="B821" s="203" t="s">
        <v>9041</v>
      </c>
      <c r="C821" s="219" t="s">
        <v>9032</v>
      </c>
      <c r="D821" s="575">
        <v>5200</v>
      </c>
      <c r="E821" s="675" t="s">
        <v>6497</v>
      </c>
      <c r="F821" s="582" t="s">
        <v>7</v>
      </c>
      <c r="G821" s="576" t="s">
        <v>3663</v>
      </c>
      <c r="H821" s="848"/>
      <c r="I821" s="848"/>
    </row>
    <row r="822" spans="1:9" ht="13.5">
      <c r="A822" s="120" t="s">
        <v>9042</v>
      </c>
      <c r="B822" s="203" t="s">
        <v>9043</v>
      </c>
      <c r="C822" s="219" t="s">
        <v>9035</v>
      </c>
      <c r="D822" s="575">
        <v>13000</v>
      </c>
      <c r="E822" s="675" t="s">
        <v>6497</v>
      </c>
      <c r="F822" s="582" t="s">
        <v>7</v>
      </c>
      <c r="G822" s="576" t="s">
        <v>3663</v>
      </c>
      <c r="H822" s="848"/>
      <c r="I822" s="848"/>
    </row>
    <row r="823" spans="1:9" ht="13.5">
      <c r="A823" s="120" t="s">
        <v>9572</v>
      </c>
      <c r="B823" s="203" t="s">
        <v>9580</v>
      </c>
      <c r="C823" s="219" t="s">
        <v>9540</v>
      </c>
      <c r="D823" s="575">
        <v>3100</v>
      </c>
      <c r="E823" s="675" t="s">
        <v>6497</v>
      </c>
      <c r="F823" s="582" t="s">
        <v>7</v>
      </c>
      <c r="G823" s="576" t="s">
        <v>4118</v>
      </c>
      <c r="H823" s="848"/>
      <c r="I823" s="848"/>
    </row>
    <row r="824" spans="1:9" ht="13.5">
      <c r="A824" s="120" t="s">
        <v>9573</v>
      </c>
      <c r="B824" s="203" t="s">
        <v>9581</v>
      </c>
      <c r="C824" s="219" t="s">
        <v>9542</v>
      </c>
      <c r="D824" s="575">
        <v>6600</v>
      </c>
      <c r="E824" s="675" t="s">
        <v>6497</v>
      </c>
      <c r="F824" s="582" t="s">
        <v>7</v>
      </c>
      <c r="G824" s="576" t="s">
        <v>4118</v>
      </c>
      <c r="H824" s="848"/>
      <c r="I824" s="848"/>
    </row>
    <row r="825" spans="1:9" ht="13.5">
      <c r="A825" s="120" t="s">
        <v>9574</v>
      </c>
      <c r="B825" s="203" t="s">
        <v>9582</v>
      </c>
      <c r="C825" s="219" t="s">
        <v>9544</v>
      </c>
      <c r="D825" s="575">
        <v>9700</v>
      </c>
      <c r="E825" s="675" t="s">
        <v>6497</v>
      </c>
      <c r="F825" s="582" t="s">
        <v>7</v>
      </c>
      <c r="G825" s="576" t="s">
        <v>4118</v>
      </c>
      <c r="H825" s="848"/>
      <c r="I825" s="848"/>
    </row>
    <row r="826" spans="1:9" ht="13.5">
      <c r="A826" s="120" t="s">
        <v>9575</v>
      </c>
      <c r="B826" s="203" t="s">
        <v>9583</v>
      </c>
      <c r="C826" s="219" t="s">
        <v>9546</v>
      </c>
      <c r="D826" s="575">
        <v>3100</v>
      </c>
      <c r="E826" s="675" t="s">
        <v>6497</v>
      </c>
      <c r="F826" s="582" t="s">
        <v>7</v>
      </c>
      <c r="G826" s="576" t="s">
        <v>4118</v>
      </c>
      <c r="H826" s="848"/>
      <c r="I826" s="848"/>
    </row>
    <row r="827" spans="1:9" ht="13.5">
      <c r="A827" s="120" t="s">
        <v>9576</v>
      </c>
      <c r="B827" s="203" t="s">
        <v>9584</v>
      </c>
      <c r="C827" s="219" t="s">
        <v>9548</v>
      </c>
      <c r="D827" s="575">
        <v>5400</v>
      </c>
      <c r="E827" s="675" t="s">
        <v>6497</v>
      </c>
      <c r="F827" s="582" t="s">
        <v>7</v>
      </c>
      <c r="G827" s="576" t="s">
        <v>4118</v>
      </c>
      <c r="H827" s="848"/>
      <c r="I827" s="848"/>
    </row>
    <row r="828" spans="1:9" ht="13.5">
      <c r="A828" s="120" t="s">
        <v>9577</v>
      </c>
      <c r="B828" s="203" t="s">
        <v>9585</v>
      </c>
      <c r="C828" s="219" t="s">
        <v>9550</v>
      </c>
      <c r="D828" s="575">
        <v>8600</v>
      </c>
      <c r="E828" s="675" t="s">
        <v>6497</v>
      </c>
      <c r="F828" s="582" t="s">
        <v>7</v>
      </c>
      <c r="G828" s="576" t="s">
        <v>4118</v>
      </c>
      <c r="H828" s="848"/>
      <c r="I828" s="848"/>
    </row>
    <row r="829" spans="1:9" ht="13.5">
      <c r="A829" s="280" t="s">
        <v>9578</v>
      </c>
      <c r="B829" s="1010" t="s">
        <v>9586</v>
      </c>
      <c r="C829" s="1021" t="s">
        <v>9552</v>
      </c>
      <c r="D829" s="581">
        <v>4800</v>
      </c>
      <c r="E829" s="667" t="s">
        <v>6497</v>
      </c>
      <c r="F829" s="582" t="s">
        <v>7</v>
      </c>
      <c r="G829" s="582" t="s">
        <v>4118</v>
      </c>
      <c r="H829" s="848"/>
      <c r="I829" s="848"/>
    </row>
    <row r="830" spans="1:9" ht="13.5">
      <c r="A830" s="280" t="s">
        <v>9579</v>
      </c>
      <c r="B830" s="1010" t="s">
        <v>9587</v>
      </c>
      <c r="C830" s="1021" t="s">
        <v>9555</v>
      </c>
      <c r="D830" s="581">
        <v>4300</v>
      </c>
      <c r="E830" s="667" t="s">
        <v>6497</v>
      </c>
      <c r="F830" s="582" t="s">
        <v>7</v>
      </c>
      <c r="G830" s="582" t="s">
        <v>4118</v>
      </c>
      <c r="H830" s="848"/>
      <c r="I830" s="848"/>
    </row>
    <row r="831" spans="1:9" ht="13.5">
      <c r="A831" s="280" t="s">
        <v>10067</v>
      </c>
      <c r="B831" s="1010" t="s">
        <v>10068</v>
      </c>
      <c r="C831" s="1021" t="s">
        <v>10054</v>
      </c>
      <c r="D831" s="581">
        <v>1099</v>
      </c>
      <c r="E831" s="667" t="s">
        <v>6497</v>
      </c>
      <c r="F831" s="582" t="s">
        <v>7</v>
      </c>
      <c r="G831" s="582" t="s">
        <v>4118</v>
      </c>
      <c r="H831" s="848"/>
      <c r="I831" s="848"/>
    </row>
    <row r="832" spans="1:9" ht="13.5">
      <c r="A832" s="280" t="s">
        <v>10069</v>
      </c>
      <c r="B832" s="1010" t="s">
        <v>10070</v>
      </c>
      <c r="C832" s="1021" t="s">
        <v>10057</v>
      </c>
      <c r="D832" s="581">
        <v>1099</v>
      </c>
      <c r="E832" s="667" t="s">
        <v>6497</v>
      </c>
      <c r="F832" s="582" t="s">
        <v>7</v>
      </c>
      <c r="G832" s="582" t="s">
        <v>4118</v>
      </c>
      <c r="H832" s="848"/>
      <c r="I832" s="848"/>
    </row>
    <row r="833" spans="1:9" ht="13.5">
      <c r="A833" s="280" t="s">
        <v>10071</v>
      </c>
      <c r="B833" s="1010" t="s">
        <v>10072</v>
      </c>
      <c r="C833" s="1021" t="s">
        <v>11625</v>
      </c>
      <c r="D833" s="581">
        <v>2040</v>
      </c>
      <c r="E833" s="667" t="s">
        <v>6497</v>
      </c>
      <c r="F833" s="582" t="s">
        <v>7</v>
      </c>
      <c r="G833" s="582" t="s">
        <v>4118</v>
      </c>
      <c r="H833" s="848"/>
      <c r="I833" s="848"/>
    </row>
    <row r="834" spans="1:9" ht="13.5">
      <c r="A834" s="280" t="s">
        <v>6150</v>
      </c>
      <c r="B834" s="1010" t="s">
        <v>6151</v>
      </c>
      <c r="C834" s="1021" t="s">
        <v>6152</v>
      </c>
      <c r="D834" s="581">
        <v>2196</v>
      </c>
      <c r="E834" s="667" t="s">
        <v>6497</v>
      </c>
      <c r="F834" s="582" t="s">
        <v>1294</v>
      </c>
      <c r="G834" s="582" t="s">
        <v>8395</v>
      </c>
      <c r="H834" s="848"/>
      <c r="I834" s="848"/>
    </row>
    <row r="835" spans="1:9" ht="13.5">
      <c r="A835" s="280" t="s">
        <v>6153</v>
      </c>
      <c r="B835" s="1010" t="s">
        <v>6154</v>
      </c>
      <c r="C835" s="1021" t="s">
        <v>2141</v>
      </c>
      <c r="D835" s="581">
        <v>18960</v>
      </c>
      <c r="E835" s="667" t="s">
        <v>6497</v>
      </c>
      <c r="F835" s="582" t="s">
        <v>1294</v>
      </c>
      <c r="G835" s="582" t="s">
        <v>8395</v>
      </c>
      <c r="H835" s="848"/>
      <c r="I835" s="848"/>
    </row>
    <row r="836" spans="1:9" ht="13.5">
      <c r="A836" s="280" t="s">
        <v>6155</v>
      </c>
      <c r="B836" s="1010" t="s">
        <v>6156</v>
      </c>
      <c r="C836" s="1021" t="s">
        <v>2197</v>
      </c>
      <c r="D836" s="581">
        <v>7164</v>
      </c>
      <c r="E836" s="667" t="s">
        <v>6497</v>
      </c>
      <c r="F836" s="582" t="s">
        <v>1294</v>
      </c>
      <c r="G836" s="582" t="s">
        <v>8395</v>
      </c>
      <c r="H836" s="848"/>
      <c r="I836" s="848"/>
    </row>
    <row r="837" spans="1:9" ht="13.5">
      <c r="A837" s="280" t="s">
        <v>6157</v>
      </c>
      <c r="B837" s="1010" t="s">
        <v>6158</v>
      </c>
      <c r="C837" s="1021" t="s">
        <v>2200</v>
      </c>
      <c r="D837" s="581">
        <v>5904</v>
      </c>
      <c r="E837" s="667" t="s">
        <v>6497</v>
      </c>
      <c r="F837" s="582" t="s">
        <v>1294</v>
      </c>
      <c r="G837" s="582" t="s">
        <v>8395</v>
      </c>
      <c r="H837" s="848"/>
      <c r="I837" s="848"/>
    </row>
    <row r="838" spans="1:9" ht="13.5">
      <c r="A838" s="280" t="s">
        <v>6159</v>
      </c>
      <c r="B838" s="1010" t="s">
        <v>6160</v>
      </c>
      <c r="C838" s="1021" t="s">
        <v>2203</v>
      </c>
      <c r="D838" s="581">
        <v>13860</v>
      </c>
      <c r="E838" s="667" t="s">
        <v>6497</v>
      </c>
      <c r="F838" s="582" t="s">
        <v>1294</v>
      </c>
      <c r="G838" s="582" t="s">
        <v>8395</v>
      </c>
      <c r="H838" s="848"/>
      <c r="I838" s="848"/>
    </row>
    <row r="839" spans="1:9" ht="13.5">
      <c r="A839" s="280" t="s">
        <v>6161</v>
      </c>
      <c r="B839" s="1010" t="s">
        <v>6162</v>
      </c>
      <c r="C839" s="1021" t="s">
        <v>2206</v>
      </c>
      <c r="D839" s="581">
        <v>3120</v>
      </c>
      <c r="E839" s="667" t="s">
        <v>6497</v>
      </c>
      <c r="F839" s="582" t="s">
        <v>1294</v>
      </c>
      <c r="G839" s="582" t="s">
        <v>8395</v>
      </c>
      <c r="H839" s="848"/>
      <c r="I839" s="848"/>
    </row>
    <row r="840" spans="1:9" ht="13.5">
      <c r="A840" s="280" t="s">
        <v>6163</v>
      </c>
      <c r="B840" s="1010" t="s">
        <v>6164</v>
      </c>
      <c r="C840" s="1021" t="s">
        <v>5393</v>
      </c>
      <c r="D840" s="581">
        <v>2040</v>
      </c>
      <c r="E840" s="667" t="s">
        <v>6497</v>
      </c>
      <c r="F840" s="582" t="s">
        <v>1294</v>
      </c>
      <c r="G840" s="582" t="s">
        <v>4118</v>
      </c>
      <c r="H840" s="848"/>
      <c r="I840" s="848"/>
    </row>
    <row r="841" spans="1:9" ht="24">
      <c r="A841" s="280" t="s">
        <v>6165</v>
      </c>
      <c r="B841" s="1010" t="s">
        <v>6164</v>
      </c>
      <c r="C841" s="1021" t="s">
        <v>5851</v>
      </c>
      <c r="D841" s="581">
        <v>4968</v>
      </c>
      <c r="E841" s="667" t="s">
        <v>6497</v>
      </c>
      <c r="F841" s="582" t="s">
        <v>1294</v>
      </c>
      <c r="G841" s="582" t="s">
        <v>4118</v>
      </c>
      <c r="H841" s="848"/>
      <c r="I841" s="848"/>
    </row>
    <row r="842" spans="1:9" ht="24">
      <c r="A842" s="280" t="s">
        <v>6166</v>
      </c>
      <c r="B842" s="1010" t="s">
        <v>6164</v>
      </c>
      <c r="C842" s="1021" t="s">
        <v>5852</v>
      </c>
      <c r="D842" s="581">
        <v>5832</v>
      </c>
      <c r="E842" s="667" t="s">
        <v>6497</v>
      </c>
      <c r="F842" s="582" t="s">
        <v>1294</v>
      </c>
      <c r="G842" s="582" t="s">
        <v>4118</v>
      </c>
      <c r="H842" s="848"/>
      <c r="I842" s="848"/>
    </row>
    <row r="843" spans="1:9" ht="13.5">
      <c r="A843" s="280" t="s">
        <v>6167</v>
      </c>
      <c r="B843" s="1010" t="s">
        <v>6164</v>
      </c>
      <c r="C843" s="1021" t="s">
        <v>5397</v>
      </c>
      <c r="D843" s="581">
        <v>12072</v>
      </c>
      <c r="E843" s="667" t="s">
        <v>6497</v>
      </c>
      <c r="F843" s="582" t="s">
        <v>1294</v>
      </c>
      <c r="G843" s="582" t="s">
        <v>3663</v>
      </c>
      <c r="H843" s="848"/>
      <c r="I843" s="848"/>
    </row>
    <row r="844" spans="1:9" ht="13.5">
      <c r="A844" s="280" t="s">
        <v>6168</v>
      </c>
      <c r="B844" s="1010" t="s">
        <v>6169</v>
      </c>
      <c r="C844" s="1021" t="s">
        <v>5823</v>
      </c>
      <c r="D844" s="581">
        <v>3324</v>
      </c>
      <c r="E844" s="667" t="s">
        <v>6497</v>
      </c>
      <c r="F844" s="582" t="s">
        <v>1294</v>
      </c>
      <c r="G844" s="582" t="s">
        <v>3664</v>
      </c>
      <c r="H844" s="848"/>
      <c r="I844" s="848"/>
    </row>
    <row r="845" spans="1:9" ht="13.5">
      <c r="A845" s="280" t="s">
        <v>6170</v>
      </c>
      <c r="B845" s="1010" t="s">
        <v>6171</v>
      </c>
      <c r="C845" s="1021" t="s">
        <v>5825</v>
      </c>
      <c r="D845" s="581">
        <v>7776</v>
      </c>
      <c r="E845" s="667" t="s">
        <v>6497</v>
      </c>
      <c r="F845" s="582" t="s">
        <v>1294</v>
      </c>
      <c r="G845" s="582" t="s">
        <v>3664</v>
      </c>
      <c r="H845" s="848"/>
      <c r="I845" s="848"/>
    </row>
    <row r="846" spans="1:9" ht="13.5">
      <c r="A846" s="280" t="s">
        <v>6172</v>
      </c>
      <c r="B846" s="1010" t="s">
        <v>6173</v>
      </c>
      <c r="C846" s="1021" t="s">
        <v>5828</v>
      </c>
      <c r="D846" s="581">
        <v>12288</v>
      </c>
      <c r="E846" s="667" t="s">
        <v>6497</v>
      </c>
      <c r="F846" s="582" t="s">
        <v>1294</v>
      </c>
      <c r="G846" s="582" t="s">
        <v>3664</v>
      </c>
      <c r="H846" s="848"/>
      <c r="I846" s="848"/>
    </row>
    <row r="847" spans="1:9" ht="13.5">
      <c r="A847" s="280" t="s">
        <v>6174</v>
      </c>
      <c r="B847" s="1010" t="s">
        <v>6175</v>
      </c>
      <c r="C847" s="1021" t="s">
        <v>6149</v>
      </c>
      <c r="D847" s="581">
        <v>1404</v>
      </c>
      <c r="E847" s="667" t="s">
        <v>6497</v>
      </c>
      <c r="F847" s="582" t="s">
        <v>1294</v>
      </c>
      <c r="G847" s="582" t="s">
        <v>3663</v>
      </c>
      <c r="H847" s="848"/>
      <c r="I847" s="848"/>
    </row>
    <row r="848" spans="1:9" ht="13.5">
      <c r="A848" s="280" t="s">
        <v>6177</v>
      </c>
      <c r="B848" s="1010" t="s">
        <v>6179</v>
      </c>
      <c r="C848" s="1021" t="s">
        <v>6180</v>
      </c>
      <c r="D848" s="581">
        <v>1032</v>
      </c>
      <c r="E848" s="667" t="s">
        <v>6497</v>
      </c>
      <c r="F848" s="582" t="s">
        <v>1294</v>
      </c>
      <c r="G848" s="582" t="s">
        <v>3663</v>
      </c>
      <c r="H848" s="848"/>
      <c r="I848" s="848"/>
    </row>
    <row r="849" spans="1:9" ht="13.5">
      <c r="A849" s="280" t="s">
        <v>6969</v>
      </c>
      <c r="B849" s="1010" t="s">
        <v>6970</v>
      </c>
      <c r="C849" s="1021" t="s">
        <v>6971</v>
      </c>
      <c r="D849" s="581">
        <v>16000</v>
      </c>
      <c r="E849" s="667" t="s">
        <v>6497</v>
      </c>
      <c r="F849" s="582" t="s">
        <v>165</v>
      </c>
      <c r="G849" s="582" t="s">
        <v>3663</v>
      </c>
      <c r="H849" s="848"/>
      <c r="I849" s="848"/>
    </row>
    <row r="850" spans="1:9" ht="13.5">
      <c r="A850" s="280" t="s">
        <v>9044</v>
      </c>
      <c r="B850" s="1010" t="s">
        <v>9045</v>
      </c>
      <c r="C850" s="1021" t="s">
        <v>9032</v>
      </c>
      <c r="D850" s="581">
        <v>5200</v>
      </c>
      <c r="E850" s="667" t="s">
        <v>6497</v>
      </c>
      <c r="F850" s="582" t="s">
        <v>1294</v>
      </c>
      <c r="G850" s="582" t="s">
        <v>3663</v>
      </c>
      <c r="H850" s="848"/>
      <c r="I850" s="848"/>
    </row>
    <row r="851" spans="1:9" ht="13.5">
      <c r="A851" s="280" t="s">
        <v>9046</v>
      </c>
      <c r="B851" s="1010" t="s">
        <v>9047</v>
      </c>
      <c r="C851" s="1021" t="s">
        <v>9035</v>
      </c>
      <c r="D851" s="581">
        <v>13000</v>
      </c>
      <c r="E851" s="667" t="s">
        <v>6497</v>
      </c>
      <c r="F851" s="582" t="s">
        <v>1294</v>
      </c>
      <c r="G851" s="582" t="s">
        <v>3663</v>
      </c>
      <c r="H851" s="848"/>
      <c r="I851" s="848"/>
    </row>
    <row r="852" spans="1:9" ht="13.5">
      <c r="A852" s="280" t="s">
        <v>9588</v>
      </c>
      <c r="B852" s="1010" t="s">
        <v>9603</v>
      </c>
      <c r="C852" s="1021" t="s">
        <v>9540</v>
      </c>
      <c r="D852" s="581">
        <v>3100</v>
      </c>
      <c r="E852" s="667" t="s">
        <v>6497</v>
      </c>
      <c r="F852" s="582" t="s">
        <v>1294</v>
      </c>
      <c r="G852" s="582" t="s">
        <v>4118</v>
      </c>
      <c r="H852" s="848"/>
      <c r="I852" s="848"/>
    </row>
    <row r="853" spans="1:9" ht="13.5">
      <c r="A853" s="280" t="s">
        <v>9589</v>
      </c>
      <c r="B853" s="1010" t="s">
        <v>9602</v>
      </c>
      <c r="C853" s="1021" t="s">
        <v>9542</v>
      </c>
      <c r="D853" s="581">
        <v>6600</v>
      </c>
      <c r="E853" s="667" t="s">
        <v>6497</v>
      </c>
      <c r="F853" s="582" t="s">
        <v>1294</v>
      </c>
      <c r="G853" s="582" t="s">
        <v>4118</v>
      </c>
      <c r="H853" s="848"/>
      <c r="I853" s="848"/>
    </row>
    <row r="854" spans="1:9" ht="13.5">
      <c r="A854" s="280" t="s">
        <v>9590</v>
      </c>
      <c r="B854" s="1010" t="s">
        <v>9601</v>
      </c>
      <c r="C854" s="1021" t="s">
        <v>9544</v>
      </c>
      <c r="D854" s="581">
        <v>9700</v>
      </c>
      <c r="E854" s="667" t="s">
        <v>6497</v>
      </c>
      <c r="F854" s="582" t="s">
        <v>1294</v>
      </c>
      <c r="G854" s="582" t="s">
        <v>4118</v>
      </c>
      <c r="H854" s="848"/>
      <c r="I854" s="848"/>
    </row>
    <row r="855" spans="1:9" ht="13.5">
      <c r="A855" s="280" t="s">
        <v>9591</v>
      </c>
      <c r="B855" s="1010" t="s">
        <v>9600</v>
      </c>
      <c r="C855" s="1021" t="s">
        <v>9546</v>
      </c>
      <c r="D855" s="581">
        <v>3100</v>
      </c>
      <c r="E855" s="667" t="s">
        <v>6497</v>
      </c>
      <c r="F855" s="582" t="s">
        <v>1294</v>
      </c>
      <c r="G855" s="582" t="s">
        <v>4118</v>
      </c>
      <c r="H855" s="848"/>
      <c r="I855" s="848"/>
    </row>
    <row r="856" spans="1:9" ht="13.5">
      <c r="A856" s="280" t="s">
        <v>9592</v>
      </c>
      <c r="B856" s="1010" t="s">
        <v>9599</v>
      </c>
      <c r="C856" s="1021" t="s">
        <v>9548</v>
      </c>
      <c r="D856" s="581">
        <v>5400</v>
      </c>
      <c r="E856" s="667" t="s">
        <v>6497</v>
      </c>
      <c r="F856" s="582" t="s">
        <v>1294</v>
      </c>
      <c r="G856" s="582" t="s">
        <v>4118</v>
      </c>
      <c r="H856" s="848"/>
      <c r="I856" s="848"/>
    </row>
    <row r="857" spans="1:9" ht="13.5">
      <c r="A857" s="280" t="s">
        <v>9593</v>
      </c>
      <c r="B857" s="1010" t="s">
        <v>9598</v>
      </c>
      <c r="C857" s="1021" t="s">
        <v>9550</v>
      </c>
      <c r="D857" s="581">
        <v>8600</v>
      </c>
      <c r="E857" s="667" t="s">
        <v>6497</v>
      </c>
      <c r="F857" s="582" t="s">
        <v>1294</v>
      </c>
      <c r="G857" s="582" t="s">
        <v>4118</v>
      </c>
      <c r="H857" s="848"/>
      <c r="I857" s="848"/>
    </row>
    <row r="858" spans="1:9" ht="13.5">
      <c r="A858" s="280" t="s">
        <v>9594</v>
      </c>
      <c r="B858" s="1010" t="s">
        <v>9597</v>
      </c>
      <c r="C858" s="1021" t="s">
        <v>9552</v>
      </c>
      <c r="D858" s="581">
        <v>4800</v>
      </c>
      <c r="E858" s="667" t="s">
        <v>6497</v>
      </c>
      <c r="F858" s="582" t="s">
        <v>1294</v>
      </c>
      <c r="G858" s="582" t="s">
        <v>4118</v>
      </c>
      <c r="H858" s="848"/>
      <c r="I858" s="848"/>
    </row>
    <row r="859" spans="1:9" ht="13.5">
      <c r="A859" s="280" t="s">
        <v>9595</v>
      </c>
      <c r="B859" s="1010" t="s">
        <v>9596</v>
      </c>
      <c r="C859" s="1021" t="s">
        <v>9555</v>
      </c>
      <c r="D859" s="581">
        <v>4300</v>
      </c>
      <c r="E859" s="667" t="s">
        <v>6497</v>
      </c>
      <c r="F859" s="582" t="s">
        <v>1294</v>
      </c>
      <c r="G859" s="582" t="s">
        <v>4118</v>
      </c>
      <c r="H859" s="848"/>
      <c r="I859" s="848"/>
    </row>
    <row r="860" spans="1:9" ht="13.5">
      <c r="A860" s="280" t="s">
        <v>10073</v>
      </c>
      <c r="B860" s="1010" t="s">
        <v>10074</v>
      </c>
      <c r="C860" s="1021" t="s">
        <v>10054</v>
      </c>
      <c r="D860" s="581">
        <v>1099</v>
      </c>
      <c r="E860" s="667" t="s">
        <v>6497</v>
      </c>
      <c r="F860" s="582" t="s">
        <v>1294</v>
      </c>
      <c r="G860" s="582" t="s">
        <v>4118</v>
      </c>
      <c r="H860" s="848"/>
      <c r="I860" s="848"/>
    </row>
    <row r="861" spans="1:9" ht="13.5">
      <c r="A861" s="280" t="s">
        <v>10075</v>
      </c>
      <c r="B861" s="1010" t="s">
        <v>10076</v>
      </c>
      <c r="C861" s="1021" t="s">
        <v>10057</v>
      </c>
      <c r="D861" s="581">
        <v>1099</v>
      </c>
      <c r="E861" s="667" t="s">
        <v>6497</v>
      </c>
      <c r="F861" s="582" t="s">
        <v>1294</v>
      </c>
      <c r="G861" s="582" t="s">
        <v>4118</v>
      </c>
      <c r="H861" s="848"/>
      <c r="I861" s="848"/>
    </row>
    <row r="862" spans="1:9" ht="14.25" thickBot="1">
      <c r="A862" s="280" t="s">
        <v>10077</v>
      </c>
      <c r="B862" s="1010" t="s">
        <v>10078</v>
      </c>
      <c r="C862" s="1021" t="s">
        <v>11625</v>
      </c>
      <c r="D862" s="581">
        <v>2040</v>
      </c>
      <c r="E862" s="667" t="s">
        <v>6497</v>
      </c>
      <c r="F862" s="582" t="s">
        <v>1294</v>
      </c>
      <c r="G862" s="582" t="s">
        <v>4118</v>
      </c>
      <c r="H862" s="848"/>
      <c r="I862" s="848"/>
    </row>
    <row r="863" spans="1:9" ht="13.5">
      <c r="A863" s="679" t="s">
        <v>2509</v>
      </c>
      <c r="B863" s="132"/>
      <c r="C863" s="132"/>
      <c r="D863" s="132"/>
      <c r="E863" s="132"/>
      <c r="F863" s="132"/>
      <c r="G863" s="262"/>
      <c r="H863" s="158"/>
      <c r="I863" s="158"/>
    </row>
    <row r="864" spans="1:9" ht="13.5">
      <c r="A864" s="683" t="s">
        <v>411</v>
      </c>
      <c r="B864" s="671" t="s">
        <v>2649</v>
      </c>
      <c r="C864" s="671" t="s">
        <v>2649</v>
      </c>
      <c r="D864" s="575">
        <v>6156</v>
      </c>
      <c r="E864" s="675" t="s">
        <v>6497</v>
      </c>
      <c r="F864" s="684" t="s">
        <v>7</v>
      </c>
      <c r="G864" s="576" t="s">
        <v>3666</v>
      </c>
      <c r="H864" s="848"/>
      <c r="I864" s="848"/>
    </row>
    <row r="865" spans="1:9" ht="13.5">
      <c r="A865" s="683" t="s">
        <v>412</v>
      </c>
      <c r="B865" s="671" t="s">
        <v>2650</v>
      </c>
      <c r="C865" s="671" t="s">
        <v>2650</v>
      </c>
      <c r="D865" s="575">
        <v>8820</v>
      </c>
      <c r="E865" s="675" t="s">
        <v>6497</v>
      </c>
      <c r="F865" s="684" t="s">
        <v>7</v>
      </c>
      <c r="G865" s="576" t="s">
        <v>3666</v>
      </c>
      <c r="H865" s="848"/>
      <c r="I865" s="848"/>
    </row>
    <row r="866" spans="1:9" ht="13.5">
      <c r="A866" s="683" t="s">
        <v>413</v>
      </c>
      <c r="B866" s="671" t="s">
        <v>2651</v>
      </c>
      <c r="C866" s="671" t="s">
        <v>2651</v>
      </c>
      <c r="D866" s="575">
        <v>10296</v>
      </c>
      <c r="E866" s="675" t="s">
        <v>6497</v>
      </c>
      <c r="F866" s="684" t="s">
        <v>7</v>
      </c>
      <c r="G866" s="576" t="s">
        <v>3666</v>
      </c>
      <c r="H866" s="848"/>
      <c r="I866" s="848"/>
    </row>
    <row r="867" spans="1:9" ht="13.5">
      <c r="A867" s="683" t="s">
        <v>414</v>
      </c>
      <c r="B867" s="671" t="s">
        <v>2652</v>
      </c>
      <c r="C867" s="671" t="s">
        <v>2652</v>
      </c>
      <c r="D867" s="575">
        <v>9768</v>
      </c>
      <c r="E867" s="675" t="s">
        <v>6497</v>
      </c>
      <c r="F867" s="684" t="s">
        <v>7</v>
      </c>
      <c r="G867" s="576" t="s">
        <v>3666</v>
      </c>
      <c r="H867" s="848"/>
      <c r="I867" s="848"/>
    </row>
    <row r="868" spans="1:9" ht="13.5">
      <c r="A868" s="683" t="s">
        <v>415</v>
      </c>
      <c r="B868" s="671" t="s">
        <v>2653</v>
      </c>
      <c r="C868" s="671" t="s">
        <v>2653</v>
      </c>
      <c r="D868" s="575">
        <v>14124</v>
      </c>
      <c r="E868" s="675" t="s">
        <v>6497</v>
      </c>
      <c r="F868" s="684" t="s">
        <v>7</v>
      </c>
      <c r="G868" s="576" t="s">
        <v>3666</v>
      </c>
      <c r="H868" s="848"/>
      <c r="I868" s="848"/>
    </row>
    <row r="869" spans="1:9" ht="13.5">
      <c r="A869" s="683" t="s">
        <v>416</v>
      </c>
      <c r="B869" s="671" t="s">
        <v>2654</v>
      </c>
      <c r="C869" s="671" t="s">
        <v>2654</v>
      </c>
      <c r="D869" s="575">
        <v>16560</v>
      </c>
      <c r="E869" s="675" t="s">
        <v>6497</v>
      </c>
      <c r="F869" s="684" t="s">
        <v>7</v>
      </c>
      <c r="G869" s="576" t="s">
        <v>3666</v>
      </c>
      <c r="H869" s="848"/>
      <c r="I869" s="848"/>
    </row>
    <row r="870" spans="1:9" ht="13.5">
      <c r="A870" s="683" t="s">
        <v>417</v>
      </c>
      <c r="B870" s="671" t="s">
        <v>2655</v>
      </c>
      <c r="C870" s="671" t="s">
        <v>2655</v>
      </c>
      <c r="D870" s="575">
        <v>13272</v>
      </c>
      <c r="E870" s="675" t="s">
        <v>6497</v>
      </c>
      <c r="F870" s="684" t="s">
        <v>7</v>
      </c>
      <c r="G870" s="576" t="s">
        <v>3666</v>
      </c>
      <c r="H870" s="848"/>
      <c r="I870" s="848"/>
    </row>
    <row r="871" spans="1:9" ht="13.5">
      <c r="A871" s="683" t="s">
        <v>418</v>
      </c>
      <c r="B871" s="671" t="s">
        <v>2656</v>
      </c>
      <c r="C871" s="671" t="s">
        <v>2656</v>
      </c>
      <c r="D871" s="575">
        <v>19104</v>
      </c>
      <c r="E871" s="675" t="s">
        <v>6497</v>
      </c>
      <c r="F871" s="684" t="s">
        <v>7</v>
      </c>
      <c r="G871" s="576" t="s">
        <v>3666</v>
      </c>
      <c r="H871" s="848"/>
      <c r="I871" s="848"/>
    </row>
    <row r="872" spans="1:9" ht="13.5">
      <c r="A872" s="683" t="s">
        <v>419</v>
      </c>
      <c r="B872" s="671" t="s">
        <v>2657</v>
      </c>
      <c r="C872" s="671" t="s">
        <v>2657</v>
      </c>
      <c r="D872" s="575">
        <v>22404</v>
      </c>
      <c r="E872" s="675" t="s">
        <v>6497</v>
      </c>
      <c r="F872" s="684" t="s">
        <v>7</v>
      </c>
      <c r="G872" s="576" t="s">
        <v>3666</v>
      </c>
      <c r="H872" s="848"/>
      <c r="I872" s="848"/>
    </row>
    <row r="873" spans="1:9" ht="24">
      <c r="A873" s="683" t="s">
        <v>420</v>
      </c>
      <c r="B873" s="671" t="s">
        <v>2658</v>
      </c>
      <c r="C873" s="671" t="s">
        <v>2659</v>
      </c>
      <c r="D873" s="575">
        <v>1596</v>
      </c>
      <c r="E873" s="675" t="s">
        <v>6497</v>
      </c>
      <c r="F873" s="684" t="s">
        <v>7</v>
      </c>
      <c r="G873" s="576" t="s">
        <v>3666</v>
      </c>
      <c r="H873" s="848"/>
      <c r="I873" s="848"/>
    </row>
    <row r="874" spans="1:9" ht="13.5">
      <c r="A874" s="685" t="s">
        <v>1430</v>
      </c>
      <c r="B874" s="686" t="s">
        <v>2660</v>
      </c>
      <c r="C874" s="686" t="s">
        <v>2660</v>
      </c>
      <c r="D874" s="575">
        <v>324</v>
      </c>
      <c r="E874" s="675" t="s">
        <v>6497</v>
      </c>
      <c r="F874" s="684" t="s">
        <v>7</v>
      </c>
      <c r="G874" s="576" t="s">
        <v>3666</v>
      </c>
      <c r="H874" s="848"/>
      <c r="I874" s="848"/>
    </row>
    <row r="875" spans="1:9" ht="13.5">
      <c r="A875" s="685" t="s">
        <v>1464</v>
      </c>
      <c r="B875" s="686" t="s">
        <v>2661</v>
      </c>
      <c r="C875" s="686" t="s">
        <v>2661</v>
      </c>
      <c r="D875" s="575">
        <v>3948</v>
      </c>
      <c r="E875" s="675" t="s">
        <v>6497</v>
      </c>
      <c r="F875" s="576" t="s">
        <v>7</v>
      </c>
      <c r="G875" s="576" t="s">
        <v>3666</v>
      </c>
      <c r="H875" s="848"/>
      <c r="I875" s="848"/>
    </row>
    <row r="876" spans="1:9" ht="13.5">
      <c r="A876" s="685" t="s">
        <v>1465</v>
      </c>
      <c r="B876" s="686" t="s">
        <v>2662</v>
      </c>
      <c r="C876" s="686" t="s">
        <v>2662</v>
      </c>
      <c r="D876" s="575">
        <v>5688</v>
      </c>
      <c r="E876" s="675" t="s">
        <v>6497</v>
      </c>
      <c r="F876" s="576" t="s">
        <v>7</v>
      </c>
      <c r="G876" s="576" t="s">
        <v>3666</v>
      </c>
      <c r="H876" s="848"/>
      <c r="I876" s="848"/>
    </row>
    <row r="877" spans="1:9" ht="13.5">
      <c r="A877" s="685" t="s">
        <v>1466</v>
      </c>
      <c r="B877" s="686" t="s">
        <v>2663</v>
      </c>
      <c r="C877" s="686" t="s">
        <v>2663</v>
      </c>
      <c r="D877" s="575">
        <v>6660</v>
      </c>
      <c r="E877" s="675" t="s">
        <v>6497</v>
      </c>
      <c r="F877" s="576" t="s">
        <v>7</v>
      </c>
      <c r="G877" s="576" t="s">
        <v>3666</v>
      </c>
      <c r="H877" s="848"/>
      <c r="I877" s="848"/>
    </row>
    <row r="878" spans="1:9" ht="13.5">
      <c r="A878" s="685" t="s">
        <v>1467</v>
      </c>
      <c r="B878" s="686" t="s">
        <v>2664</v>
      </c>
      <c r="C878" s="686" t="s">
        <v>2664</v>
      </c>
      <c r="D878" s="575">
        <v>6468</v>
      </c>
      <c r="E878" s="675" t="s">
        <v>6497</v>
      </c>
      <c r="F878" s="576" t="s">
        <v>7</v>
      </c>
      <c r="G878" s="576" t="s">
        <v>3666</v>
      </c>
      <c r="H878" s="848"/>
      <c r="I878" s="848"/>
    </row>
    <row r="879" spans="1:9" ht="13.5">
      <c r="A879" s="685" t="s">
        <v>1468</v>
      </c>
      <c r="B879" s="686" t="s">
        <v>2665</v>
      </c>
      <c r="C879" s="686" t="s">
        <v>2665</v>
      </c>
      <c r="D879" s="575">
        <v>9288</v>
      </c>
      <c r="E879" s="675" t="s">
        <v>6497</v>
      </c>
      <c r="F879" s="576" t="s">
        <v>7</v>
      </c>
      <c r="G879" s="576" t="s">
        <v>3666</v>
      </c>
      <c r="H879" s="848"/>
      <c r="I879" s="848"/>
    </row>
    <row r="880" spans="1:9" ht="13.5">
      <c r="A880" s="685" t="s">
        <v>1469</v>
      </c>
      <c r="B880" s="686" t="s">
        <v>2666</v>
      </c>
      <c r="C880" s="686" t="s">
        <v>2666</v>
      </c>
      <c r="D880" s="575">
        <v>10920</v>
      </c>
      <c r="E880" s="675" t="s">
        <v>6497</v>
      </c>
      <c r="F880" s="576" t="s">
        <v>7</v>
      </c>
      <c r="G880" s="576" t="s">
        <v>3666</v>
      </c>
      <c r="H880" s="848"/>
      <c r="I880" s="848"/>
    </row>
    <row r="881" spans="1:9" ht="13.5">
      <c r="A881" s="685" t="s">
        <v>1470</v>
      </c>
      <c r="B881" s="686" t="s">
        <v>2667</v>
      </c>
      <c r="C881" s="686" t="s">
        <v>2667</v>
      </c>
      <c r="D881" s="575">
        <v>9840</v>
      </c>
      <c r="E881" s="675" t="s">
        <v>6497</v>
      </c>
      <c r="F881" s="576" t="s">
        <v>7</v>
      </c>
      <c r="G881" s="576" t="s">
        <v>3666</v>
      </c>
      <c r="H881" s="848"/>
      <c r="I881" s="848"/>
    </row>
    <row r="882" spans="1:9" ht="13.5">
      <c r="A882" s="685" t="s">
        <v>1471</v>
      </c>
      <c r="B882" s="686" t="s">
        <v>2668</v>
      </c>
      <c r="C882" s="686" t="s">
        <v>2668</v>
      </c>
      <c r="D882" s="575">
        <v>14988</v>
      </c>
      <c r="E882" s="675" t="s">
        <v>6497</v>
      </c>
      <c r="F882" s="576" t="s">
        <v>7</v>
      </c>
      <c r="G882" s="576" t="s">
        <v>3666</v>
      </c>
      <c r="H882" s="848"/>
      <c r="I882" s="848"/>
    </row>
    <row r="883" spans="1:9" ht="13.5">
      <c r="A883" s="685" t="s">
        <v>1472</v>
      </c>
      <c r="B883" s="686" t="s">
        <v>2669</v>
      </c>
      <c r="C883" s="686" t="s">
        <v>2669</v>
      </c>
      <c r="D883" s="575">
        <v>17580</v>
      </c>
      <c r="E883" s="675" t="s">
        <v>6497</v>
      </c>
      <c r="F883" s="576" t="s">
        <v>7</v>
      </c>
      <c r="G883" s="576" t="s">
        <v>3666</v>
      </c>
      <c r="H883" s="848"/>
      <c r="I883" s="848"/>
    </row>
    <row r="884" spans="1:9" ht="13.5">
      <c r="A884" s="685" t="s">
        <v>1473</v>
      </c>
      <c r="B884" s="686" t="s">
        <v>2670</v>
      </c>
      <c r="C884" s="686" t="s">
        <v>2670</v>
      </c>
      <c r="D884" s="575">
        <v>14016</v>
      </c>
      <c r="E884" s="675" t="s">
        <v>6497</v>
      </c>
      <c r="F884" s="576" t="s">
        <v>7</v>
      </c>
      <c r="G884" s="576" t="s">
        <v>3666</v>
      </c>
      <c r="H884" s="848"/>
      <c r="I884" s="848"/>
    </row>
    <row r="885" spans="1:9" ht="13.5">
      <c r="A885" s="685" t="s">
        <v>1474</v>
      </c>
      <c r="B885" s="686" t="s">
        <v>2671</v>
      </c>
      <c r="C885" s="686" t="s">
        <v>2671</v>
      </c>
      <c r="D885" s="575">
        <v>20136</v>
      </c>
      <c r="E885" s="675" t="s">
        <v>6497</v>
      </c>
      <c r="F885" s="576" t="s">
        <v>7</v>
      </c>
      <c r="G885" s="576" t="s">
        <v>3666</v>
      </c>
      <c r="H885" s="848"/>
      <c r="I885" s="848"/>
    </row>
    <row r="886" spans="1:9" ht="13.5">
      <c r="A886" s="685" t="s">
        <v>1475</v>
      </c>
      <c r="B886" s="686" t="s">
        <v>2672</v>
      </c>
      <c r="C886" s="686" t="s">
        <v>2672</v>
      </c>
      <c r="D886" s="575">
        <v>23640</v>
      </c>
      <c r="E886" s="675" t="s">
        <v>6497</v>
      </c>
      <c r="F886" s="576" t="s">
        <v>7</v>
      </c>
      <c r="G886" s="576" t="s">
        <v>3666</v>
      </c>
      <c r="H886" s="848"/>
      <c r="I886" s="848"/>
    </row>
    <row r="887" spans="1:9" ht="13.5">
      <c r="A887" s="685" t="s">
        <v>1476</v>
      </c>
      <c r="B887" s="686" t="s">
        <v>2673</v>
      </c>
      <c r="C887" s="686" t="s">
        <v>2673</v>
      </c>
      <c r="D887" s="575">
        <v>17244</v>
      </c>
      <c r="E887" s="675" t="s">
        <v>6497</v>
      </c>
      <c r="F887" s="576" t="s">
        <v>7</v>
      </c>
      <c r="G887" s="576" t="s">
        <v>3666</v>
      </c>
      <c r="H887" s="848"/>
      <c r="I887" s="848"/>
    </row>
    <row r="888" spans="1:9" ht="13.5">
      <c r="A888" s="685" t="s">
        <v>1477</v>
      </c>
      <c r="B888" s="686" t="s">
        <v>2674</v>
      </c>
      <c r="C888" s="686" t="s">
        <v>2674</v>
      </c>
      <c r="D888" s="575">
        <v>24792</v>
      </c>
      <c r="E888" s="675" t="s">
        <v>6497</v>
      </c>
      <c r="F888" s="576" t="s">
        <v>7</v>
      </c>
      <c r="G888" s="576" t="s">
        <v>3666</v>
      </c>
      <c r="H888" s="848"/>
      <c r="I888" s="848"/>
    </row>
    <row r="889" spans="1:9" ht="13.5">
      <c r="A889" s="685" t="s">
        <v>1478</v>
      </c>
      <c r="B889" s="686" t="s">
        <v>2675</v>
      </c>
      <c r="C889" s="686" t="s">
        <v>2675</v>
      </c>
      <c r="D889" s="575">
        <v>29100</v>
      </c>
      <c r="E889" s="675" t="s">
        <v>6497</v>
      </c>
      <c r="F889" s="576" t="s">
        <v>7</v>
      </c>
      <c r="G889" s="576" t="s">
        <v>3666</v>
      </c>
      <c r="H889" s="848"/>
      <c r="I889" s="848"/>
    </row>
    <row r="890" spans="1:9" ht="13.5">
      <c r="A890" s="685" t="s">
        <v>1479</v>
      </c>
      <c r="B890" s="686" t="s">
        <v>2676</v>
      </c>
      <c r="C890" s="686" t="s">
        <v>2676</v>
      </c>
      <c r="D890" s="575">
        <v>312</v>
      </c>
      <c r="E890" s="675" t="s">
        <v>6497</v>
      </c>
      <c r="F890" s="576" t="s">
        <v>7</v>
      </c>
      <c r="G890" s="576" t="s">
        <v>3666</v>
      </c>
      <c r="H890" s="848"/>
      <c r="I890" s="848"/>
    </row>
    <row r="891" spans="1:9" ht="13.5">
      <c r="A891" s="686" t="s">
        <v>1497</v>
      </c>
      <c r="B891" s="686" t="s">
        <v>2677</v>
      </c>
      <c r="C891" s="686" t="s">
        <v>2677</v>
      </c>
      <c r="D891" s="575">
        <v>0</v>
      </c>
      <c r="E891" s="675" t="s">
        <v>6497</v>
      </c>
      <c r="F891" s="576" t="s">
        <v>7</v>
      </c>
      <c r="G891" s="576" t="s">
        <v>3666</v>
      </c>
      <c r="H891" s="848"/>
      <c r="I891" s="848"/>
    </row>
    <row r="892" spans="1:9" ht="13.5">
      <c r="A892" s="683" t="s">
        <v>421</v>
      </c>
      <c r="B892" s="671" t="s">
        <v>2678</v>
      </c>
      <c r="C892" s="671" t="s">
        <v>2678</v>
      </c>
      <c r="D892" s="575">
        <v>8400</v>
      </c>
      <c r="E892" s="675" t="s">
        <v>6497</v>
      </c>
      <c r="F892" s="684" t="s">
        <v>7</v>
      </c>
      <c r="G892" s="576" t="s">
        <v>3666</v>
      </c>
      <c r="H892" s="848"/>
      <c r="I892" s="848"/>
    </row>
    <row r="893" spans="1:9" ht="13.5">
      <c r="A893" s="683" t="s">
        <v>422</v>
      </c>
      <c r="B893" s="671" t="s">
        <v>2679</v>
      </c>
      <c r="C893" s="671" t="s">
        <v>2679</v>
      </c>
      <c r="D893" s="575">
        <v>12084</v>
      </c>
      <c r="E893" s="675" t="s">
        <v>6497</v>
      </c>
      <c r="F893" s="684" t="s">
        <v>7</v>
      </c>
      <c r="G893" s="576" t="s">
        <v>3666</v>
      </c>
      <c r="H893" s="848"/>
      <c r="I893" s="848"/>
    </row>
    <row r="894" spans="1:9" ht="13.5">
      <c r="A894" s="683" t="s">
        <v>423</v>
      </c>
      <c r="B894" s="671" t="s">
        <v>2680</v>
      </c>
      <c r="C894" s="671" t="s">
        <v>2680</v>
      </c>
      <c r="D894" s="575">
        <v>14184</v>
      </c>
      <c r="E894" s="675" t="s">
        <v>6497</v>
      </c>
      <c r="F894" s="684" t="s">
        <v>7</v>
      </c>
      <c r="G894" s="576" t="s">
        <v>3666</v>
      </c>
      <c r="H894" s="848"/>
      <c r="I894" s="848"/>
    </row>
    <row r="895" spans="1:9" ht="13.5">
      <c r="A895" s="683" t="s">
        <v>424</v>
      </c>
      <c r="B895" s="671" t="s">
        <v>2681</v>
      </c>
      <c r="C895" s="671" t="s">
        <v>2681</v>
      </c>
      <c r="D895" s="575">
        <v>13584</v>
      </c>
      <c r="E895" s="675" t="s">
        <v>6497</v>
      </c>
      <c r="F895" s="684" t="s">
        <v>7</v>
      </c>
      <c r="G895" s="576" t="s">
        <v>3666</v>
      </c>
      <c r="H895" s="848"/>
      <c r="I895" s="848"/>
    </row>
    <row r="896" spans="1:9" ht="13.5">
      <c r="A896" s="683" t="s">
        <v>425</v>
      </c>
      <c r="B896" s="671" t="s">
        <v>2682</v>
      </c>
      <c r="C896" s="671" t="s">
        <v>2682</v>
      </c>
      <c r="D896" s="575">
        <v>19512</v>
      </c>
      <c r="E896" s="675" t="s">
        <v>6497</v>
      </c>
      <c r="F896" s="684" t="s">
        <v>7</v>
      </c>
      <c r="G896" s="576" t="s">
        <v>3666</v>
      </c>
      <c r="H896" s="848"/>
      <c r="I896" s="848"/>
    </row>
    <row r="897" spans="1:9" ht="13.5">
      <c r="A897" s="683" t="s">
        <v>426</v>
      </c>
      <c r="B897" s="671" t="s">
        <v>2683</v>
      </c>
      <c r="C897" s="671" t="s">
        <v>2683</v>
      </c>
      <c r="D897" s="575">
        <v>22920</v>
      </c>
      <c r="E897" s="675" t="s">
        <v>6497</v>
      </c>
      <c r="F897" s="684" t="s">
        <v>7</v>
      </c>
      <c r="G897" s="576" t="s">
        <v>3666</v>
      </c>
      <c r="H897" s="848"/>
      <c r="I897" s="848"/>
    </row>
    <row r="898" spans="1:9" ht="13.5">
      <c r="A898" s="683" t="s">
        <v>427</v>
      </c>
      <c r="B898" s="671" t="s">
        <v>2684</v>
      </c>
      <c r="C898" s="671" t="s">
        <v>2684</v>
      </c>
      <c r="D898" s="575">
        <v>22056</v>
      </c>
      <c r="E898" s="675" t="s">
        <v>6497</v>
      </c>
      <c r="F898" s="684" t="s">
        <v>7</v>
      </c>
      <c r="G898" s="576" t="s">
        <v>3666</v>
      </c>
      <c r="H898" s="848"/>
      <c r="I898" s="848"/>
    </row>
    <row r="899" spans="1:9" ht="13.5">
      <c r="A899" s="683" t="s">
        <v>428</v>
      </c>
      <c r="B899" s="671" t="s">
        <v>2685</v>
      </c>
      <c r="C899" s="671" t="s">
        <v>2685</v>
      </c>
      <c r="D899" s="575">
        <v>31704</v>
      </c>
      <c r="E899" s="675" t="s">
        <v>6497</v>
      </c>
      <c r="F899" s="684" t="s">
        <v>7</v>
      </c>
      <c r="G899" s="576" t="s">
        <v>3666</v>
      </c>
      <c r="H899" s="848"/>
      <c r="I899" s="848"/>
    </row>
    <row r="900" spans="1:9" ht="13.5">
      <c r="A900" s="683" t="s">
        <v>429</v>
      </c>
      <c r="B900" s="671" t="s">
        <v>2686</v>
      </c>
      <c r="C900" s="671" t="s">
        <v>2686</v>
      </c>
      <c r="D900" s="575">
        <v>37236</v>
      </c>
      <c r="E900" s="675" t="s">
        <v>6497</v>
      </c>
      <c r="F900" s="684" t="s">
        <v>7</v>
      </c>
      <c r="G900" s="576" t="s">
        <v>3666</v>
      </c>
      <c r="H900" s="158"/>
      <c r="I900" s="158"/>
    </row>
    <row r="901" spans="1:9" ht="13.5">
      <c r="A901" s="683" t="s">
        <v>430</v>
      </c>
      <c r="B901" s="671" t="s">
        <v>2687</v>
      </c>
      <c r="C901" s="671" t="s">
        <v>2687</v>
      </c>
      <c r="D901" s="575">
        <v>6180</v>
      </c>
      <c r="E901" s="675" t="s">
        <v>6497</v>
      </c>
      <c r="F901" s="684" t="s">
        <v>7</v>
      </c>
      <c r="G901" s="576" t="s">
        <v>3666</v>
      </c>
      <c r="H901" s="848"/>
      <c r="I901" s="848"/>
    </row>
    <row r="902" spans="1:9" ht="13.5">
      <c r="A902" s="685" t="s">
        <v>1432</v>
      </c>
      <c r="B902" s="686" t="s">
        <v>2688</v>
      </c>
      <c r="C902" s="686" t="s">
        <v>2688</v>
      </c>
      <c r="D902" s="575">
        <v>768</v>
      </c>
      <c r="E902" s="675" t="s">
        <v>6497</v>
      </c>
      <c r="F902" s="684" t="s">
        <v>7</v>
      </c>
      <c r="G902" s="576" t="s">
        <v>3666</v>
      </c>
      <c r="H902" s="848"/>
      <c r="I902" s="848"/>
    </row>
    <row r="903" spans="1:9" ht="13.5">
      <c r="A903" s="683" t="s">
        <v>431</v>
      </c>
      <c r="B903" s="671" t="s">
        <v>2689</v>
      </c>
      <c r="C903" s="671" t="s">
        <v>2689</v>
      </c>
      <c r="D903" s="575">
        <v>21228</v>
      </c>
      <c r="E903" s="675" t="s">
        <v>6497</v>
      </c>
      <c r="F903" s="684" t="s">
        <v>7</v>
      </c>
      <c r="G903" s="576" t="s">
        <v>3666</v>
      </c>
      <c r="H903" s="848"/>
      <c r="I903" s="848"/>
    </row>
    <row r="904" spans="1:9" ht="13.5">
      <c r="A904" s="683" t="s">
        <v>432</v>
      </c>
      <c r="B904" s="671" t="s">
        <v>2690</v>
      </c>
      <c r="C904" s="671" t="s">
        <v>2690</v>
      </c>
      <c r="D904" s="575">
        <v>30504</v>
      </c>
      <c r="E904" s="675" t="s">
        <v>6497</v>
      </c>
      <c r="F904" s="684" t="s">
        <v>7</v>
      </c>
      <c r="G904" s="576" t="s">
        <v>3666</v>
      </c>
      <c r="H904" s="848"/>
      <c r="I904" s="848"/>
    </row>
    <row r="905" spans="1:9" ht="13.5">
      <c r="A905" s="683" t="s">
        <v>433</v>
      </c>
      <c r="B905" s="671" t="s">
        <v>2691</v>
      </c>
      <c r="C905" s="671" t="s">
        <v>2691</v>
      </c>
      <c r="D905" s="575">
        <v>35796</v>
      </c>
      <c r="E905" s="675" t="s">
        <v>6497</v>
      </c>
      <c r="F905" s="684" t="s">
        <v>7</v>
      </c>
      <c r="G905" s="576" t="s">
        <v>3666</v>
      </c>
      <c r="H905" s="158"/>
      <c r="I905" s="158"/>
    </row>
    <row r="906" spans="1:9" ht="13.5">
      <c r="A906" s="683" t="s">
        <v>434</v>
      </c>
      <c r="B906" s="671" t="s">
        <v>2692</v>
      </c>
      <c r="C906" s="671" t="s">
        <v>2692</v>
      </c>
      <c r="D906" s="575">
        <v>5100</v>
      </c>
      <c r="E906" s="675" t="s">
        <v>6497</v>
      </c>
      <c r="F906" s="684" t="s">
        <v>7</v>
      </c>
      <c r="G906" s="576" t="s">
        <v>3666</v>
      </c>
      <c r="H906" s="848"/>
      <c r="I906" s="848"/>
    </row>
    <row r="907" spans="1:9" ht="13.5">
      <c r="A907" s="683" t="s">
        <v>435</v>
      </c>
      <c r="B907" s="671" t="s">
        <v>2693</v>
      </c>
      <c r="C907" s="671" t="s">
        <v>2693</v>
      </c>
      <c r="D907" s="575">
        <v>7320</v>
      </c>
      <c r="E907" s="675" t="s">
        <v>6497</v>
      </c>
      <c r="F907" s="684" t="s">
        <v>7</v>
      </c>
      <c r="G907" s="576" t="s">
        <v>3666</v>
      </c>
      <c r="H907" s="848"/>
      <c r="I907" s="848"/>
    </row>
    <row r="908" spans="1:9" ht="13.5">
      <c r="A908" s="683" t="s">
        <v>436</v>
      </c>
      <c r="B908" s="671" t="s">
        <v>2694</v>
      </c>
      <c r="C908" s="671" t="s">
        <v>2694</v>
      </c>
      <c r="D908" s="575">
        <v>8592</v>
      </c>
      <c r="E908" s="675" t="s">
        <v>6497</v>
      </c>
      <c r="F908" s="684" t="s">
        <v>7</v>
      </c>
      <c r="G908" s="576" t="s">
        <v>3666</v>
      </c>
      <c r="H908" s="848"/>
      <c r="I908" s="848"/>
    </row>
    <row r="909" spans="1:9" ht="13.5">
      <c r="A909" s="683" t="s">
        <v>437</v>
      </c>
      <c r="B909" s="671" t="s">
        <v>2695</v>
      </c>
      <c r="C909" s="671" t="s">
        <v>2695</v>
      </c>
      <c r="D909" s="575">
        <v>5100</v>
      </c>
      <c r="E909" s="675" t="s">
        <v>6497</v>
      </c>
      <c r="F909" s="684" t="s">
        <v>7</v>
      </c>
      <c r="G909" s="576" t="s">
        <v>3666</v>
      </c>
      <c r="H909" s="848"/>
      <c r="I909" s="848"/>
    </row>
    <row r="910" spans="1:9" ht="13.5">
      <c r="A910" s="683" t="s">
        <v>438</v>
      </c>
      <c r="B910" s="671" t="s">
        <v>2696</v>
      </c>
      <c r="C910" s="671" t="s">
        <v>2696</v>
      </c>
      <c r="D910" s="575">
        <v>7320</v>
      </c>
      <c r="E910" s="675" t="s">
        <v>6497</v>
      </c>
      <c r="F910" s="684" t="s">
        <v>7</v>
      </c>
      <c r="G910" s="576" t="s">
        <v>3666</v>
      </c>
      <c r="H910" s="848"/>
      <c r="I910" s="848"/>
    </row>
    <row r="911" spans="1:9" ht="13.5">
      <c r="A911" s="683" t="s">
        <v>439</v>
      </c>
      <c r="B911" s="671" t="s">
        <v>2697</v>
      </c>
      <c r="C911" s="671" t="s">
        <v>2697</v>
      </c>
      <c r="D911" s="575">
        <v>8592</v>
      </c>
      <c r="E911" s="675" t="s">
        <v>6497</v>
      </c>
      <c r="F911" s="684" t="s">
        <v>7</v>
      </c>
      <c r="G911" s="576" t="s">
        <v>3666</v>
      </c>
      <c r="H911" s="848"/>
      <c r="I911" s="848"/>
    </row>
    <row r="912" spans="1:9" ht="13.5">
      <c r="A912" s="683" t="s">
        <v>440</v>
      </c>
      <c r="B912" s="671" t="s">
        <v>2698</v>
      </c>
      <c r="C912" s="671" t="s">
        <v>2698</v>
      </c>
      <c r="D912" s="575">
        <v>16608</v>
      </c>
      <c r="E912" s="675" t="s">
        <v>6497</v>
      </c>
      <c r="F912" s="684" t="s">
        <v>7</v>
      </c>
      <c r="G912" s="576" t="s">
        <v>3666</v>
      </c>
      <c r="H912" s="848"/>
      <c r="I912" s="848"/>
    </row>
    <row r="913" spans="1:9" ht="13.5">
      <c r="A913" s="683" t="s">
        <v>441</v>
      </c>
      <c r="B913" s="671" t="s">
        <v>2699</v>
      </c>
      <c r="C913" s="671" t="s">
        <v>2699</v>
      </c>
      <c r="D913" s="575">
        <v>23892</v>
      </c>
      <c r="E913" s="675" t="s">
        <v>6497</v>
      </c>
      <c r="F913" s="684" t="s">
        <v>7</v>
      </c>
      <c r="G913" s="576" t="s">
        <v>3666</v>
      </c>
      <c r="H913" s="848"/>
      <c r="I913" s="848"/>
    </row>
    <row r="914" spans="1:9" ht="13.5">
      <c r="A914" s="683" t="s">
        <v>442</v>
      </c>
      <c r="B914" s="671" t="s">
        <v>2700</v>
      </c>
      <c r="C914" s="671" t="s">
        <v>2700</v>
      </c>
      <c r="D914" s="575">
        <v>28032</v>
      </c>
      <c r="E914" s="675" t="s">
        <v>6497</v>
      </c>
      <c r="F914" s="684" t="s">
        <v>7</v>
      </c>
      <c r="G914" s="576" t="s">
        <v>3666</v>
      </c>
      <c r="H914" s="848"/>
      <c r="I914" s="848"/>
    </row>
    <row r="915" spans="1:9" ht="13.5">
      <c r="A915" s="683" t="s">
        <v>443</v>
      </c>
      <c r="B915" s="671" t="s">
        <v>2701</v>
      </c>
      <c r="C915" s="671" t="s">
        <v>2701</v>
      </c>
      <c r="D915" s="575">
        <v>5100</v>
      </c>
      <c r="E915" s="675" t="s">
        <v>6497</v>
      </c>
      <c r="F915" s="684" t="s">
        <v>7</v>
      </c>
      <c r="G915" s="576" t="s">
        <v>3666</v>
      </c>
      <c r="H915" s="848"/>
      <c r="I915" s="848"/>
    </row>
    <row r="916" spans="1:9" ht="13.5">
      <c r="A916" s="683" t="s">
        <v>444</v>
      </c>
      <c r="B916" s="671" t="s">
        <v>2702</v>
      </c>
      <c r="C916" s="671" t="s">
        <v>2702</v>
      </c>
      <c r="D916" s="575">
        <v>7320</v>
      </c>
      <c r="E916" s="675" t="s">
        <v>6497</v>
      </c>
      <c r="F916" s="684" t="s">
        <v>7</v>
      </c>
      <c r="G916" s="576" t="s">
        <v>3666</v>
      </c>
      <c r="H916" s="848"/>
      <c r="I916" s="848"/>
    </row>
    <row r="917" spans="1:9" ht="13.5">
      <c r="A917" s="683" t="s">
        <v>445</v>
      </c>
      <c r="B917" s="671" t="s">
        <v>2703</v>
      </c>
      <c r="C917" s="671" t="s">
        <v>2703</v>
      </c>
      <c r="D917" s="575">
        <v>8592</v>
      </c>
      <c r="E917" s="675" t="s">
        <v>6497</v>
      </c>
      <c r="F917" s="684" t="s">
        <v>7</v>
      </c>
      <c r="G917" s="576" t="s">
        <v>3666</v>
      </c>
      <c r="H917" s="848"/>
      <c r="I917" s="848"/>
    </row>
    <row r="918" spans="1:9" ht="13.5">
      <c r="A918" s="683" t="s">
        <v>446</v>
      </c>
      <c r="B918" s="671" t="s">
        <v>2704</v>
      </c>
      <c r="C918" s="671" t="s">
        <v>2704</v>
      </c>
      <c r="D918" s="575">
        <v>10824</v>
      </c>
      <c r="E918" s="675" t="s">
        <v>6497</v>
      </c>
      <c r="F918" s="684" t="s">
        <v>7</v>
      </c>
      <c r="G918" s="576" t="s">
        <v>3666</v>
      </c>
      <c r="H918" s="848"/>
      <c r="I918" s="848"/>
    </row>
    <row r="919" spans="1:9" ht="13.5">
      <c r="A919" s="685" t="s">
        <v>1434</v>
      </c>
      <c r="B919" s="686" t="s">
        <v>2705</v>
      </c>
      <c r="C919" s="686" t="s">
        <v>2705</v>
      </c>
      <c r="D919" s="575">
        <v>1548</v>
      </c>
      <c r="E919" s="675" t="s">
        <v>6497</v>
      </c>
      <c r="F919" s="684" t="s">
        <v>7</v>
      </c>
      <c r="G919" s="576" t="s">
        <v>3666</v>
      </c>
      <c r="H919" s="848"/>
      <c r="I919" s="848"/>
    </row>
    <row r="920" spans="1:9" ht="13.5">
      <c r="A920" s="683" t="s">
        <v>447</v>
      </c>
      <c r="B920" s="671" t="s">
        <v>448</v>
      </c>
      <c r="C920" s="671" t="s">
        <v>448</v>
      </c>
      <c r="D920" s="575">
        <v>6156</v>
      </c>
      <c r="E920" s="675" t="s">
        <v>6497</v>
      </c>
      <c r="F920" s="684" t="s">
        <v>7</v>
      </c>
      <c r="G920" s="576" t="s">
        <v>3666</v>
      </c>
      <c r="H920" s="848"/>
      <c r="I920" s="848"/>
    </row>
    <row r="921" spans="1:9" ht="13.5">
      <c r="A921" s="683" t="s">
        <v>449</v>
      </c>
      <c r="B921" s="671" t="s">
        <v>450</v>
      </c>
      <c r="C921" s="671" t="s">
        <v>450</v>
      </c>
      <c r="D921" s="575">
        <v>8820</v>
      </c>
      <c r="E921" s="675" t="s">
        <v>6497</v>
      </c>
      <c r="F921" s="684" t="s">
        <v>7</v>
      </c>
      <c r="G921" s="576" t="s">
        <v>3666</v>
      </c>
      <c r="H921" s="848"/>
      <c r="I921" s="848"/>
    </row>
    <row r="922" spans="1:9" ht="13.5">
      <c r="A922" s="683" t="s">
        <v>451</v>
      </c>
      <c r="B922" s="671" t="s">
        <v>452</v>
      </c>
      <c r="C922" s="671" t="s">
        <v>452</v>
      </c>
      <c r="D922" s="575">
        <v>10296</v>
      </c>
      <c r="E922" s="675" t="s">
        <v>6497</v>
      </c>
      <c r="F922" s="684" t="s">
        <v>7</v>
      </c>
      <c r="G922" s="576" t="s">
        <v>3666</v>
      </c>
      <c r="H922" s="848"/>
      <c r="I922" s="848"/>
    </row>
    <row r="923" spans="1:9" ht="13.5">
      <c r="A923" s="683" t="s">
        <v>453</v>
      </c>
      <c r="B923" s="671" t="s">
        <v>2706</v>
      </c>
      <c r="C923" s="671" t="s">
        <v>2706</v>
      </c>
      <c r="D923" s="575">
        <v>3600</v>
      </c>
      <c r="E923" s="675" t="s">
        <v>6497</v>
      </c>
      <c r="F923" s="684" t="s">
        <v>7</v>
      </c>
      <c r="G923" s="576" t="s">
        <v>3666</v>
      </c>
      <c r="H923" s="848"/>
      <c r="I923" s="848"/>
    </row>
    <row r="924" spans="1:9" ht="13.5">
      <c r="A924" s="683" t="s">
        <v>454</v>
      </c>
      <c r="B924" s="671" t="s">
        <v>2707</v>
      </c>
      <c r="C924" s="671" t="s">
        <v>2707</v>
      </c>
      <c r="D924" s="575">
        <v>5160</v>
      </c>
      <c r="E924" s="675" t="s">
        <v>6497</v>
      </c>
      <c r="F924" s="684" t="s">
        <v>7</v>
      </c>
      <c r="G924" s="576" t="s">
        <v>3666</v>
      </c>
      <c r="H924" s="848"/>
      <c r="I924" s="848"/>
    </row>
    <row r="925" spans="1:9" ht="13.5">
      <c r="A925" s="683" t="s">
        <v>455</v>
      </c>
      <c r="B925" s="671" t="s">
        <v>2708</v>
      </c>
      <c r="C925" s="671" t="s">
        <v>2708</v>
      </c>
      <c r="D925" s="575">
        <v>6060</v>
      </c>
      <c r="E925" s="675" t="s">
        <v>6497</v>
      </c>
      <c r="F925" s="684" t="s">
        <v>7</v>
      </c>
      <c r="G925" s="576" t="s">
        <v>3666</v>
      </c>
      <c r="H925" s="848"/>
      <c r="I925" s="848"/>
    </row>
    <row r="926" spans="1:9" ht="13.5">
      <c r="A926" s="683" t="s">
        <v>456</v>
      </c>
      <c r="B926" s="671" t="s">
        <v>2709</v>
      </c>
      <c r="C926" s="671" t="s">
        <v>2709</v>
      </c>
      <c r="D926" s="575">
        <v>6300</v>
      </c>
      <c r="E926" s="675" t="s">
        <v>6497</v>
      </c>
      <c r="F926" s="684" t="s">
        <v>7</v>
      </c>
      <c r="G926" s="576" t="s">
        <v>3666</v>
      </c>
      <c r="H926" s="848"/>
      <c r="I926" s="848"/>
    </row>
    <row r="927" spans="1:9" ht="13.5">
      <c r="A927" s="683" t="s">
        <v>457</v>
      </c>
      <c r="B927" s="671" t="s">
        <v>2710</v>
      </c>
      <c r="C927" s="671" t="s">
        <v>2710</v>
      </c>
      <c r="D927" s="575">
        <v>9048</v>
      </c>
      <c r="E927" s="675" t="s">
        <v>6497</v>
      </c>
      <c r="F927" s="684" t="s">
        <v>7</v>
      </c>
      <c r="G927" s="576" t="s">
        <v>3666</v>
      </c>
      <c r="H927" s="848"/>
      <c r="I927" s="848"/>
    </row>
    <row r="928" spans="1:9" ht="13.5">
      <c r="A928" s="683" t="s">
        <v>458</v>
      </c>
      <c r="B928" s="671" t="s">
        <v>2711</v>
      </c>
      <c r="C928" s="671" t="s">
        <v>2711</v>
      </c>
      <c r="D928" s="575">
        <v>10596</v>
      </c>
      <c r="E928" s="675" t="s">
        <v>6497</v>
      </c>
      <c r="F928" s="684" t="s">
        <v>7</v>
      </c>
      <c r="G928" s="576" t="s">
        <v>3666</v>
      </c>
      <c r="H928" s="848"/>
      <c r="I928" s="848"/>
    </row>
    <row r="929" spans="1:9" ht="13.5">
      <c r="A929" s="683" t="s">
        <v>459</v>
      </c>
      <c r="B929" s="671" t="s">
        <v>2712</v>
      </c>
      <c r="C929" s="671" t="s">
        <v>2712</v>
      </c>
      <c r="D929" s="575">
        <v>8988</v>
      </c>
      <c r="E929" s="675" t="s">
        <v>6497</v>
      </c>
      <c r="F929" s="684" t="s">
        <v>7</v>
      </c>
      <c r="G929" s="576" t="s">
        <v>3666</v>
      </c>
      <c r="H929" s="848"/>
      <c r="I929" s="848"/>
    </row>
    <row r="930" spans="1:9" ht="13.5">
      <c r="A930" s="683" t="s">
        <v>460</v>
      </c>
      <c r="B930" s="671" t="s">
        <v>2713</v>
      </c>
      <c r="C930" s="671" t="s">
        <v>2713</v>
      </c>
      <c r="D930" s="575">
        <v>12900</v>
      </c>
      <c r="E930" s="675" t="s">
        <v>6497</v>
      </c>
      <c r="F930" s="684" t="s">
        <v>7</v>
      </c>
      <c r="G930" s="576" t="s">
        <v>3666</v>
      </c>
      <c r="H930" s="848"/>
      <c r="I930" s="848"/>
    </row>
    <row r="931" spans="1:9" ht="13.5">
      <c r="A931" s="683" t="s">
        <v>461</v>
      </c>
      <c r="B931" s="671" t="s">
        <v>2714</v>
      </c>
      <c r="C931" s="671" t="s">
        <v>2714</v>
      </c>
      <c r="D931" s="575">
        <v>15156</v>
      </c>
      <c r="E931" s="675" t="s">
        <v>6497</v>
      </c>
      <c r="F931" s="684" t="s">
        <v>7</v>
      </c>
      <c r="G931" s="576" t="s">
        <v>3666</v>
      </c>
      <c r="H931" s="848"/>
      <c r="I931" s="848"/>
    </row>
    <row r="932" spans="1:9" ht="13.5">
      <c r="A932" s="683" t="s">
        <v>462</v>
      </c>
      <c r="B932" s="671" t="s">
        <v>2715</v>
      </c>
      <c r="C932" s="671" t="s">
        <v>2715</v>
      </c>
      <c r="D932" s="575">
        <v>11688</v>
      </c>
      <c r="E932" s="675" t="s">
        <v>6497</v>
      </c>
      <c r="F932" s="684" t="s">
        <v>7</v>
      </c>
      <c r="G932" s="576" t="s">
        <v>3666</v>
      </c>
      <c r="H932" s="848"/>
      <c r="I932" s="848"/>
    </row>
    <row r="933" spans="1:9" ht="13.5">
      <c r="A933" s="683" t="s">
        <v>463</v>
      </c>
      <c r="B933" s="671" t="s">
        <v>2716</v>
      </c>
      <c r="C933" s="671" t="s">
        <v>2716</v>
      </c>
      <c r="D933" s="575">
        <v>16788</v>
      </c>
      <c r="E933" s="675" t="s">
        <v>6497</v>
      </c>
      <c r="F933" s="684" t="s">
        <v>7</v>
      </c>
      <c r="G933" s="576" t="s">
        <v>3666</v>
      </c>
      <c r="H933" s="848"/>
      <c r="I933" s="848"/>
    </row>
    <row r="934" spans="1:9" ht="13.5">
      <c r="A934" s="683" t="s">
        <v>464</v>
      </c>
      <c r="B934" s="671" t="s">
        <v>2717</v>
      </c>
      <c r="C934" s="671" t="s">
        <v>2717</v>
      </c>
      <c r="D934" s="575">
        <v>19692</v>
      </c>
      <c r="E934" s="675" t="s">
        <v>6497</v>
      </c>
      <c r="F934" s="684" t="s">
        <v>7</v>
      </c>
      <c r="G934" s="576" t="s">
        <v>3666</v>
      </c>
      <c r="H934" s="848"/>
      <c r="I934" s="848"/>
    </row>
    <row r="935" spans="1:9" ht="13.5">
      <c r="A935" s="683" t="s">
        <v>465</v>
      </c>
      <c r="B935" s="671" t="s">
        <v>2718</v>
      </c>
      <c r="C935" s="671" t="s">
        <v>2718</v>
      </c>
      <c r="D935" s="575">
        <v>14376</v>
      </c>
      <c r="E935" s="675" t="s">
        <v>6497</v>
      </c>
      <c r="F935" s="684" t="s">
        <v>7</v>
      </c>
      <c r="G935" s="576" t="s">
        <v>3666</v>
      </c>
      <c r="H935" s="848"/>
      <c r="I935" s="848"/>
    </row>
    <row r="936" spans="1:9" ht="13.5">
      <c r="A936" s="683" t="s">
        <v>466</v>
      </c>
      <c r="B936" s="671" t="s">
        <v>2719</v>
      </c>
      <c r="C936" s="671" t="s">
        <v>2719</v>
      </c>
      <c r="D936" s="575">
        <v>20652</v>
      </c>
      <c r="E936" s="675" t="s">
        <v>6497</v>
      </c>
      <c r="F936" s="684" t="s">
        <v>7</v>
      </c>
      <c r="G936" s="576" t="s">
        <v>3666</v>
      </c>
      <c r="H936" s="848"/>
      <c r="I936" s="848"/>
    </row>
    <row r="937" spans="1:9" ht="14.25" thickBot="1">
      <c r="A937" s="683" t="s">
        <v>467</v>
      </c>
      <c r="B937" s="671" t="s">
        <v>2720</v>
      </c>
      <c r="C937" s="671" t="s">
        <v>2720</v>
      </c>
      <c r="D937" s="575">
        <v>24252</v>
      </c>
      <c r="E937" s="675" t="s">
        <v>6497</v>
      </c>
      <c r="F937" s="684" t="s">
        <v>7</v>
      </c>
      <c r="G937" s="576" t="s">
        <v>3666</v>
      </c>
      <c r="H937" s="848"/>
      <c r="I937" s="848"/>
    </row>
    <row r="938" spans="1:9" ht="13.5">
      <c r="A938" s="679" t="s">
        <v>2510</v>
      </c>
      <c r="B938" s="132"/>
      <c r="C938" s="132"/>
      <c r="D938" s="132"/>
      <c r="E938" s="132"/>
      <c r="F938" s="132"/>
      <c r="G938" s="262"/>
      <c r="H938" s="158"/>
      <c r="I938" s="158"/>
    </row>
    <row r="939" spans="1:9" ht="13.5">
      <c r="A939" s="683" t="s">
        <v>470</v>
      </c>
      <c r="B939" s="671" t="s">
        <v>2721</v>
      </c>
      <c r="C939" s="671" t="s">
        <v>2721</v>
      </c>
      <c r="D939" s="575">
        <v>6156</v>
      </c>
      <c r="E939" s="675" t="s">
        <v>6497</v>
      </c>
      <c r="F939" s="576" t="s">
        <v>1294</v>
      </c>
      <c r="G939" s="576" t="s">
        <v>3666</v>
      </c>
      <c r="H939" s="848"/>
      <c r="I939" s="848"/>
    </row>
    <row r="940" spans="1:9" ht="13.5">
      <c r="A940" s="683" t="s">
        <v>471</v>
      </c>
      <c r="B940" s="671" t="s">
        <v>2722</v>
      </c>
      <c r="C940" s="671" t="s">
        <v>2722</v>
      </c>
      <c r="D940" s="575">
        <v>8820</v>
      </c>
      <c r="E940" s="675" t="s">
        <v>6497</v>
      </c>
      <c r="F940" s="576" t="s">
        <v>1294</v>
      </c>
      <c r="G940" s="576" t="s">
        <v>3666</v>
      </c>
      <c r="H940" s="848"/>
      <c r="I940" s="848"/>
    </row>
    <row r="941" spans="1:9" ht="13.5">
      <c r="A941" s="683" t="s">
        <v>472</v>
      </c>
      <c r="B941" s="671" t="s">
        <v>2723</v>
      </c>
      <c r="C941" s="671" t="s">
        <v>2723</v>
      </c>
      <c r="D941" s="575">
        <v>10296</v>
      </c>
      <c r="E941" s="675" t="s">
        <v>6497</v>
      </c>
      <c r="F941" s="576" t="s">
        <v>1294</v>
      </c>
      <c r="G941" s="576" t="s">
        <v>3666</v>
      </c>
      <c r="H941" s="848"/>
      <c r="I941" s="848"/>
    </row>
    <row r="942" spans="1:9" ht="13.5">
      <c r="A942" s="683" t="s">
        <v>473</v>
      </c>
      <c r="B942" s="671" t="s">
        <v>2724</v>
      </c>
      <c r="C942" s="671" t="s">
        <v>2724</v>
      </c>
      <c r="D942" s="575">
        <v>9768</v>
      </c>
      <c r="E942" s="675" t="s">
        <v>6497</v>
      </c>
      <c r="F942" s="576" t="s">
        <v>1294</v>
      </c>
      <c r="G942" s="576" t="s">
        <v>3666</v>
      </c>
      <c r="H942" s="848"/>
      <c r="I942" s="848"/>
    </row>
    <row r="943" spans="1:9" ht="13.5">
      <c r="A943" s="683" t="s">
        <v>474</v>
      </c>
      <c r="B943" s="671" t="s">
        <v>2725</v>
      </c>
      <c r="C943" s="671" t="s">
        <v>2725</v>
      </c>
      <c r="D943" s="575">
        <v>14124</v>
      </c>
      <c r="E943" s="675" t="s">
        <v>6497</v>
      </c>
      <c r="F943" s="576" t="s">
        <v>1294</v>
      </c>
      <c r="G943" s="576" t="s">
        <v>3666</v>
      </c>
      <c r="H943" s="848"/>
      <c r="I943" s="848"/>
    </row>
    <row r="944" spans="1:9" ht="13.5">
      <c r="A944" s="683" t="s">
        <v>475</v>
      </c>
      <c r="B944" s="671" t="s">
        <v>2726</v>
      </c>
      <c r="C944" s="671" t="s">
        <v>2726</v>
      </c>
      <c r="D944" s="575">
        <v>16560</v>
      </c>
      <c r="E944" s="675" t="s">
        <v>6497</v>
      </c>
      <c r="F944" s="576" t="s">
        <v>1294</v>
      </c>
      <c r="G944" s="576" t="s">
        <v>3666</v>
      </c>
      <c r="H944" s="848"/>
      <c r="I944" s="848"/>
    </row>
    <row r="945" spans="1:9" ht="13.5">
      <c r="A945" s="683" t="s">
        <v>476</v>
      </c>
      <c r="B945" s="671" t="s">
        <v>2727</v>
      </c>
      <c r="C945" s="671" t="s">
        <v>2727</v>
      </c>
      <c r="D945" s="575">
        <v>13272</v>
      </c>
      <c r="E945" s="675" t="s">
        <v>6497</v>
      </c>
      <c r="F945" s="576" t="s">
        <v>1294</v>
      </c>
      <c r="G945" s="576" t="s">
        <v>3666</v>
      </c>
      <c r="H945" s="848"/>
      <c r="I945" s="848"/>
    </row>
    <row r="946" spans="1:9" ht="13.5">
      <c r="A946" s="683" t="s">
        <v>477</v>
      </c>
      <c r="B946" s="671" t="s">
        <v>2728</v>
      </c>
      <c r="C946" s="671" t="s">
        <v>2728</v>
      </c>
      <c r="D946" s="575">
        <v>19104</v>
      </c>
      <c r="E946" s="675" t="s">
        <v>6497</v>
      </c>
      <c r="F946" s="576" t="s">
        <v>1294</v>
      </c>
      <c r="G946" s="576" t="s">
        <v>3666</v>
      </c>
      <c r="H946" s="848"/>
      <c r="I946" s="848"/>
    </row>
    <row r="947" spans="1:9" ht="13.5">
      <c r="A947" s="683" t="s">
        <v>478</v>
      </c>
      <c r="B947" s="671" t="s">
        <v>2729</v>
      </c>
      <c r="C947" s="671" t="s">
        <v>2729</v>
      </c>
      <c r="D947" s="575">
        <v>22404</v>
      </c>
      <c r="E947" s="675" t="s">
        <v>6497</v>
      </c>
      <c r="F947" s="576" t="s">
        <v>1294</v>
      </c>
      <c r="G947" s="576" t="s">
        <v>3666</v>
      </c>
      <c r="H947" s="848"/>
      <c r="I947" s="848"/>
    </row>
    <row r="948" spans="1:9" ht="24">
      <c r="A948" s="683" t="s">
        <v>479</v>
      </c>
      <c r="B948" s="671" t="s">
        <v>2730</v>
      </c>
      <c r="C948" s="671" t="s">
        <v>2730</v>
      </c>
      <c r="D948" s="575">
        <v>1596</v>
      </c>
      <c r="E948" s="675" t="s">
        <v>6497</v>
      </c>
      <c r="F948" s="576" t="s">
        <v>1294</v>
      </c>
      <c r="G948" s="576" t="s">
        <v>3666</v>
      </c>
      <c r="H948" s="848"/>
      <c r="I948" s="848"/>
    </row>
    <row r="949" spans="1:9" ht="13.5">
      <c r="A949" s="685" t="s">
        <v>1431</v>
      </c>
      <c r="B949" s="685" t="s">
        <v>2731</v>
      </c>
      <c r="C949" s="685" t="s">
        <v>2731</v>
      </c>
      <c r="D949" s="575">
        <v>324</v>
      </c>
      <c r="E949" s="675" t="s">
        <v>6497</v>
      </c>
      <c r="F949" s="576" t="s">
        <v>1294</v>
      </c>
      <c r="G949" s="576" t="s">
        <v>3666</v>
      </c>
      <c r="H949" s="848"/>
      <c r="I949" s="848"/>
    </row>
    <row r="950" spans="1:9" ht="13.5">
      <c r="A950" s="685" t="s">
        <v>1480</v>
      </c>
      <c r="B950" s="685" t="s">
        <v>2732</v>
      </c>
      <c r="C950" s="685" t="s">
        <v>2732</v>
      </c>
      <c r="D950" s="575">
        <v>3948</v>
      </c>
      <c r="E950" s="675" t="s">
        <v>6497</v>
      </c>
      <c r="F950" s="576" t="s">
        <v>1294</v>
      </c>
      <c r="G950" s="576" t="s">
        <v>3666</v>
      </c>
      <c r="H950" s="848"/>
      <c r="I950" s="848"/>
    </row>
    <row r="951" spans="1:9" ht="13.5">
      <c r="A951" s="685" t="s">
        <v>1481</v>
      </c>
      <c r="B951" s="685" t="s">
        <v>2733</v>
      </c>
      <c r="C951" s="685" t="s">
        <v>2733</v>
      </c>
      <c r="D951" s="575">
        <v>5688</v>
      </c>
      <c r="E951" s="675" t="s">
        <v>6497</v>
      </c>
      <c r="F951" s="576" t="s">
        <v>1294</v>
      </c>
      <c r="G951" s="576" t="s">
        <v>3666</v>
      </c>
      <c r="H951" s="848"/>
      <c r="I951" s="848"/>
    </row>
    <row r="952" spans="1:9" ht="13.5">
      <c r="A952" s="685" t="s">
        <v>1482</v>
      </c>
      <c r="B952" s="685" t="s">
        <v>2734</v>
      </c>
      <c r="C952" s="685" t="s">
        <v>2734</v>
      </c>
      <c r="D952" s="575">
        <v>6660</v>
      </c>
      <c r="E952" s="675" t="s">
        <v>6497</v>
      </c>
      <c r="F952" s="576" t="s">
        <v>1294</v>
      </c>
      <c r="G952" s="576" t="s">
        <v>3666</v>
      </c>
      <c r="H952" s="848"/>
      <c r="I952" s="848"/>
    </row>
    <row r="953" spans="1:9" ht="13.5">
      <c r="A953" s="685" t="s">
        <v>1483</v>
      </c>
      <c r="B953" s="685" t="s">
        <v>2735</v>
      </c>
      <c r="C953" s="685" t="s">
        <v>2735</v>
      </c>
      <c r="D953" s="575">
        <v>6468</v>
      </c>
      <c r="E953" s="675" t="s">
        <v>6497</v>
      </c>
      <c r="F953" s="576" t="s">
        <v>1294</v>
      </c>
      <c r="G953" s="576" t="s">
        <v>3666</v>
      </c>
      <c r="H953" s="848"/>
      <c r="I953" s="848"/>
    </row>
    <row r="954" spans="1:9" ht="13.5">
      <c r="A954" s="685" t="s">
        <v>1484</v>
      </c>
      <c r="B954" s="685" t="s">
        <v>2736</v>
      </c>
      <c r="C954" s="685" t="s">
        <v>2736</v>
      </c>
      <c r="D954" s="575">
        <v>9288</v>
      </c>
      <c r="E954" s="675" t="s">
        <v>6497</v>
      </c>
      <c r="F954" s="576" t="s">
        <v>1294</v>
      </c>
      <c r="G954" s="576" t="s">
        <v>3666</v>
      </c>
      <c r="H954" s="848"/>
      <c r="I954" s="848"/>
    </row>
    <row r="955" spans="1:9" ht="13.5">
      <c r="A955" s="685" t="s">
        <v>1485</v>
      </c>
      <c r="B955" s="685" t="s">
        <v>2737</v>
      </c>
      <c r="C955" s="685" t="s">
        <v>2737</v>
      </c>
      <c r="D955" s="575">
        <v>10920</v>
      </c>
      <c r="E955" s="675" t="s">
        <v>6497</v>
      </c>
      <c r="F955" s="576" t="s">
        <v>1294</v>
      </c>
      <c r="G955" s="576" t="s">
        <v>3666</v>
      </c>
      <c r="H955" s="848"/>
      <c r="I955" s="848"/>
    </row>
    <row r="956" spans="1:9" ht="13.5">
      <c r="A956" s="685" t="s">
        <v>1486</v>
      </c>
      <c r="B956" s="685" t="s">
        <v>2738</v>
      </c>
      <c r="C956" s="685" t="s">
        <v>2738</v>
      </c>
      <c r="D956" s="575">
        <v>10416</v>
      </c>
      <c r="E956" s="675" t="s">
        <v>6497</v>
      </c>
      <c r="F956" s="576" t="s">
        <v>1294</v>
      </c>
      <c r="G956" s="576" t="s">
        <v>3666</v>
      </c>
      <c r="H956" s="848"/>
      <c r="I956" s="848"/>
    </row>
    <row r="957" spans="1:9" ht="13.5">
      <c r="A957" s="685" t="s">
        <v>1487</v>
      </c>
      <c r="B957" s="685" t="s">
        <v>2739</v>
      </c>
      <c r="C957" s="685" t="s">
        <v>2739</v>
      </c>
      <c r="D957" s="575">
        <v>14988</v>
      </c>
      <c r="E957" s="675" t="s">
        <v>6497</v>
      </c>
      <c r="F957" s="576" t="s">
        <v>1294</v>
      </c>
      <c r="G957" s="576" t="s">
        <v>3666</v>
      </c>
      <c r="H957" s="848"/>
      <c r="I957" s="848"/>
    </row>
    <row r="958" spans="1:9" ht="13.5">
      <c r="A958" s="685" t="s">
        <v>1488</v>
      </c>
      <c r="B958" s="685" t="s">
        <v>2740</v>
      </c>
      <c r="C958" s="685" t="s">
        <v>2740</v>
      </c>
      <c r="D958" s="575">
        <v>17580</v>
      </c>
      <c r="E958" s="675" t="s">
        <v>6497</v>
      </c>
      <c r="F958" s="576" t="s">
        <v>1294</v>
      </c>
      <c r="G958" s="576" t="s">
        <v>3666</v>
      </c>
      <c r="H958" s="848"/>
      <c r="I958" s="848"/>
    </row>
    <row r="959" spans="1:9" ht="13.5">
      <c r="A959" s="685" t="s">
        <v>1489</v>
      </c>
      <c r="B959" s="685" t="s">
        <v>2741</v>
      </c>
      <c r="C959" s="685" t="s">
        <v>2741</v>
      </c>
      <c r="D959" s="575">
        <v>14016</v>
      </c>
      <c r="E959" s="675" t="s">
        <v>6497</v>
      </c>
      <c r="F959" s="576" t="s">
        <v>1294</v>
      </c>
      <c r="G959" s="576" t="s">
        <v>3666</v>
      </c>
      <c r="H959" s="848"/>
      <c r="I959" s="848"/>
    </row>
    <row r="960" spans="1:9" ht="13.5">
      <c r="A960" s="685" t="s">
        <v>1490</v>
      </c>
      <c r="B960" s="685" t="s">
        <v>2742</v>
      </c>
      <c r="C960" s="685" t="s">
        <v>2742</v>
      </c>
      <c r="D960" s="575">
        <v>20136</v>
      </c>
      <c r="E960" s="675" t="s">
        <v>6497</v>
      </c>
      <c r="F960" s="576" t="s">
        <v>1294</v>
      </c>
      <c r="G960" s="576" t="s">
        <v>3666</v>
      </c>
      <c r="H960" s="848"/>
      <c r="I960" s="848"/>
    </row>
    <row r="961" spans="1:9" ht="13.5">
      <c r="A961" s="685" t="s">
        <v>1491</v>
      </c>
      <c r="B961" s="685" t="s">
        <v>2743</v>
      </c>
      <c r="C961" s="685" t="s">
        <v>2743</v>
      </c>
      <c r="D961" s="575">
        <v>23640</v>
      </c>
      <c r="E961" s="675" t="s">
        <v>6497</v>
      </c>
      <c r="F961" s="576" t="s">
        <v>1294</v>
      </c>
      <c r="G961" s="576" t="s">
        <v>3666</v>
      </c>
      <c r="H961" s="848"/>
      <c r="I961" s="848"/>
    </row>
    <row r="962" spans="1:9" ht="13.5">
      <c r="A962" s="685" t="s">
        <v>1492</v>
      </c>
      <c r="B962" s="685" t="s">
        <v>2744</v>
      </c>
      <c r="C962" s="685" t="s">
        <v>2744</v>
      </c>
      <c r="D962" s="575">
        <v>17244</v>
      </c>
      <c r="E962" s="675" t="s">
        <v>6497</v>
      </c>
      <c r="F962" s="576" t="s">
        <v>1294</v>
      </c>
      <c r="G962" s="576" t="s">
        <v>3666</v>
      </c>
      <c r="H962" s="848"/>
      <c r="I962" s="848"/>
    </row>
    <row r="963" spans="1:9" ht="13.5">
      <c r="A963" s="685" t="s">
        <v>1493</v>
      </c>
      <c r="B963" s="685" t="s">
        <v>2745</v>
      </c>
      <c r="C963" s="685" t="s">
        <v>2745</v>
      </c>
      <c r="D963" s="575">
        <v>24792</v>
      </c>
      <c r="E963" s="675" t="s">
        <v>6497</v>
      </c>
      <c r="F963" s="576" t="s">
        <v>1294</v>
      </c>
      <c r="G963" s="576" t="s">
        <v>3666</v>
      </c>
      <c r="H963" s="848"/>
      <c r="I963" s="848"/>
    </row>
    <row r="964" spans="1:9" ht="13.5">
      <c r="A964" s="685" t="s">
        <v>1494</v>
      </c>
      <c r="B964" s="685" t="s">
        <v>2746</v>
      </c>
      <c r="C964" s="685" t="s">
        <v>2746</v>
      </c>
      <c r="D964" s="575">
        <v>29100</v>
      </c>
      <c r="E964" s="675" t="s">
        <v>6497</v>
      </c>
      <c r="F964" s="576" t="s">
        <v>1294</v>
      </c>
      <c r="G964" s="576" t="s">
        <v>3666</v>
      </c>
      <c r="H964" s="848"/>
      <c r="I964" s="848"/>
    </row>
    <row r="965" spans="1:9" ht="13.5">
      <c r="A965" s="685" t="s">
        <v>1495</v>
      </c>
      <c r="B965" s="685" t="s">
        <v>2747</v>
      </c>
      <c r="C965" s="685" t="s">
        <v>2747</v>
      </c>
      <c r="D965" s="575">
        <v>312</v>
      </c>
      <c r="E965" s="675" t="s">
        <v>6497</v>
      </c>
      <c r="F965" s="576" t="s">
        <v>1294</v>
      </c>
      <c r="G965" s="576" t="s">
        <v>3666</v>
      </c>
      <c r="H965" s="848"/>
      <c r="I965" s="848"/>
    </row>
    <row r="966" spans="1:9" ht="13.5">
      <c r="A966" s="686" t="s">
        <v>1498</v>
      </c>
      <c r="B966" s="686" t="s">
        <v>2748</v>
      </c>
      <c r="C966" s="686" t="s">
        <v>2748</v>
      </c>
      <c r="D966" s="575">
        <v>0</v>
      </c>
      <c r="E966" s="675" t="s">
        <v>6497</v>
      </c>
      <c r="F966" s="576" t="s">
        <v>1294</v>
      </c>
      <c r="G966" s="576" t="s">
        <v>3666</v>
      </c>
      <c r="H966" s="848"/>
      <c r="I966" s="848"/>
    </row>
    <row r="967" spans="1:9" ht="13.5">
      <c r="A967" s="683" t="s">
        <v>480</v>
      </c>
      <c r="B967" s="671" t="s">
        <v>2749</v>
      </c>
      <c r="C967" s="671" t="s">
        <v>2749</v>
      </c>
      <c r="D967" s="575">
        <v>8400</v>
      </c>
      <c r="E967" s="675" t="s">
        <v>6497</v>
      </c>
      <c r="F967" s="576" t="s">
        <v>1294</v>
      </c>
      <c r="G967" s="576" t="s">
        <v>3666</v>
      </c>
      <c r="H967" s="848"/>
      <c r="I967" s="848"/>
    </row>
    <row r="968" spans="1:9" ht="13.5">
      <c r="A968" s="683" t="s">
        <v>481</v>
      </c>
      <c r="B968" s="671" t="s">
        <v>2750</v>
      </c>
      <c r="C968" s="671" t="s">
        <v>2750</v>
      </c>
      <c r="D968" s="575">
        <v>12084</v>
      </c>
      <c r="E968" s="675" t="s">
        <v>6497</v>
      </c>
      <c r="F968" s="576" t="s">
        <v>1294</v>
      </c>
      <c r="G968" s="576" t="s">
        <v>3666</v>
      </c>
      <c r="H968" s="848"/>
      <c r="I968" s="848"/>
    </row>
    <row r="969" spans="1:9" ht="13.5">
      <c r="A969" s="683" t="s">
        <v>482</v>
      </c>
      <c r="B969" s="671" t="s">
        <v>2751</v>
      </c>
      <c r="C969" s="671" t="s">
        <v>2751</v>
      </c>
      <c r="D969" s="575">
        <v>14184</v>
      </c>
      <c r="E969" s="675" t="s">
        <v>6497</v>
      </c>
      <c r="F969" s="576" t="s">
        <v>1294</v>
      </c>
      <c r="G969" s="576" t="s">
        <v>3666</v>
      </c>
      <c r="H969" s="848"/>
      <c r="I969" s="848"/>
    </row>
    <row r="970" spans="1:9" ht="13.5">
      <c r="A970" s="683" t="s">
        <v>483</v>
      </c>
      <c r="B970" s="671" t="s">
        <v>2752</v>
      </c>
      <c r="C970" s="671" t="s">
        <v>2752</v>
      </c>
      <c r="D970" s="575">
        <v>13584</v>
      </c>
      <c r="E970" s="675" t="s">
        <v>6497</v>
      </c>
      <c r="F970" s="576" t="s">
        <v>1294</v>
      </c>
      <c r="G970" s="576" t="s">
        <v>3666</v>
      </c>
      <c r="H970" s="848"/>
      <c r="I970" s="848"/>
    </row>
    <row r="971" spans="1:9" ht="13.5">
      <c r="A971" s="683" t="s">
        <v>484</v>
      </c>
      <c r="B971" s="671" t="s">
        <v>2753</v>
      </c>
      <c r="C971" s="671" t="s">
        <v>2753</v>
      </c>
      <c r="D971" s="575">
        <v>19512</v>
      </c>
      <c r="E971" s="675" t="s">
        <v>6497</v>
      </c>
      <c r="F971" s="576" t="s">
        <v>1294</v>
      </c>
      <c r="G971" s="576" t="s">
        <v>3666</v>
      </c>
      <c r="H971" s="848"/>
      <c r="I971" s="848"/>
    </row>
    <row r="972" spans="1:9" ht="13.5">
      <c r="A972" s="683" t="s">
        <v>485</v>
      </c>
      <c r="B972" s="671" t="s">
        <v>2754</v>
      </c>
      <c r="C972" s="671" t="s">
        <v>2754</v>
      </c>
      <c r="D972" s="575">
        <v>22920</v>
      </c>
      <c r="E972" s="675" t="s">
        <v>6497</v>
      </c>
      <c r="F972" s="576" t="s">
        <v>1294</v>
      </c>
      <c r="G972" s="576" t="s">
        <v>3666</v>
      </c>
      <c r="H972" s="848"/>
      <c r="I972" s="848"/>
    </row>
    <row r="973" spans="1:9" ht="13.5">
      <c r="A973" s="683" t="s">
        <v>486</v>
      </c>
      <c r="B973" s="671" t="s">
        <v>2755</v>
      </c>
      <c r="C973" s="671" t="s">
        <v>2755</v>
      </c>
      <c r="D973" s="575">
        <v>22056</v>
      </c>
      <c r="E973" s="675" t="s">
        <v>6497</v>
      </c>
      <c r="F973" s="576" t="s">
        <v>1294</v>
      </c>
      <c r="G973" s="576" t="s">
        <v>3666</v>
      </c>
      <c r="H973" s="848"/>
      <c r="I973" s="848"/>
    </row>
    <row r="974" spans="1:9" ht="13.5">
      <c r="A974" s="683" t="s">
        <v>487</v>
      </c>
      <c r="B974" s="671" t="s">
        <v>2756</v>
      </c>
      <c r="C974" s="671" t="s">
        <v>2756</v>
      </c>
      <c r="D974" s="575">
        <v>31704</v>
      </c>
      <c r="E974" s="675" t="s">
        <v>6497</v>
      </c>
      <c r="F974" s="576" t="s">
        <v>1294</v>
      </c>
      <c r="G974" s="576" t="s">
        <v>3666</v>
      </c>
      <c r="H974" s="848"/>
      <c r="I974" s="848"/>
    </row>
    <row r="975" spans="1:9" ht="13.5">
      <c r="A975" s="683" t="s">
        <v>488</v>
      </c>
      <c r="B975" s="671" t="s">
        <v>2757</v>
      </c>
      <c r="C975" s="671" t="s">
        <v>2757</v>
      </c>
      <c r="D975" s="575">
        <v>37236</v>
      </c>
      <c r="E975" s="675" t="s">
        <v>6497</v>
      </c>
      <c r="F975" s="576" t="s">
        <v>1294</v>
      </c>
      <c r="G975" s="576" t="s">
        <v>3666</v>
      </c>
      <c r="H975" s="158"/>
      <c r="I975" s="158"/>
    </row>
    <row r="976" spans="1:9" ht="24">
      <c r="A976" s="683" t="s">
        <v>489</v>
      </c>
      <c r="B976" s="671" t="s">
        <v>2758</v>
      </c>
      <c r="C976" s="671" t="s">
        <v>2758</v>
      </c>
      <c r="D976" s="575">
        <v>6180</v>
      </c>
      <c r="E976" s="675" t="s">
        <v>6497</v>
      </c>
      <c r="F976" s="576" t="s">
        <v>1294</v>
      </c>
      <c r="G976" s="576" t="s">
        <v>3666</v>
      </c>
      <c r="H976" s="848"/>
      <c r="I976" s="848"/>
    </row>
    <row r="977" spans="1:9" ht="13.5">
      <c r="A977" s="685" t="s">
        <v>1433</v>
      </c>
      <c r="B977" s="685" t="s">
        <v>2759</v>
      </c>
      <c r="C977" s="685" t="s">
        <v>2759</v>
      </c>
      <c r="D977" s="575">
        <v>768</v>
      </c>
      <c r="E977" s="675" t="s">
        <v>6497</v>
      </c>
      <c r="F977" s="684" t="s">
        <v>1294</v>
      </c>
      <c r="G977" s="576" t="s">
        <v>3666</v>
      </c>
      <c r="H977" s="848"/>
      <c r="I977" s="848"/>
    </row>
    <row r="978" spans="1:9" ht="13.5">
      <c r="A978" s="683" t="s">
        <v>490</v>
      </c>
      <c r="B978" s="671" t="s">
        <v>2760</v>
      </c>
      <c r="C978" s="671" t="s">
        <v>2760</v>
      </c>
      <c r="D978" s="575">
        <v>21228</v>
      </c>
      <c r="E978" s="675" t="s">
        <v>6497</v>
      </c>
      <c r="F978" s="576" t="s">
        <v>1294</v>
      </c>
      <c r="G978" s="576" t="s">
        <v>3666</v>
      </c>
      <c r="H978" s="848"/>
      <c r="I978" s="848"/>
    </row>
    <row r="979" spans="1:9" ht="24">
      <c r="A979" s="683" t="s">
        <v>491</v>
      </c>
      <c r="B979" s="671" t="s">
        <v>2761</v>
      </c>
      <c r="C979" s="671" t="s">
        <v>2761</v>
      </c>
      <c r="D979" s="575">
        <v>30504</v>
      </c>
      <c r="E979" s="675" t="s">
        <v>6497</v>
      </c>
      <c r="F979" s="576" t="s">
        <v>1294</v>
      </c>
      <c r="G979" s="576" t="s">
        <v>3666</v>
      </c>
      <c r="H979" s="848"/>
      <c r="I979" s="848"/>
    </row>
    <row r="980" spans="1:9" ht="24">
      <c r="A980" s="683" t="s">
        <v>492</v>
      </c>
      <c r="B980" s="671" t="s">
        <v>2762</v>
      </c>
      <c r="C980" s="671" t="s">
        <v>2762</v>
      </c>
      <c r="D980" s="575">
        <v>35796</v>
      </c>
      <c r="E980" s="675" t="s">
        <v>6497</v>
      </c>
      <c r="F980" s="576" t="s">
        <v>1294</v>
      </c>
      <c r="G980" s="576" t="s">
        <v>3666</v>
      </c>
      <c r="H980" s="158"/>
      <c r="I980" s="158"/>
    </row>
    <row r="981" spans="1:9" ht="13.5">
      <c r="A981" s="683" t="s">
        <v>493</v>
      </c>
      <c r="B981" s="671" t="s">
        <v>2763</v>
      </c>
      <c r="C981" s="671" t="s">
        <v>2763</v>
      </c>
      <c r="D981" s="575">
        <v>5100</v>
      </c>
      <c r="E981" s="675" t="s">
        <v>6497</v>
      </c>
      <c r="F981" s="576" t="s">
        <v>1294</v>
      </c>
      <c r="G981" s="576" t="s">
        <v>3666</v>
      </c>
      <c r="H981" s="848"/>
      <c r="I981" s="848"/>
    </row>
    <row r="982" spans="1:9" ht="24">
      <c r="A982" s="683" t="s">
        <v>494</v>
      </c>
      <c r="B982" s="671" t="s">
        <v>2764</v>
      </c>
      <c r="C982" s="671" t="s">
        <v>2764</v>
      </c>
      <c r="D982" s="575">
        <v>7320</v>
      </c>
      <c r="E982" s="675" t="s">
        <v>6497</v>
      </c>
      <c r="F982" s="576" t="s">
        <v>1294</v>
      </c>
      <c r="G982" s="576" t="s">
        <v>3666</v>
      </c>
      <c r="H982" s="848"/>
      <c r="I982" s="848"/>
    </row>
    <row r="983" spans="1:9" ht="24">
      <c r="A983" s="683" t="s">
        <v>495</v>
      </c>
      <c r="B983" s="671" t="s">
        <v>2765</v>
      </c>
      <c r="C983" s="671" t="s">
        <v>2765</v>
      </c>
      <c r="D983" s="575">
        <v>8592</v>
      </c>
      <c r="E983" s="675" t="s">
        <v>6497</v>
      </c>
      <c r="F983" s="576" t="s">
        <v>1294</v>
      </c>
      <c r="G983" s="576" t="s">
        <v>3666</v>
      </c>
      <c r="H983" s="848"/>
      <c r="I983" s="848"/>
    </row>
    <row r="984" spans="1:9" ht="13.5">
      <c r="A984" s="683" t="s">
        <v>496</v>
      </c>
      <c r="B984" s="671" t="s">
        <v>2766</v>
      </c>
      <c r="C984" s="671" t="s">
        <v>2766</v>
      </c>
      <c r="D984" s="575">
        <v>5100</v>
      </c>
      <c r="E984" s="675" t="s">
        <v>6497</v>
      </c>
      <c r="F984" s="576" t="s">
        <v>1294</v>
      </c>
      <c r="G984" s="576" t="s">
        <v>3666</v>
      </c>
      <c r="H984" s="848"/>
      <c r="I984" s="848"/>
    </row>
    <row r="985" spans="1:9" ht="24">
      <c r="A985" s="683" t="s">
        <v>497</v>
      </c>
      <c r="B985" s="671" t="s">
        <v>2767</v>
      </c>
      <c r="C985" s="671" t="s">
        <v>2767</v>
      </c>
      <c r="D985" s="575">
        <v>7320</v>
      </c>
      <c r="E985" s="675" t="s">
        <v>6497</v>
      </c>
      <c r="F985" s="576" t="s">
        <v>1294</v>
      </c>
      <c r="G985" s="576" t="s">
        <v>3666</v>
      </c>
      <c r="H985" s="848"/>
      <c r="I985" s="848"/>
    </row>
    <row r="986" spans="1:9" ht="24">
      <c r="A986" s="683" t="s">
        <v>498</v>
      </c>
      <c r="B986" s="671" t="s">
        <v>2768</v>
      </c>
      <c r="C986" s="671" t="s">
        <v>2768</v>
      </c>
      <c r="D986" s="575">
        <v>8592</v>
      </c>
      <c r="E986" s="675" t="s">
        <v>6497</v>
      </c>
      <c r="F986" s="576" t="s">
        <v>1294</v>
      </c>
      <c r="G986" s="576" t="s">
        <v>3666</v>
      </c>
      <c r="H986" s="848"/>
      <c r="I986" s="848"/>
    </row>
    <row r="987" spans="1:9" ht="13.5">
      <c r="A987" s="683" t="s">
        <v>499</v>
      </c>
      <c r="B987" s="671" t="s">
        <v>2769</v>
      </c>
      <c r="C987" s="671" t="s">
        <v>2769</v>
      </c>
      <c r="D987" s="575">
        <v>16608</v>
      </c>
      <c r="E987" s="675" t="s">
        <v>6497</v>
      </c>
      <c r="F987" s="576" t="s">
        <v>1294</v>
      </c>
      <c r="G987" s="576" t="s">
        <v>3666</v>
      </c>
      <c r="H987" s="848"/>
      <c r="I987" s="848"/>
    </row>
    <row r="988" spans="1:9" ht="24">
      <c r="A988" s="683" t="s">
        <v>500</v>
      </c>
      <c r="B988" s="671" t="s">
        <v>2770</v>
      </c>
      <c r="C988" s="671" t="s">
        <v>2770</v>
      </c>
      <c r="D988" s="575">
        <v>23892</v>
      </c>
      <c r="E988" s="675" t="s">
        <v>6497</v>
      </c>
      <c r="F988" s="576" t="s">
        <v>1294</v>
      </c>
      <c r="G988" s="576" t="s">
        <v>3666</v>
      </c>
      <c r="H988" s="848"/>
      <c r="I988" s="848"/>
    </row>
    <row r="989" spans="1:9" ht="24">
      <c r="A989" s="683" t="s">
        <v>501</v>
      </c>
      <c r="B989" s="671" t="s">
        <v>2771</v>
      </c>
      <c r="C989" s="671" t="s">
        <v>2771</v>
      </c>
      <c r="D989" s="575">
        <v>28032</v>
      </c>
      <c r="E989" s="675" t="s">
        <v>6497</v>
      </c>
      <c r="F989" s="576" t="s">
        <v>1294</v>
      </c>
      <c r="G989" s="576" t="s">
        <v>3666</v>
      </c>
      <c r="H989" s="848"/>
      <c r="I989" s="848"/>
    </row>
    <row r="990" spans="1:9" ht="13.5">
      <c r="A990" s="683" t="s">
        <v>502</v>
      </c>
      <c r="B990" s="671" t="s">
        <v>2772</v>
      </c>
      <c r="C990" s="671" t="s">
        <v>2772</v>
      </c>
      <c r="D990" s="575">
        <v>5100</v>
      </c>
      <c r="E990" s="675" t="s">
        <v>6497</v>
      </c>
      <c r="F990" s="576" t="s">
        <v>1294</v>
      </c>
      <c r="G990" s="576" t="s">
        <v>3666</v>
      </c>
      <c r="H990" s="848"/>
      <c r="I990" s="848"/>
    </row>
    <row r="991" spans="1:9" ht="24">
      <c r="A991" s="683" t="s">
        <v>503</v>
      </c>
      <c r="B991" s="671" t="s">
        <v>2773</v>
      </c>
      <c r="C991" s="671" t="s">
        <v>2773</v>
      </c>
      <c r="D991" s="575">
        <v>7320</v>
      </c>
      <c r="E991" s="675" t="s">
        <v>6497</v>
      </c>
      <c r="F991" s="576" t="s">
        <v>1294</v>
      </c>
      <c r="G991" s="576" t="s">
        <v>3666</v>
      </c>
      <c r="H991" s="848"/>
      <c r="I991" s="848"/>
    </row>
    <row r="992" spans="1:9" ht="24">
      <c r="A992" s="683" t="s">
        <v>504</v>
      </c>
      <c r="B992" s="671" t="s">
        <v>2774</v>
      </c>
      <c r="C992" s="671" t="s">
        <v>2774</v>
      </c>
      <c r="D992" s="575">
        <v>8592</v>
      </c>
      <c r="E992" s="675" t="s">
        <v>6497</v>
      </c>
      <c r="F992" s="576" t="s">
        <v>1294</v>
      </c>
      <c r="G992" s="576" t="s">
        <v>3666</v>
      </c>
      <c r="H992" s="848"/>
      <c r="I992" s="848"/>
    </row>
    <row r="993" spans="1:9" ht="13.5">
      <c r="A993" s="683" t="s">
        <v>505</v>
      </c>
      <c r="B993" s="671" t="s">
        <v>2775</v>
      </c>
      <c r="C993" s="671" t="s">
        <v>2775</v>
      </c>
      <c r="D993" s="575">
        <v>10824</v>
      </c>
      <c r="E993" s="675" t="s">
        <v>6497</v>
      </c>
      <c r="F993" s="576" t="s">
        <v>1294</v>
      </c>
      <c r="G993" s="576" t="s">
        <v>3666</v>
      </c>
      <c r="H993" s="848"/>
      <c r="I993" s="848"/>
    </row>
    <row r="994" spans="1:9" ht="13.5">
      <c r="A994" s="685" t="s">
        <v>1435</v>
      </c>
      <c r="B994" s="685" t="s">
        <v>2776</v>
      </c>
      <c r="C994" s="685" t="s">
        <v>2776</v>
      </c>
      <c r="D994" s="575">
        <v>1548</v>
      </c>
      <c r="E994" s="675" t="s">
        <v>6497</v>
      </c>
      <c r="F994" s="684" t="s">
        <v>1294</v>
      </c>
      <c r="G994" s="576" t="s">
        <v>3666</v>
      </c>
      <c r="H994" s="848"/>
      <c r="I994" s="848"/>
    </row>
    <row r="995" spans="1:9" ht="13.5">
      <c r="A995" s="683" t="s">
        <v>506</v>
      </c>
      <c r="B995" s="671" t="s">
        <v>507</v>
      </c>
      <c r="C995" s="671" t="s">
        <v>507</v>
      </c>
      <c r="D995" s="575">
        <v>6156</v>
      </c>
      <c r="E995" s="675" t="s">
        <v>6497</v>
      </c>
      <c r="F995" s="576" t="s">
        <v>1294</v>
      </c>
      <c r="G995" s="576" t="s">
        <v>3666</v>
      </c>
      <c r="H995" s="848"/>
      <c r="I995" s="848"/>
    </row>
    <row r="996" spans="1:9" ht="13.5">
      <c r="A996" s="683" t="s">
        <v>508</v>
      </c>
      <c r="B996" s="671" t="s">
        <v>509</v>
      </c>
      <c r="C996" s="671" t="s">
        <v>509</v>
      </c>
      <c r="D996" s="575">
        <v>8820</v>
      </c>
      <c r="E996" s="675" t="s">
        <v>6497</v>
      </c>
      <c r="F996" s="576" t="s">
        <v>1294</v>
      </c>
      <c r="G996" s="576" t="s">
        <v>3666</v>
      </c>
      <c r="H996" s="848"/>
      <c r="I996" s="848"/>
    </row>
    <row r="997" spans="1:9" ht="13.5">
      <c r="A997" s="683" t="s">
        <v>510</v>
      </c>
      <c r="B997" s="671" t="s">
        <v>511</v>
      </c>
      <c r="C997" s="671" t="s">
        <v>511</v>
      </c>
      <c r="D997" s="575">
        <v>10296</v>
      </c>
      <c r="E997" s="675" t="s">
        <v>6497</v>
      </c>
      <c r="F997" s="576" t="s">
        <v>1294</v>
      </c>
      <c r="G997" s="576" t="s">
        <v>3666</v>
      </c>
      <c r="H997" s="848"/>
      <c r="I997" s="848"/>
    </row>
    <row r="998" spans="1:9" ht="13.5">
      <c r="A998" s="683" t="s">
        <v>512</v>
      </c>
      <c r="B998" s="671" t="s">
        <v>2777</v>
      </c>
      <c r="C998" s="671" t="s">
        <v>2777</v>
      </c>
      <c r="D998" s="575">
        <v>3600</v>
      </c>
      <c r="E998" s="675" t="s">
        <v>6497</v>
      </c>
      <c r="F998" s="576" t="s">
        <v>1294</v>
      </c>
      <c r="G998" s="576" t="s">
        <v>3666</v>
      </c>
      <c r="H998" s="848"/>
      <c r="I998" s="848"/>
    </row>
    <row r="999" spans="1:9" ht="13.5">
      <c r="A999" s="683" t="s">
        <v>513</v>
      </c>
      <c r="B999" s="671" t="s">
        <v>2778</v>
      </c>
      <c r="C999" s="671" t="s">
        <v>2778</v>
      </c>
      <c r="D999" s="575">
        <v>5160</v>
      </c>
      <c r="E999" s="675" t="s">
        <v>6497</v>
      </c>
      <c r="F999" s="576" t="s">
        <v>1294</v>
      </c>
      <c r="G999" s="576" t="s">
        <v>3666</v>
      </c>
      <c r="H999" s="848"/>
      <c r="I999" s="848"/>
    </row>
    <row r="1000" spans="1:9" ht="13.5">
      <c r="A1000" s="683" t="s">
        <v>514</v>
      </c>
      <c r="B1000" s="671" t="s">
        <v>2779</v>
      </c>
      <c r="C1000" s="671" t="s">
        <v>2779</v>
      </c>
      <c r="D1000" s="575">
        <v>6060</v>
      </c>
      <c r="E1000" s="675" t="s">
        <v>6497</v>
      </c>
      <c r="F1000" s="576" t="s">
        <v>1294</v>
      </c>
      <c r="G1000" s="576" t="s">
        <v>3666</v>
      </c>
      <c r="H1000" s="848"/>
      <c r="I1000" s="848"/>
    </row>
    <row r="1001" spans="1:9" ht="13.5">
      <c r="A1001" s="683" t="s">
        <v>515</v>
      </c>
      <c r="B1001" s="671" t="s">
        <v>2780</v>
      </c>
      <c r="C1001" s="671" t="s">
        <v>2780</v>
      </c>
      <c r="D1001" s="575">
        <v>6300</v>
      </c>
      <c r="E1001" s="675" t="s">
        <v>6497</v>
      </c>
      <c r="F1001" s="576" t="s">
        <v>1294</v>
      </c>
      <c r="G1001" s="576" t="s">
        <v>3666</v>
      </c>
      <c r="H1001" s="848"/>
      <c r="I1001" s="848"/>
    </row>
    <row r="1002" spans="1:9" ht="13.5">
      <c r="A1002" s="683" t="s">
        <v>516</v>
      </c>
      <c r="B1002" s="671" t="s">
        <v>2781</v>
      </c>
      <c r="C1002" s="671" t="s">
        <v>2781</v>
      </c>
      <c r="D1002" s="575">
        <v>9048</v>
      </c>
      <c r="E1002" s="675" t="s">
        <v>6497</v>
      </c>
      <c r="F1002" s="576" t="s">
        <v>1294</v>
      </c>
      <c r="G1002" s="576" t="s">
        <v>3666</v>
      </c>
      <c r="H1002" s="848"/>
      <c r="I1002" s="848"/>
    </row>
    <row r="1003" spans="1:9" ht="13.5">
      <c r="A1003" s="683" t="s">
        <v>517</v>
      </c>
      <c r="B1003" s="671" t="s">
        <v>2782</v>
      </c>
      <c r="C1003" s="671" t="s">
        <v>2782</v>
      </c>
      <c r="D1003" s="575">
        <v>10596</v>
      </c>
      <c r="E1003" s="675" t="s">
        <v>6497</v>
      </c>
      <c r="F1003" s="576" t="s">
        <v>1294</v>
      </c>
      <c r="G1003" s="576" t="s">
        <v>3666</v>
      </c>
      <c r="H1003" s="848"/>
      <c r="I1003" s="848"/>
    </row>
    <row r="1004" spans="1:9" ht="13.5">
      <c r="A1004" s="683" t="s">
        <v>518</v>
      </c>
      <c r="B1004" s="671" t="s">
        <v>2783</v>
      </c>
      <c r="C1004" s="671" t="s">
        <v>2783</v>
      </c>
      <c r="D1004" s="575">
        <v>8988</v>
      </c>
      <c r="E1004" s="675" t="s">
        <v>6497</v>
      </c>
      <c r="F1004" s="576" t="s">
        <v>1294</v>
      </c>
      <c r="G1004" s="576" t="s">
        <v>3666</v>
      </c>
      <c r="H1004" s="848"/>
      <c r="I1004" s="848"/>
    </row>
    <row r="1005" spans="1:9" ht="13.5">
      <c r="A1005" s="683" t="s">
        <v>519</v>
      </c>
      <c r="B1005" s="671" t="s">
        <v>2784</v>
      </c>
      <c r="C1005" s="671" t="s">
        <v>2784</v>
      </c>
      <c r="D1005" s="575">
        <v>12900</v>
      </c>
      <c r="E1005" s="675" t="s">
        <v>6497</v>
      </c>
      <c r="F1005" s="576" t="s">
        <v>1294</v>
      </c>
      <c r="G1005" s="576" t="s">
        <v>3666</v>
      </c>
      <c r="H1005" s="848"/>
      <c r="I1005" s="848"/>
    </row>
    <row r="1006" spans="1:9" ht="13.5">
      <c r="A1006" s="683" t="s">
        <v>520</v>
      </c>
      <c r="B1006" s="671" t="s">
        <v>2785</v>
      </c>
      <c r="C1006" s="671" t="s">
        <v>2785</v>
      </c>
      <c r="D1006" s="575">
        <v>15156</v>
      </c>
      <c r="E1006" s="675" t="s">
        <v>6497</v>
      </c>
      <c r="F1006" s="576" t="s">
        <v>1294</v>
      </c>
      <c r="G1006" s="576" t="s">
        <v>3666</v>
      </c>
      <c r="H1006" s="848"/>
      <c r="I1006" s="848"/>
    </row>
    <row r="1007" spans="1:9" ht="13.5">
      <c r="A1007" s="683" t="s">
        <v>521</v>
      </c>
      <c r="B1007" s="671" t="s">
        <v>2786</v>
      </c>
      <c r="C1007" s="671" t="s">
        <v>2786</v>
      </c>
      <c r="D1007" s="575">
        <v>11688</v>
      </c>
      <c r="E1007" s="675" t="s">
        <v>6497</v>
      </c>
      <c r="F1007" s="576" t="s">
        <v>1294</v>
      </c>
      <c r="G1007" s="576" t="s">
        <v>3666</v>
      </c>
      <c r="H1007" s="848"/>
      <c r="I1007" s="848"/>
    </row>
    <row r="1008" spans="1:9" ht="13.5">
      <c r="A1008" s="683" t="s">
        <v>522</v>
      </c>
      <c r="B1008" s="671" t="s">
        <v>2787</v>
      </c>
      <c r="C1008" s="671" t="s">
        <v>2787</v>
      </c>
      <c r="D1008" s="575">
        <v>16788</v>
      </c>
      <c r="E1008" s="675" t="s">
        <v>6497</v>
      </c>
      <c r="F1008" s="576" t="s">
        <v>1294</v>
      </c>
      <c r="G1008" s="576" t="s">
        <v>3666</v>
      </c>
      <c r="H1008" s="848"/>
      <c r="I1008" s="848"/>
    </row>
    <row r="1009" spans="1:9" ht="13.5">
      <c r="A1009" s="683" t="s">
        <v>523</v>
      </c>
      <c r="B1009" s="671" t="s">
        <v>2788</v>
      </c>
      <c r="C1009" s="671" t="s">
        <v>2788</v>
      </c>
      <c r="D1009" s="575">
        <v>19692</v>
      </c>
      <c r="E1009" s="675" t="s">
        <v>6497</v>
      </c>
      <c r="F1009" s="576" t="s">
        <v>1294</v>
      </c>
      <c r="G1009" s="576" t="s">
        <v>3666</v>
      </c>
      <c r="H1009" s="848"/>
      <c r="I1009" s="848"/>
    </row>
    <row r="1010" spans="1:9" ht="13.5">
      <c r="A1010" s="683" t="s">
        <v>524</v>
      </c>
      <c r="B1010" s="671" t="s">
        <v>2789</v>
      </c>
      <c r="C1010" s="671" t="s">
        <v>2789</v>
      </c>
      <c r="D1010" s="575">
        <v>14376</v>
      </c>
      <c r="E1010" s="675" t="s">
        <v>6497</v>
      </c>
      <c r="F1010" s="576" t="s">
        <v>1294</v>
      </c>
      <c r="G1010" s="576" t="s">
        <v>3666</v>
      </c>
      <c r="H1010" s="848"/>
      <c r="I1010" s="848"/>
    </row>
    <row r="1011" spans="1:9" ht="13.5">
      <c r="A1011" s="683" t="s">
        <v>525</v>
      </c>
      <c r="B1011" s="671" t="s">
        <v>2790</v>
      </c>
      <c r="C1011" s="671" t="s">
        <v>2790</v>
      </c>
      <c r="D1011" s="575">
        <v>20652</v>
      </c>
      <c r="E1011" s="675" t="s">
        <v>6497</v>
      </c>
      <c r="F1011" s="576" t="s">
        <v>1294</v>
      </c>
      <c r="G1011" s="576" t="s">
        <v>3666</v>
      </c>
      <c r="H1011" s="848"/>
      <c r="I1011" s="848"/>
    </row>
    <row r="1012" spans="1:9" ht="14.25" thickBot="1">
      <c r="A1012" s="683" t="s">
        <v>526</v>
      </c>
      <c r="B1012" s="671" t="s">
        <v>2791</v>
      </c>
      <c r="C1012" s="671" t="s">
        <v>2791</v>
      </c>
      <c r="D1012" s="575">
        <v>24252</v>
      </c>
      <c r="E1012" s="675" t="s">
        <v>6497</v>
      </c>
      <c r="F1012" s="576" t="s">
        <v>1294</v>
      </c>
      <c r="G1012" s="576" t="s">
        <v>3666</v>
      </c>
      <c r="H1012" s="848"/>
      <c r="I1012" s="848"/>
    </row>
    <row r="1013" spans="1:9" ht="13.5">
      <c r="A1013" s="679" t="s">
        <v>2518</v>
      </c>
      <c r="B1013" s="132"/>
      <c r="C1013" s="132"/>
      <c r="D1013" s="132"/>
      <c r="E1013" s="132"/>
      <c r="F1013" s="132"/>
      <c r="G1013" s="262"/>
      <c r="H1013" s="158"/>
      <c r="I1013" s="158"/>
    </row>
    <row r="1014" spans="1:9" ht="14.25">
      <c r="A1014" s="686" t="s">
        <v>2418</v>
      </c>
      <c r="B1014" s="592" t="s">
        <v>10407</v>
      </c>
      <c r="C1014" s="592" t="s">
        <v>10407</v>
      </c>
      <c r="D1014" s="575">
        <v>3192</v>
      </c>
      <c r="E1014" s="675" t="s">
        <v>6497</v>
      </c>
      <c r="F1014" s="684" t="s">
        <v>7</v>
      </c>
      <c r="G1014" s="576" t="s">
        <v>3666</v>
      </c>
      <c r="H1014" s="848"/>
      <c r="I1014" s="848"/>
    </row>
    <row r="1015" spans="1:9" ht="14.25">
      <c r="A1015" s="686" t="s">
        <v>2419</v>
      </c>
      <c r="B1015" s="592" t="s">
        <v>10408</v>
      </c>
      <c r="C1015" s="592" t="s">
        <v>10408</v>
      </c>
      <c r="D1015" s="575">
        <v>5256</v>
      </c>
      <c r="E1015" s="675" t="s">
        <v>6497</v>
      </c>
      <c r="F1015" s="684" t="s">
        <v>7</v>
      </c>
      <c r="G1015" s="576" t="s">
        <v>3666</v>
      </c>
      <c r="H1015" s="848"/>
      <c r="I1015" s="848"/>
    </row>
    <row r="1016" spans="1:9" ht="14.25">
      <c r="A1016" s="686" t="s">
        <v>2420</v>
      </c>
      <c r="B1016" s="592" t="s">
        <v>10409</v>
      </c>
      <c r="C1016" s="592" t="s">
        <v>10409</v>
      </c>
      <c r="D1016" s="575">
        <v>8604</v>
      </c>
      <c r="E1016" s="675" t="s">
        <v>6497</v>
      </c>
      <c r="F1016" s="684" t="s">
        <v>7</v>
      </c>
      <c r="G1016" s="576" t="s">
        <v>3666</v>
      </c>
      <c r="H1016" s="848"/>
      <c r="I1016" s="848"/>
    </row>
    <row r="1017" spans="1:9" ht="14.25">
      <c r="A1017" s="686" t="s">
        <v>2421</v>
      </c>
      <c r="B1017" s="592" t="s">
        <v>10410</v>
      </c>
      <c r="C1017" s="592" t="s">
        <v>10410</v>
      </c>
      <c r="D1017" s="575">
        <v>11784</v>
      </c>
      <c r="E1017" s="675" t="s">
        <v>6497</v>
      </c>
      <c r="F1017" s="684" t="s">
        <v>7</v>
      </c>
      <c r="G1017" s="576" t="s">
        <v>3666</v>
      </c>
      <c r="H1017" s="848"/>
      <c r="I1017" s="848"/>
    </row>
    <row r="1018" spans="1:9" ht="14.25">
      <c r="A1018" s="686" t="s">
        <v>2422</v>
      </c>
      <c r="B1018" s="592" t="s">
        <v>10411</v>
      </c>
      <c r="C1018" s="592" t="s">
        <v>10411</v>
      </c>
      <c r="D1018" s="575">
        <v>14004</v>
      </c>
      <c r="E1018" s="675" t="s">
        <v>6497</v>
      </c>
      <c r="F1018" s="684" t="s">
        <v>7</v>
      </c>
      <c r="G1018" s="576" t="s">
        <v>3666</v>
      </c>
      <c r="H1018" s="848"/>
      <c r="I1018" s="848"/>
    </row>
    <row r="1019" spans="1:9" ht="13.5">
      <c r="A1019" s="686" t="s">
        <v>2424</v>
      </c>
      <c r="B1019" s="1064" t="s">
        <v>3481</v>
      </c>
      <c r="C1019" s="1064" t="s">
        <v>3481</v>
      </c>
      <c r="D1019" s="575">
        <v>3192</v>
      </c>
      <c r="E1019" s="675" t="s">
        <v>6497</v>
      </c>
      <c r="F1019" s="684" t="s">
        <v>1294</v>
      </c>
      <c r="G1019" s="576" t="s">
        <v>3666</v>
      </c>
      <c r="H1019" s="848"/>
      <c r="I1019" s="848"/>
    </row>
    <row r="1020" spans="1:9" ht="13.5">
      <c r="A1020" s="686" t="s">
        <v>2425</v>
      </c>
      <c r="B1020" s="1064" t="s">
        <v>3482</v>
      </c>
      <c r="C1020" s="1064" t="s">
        <v>3482</v>
      </c>
      <c r="D1020" s="575">
        <v>5256</v>
      </c>
      <c r="E1020" s="675" t="s">
        <v>6497</v>
      </c>
      <c r="F1020" s="684" t="s">
        <v>1294</v>
      </c>
      <c r="G1020" s="576" t="s">
        <v>3666</v>
      </c>
      <c r="H1020" s="848"/>
      <c r="I1020" s="848"/>
    </row>
    <row r="1021" spans="1:9" ht="13.5">
      <c r="A1021" s="686" t="s">
        <v>2426</v>
      </c>
      <c r="B1021" s="1064" t="s">
        <v>3483</v>
      </c>
      <c r="C1021" s="1064" t="s">
        <v>3483</v>
      </c>
      <c r="D1021" s="575">
        <v>8604</v>
      </c>
      <c r="E1021" s="675" t="s">
        <v>6497</v>
      </c>
      <c r="F1021" s="684" t="s">
        <v>1294</v>
      </c>
      <c r="G1021" s="576" t="s">
        <v>3666</v>
      </c>
      <c r="H1021" s="848"/>
      <c r="I1021" s="848"/>
    </row>
    <row r="1022" spans="1:9" ht="13.5">
      <c r="A1022" s="686" t="s">
        <v>2427</v>
      </c>
      <c r="B1022" s="1064" t="s">
        <v>3484</v>
      </c>
      <c r="C1022" s="1064" t="s">
        <v>3484</v>
      </c>
      <c r="D1022" s="575">
        <v>11784</v>
      </c>
      <c r="E1022" s="675" t="s">
        <v>6497</v>
      </c>
      <c r="F1022" s="684" t="s">
        <v>1294</v>
      </c>
      <c r="G1022" s="576" t="s">
        <v>3666</v>
      </c>
      <c r="H1022" s="848"/>
      <c r="I1022" s="848"/>
    </row>
    <row r="1023" spans="1:9" ht="13.5">
      <c r="A1023" s="686" t="s">
        <v>2428</v>
      </c>
      <c r="B1023" s="1064" t="s">
        <v>3485</v>
      </c>
      <c r="C1023" s="1064" t="s">
        <v>3485</v>
      </c>
      <c r="D1023" s="575">
        <v>14004</v>
      </c>
      <c r="E1023" s="675" t="s">
        <v>6497</v>
      </c>
      <c r="F1023" s="684" t="s">
        <v>1294</v>
      </c>
      <c r="G1023" s="576" t="s">
        <v>3666</v>
      </c>
      <c r="H1023" s="848"/>
      <c r="I1023" s="848"/>
    </row>
    <row r="1024" spans="1:9" ht="14.25">
      <c r="A1024" s="686" t="s">
        <v>2231</v>
      </c>
      <c r="B1024" s="592" t="s">
        <v>10395</v>
      </c>
      <c r="C1024" s="592" t="s">
        <v>10395</v>
      </c>
      <c r="D1024" s="575">
        <v>1440</v>
      </c>
      <c r="E1024" s="675" t="s">
        <v>6497</v>
      </c>
      <c r="F1024" s="684" t="s">
        <v>7</v>
      </c>
      <c r="G1024" s="576" t="s">
        <v>3666</v>
      </c>
      <c r="H1024" s="848"/>
      <c r="I1024" s="848"/>
    </row>
    <row r="1025" spans="1:9" ht="14.25">
      <c r="A1025" s="686" t="s">
        <v>2232</v>
      </c>
      <c r="B1025" s="592" t="s">
        <v>10396</v>
      </c>
      <c r="C1025" s="592" t="s">
        <v>10396</v>
      </c>
      <c r="D1025" s="575">
        <v>2796</v>
      </c>
      <c r="E1025" s="675" t="s">
        <v>6497</v>
      </c>
      <c r="F1025" s="684" t="s">
        <v>7</v>
      </c>
      <c r="G1025" s="576" t="s">
        <v>3666</v>
      </c>
      <c r="H1025" s="848"/>
      <c r="I1025" s="848"/>
    </row>
    <row r="1026" spans="1:9" ht="14.25">
      <c r="A1026" s="686" t="s">
        <v>2233</v>
      </c>
      <c r="B1026" s="592" t="s">
        <v>10397</v>
      </c>
      <c r="C1026" s="592" t="s">
        <v>10397</v>
      </c>
      <c r="D1026" s="575">
        <v>5424</v>
      </c>
      <c r="E1026" s="675" t="s">
        <v>6497</v>
      </c>
      <c r="F1026" s="684" t="s">
        <v>7</v>
      </c>
      <c r="G1026" s="576" t="s">
        <v>3666</v>
      </c>
      <c r="H1026" s="848"/>
      <c r="I1026" s="848"/>
    </row>
    <row r="1027" spans="1:9" ht="14.25">
      <c r="A1027" s="686" t="s">
        <v>2234</v>
      </c>
      <c r="B1027" s="592" t="s">
        <v>10398</v>
      </c>
      <c r="C1027" s="592" t="s">
        <v>10398</v>
      </c>
      <c r="D1027" s="575">
        <v>7800</v>
      </c>
      <c r="E1027" s="675" t="s">
        <v>6497</v>
      </c>
      <c r="F1027" s="684" t="s">
        <v>7</v>
      </c>
      <c r="G1027" s="576" t="s">
        <v>3666</v>
      </c>
      <c r="H1027" s="848"/>
      <c r="I1027" s="848"/>
    </row>
    <row r="1028" spans="1:9" ht="14.25">
      <c r="A1028" s="686" t="s">
        <v>2235</v>
      </c>
      <c r="B1028" s="592" t="s">
        <v>10399</v>
      </c>
      <c r="C1028" s="592" t="s">
        <v>10399</v>
      </c>
      <c r="D1028" s="575">
        <v>11940</v>
      </c>
      <c r="E1028" s="675" t="s">
        <v>6497</v>
      </c>
      <c r="F1028" s="684" t="s">
        <v>7</v>
      </c>
      <c r="G1028" s="576" t="s">
        <v>3666</v>
      </c>
      <c r="H1028" s="848"/>
      <c r="I1028" s="848"/>
    </row>
    <row r="1029" spans="1:9" ht="14.25">
      <c r="A1029" s="686" t="s">
        <v>2236</v>
      </c>
      <c r="B1029" s="592" t="s">
        <v>10400</v>
      </c>
      <c r="C1029" s="592" t="s">
        <v>10400</v>
      </c>
      <c r="D1029" s="575">
        <v>17520</v>
      </c>
      <c r="E1029" s="675" t="s">
        <v>6497</v>
      </c>
      <c r="F1029" s="684" t="s">
        <v>7</v>
      </c>
      <c r="G1029" s="576" t="s">
        <v>3666</v>
      </c>
      <c r="H1029" s="848"/>
      <c r="I1029" s="848"/>
    </row>
    <row r="1030" spans="1:9" ht="14.25">
      <c r="A1030" s="686" t="s">
        <v>2237</v>
      </c>
      <c r="B1030" s="592" t="s">
        <v>10401</v>
      </c>
      <c r="C1030" s="592" t="s">
        <v>10401</v>
      </c>
      <c r="D1030" s="575">
        <v>25464</v>
      </c>
      <c r="E1030" s="675" t="s">
        <v>6497</v>
      </c>
      <c r="F1030" s="684" t="s">
        <v>7</v>
      </c>
      <c r="G1030" s="576" t="s">
        <v>3666</v>
      </c>
      <c r="H1030" s="848"/>
      <c r="I1030" s="848"/>
    </row>
    <row r="1031" spans="1:9" ht="14.25">
      <c r="A1031" s="686" t="s">
        <v>2238</v>
      </c>
      <c r="B1031" s="592" t="s">
        <v>10384</v>
      </c>
      <c r="C1031" s="592" t="s">
        <v>10384</v>
      </c>
      <c r="D1031" s="575">
        <v>492</v>
      </c>
      <c r="E1031" s="675" t="s">
        <v>6497</v>
      </c>
      <c r="F1031" s="684" t="s">
        <v>7</v>
      </c>
      <c r="G1031" s="576" t="s">
        <v>3666</v>
      </c>
      <c r="H1031" s="848"/>
      <c r="I1031" s="848"/>
    </row>
    <row r="1032" spans="1:9" ht="14.25">
      <c r="A1032" s="686" t="s">
        <v>2239</v>
      </c>
      <c r="B1032" s="592" t="s">
        <v>10385</v>
      </c>
      <c r="C1032" s="592" t="s">
        <v>10385</v>
      </c>
      <c r="D1032" s="575">
        <v>900</v>
      </c>
      <c r="E1032" s="675" t="s">
        <v>6497</v>
      </c>
      <c r="F1032" s="684" t="s">
        <v>7</v>
      </c>
      <c r="G1032" s="576" t="s">
        <v>3666</v>
      </c>
      <c r="H1032" s="848"/>
      <c r="I1032" s="848"/>
    </row>
    <row r="1033" spans="1:9" ht="14.25">
      <c r="A1033" s="686" t="s">
        <v>2240</v>
      </c>
      <c r="B1033" s="592" t="s">
        <v>10386</v>
      </c>
      <c r="C1033" s="592" t="s">
        <v>10386</v>
      </c>
      <c r="D1033" s="575">
        <v>1596</v>
      </c>
      <c r="E1033" s="675" t="s">
        <v>6497</v>
      </c>
      <c r="F1033" s="684" t="s">
        <v>7</v>
      </c>
      <c r="G1033" s="576" t="s">
        <v>3666</v>
      </c>
      <c r="H1033" s="848"/>
      <c r="I1033" s="848"/>
    </row>
    <row r="1034" spans="1:9" ht="14.25">
      <c r="A1034" s="686" t="s">
        <v>2241</v>
      </c>
      <c r="B1034" s="592" t="s">
        <v>10387</v>
      </c>
      <c r="C1034" s="592" t="s">
        <v>10387</v>
      </c>
      <c r="D1034" s="575">
        <v>2388</v>
      </c>
      <c r="E1034" s="675" t="s">
        <v>6497</v>
      </c>
      <c r="F1034" s="684" t="s">
        <v>7</v>
      </c>
      <c r="G1034" s="576" t="s">
        <v>3666</v>
      </c>
      <c r="H1034" s="848"/>
      <c r="I1034" s="848"/>
    </row>
    <row r="1035" spans="1:9" ht="14.25">
      <c r="A1035" s="686" t="s">
        <v>2242</v>
      </c>
      <c r="B1035" s="592" t="s">
        <v>10388</v>
      </c>
      <c r="C1035" s="592" t="s">
        <v>10388</v>
      </c>
      <c r="D1035" s="575">
        <v>2868</v>
      </c>
      <c r="E1035" s="675" t="s">
        <v>6497</v>
      </c>
      <c r="F1035" s="684" t="s">
        <v>7</v>
      </c>
      <c r="G1035" s="576" t="s">
        <v>3666</v>
      </c>
      <c r="H1035" s="848"/>
      <c r="I1035" s="848"/>
    </row>
    <row r="1036" spans="1:9" ht="14.25">
      <c r="A1036" s="686" t="s">
        <v>2243</v>
      </c>
      <c r="B1036" s="592" t="s">
        <v>10389</v>
      </c>
      <c r="C1036" s="592" t="s">
        <v>10389</v>
      </c>
      <c r="D1036" s="575">
        <v>5256</v>
      </c>
      <c r="E1036" s="675" t="s">
        <v>6497</v>
      </c>
      <c r="F1036" s="684" t="s">
        <v>7</v>
      </c>
      <c r="G1036" s="576" t="s">
        <v>3666</v>
      </c>
      <c r="H1036" s="848"/>
      <c r="I1036" s="848"/>
    </row>
    <row r="1037" spans="1:9" ht="14.25">
      <c r="A1037" s="686" t="s">
        <v>2244</v>
      </c>
      <c r="B1037" s="592" t="s">
        <v>10390</v>
      </c>
      <c r="C1037" s="592" t="s">
        <v>10390</v>
      </c>
      <c r="D1037" s="575">
        <v>7644</v>
      </c>
      <c r="E1037" s="675" t="s">
        <v>6497</v>
      </c>
      <c r="F1037" s="684" t="s">
        <v>7</v>
      </c>
      <c r="G1037" s="576" t="s">
        <v>3666</v>
      </c>
      <c r="H1037" s="848"/>
      <c r="I1037" s="848"/>
    </row>
    <row r="1038" spans="1:9" ht="13.5">
      <c r="A1038" s="686" t="s">
        <v>2245</v>
      </c>
      <c r="B1038" s="1064" t="s">
        <v>2794</v>
      </c>
      <c r="C1038" s="1064" t="s">
        <v>2794</v>
      </c>
      <c r="D1038" s="575">
        <v>1440</v>
      </c>
      <c r="E1038" s="675" t="s">
        <v>6497</v>
      </c>
      <c r="F1038" s="684" t="s">
        <v>1294</v>
      </c>
      <c r="G1038" s="576" t="s">
        <v>3666</v>
      </c>
      <c r="H1038" s="848"/>
      <c r="I1038" s="848"/>
    </row>
    <row r="1039" spans="1:9" ht="13.5">
      <c r="A1039" s="686" t="s">
        <v>2246</v>
      </c>
      <c r="B1039" s="686" t="s">
        <v>2795</v>
      </c>
      <c r="C1039" s="686" t="s">
        <v>2795</v>
      </c>
      <c r="D1039" s="575">
        <v>2796</v>
      </c>
      <c r="E1039" s="675" t="s">
        <v>6497</v>
      </c>
      <c r="F1039" s="684" t="s">
        <v>1294</v>
      </c>
      <c r="G1039" s="576" t="s">
        <v>3666</v>
      </c>
      <c r="H1039" s="848"/>
      <c r="I1039" s="848"/>
    </row>
    <row r="1040" spans="1:9" ht="13.5">
      <c r="A1040" s="686" t="s">
        <v>2247</v>
      </c>
      <c r="B1040" s="686" t="s">
        <v>2796</v>
      </c>
      <c r="C1040" s="686" t="s">
        <v>2796</v>
      </c>
      <c r="D1040" s="575">
        <v>5424</v>
      </c>
      <c r="E1040" s="675" t="s">
        <v>6497</v>
      </c>
      <c r="F1040" s="684" t="s">
        <v>1294</v>
      </c>
      <c r="G1040" s="576" t="s">
        <v>3666</v>
      </c>
      <c r="H1040" s="848"/>
      <c r="I1040" s="848"/>
    </row>
    <row r="1041" spans="1:9" ht="13.5">
      <c r="A1041" s="686" t="s">
        <v>2248</v>
      </c>
      <c r="B1041" s="686" t="s">
        <v>2797</v>
      </c>
      <c r="C1041" s="686" t="s">
        <v>2797</v>
      </c>
      <c r="D1041" s="575">
        <v>7800</v>
      </c>
      <c r="E1041" s="675" t="s">
        <v>6497</v>
      </c>
      <c r="F1041" s="684" t="s">
        <v>1294</v>
      </c>
      <c r="G1041" s="576" t="s">
        <v>3666</v>
      </c>
      <c r="H1041" s="848"/>
      <c r="I1041" s="848"/>
    </row>
    <row r="1042" spans="1:9" ht="13.5">
      <c r="A1042" s="686" t="s">
        <v>2249</v>
      </c>
      <c r="B1042" s="686" t="s">
        <v>2798</v>
      </c>
      <c r="C1042" s="686" t="s">
        <v>2798</v>
      </c>
      <c r="D1042" s="575">
        <v>11940</v>
      </c>
      <c r="E1042" s="675" t="s">
        <v>6497</v>
      </c>
      <c r="F1042" s="684" t="s">
        <v>1294</v>
      </c>
      <c r="G1042" s="576" t="s">
        <v>3666</v>
      </c>
      <c r="H1042" s="848"/>
      <c r="I1042" s="848"/>
    </row>
    <row r="1043" spans="1:9" ht="13.5">
      <c r="A1043" s="686" t="s">
        <v>2250</v>
      </c>
      <c r="B1043" s="686" t="s">
        <v>2799</v>
      </c>
      <c r="C1043" s="686" t="s">
        <v>2799</v>
      </c>
      <c r="D1043" s="575">
        <v>17520</v>
      </c>
      <c r="E1043" s="675" t="s">
        <v>6497</v>
      </c>
      <c r="F1043" s="684" t="s">
        <v>1294</v>
      </c>
      <c r="G1043" s="576" t="s">
        <v>3666</v>
      </c>
      <c r="H1043" s="848"/>
      <c r="I1043" s="848"/>
    </row>
    <row r="1044" spans="1:9" ht="13.5">
      <c r="A1044" s="686" t="s">
        <v>2251</v>
      </c>
      <c r="B1044" s="686" t="s">
        <v>2800</v>
      </c>
      <c r="C1044" s="686" t="s">
        <v>2800</v>
      </c>
      <c r="D1044" s="575">
        <v>25464</v>
      </c>
      <c r="E1044" s="675" t="s">
        <v>6497</v>
      </c>
      <c r="F1044" s="684" t="s">
        <v>1294</v>
      </c>
      <c r="G1044" s="576" t="s">
        <v>3666</v>
      </c>
      <c r="H1044" s="848"/>
      <c r="I1044" s="848"/>
    </row>
    <row r="1045" spans="1:9" ht="13.5">
      <c r="A1045" s="686" t="s">
        <v>2252</v>
      </c>
      <c r="B1045" s="686" t="s">
        <v>2801</v>
      </c>
      <c r="C1045" s="686" t="s">
        <v>2801</v>
      </c>
      <c r="D1045" s="575">
        <v>492</v>
      </c>
      <c r="E1045" s="675" t="s">
        <v>6497</v>
      </c>
      <c r="F1045" s="684" t="s">
        <v>1294</v>
      </c>
      <c r="G1045" s="576" t="s">
        <v>3666</v>
      </c>
      <c r="H1045" s="848"/>
      <c r="I1045" s="848"/>
    </row>
    <row r="1046" spans="1:9" ht="13.5">
      <c r="A1046" s="686" t="s">
        <v>2253</v>
      </c>
      <c r="B1046" s="686" t="s">
        <v>3462</v>
      </c>
      <c r="C1046" s="686" t="s">
        <v>3462</v>
      </c>
      <c r="D1046" s="575">
        <v>900</v>
      </c>
      <c r="E1046" s="675" t="s">
        <v>6497</v>
      </c>
      <c r="F1046" s="684" t="s">
        <v>1294</v>
      </c>
      <c r="G1046" s="576" t="s">
        <v>3666</v>
      </c>
      <c r="H1046" s="848"/>
      <c r="I1046" s="848"/>
    </row>
    <row r="1047" spans="1:9" ht="13.5">
      <c r="A1047" s="686" t="s">
        <v>2254</v>
      </c>
      <c r="B1047" s="686" t="s">
        <v>2802</v>
      </c>
      <c r="C1047" s="686" t="s">
        <v>2802</v>
      </c>
      <c r="D1047" s="575">
        <v>1596</v>
      </c>
      <c r="E1047" s="675" t="s">
        <v>6497</v>
      </c>
      <c r="F1047" s="684" t="s">
        <v>1294</v>
      </c>
      <c r="G1047" s="576" t="s">
        <v>3666</v>
      </c>
      <c r="H1047" s="848"/>
      <c r="I1047" s="848"/>
    </row>
    <row r="1048" spans="1:9" ht="13.5">
      <c r="A1048" s="686" t="s">
        <v>2255</v>
      </c>
      <c r="B1048" s="686" t="s">
        <v>2803</v>
      </c>
      <c r="C1048" s="686" t="s">
        <v>2803</v>
      </c>
      <c r="D1048" s="575">
        <v>2388</v>
      </c>
      <c r="E1048" s="675" t="s">
        <v>6497</v>
      </c>
      <c r="F1048" s="684" t="s">
        <v>1294</v>
      </c>
      <c r="G1048" s="576" t="s">
        <v>3666</v>
      </c>
      <c r="H1048" s="848"/>
      <c r="I1048" s="848"/>
    </row>
    <row r="1049" spans="1:9" ht="13.5">
      <c r="A1049" s="686" t="s">
        <v>2256</v>
      </c>
      <c r="B1049" s="686" t="s">
        <v>2804</v>
      </c>
      <c r="C1049" s="686" t="s">
        <v>2804</v>
      </c>
      <c r="D1049" s="575">
        <v>2868</v>
      </c>
      <c r="E1049" s="675" t="s">
        <v>6497</v>
      </c>
      <c r="F1049" s="684" t="s">
        <v>1294</v>
      </c>
      <c r="G1049" s="576" t="s">
        <v>3666</v>
      </c>
      <c r="H1049" s="848"/>
      <c r="I1049" s="848"/>
    </row>
    <row r="1050" spans="1:9" ht="13.5">
      <c r="A1050" s="686" t="s">
        <v>2257</v>
      </c>
      <c r="B1050" s="1064" t="s">
        <v>2805</v>
      </c>
      <c r="C1050" s="1064" t="s">
        <v>2805</v>
      </c>
      <c r="D1050" s="575">
        <v>5256</v>
      </c>
      <c r="E1050" s="675" t="s">
        <v>6497</v>
      </c>
      <c r="F1050" s="684" t="s">
        <v>1294</v>
      </c>
      <c r="G1050" s="576" t="s">
        <v>3666</v>
      </c>
      <c r="H1050" s="848"/>
      <c r="I1050" s="848"/>
    </row>
    <row r="1051" spans="1:9" ht="13.5">
      <c r="A1051" s="686" t="s">
        <v>2258</v>
      </c>
      <c r="B1051" s="1064" t="s">
        <v>2806</v>
      </c>
      <c r="C1051" s="1064" t="s">
        <v>2806</v>
      </c>
      <c r="D1051" s="575">
        <v>7644</v>
      </c>
      <c r="E1051" s="675" t="s">
        <v>6497</v>
      </c>
      <c r="F1051" s="684" t="s">
        <v>1294</v>
      </c>
      <c r="G1051" s="576" t="s">
        <v>3666</v>
      </c>
      <c r="H1051" s="848"/>
      <c r="I1051" s="848"/>
    </row>
    <row r="1052" spans="1:9" ht="14.25">
      <c r="A1052" s="686" t="s">
        <v>1454</v>
      </c>
      <c r="B1052" s="592" t="s">
        <v>10405</v>
      </c>
      <c r="C1052" s="592" t="s">
        <v>10405</v>
      </c>
      <c r="D1052" s="575">
        <v>1500</v>
      </c>
      <c r="E1052" s="675" t="s">
        <v>6497</v>
      </c>
      <c r="F1052" s="684" t="s">
        <v>7</v>
      </c>
      <c r="G1052" s="576" t="s">
        <v>3666</v>
      </c>
      <c r="H1052" s="848"/>
      <c r="I1052" s="848"/>
    </row>
    <row r="1053" spans="1:9" ht="13.5">
      <c r="A1053" s="686" t="s">
        <v>1455</v>
      </c>
      <c r="B1053" s="1064" t="s">
        <v>2807</v>
      </c>
      <c r="C1053" s="1064" t="s">
        <v>2807</v>
      </c>
      <c r="D1053" s="575">
        <v>1500</v>
      </c>
      <c r="E1053" s="675" t="s">
        <v>6497</v>
      </c>
      <c r="F1053" s="684" t="s">
        <v>1294</v>
      </c>
      <c r="G1053" s="576" t="s">
        <v>3666</v>
      </c>
      <c r="H1053" s="848"/>
      <c r="I1053" s="848"/>
    </row>
    <row r="1054" spans="1:9" ht="14.25">
      <c r="A1054" s="686" t="s">
        <v>1456</v>
      </c>
      <c r="B1054" s="592" t="s">
        <v>10403</v>
      </c>
      <c r="C1054" s="592" t="s">
        <v>10403</v>
      </c>
      <c r="D1054" s="575">
        <v>2868</v>
      </c>
      <c r="E1054" s="675" t="s">
        <v>6497</v>
      </c>
      <c r="F1054" s="684" t="s">
        <v>7</v>
      </c>
      <c r="G1054" s="576" t="s">
        <v>3666</v>
      </c>
      <c r="H1054" s="848"/>
      <c r="I1054" s="848"/>
    </row>
    <row r="1055" spans="1:9" ht="13.5">
      <c r="A1055" s="686" t="s">
        <v>1457</v>
      </c>
      <c r="B1055" s="1064" t="s">
        <v>2808</v>
      </c>
      <c r="C1055" s="1064" t="s">
        <v>2808</v>
      </c>
      <c r="D1055" s="575">
        <v>2868</v>
      </c>
      <c r="E1055" s="675" t="s">
        <v>6497</v>
      </c>
      <c r="F1055" s="684" t="s">
        <v>1294</v>
      </c>
      <c r="G1055" s="576" t="s">
        <v>3666</v>
      </c>
      <c r="H1055" s="848"/>
      <c r="I1055" s="848"/>
    </row>
    <row r="1056" spans="1:9" ht="14.25">
      <c r="A1056" s="686" t="s">
        <v>1458</v>
      </c>
      <c r="B1056" s="592" t="s">
        <v>10404</v>
      </c>
      <c r="C1056" s="592" t="s">
        <v>10404</v>
      </c>
      <c r="D1056" s="575">
        <v>5628</v>
      </c>
      <c r="E1056" s="675" t="s">
        <v>6497</v>
      </c>
      <c r="F1056" s="684" t="s">
        <v>7</v>
      </c>
      <c r="G1056" s="576" t="s">
        <v>3666</v>
      </c>
      <c r="H1056" s="848"/>
      <c r="I1056" s="848"/>
    </row>
    <row r="1057" spans="1:9" ht="13.5">
      <c r="A1057" s="686" t="s">
        <v>1459</v>
      </c>
      <c r="B1057" s="1064" t="s">
        <v>2809</v>
      </c>
      <c r="C1057" s="1064" t="s">
        <v>2809</v>
      </c>
      <c r="D1057" s="575">
        <v>5628</v>
      </c>
      <c r="E1057" s="675" t="s">
        <v>6497</v>
      </c>
      <c r="F1057" s="684" t="s">
        <v>1294</v>
      </c>
      <c r="G1057" s="576" t="s">
        <v>3666</v>
      </c>
      <c r="H1057" s="848"/>
      <c r="I1057" s="848"/>
    </row>
    <row r="1058" spans="1:9" ht="14.25">
      <c r="A1058" s="686" t="s">
        <v>1460</v>
      </c>
      <c r="B1058" s="592" t="s">
        <v>10402</v>
      </c>
      <c r="C1058" s="592" t="s">
        <v>10402</v>
      </c>
      <c r="D1058" s="575">
        <v>8076</v>
      </c>
      <c r="E1058" s="675" t="s">
        <v>6497</v>
      </c>
      <c r="F1058" s="684" t="s">
        <v>7</v>
      </c>
      <c r="G1058" s="576" t="s">
        <v>3666</v>
      </c>
      <c r="H1058" s="848"/>
      <c r="I1058" s="848"/>
    </row>
    <row r="1059" spans="1:9" ht="13.5">
      <c r="A1059" s="686" t="s">
        <v>1461</v>
      </c>
      <c r="B1059" s="1064" t="s">
        <v>2810</v>
      </c>
      <c r="C1059" s="1064" t="s">
        <v>2810</v>
      </c>
      <c r="D1059" s="575">
        <v>8076</v>
      </c>
      <c r="E1059" s="675" t="s">
        <v>6497</v>
      </c>
      <c r="F1059" s="684" t="s">
        <v>1294</v>
      </c>
      <c r="G1059" s="576" t="s">
        <v>3666</v>
      </c>
      <c r="H1059" s="848"/>
      <c r="I1059" s="848"/>
    </row>
    <row r="1060" spans="1:9" ht="14.25">
      <c r="A1060" s="686" t="s">
        <v>1446</v>
      </c>
      <c r="B1060" s="592" t="s">
        <v>10391</v>
      </c>
      <c r="C1060" s="592" t="s">
        <v>10391</v>
      </c>
      <c r="D1060" s="575">
        <v>504</v>
      </c>
      <c r="E1060" s="675" t="s">
        <v>6497</v>
      </c>
      <c r="F1060" s="684" t="s">
        <v>7</v>
      </c>
      <c r="G1060" s="576" t="s">
        <v>3666</v>
      </c>
      <c r="H1060" s="848"/>
      <c r="I1060" s="848"/>
    </row>
    <row r="1061" spans="1:9" ht="13.5">
      <c r="A1061" s="686" t="s">
        <v>1447</v>
      </c>
      <c r="B1061" s="1064" t="s">
        <v>2811</v>
      </c>
      <c r="C1061" s="1064" t="s">
        <v>2811</v>
      </c>
      <c r="D1061" s="575">
        <v>504</v>
      </c>
      <c r="E1061" s="675" t="s">
        <v>6497</v>
      </c>
      <c r="F1061" s="684" t="s">
        <v>1294</v>
      </c>
      <c r="G1061" s="576" t="s">
        <v>3666</v>
      </c>
      <c r="H1061" s="848"/>
      <c r="I1061" s="848"/>
    </row>
    <row r="1062" spans="1:9" ht="14.25">
      <c r="A1062" s="686" t="s">
        <v>1448</v>
      </c>
      <c r="B1062" s="592" t="s">
        <v>10392</v>
      </c>
      <c r="C1062" s="592" t="s">
        <v>10392</v>
      </c>
      <c r="D1062" s="575">
        <v>924</v>
      </c>
      <c r="E1062" s="675" t="s">
        <v>6497</v>
      </c>
      <c r="F1062" s="684" t="s">
        <v>7</v>
      </c>
      <c r="G1062" s="576" t="s">
        <v>3666</v>
      </c>
      <c r="H1062" s="848"/>
      <c r="I1062" s="848"/>
    </row>
    <row r="1063" spans="1:9" ht="13.5">
      <c r="A1063" s="686" t="s">
        <v>1449</v>
      </c>
      <c r="B1063" s="1064" t="s">
        <v>2812</v>
      </c>
      <c r="C1063" s="1064" t="s">
        <v>2812</v>
      </c>
      <c r="D1063" s="575">
        <v>924</v>
      </c>
      <c r="E1063" s="675" t="s">
        <v>6497</v>
      </c>
      <c r="F1063" s="684" t="s">
        <v>1294</v>
      </c>
      <c r="G1063" s="576" t="s">
        <v>3666</v>
      </c>
      <c r="H1063" s="848"/>
      <c r="I1063" s="848"/>
    </row>
    <row r="1064" spans="1:9" ht="14.25">
      <c r="A1064" s="686" t="s">
        <v>1450</v>
      </c>
      <c r="B1064" s="592" t="s">
        <v>10393</v>
      </c>
      <c r="C1064" s="592" t="s">
        <v>10393</v>
      </c>
      <c r="D1064" s="575">
        <v>1596</v>
      </c>
      <c r="E1064" s="675" t="s">
        <v>6497</v>
      </c>
      <c r="F1064" s="684" t="s">
        <v>7</v>
      </c>
      <c r="G1064" s="576" t="s">
        <v>3666</v>
      </c>
      <c r="H1064" s="848"/>
      <c r="I1064" s="848"/>
    </row>
    <row r="1065" spans="1:9" ht="13.5">
      <c r="A1065" s="686" t="s">
        <v>1451</v>
      </c>
      <c r="B1065" s="1064" t="s">
        <v>2813</v>
      </c>
      <c r="C1065" s="1064" t="s">
        <v>2813</v>
      </c>
      <c r="D1065" s="575">
        <v>1596</v>
      </c>
      <c r="E1065" s="675" t="s">
        <v>6497</v>
      </c>
      <c r="F1065" s="684" t="s">
        <v>1294</v>
      </c>
      <c r="G1065" s="576" t="s">
        <v>3666</v>
      </c>
      <c r="H1065" s="848"/>
      <c r="I1065" s="848"/>
    </row>
    <row r="1066" spans="1:9" ht="14.25">
      <c r="A1066" s="686" t="s">
        <v>1452</v>
      </c>
      <c r="B1066" s="592" t="s">
        <v>10394</v>
      </c>
      <c r="C1066" s="592" t="s">
        <v>10394</v>
      </c>
      <c r="D1066" s="575">
        <v>2448</v>
      </c>
      <c r="E1066" s="675" t="s">
        <v>6497</v>
      </c>
      <c r="F1066" s="684" t="s">
        <v>7</v>
      </c>
      <c r="G1066" s="576" t="s">
        <v>3666</v>
      </c>
      <c r="H1066" s="848"/>
      <c r="I1066" s="848"/>
    </row>
    <row r="1067" spans="1:9" ht="14.25" thickBot="1">
      <c r="A1067" s="686" t="s">
        <v>1453</v>
      </c>
      <c r="B1067" s="686" t="s">
        <v>2814</v>
      </c>
      <c r="C1067" s="686" t="s">
        <v>2814</v>
      </c>
      <c r="D1067" s="575">
        <v>2448</v>
      </c>
      <c r="E1067" s="675" t="s">
        <v>6497</v>
      </c>
      <c r="F1067" s="684" t="s">
        <v>1294</v>
      </c>
      <c r="G1067" s="576" t="s">
        <v>3666</v>
      </c>
      <c r="H1067" s="848"/>
      <c r="I1067" s="848"/>
    </row>
    <row r="1068" spans="1:9" ht="13.5">
      <c r="A1068" s="679" t="s">
        <v>2519</v>
      </c>
      <c r="B1068" s="132"/>
      <c r="C1068" s="132"/>
      <c r="D1068" s="132"/>
      <c r="E1068" s="132"/>
      <c r="F1068" s="132"/>
      <c r="G1068" s="262"/>
      <c r="H1068" s="158"/>
      <c r="I1068" s="158"/>
    </row>
    <row r="1069" spans="1:9" ht="13.5">
      <c r="A1069" s="686" t="s">
        <v>2423</v>
      </c>
      <c r="B1069" s="686" t="s">
        <v>3486</v>
      </c>
      <c r="C1069" s="686" t="s">
        <v>3486</v>
      </c>
      <c r="D1069" s="575">
        <v>312</v>
      </c>
      <c r="E1069" s="675" t="s">
        <v>6497</v>
      </c>
      <c r="F1069" s="684" t="s">
        <v>7</v>
      </c>
      <c r="G1069" s="576" t="s">
        <v>3666</v>
      </c>
      <c r="H1069" s="848"/>
      <c r="I1069" s="848"/>
    </row>
    <row r="1070" spans="1:9" ht="13.5">
      <c r="A1070" s="686" t="s">
        <v>2429</v>
      </c>
      <c r="B1070" s="686" t="s">
        <v>3487</v>
      </c>
      <c r="C1070" s="686" t="s">
        <v>3487</v>
      </c>
      <c r="D1070" s="575">
        <v>312</v>
      </c>
      <c r="E1070" s="675" t="s">
        <v>6497</v>
      </c>
      <c r="F1070" s="684" t="s">
        <v>1294</v>
      </c>
      <c r="G1070" s="576" t="s">
        <v>3666</v>
      </c>
      <c r="H1070" s="848"/>
      <c r="I1070" s="848"/>
    </row>
    <row r="1071" spans="1:9" ht="13.5">
      <c r="A1071" s="686" t="s">
        <v>2259</v>
      </c>
      <c r="B1071" s="686" t="s">
        <v>2815</v>
      </c>
      <c r="C1071" s="686" t="s">
        <v>2815</v>
      </c>
      <c r="D1071" s="575">
        <v>768</v>
      </c>
      <c r="E1071" s="675" t="s">
        <v>6497</v>
      </c>
      <c r="F1071" s="684" t="s">
        <v>7</v>
      </c>
      <c r="G1071" s="576" t="s">
        <v>3666</v>
      </c>
      <c r="H1071" s="848"/>
      <c r="I1071" s="848"/>
    </row>
    <row r="1072" spans="1:9" ht="13.5">
      <c r="A1072" s="686" t="s">
        <v>2260</v>
      </c>
      <c r="B1072" s="686" t="s">
        <v>2816</v>
      </c>
      <c r="C1072" s="686" t="s">
        <v>2816</v>
      </c>
      <c r="D1072" s="575">
        <v>768</v>
      </c>
      <c r="E1072" s="675" t="s">
        <v>6497</v>
      </c>
      <c r="F1072" s="684" t="s">
        <v>1294</v>
      </c>
      <c r="G1072" s="576" t="s">
        <v>3666</v>
      </c>
      <c r="H1072" s="848"/>
      <c r="I1072" s="848"/>
    </row>
    <row r="1073" spans="1:9" ht="13.5">
      <c r="A1073" s="686" t="s">
        <v>1442</v>
      </c>
      <c r="B1073" s="686" t="s">
        <v>2817</v>
      </c>
      <c r="C1073" s="686" t="s">
        <v>2817</v>
      </c>
      <c r="D1073" s="575">
        <v>312</v>
      </c>
      <c r="E1073" s="675" t="s">
        <v>6497</v>
      </c>
      <c r="F1073" s="684" t="s">
        <v>7</v>
      </c>
      <c r="G1073" s="576" t="s">
        <v>3666</v>
      </c>
      <c r="H1073" s="848"/>
      <c r="I1073" s="848"/>
    </row>
    <row r="1074" spans="1:9" ht="13.5">
      <c r="A1074" s="686" t="s">
        <v>1443</v>
      </c>
      <c r="B1074" s="686" t="s">
        <v>2818</v>
      </c>
      <c r="C1074" s="686" t="s">
        <v>2818</v>
      </c>
      <c r="D1074" s="575">
        <v>312</v>
      </c>
      <c r="E1074" s="675" t="s">
        <v>6497</v>
      </c>
      <c r="F1074" s="684" t="s">
        <v>1294</v>
      </c>
      <c r="G1074" s="576" t="s">
        <v>3666</v>
      </c>
      <c r="H1074" s="848"/>
      <c r="I1074" s="848"/>
    </row>
    <row r="1075" spans="1:9" ht="13.5">
      <c r="A1075" s="686" t="s">
        <v>1444</v>
      </c>
      <c r="B1075" s="686" t="s">
        <v>2819</v>
      </c>
      <c r="C1075" s="686" t="s">
        <v>2819</v>
      </c>
      <c r="D1075" s="575">
        <v>1548</v>
      </c>
      <c r="E1075" s="675" t="s">
        <v>6497</v>
      </c>
      <c r="F1075" s="684" t="s">
        <v>7</v>
      </c>
      <c r="G1075" s="576" t="s">
        <v>3666</v>
      </c>
      <c r="H1075" s="848"/>
      <c r="I1075" s="848"/>
    </row>
    <row r="1076" spans="1:9" ht="14.25" thickBot="1">
      <c r="A1076" s="686" t="s">
        <v>1445</v>
      </c>
      <c r="B1076" s="686" t="s">
        <v>2820</v>
      </c>
      <c r="C1076" s="686" t="s">
        <v>2820</v>
      </c>
      <c r="D1076" s="575">
        <v>1500</v>
      </c>
      <c r="E1076" s="675" t="s">
        <v>6497</v>
      </c>
      <c r="F1076" s="684" t="s">
        <v>1294</v>
      </c>
      <c r="G1076" s="576" t="s">
        <v>3666</v>
      </c>
      <c r="H1076" s="848"/>
      <c r="I1076" s="848"/>
    </row>
    <row r="1077" spans="1:9" ht="13.5">
      <c r="A1077" s="679" t="s">
        <v>2511</v>
      </c>
      <c r="B1077" s="132"/>
      <c r="C1077" s="132"/>
      <c r="D1077" s="132"/>
      <c r="E1077" s="132"/>
      <c r="F1077" s="132"/>
      <c r="G1077" s="262"/>
      <c r="H1077" s="158"/>
      <c r="I1077" s="158"/>
    </row>
    <row r="1078" spans="1:9" ht="13.5">
      <c r="A1078" s="683" t="s">
        <v>528</v>
      </c>
      <c r="B1078" s="671" t="s">
        <v>2821</v>
      </c>
      <c r="C1078" s="671" t="s">
        <v>2821</v>
      </c>
      <c r="D1078" s="575">
        <v>3564</v>
      </c>
      <c r="E1078" s="675" t="s">
        <v>6497</v>
      </c>
      <c r="F1078" s="684" t="s">
        <v>7</v>
      </c>
      <c r="G1078" s="576" t="s">
        <v>3666</v>
      </c>
      <c r="H1078" s="848"/>
      <c r="I1078" s="848"/>
    </row>
    <row r="1079" spans="1:9" ht="24">
      <c r="A1079" s="683" t="s">
        <v>529</v>
      </c>
      <c r="B1079" s="671" t="s">
        <v>2822</v>
      </c>
      <c r="C1079" s="671" t="s">
        <v>2822</v>
      </c>
      <c r="D1079" s="575">
        <v>5124</v>
      </c>
      <c r="E1079" s="675" t="s">
        <v>6497</v>
      </c>
      <c r="F1079" s="684" t="s">
        <v>7</v>
      </c>
      <c r="G1079" s="576" t="s">
        <v>3666</v>
      </c>
      <c r="H1079" s="848"/>
      <c r="I1079" s="848"/>
    </row>
    <row r="1080" spans="1:9" ht="24">
      <c r="A1080" s="683" t="s">
        <v>530</v>
      </c>
      <c r="B1080" s="671" t="s">
        <v>2823</v>
      </c>
      <c r="C1080" s="671" t="s">
        <v>2823</v>
      </c>
      <c r="D1080" s="575">
        <v>6024</v>
      </c>
      <c r="E1080" s="675" t="s">
        <v>6497</v>
      </c>
      <c r="F1080" s="684" t="s">
        <v>7</v>
      </c>
      <c r="G1080" s="576" t="s">
        <v>3666</v>
      </c>
      <c r="H1080" s="848"/>
      <c r="I1080" s="848"/>
    </row>
    <row r="1081" spans="1:9" ht="13.5">
      <c r="A1081" s="683" t="s">
        <v>531</v>
      </c>
      <c r="B1081" s="671" t="s">
        <v>2824</v>
      </c>
      <c r="C1081" s="671" t="s">
        <v>2824</v>
      </c>
      <c r="D1081" s="575">
        <v>3384</v>
      </c>
      <c r="E1081" s="675" t="s">
        <v>6497</v>
      </c>
      <c r="F1081" s="684" t="s">
        <v>7</v>
      </c>
      <c r="G1081" s="576" t="s">
        <v>3666</v>
      </c>
      <c r="H1081" s="848"/>
      <c r="I1081" s="848"/>
    </row>
    <row r="1082" spans="1:9" ht="24">
      <c r="A1082" s="683" t="s">
        <v>532</v>
      </c>
      <c r="B1082" s="671" t="s">
        <v>2825</v>
      </c>
      <c r="C1082" s="671" t="s">
        <v>2825</v>
      </c>
      <c r="D1082" s="575">
        <v>4872</v>
      </c>
      <c r="E1082" s="675" t="s">
        <v>6497</v>
      </c>
      <c r="F1082" s="684" t="s">
        <v>7</v>
      </c>
      <c r="G1082" s="576" t="s">
        <v>3666</v>
      </c>
      <c r="H1082" s="848"/>
      <c r="I1082" s="848"/>
    </row>
    <row r="1083" spans="1:9" ht="24">
      <c r="A1083" s="683" t="s">
        <v>533</v>
      </c>
      <c r="B1083" s="671" t="s">
        <v>2826</v>
      </c>
      <c r="C1083" s="671" t="s">
        <v>2826</v>
      </c>
      <c r="D1083" s="575">
        <v>5724</v>
      </c>
      <c r="E1083" s="675" t="s">
        <v>6497</v>
      </c>
      <c r="F1083" s="684" t="s">
        <v>7</v>
      </c>
      <c r="G1083" s="576" t="s">
        <v>3666</v>
      </c>
      <c r="H1083" s="848"/>
      <c r="I1083" s="848"/>
    </row>
    <row r="1084" spans="1:9" ht="13.5">
      <c r="A1084" s="683" t="s">
        <v>534</v>
      </c>
      <c r="B1084" s="671" t="s">
        <v>2827</v>
      </c>
      <c r="C1084" s="671" t="s">
        <v>2827</v>
      </c>
      <c r="D1084" s="575">
        <v>6948</v>
      </c>
      <c r="E1084" s="675" t="s">
        <v>6497</v>
      </c>
      <c r="F1084" s="684" t="s">
        <v>7</v>
      </c>
      <c r="G1084" s="576" t="s">
        <v>3666</v>
      </c>
      <c r="H1084" s="848"/>
      <c r="I1084" s="848"/>
    </row>
    <row r="1085" spans="1:9" ht="24">
      <c r="A1085" s="683" t="s">
        <v>535</v>
      </c>
      <c r="B1085" s="671" t="s">
        <v>2828</v>
      </c>
      <c r="C1085" s="671" t="s">
        <v>2828</v>
      </c>
      <c r="D1085" s="575">
        <v>9996</v>
      </c>
      <c r="E1085" s="675" t="s">
        <v>6497</v>
      </c>
      <c r="F1085" s="684" t="s">
        <v>7</v>
      </c>
      <c r="G1085" s="576" t="s">
        <v>3666</v>
      </c>
      <c r="H1085" s="848"/>
      <c r="I1085" s="848"/>
    </row>
    <row r="1086" spans="1:9" ht="24">
      <c r="A1086" s="683" t="s">
        <v>536</v>
      </c>
      <c r="B1086" s="671" t="s">
        <v>2829</v>
      </c>
      <c r="C1086" s="671" t="s">
        <v>2829</v>
      </c>
      <c r="D1086" s="575">
        <v>11748</v>
      </c>
      <c r="E1086" s="675" t="s">
        <v>6497</v>
      </c>
      <c r="F1086" s="684" t="s">
        <v>7</v>
      </c>
      <c r="G1086" s="576" t="s">
        <v>3666</v>
      </c>
      <c r="H1086" s="848"/>
      <c r="I1086" s="848"/>
    </row>
    <row r="1087" spans="1:9" ht="13.5">
      <c r="A1087" s="683" t="s">
        <v>1518</v>
      </c>
      <c r="B1087" s="671" t="s">
        <v>2830</v>
      </c>
      <c r="C1087" s="671" t="s">
        <v>2830</v>
      </c>
      <c r="D1087" s="575">
        <v>2736</v>
      </c>
      <c r="E1087" s="675" t="s">
        <v>6497</v>
      </c>
      <c r="F1087" s="684" t="s">
        <v>7</v>
      </c>
      <c r="G1087" s="576" t="s">
        <v>3666</v>
      </c>
      <c r="H1087" s="848"/>
      <c r="I1087" s="848"/>
    </row>
    <row r="1088" spans="1:9" ht="24">
      <c r="A1088" s="683" t="s">
        <v>1519</v>
      </c>
      <c r="B1088" s="671" t="s">
        <v>2831</v>
      </c>
      <c r="C1088" s="671" t="s">
        <v>2831</v>
      </c>
      <c r="D1088" s="575">
        <v>3924</v>
      </c>
      <c r="E1088" s="675" t="s">
        <v>6497</v>
      </c>
      <c r="F1088" s="684" t="s">
        <v>7</v>
      </c>
      <c r="G1088" s="576" t="s">
        <v>3666</v>
      </c>
      <c r="H1088" s="848"/>
      <c r="I1088" s="848"/>
    </row>
    <row r="1089" spans="1:9" ht="24">
      <c r="A1089" s="683" t="s">
        <v>1520</v>
      </c>
      <c r="B1089" s="671" t="s">
        <v>2832</v>
      </c>
      <c r="C1089" s="671" t="s">
        <v>2832</v>
      </c>
      <c r="D1089" s="575">
        <v>4608</v>
      </c>
      <c r="E1089" s="675" t="s">
        <v>6497</v>
      </c>
      <c r="F1089" s="684" t="s">
        <v>7</v>
      </c>
      <c r="G1089" s="576" t="s">
        <v>3666</v>
      </c>
      <c r="H1089" s="848"/>
      <c r="I1089" s="848"/>
    </row>
    <row r="1090" spans="1:9" ht="13.5">
      <c r="A1090" s="683" t="s">
        <v>1521</v>
      </c>
      <c r="B1090" s="671" t="s">
        <v>2833</v>
      </c>
      <c r="C1090" s="671" t="s">
        <v>2833</v>
      </c>
      <c r="D1090" s="575">
        <v>7032</v>
      </c>
      <c r="E1090" s="675" t="s">
        <v>6497</v>
      </c>
      <c r="F1090" s="684" t="s">
        <v>7</v>
      </c>
      <c r="G1090" s="576" t="s">
        <v>3666</v>
      </c>
      <c r="H1090" s="848"/>
      <c r="I1090" s="848"/>
    </row>
    <row r="1091" spans="1:9" ht="24">
      <c r="A1091" s="683" t="s">
        <v>1522</v>
      </c>
      <c r="B1091" s="671" t="s">
        <v>2834</v>
      </c>
      <c r="C1091" s="671" t="s">
        <v>2834</v>
      </c>
      <c r="D1091" s="575">
        <v>10104</v>
      </c>
      <c r="E1091" s="675" t="s">
        <v>6497</v>
      </c>
      <c r="F1091" s="684" t="s">
        <v>7</v>
      </c>
      <c r="G1091" s="576" t="s">
        <v>3666</v>
      </c>
      <c r="H1091" s="848"/>
      <c r="I1091" s="848"/>
    </row>
    <row r="1092" spans="1:9" ht="24">
      <c r="A1092" s="683" t="s">
        <v>1523</v>
      </c>
      <c r="B1092" s="671" t="s">
        <v>2835</v>
      </c>
      <c r="C1092" s="671" t="s">
        <v>2835</v>
      </c>
      <c r="D1092" s="575">
        <v>11856</v>
      </c>
      <c r="E1092" s="675" t="s">
        <v>6497</v>
      </c>
      <c r="F1092" s="684" t="s">
        <v>7</v>
      </c>
      <c r="G1092" s="576" t="s">
        <v>3666</v>
      </c>
      <c r="H1092" s="848"/>
      <c r="I1092" s="848"/>
    </row>
    <row r="1093" spans="1:9" ht="24">
      <c r="A1093" s="683" t="s">
        <v>1524</v>
      </c>
      <c r="B1093" s="671" t="s">
        <v>2836</v>
      </c>
      <c r="C1093" s="671" t="s">
        <v>2836</v>
      </c>
      <c r="D1093" s="575">
        <v>10932</v>
      </c>
      <c r="E1093" s="675" t="s">
        <v>6497</v>
      </c>
      <c r="F1093" s="684" t="s">
        <v>7</v>
      </c>
      <c r="G1093" s="576" t="s">
        <v>3666</v>
      </c>
      <c r="H1093" s="848"/>
      <c r="I1093" s="848"/>
    </row>
    <row r="1094" spans="1:9" ht="24">
      <c r="A1094" s="683" t="s">
        <v>1525</v>
      </c>
      <c r="B1094" s="671" t="s">
        <v>2837</v>
      </c>
      <c r="C1094" s="671" t="s">
        <v>2837</v>
      </c>
      <c r="D1094" s="575">
        <v>15720</v>
      </c>
      <c r="E1094" s="675" t="s">
        <v>6497</v>
      </c>
      <c r="F1094" s="684" t="s">
        <v>7</v>
      </c>
      <c r="G1094" s="576" t="s">
        <v>3666</v>
      </c>
      <c r="H1094" s="848"/>
      <c r="I1094" s="848"/>
    </row>
    <row r="1095" spans="1:9" ht="24">
      <c r="A1095" s="683" t="s">
        <v>1526</v>
      </c>
      <c r="B1095" s="671" t="s">
        <v>2838</v>
      </c>
      <c r="C1095" s="671" t="s">
        <v>2838</v>
      </c>
      <c r="D1095" s="575">
        <v>18444</v>
      </c>
      <c r="E1095" s="675" t="s">
        <v>6497</v>
      </c>
      <c r="F1095" s="684" t="s">
        <v>7</v>
      </c>
      <c r="G1095" s="576" t="s">
        <v>3666</v>
      </c>
      <c r="H1095" s="848"/>
      <c r="I1095" s="848"/>
    </row>
    <row r="1096" spans="1:9" ht="24">
      <c r="A1096" s="683" t="s">
        <v>1527</v>
      </c>
      <c r="B1096" s="671" t="s">
        <v>2839</v>
      </c>
      <c r="C1096" s="671" t="s">
        <v>2839</v>
      </c>
      <c r="D1096" s="575">
        <v>14460</v>
      </c>
      <c r="E1096" s="675" t="s">
        <v>6497</v>
      </c>
      <c r="F1096" s="684" t="s">
        <v>7</v>
      </c>
      <c r="G1096" s="576" t="s">
        <v>3666</v>
      </c>
      <c r="H1096" s="848"/>
      <c r="I1096" s="848"/>
    </row>
    <row r="1097" spans="1:9" ht="24">
      <c r="A1097" s="683" t="s">
        <v>1528</v>
      </c>
      <c r="B1097" s="671" t="s">
        <v>2840</v>
      </c>
      <c r="C1097" s="671" t="s">
        <v>2840</v>
      </c>
      <c r="D1097" s="575">
        <v>20760</v>
      </c>
      <c r="E1097" s="675" t="s">
        <v>6497</v>
      </c>
      <c r="F1097" s="684" t="s">
        <v>7</v>
      </c>
      <c r="G1097" s="576" t="s">
        <v>3666</v>
      </c>
      <c r="H1097" s="848"/>
      <c r="I1097" s="848"/>
    </row>
    <row r="1098" spans="1:9" ht="24">
      <c r="A1098" s="683" t="s">
        <v>1529</v>
      </c>
      <c r="B1098" s="671" t="s">
        <v>2841</v>
      </c>
      <c r="C1098" s="671" t="s">
        <v>2841</v>
      </c>
      <c r="D1098" s="575">
        <v>24384</v>
      </c>
      <c r="E1098" s="675" t="s">
        <v>6497</v>
      </c>
      <c r="F1098" s="684" t="s">
        <v>7</v>
      </c>
      <c r="G1098" s="576" t="s">
        <v>3666</v>
      </c>
      <c r="H1098" s="848"/>
      <c r="I1098" s="848"/>
    </row>
    <row r="1099" spans="1:9" ht="13.5">
      <c r="A1099" s="683" t="s">
        <v>1530</v>
      </c>
      <c r="B1099" s="671" t="s">
        <v>2842</v>
      </c>
      <c r="C1099" s="671" t="s">
        <v>2842</v>
      </c>
      <c r="D1099" s="575">
        <v>4296</v>
      </c>
      <c r="E1099" s="675" t="s">
        <v>6497</v>
      </c>
      <c r="F1099" s="684" t="s">
        <v>7</v>
      </c>
      <c r="G1099" s="576" t="s">
        <v>3666</v>
      </c>
      <c r="H1099" s="848"/>
      <c r="I1099" s="848"/>
    </row>
    <row r="1100" spans="1:9" ht="13.5">
      <c r="A1100" s="683" t="s">
        <v>1531</v>
      </c>
      <c r="B1100" s="671" t="s">
        <v>2843</v>
      </c>
      <c r="C1100" s="671" t="s">
        <v>2843</v>
      </c>
      <c r="D1100" s="575">
        <v>6168</v>
      </c>
      <c r="E1100" s="675" t="s">
        <v>6497</v>
      </c>
      <c r="F1100" s="684" t="s">
        <v>7</v>
      </c>
      <c r="G1100" s="576" t="s">
        <v>3666</v>
      </c>
      <c r="H1100" s="848"/>
      <c r="I1100" s="848"/>
    </row>
    <row r="1101" spans="1:9" ht="13.5">
      <c r="A1101" s="683" t="s">
        <v>1532</v>
      </c>
      <c r="B1101" s="671" t="s">
        <v>2844</v>
      </c>
      <c r="C1101" s="671" t="s">
        <v>2844</v>
      </c>
      <c r="D1101" s="575">
        <v>7248</v>
      </c>
      <c r="E1101" s="675" t="s">
        <v>6497</v>
      </c>
      <c r="F1101" s="684" t="s">
        <v>7</v>
      </c>
      <c r="G1101" s="576" t="s">
        <v>3666</v>
      </c>
      <c r="H1101" s="848"/>
      <c r="I1101" s="848"/>
    </row>
    <row r="1102" spans="1:9" ht="13.5">
      <c r="A1102" s="683" t="s">
        <v>1533</v>
      </c>
      <c r="B1102" s="671" t="s">
        <v>2845</v>
      </c>
      <c r="C1102" s="671" t="s">
        <v>2845</v>
      </c>
      <c r="D1102" s="575">
        <v>8196</v>
      </c>
      <c r="E1102" s="675" t="s">
        <v>6497</v>
      </c>
      <c r="F1102" s="684" t="s">
        <v>7</v>
      </c>
      <c r="G1102" s="576" t="s">
        <v>3666</v>
      </c>
      <c r="H1102" s="848"/>
      <c r="I1102" s="848"/>
    </row>
    <row r="1103" spans="1:9" ht="24">
      <c r="A1103" s="683" t="s">
        <v>1534</v>
      </c>
      <c r="B1103" s="671" t="s">
        <v>2846</v>
      </c>
      <c r="C1103" s="671" t="s">
        <v>2846</v>
      </c>
      <c r="D1103" s="575">
        <v>11784</v>
      </c>
      <c r="E1103" s="675" t="s">
        <v>6497</v>
      </c>
      <c r="F1103" s="684" t="s">
        <v>7</v>
      </c>
      <c r="G1103" s="576" t="s">
        <v>3666</v>
      </c>
      <c r="H1103" s="848"/>
      <c r="I1103" s="848"/>
    </row>
    <row r="1104" spans="1:9" ht="13.5">
      <c r="A1104" s="683" t="s">
        <v>1535</v>
      </c>
      <c r="B1104" s="671" t="s">
        <v>2847</v>
      </c>
      <c r="C1104" s="671" t="s">
        <v>2847</v>
      </c>
      <c r="D1104" s="575">
        <v>13836</v>
      </c>
      <c r="E1104" s="675" t="s">
        <v>6497</v>
      </c>
      <c r="F1104" s="684" t="s">
        <v>7</v>
      </c>
      <c r="G1104" s="576" t="s">
        <v>3666</v>
      </c>
      <c r="H1104" s="848"/>
      <c r="I1104" s="848"/>
    </row>
    <row r="1105" spans="1:9" ht="13.5">
      <c r="A1105" s="683" t="s">
        <v>1536</v>
      </c>
      <c r="B1105" s="671" t="s">
        <v>2848</v>
      </c>
      <c r="C1105" s="671" t="s">
        <v>2848</v>
      </c>
      <c r="D1105" s="575">
        <v>11712</v>
      </c>
      <c r="E1105" s="675" t="s">
        <v>6497</v>
      </c>
      <c r="F1105" s="684" t="s">
        <v>7</v>
      </c>
      <c r="G1105" s="576" t="s">
        <v>3666</v>
      </c>
      <c r="H1105" s="848"/>
      <c r="I1105" s="848"/>
    </row>
    <row r="1106" spans="1:9" ht="24">
      <c r="A1106" s="683" t="s">
        <v>1537</v>
      </c>
      <c r="B1106" s="671" t="s">
        <v>2849</v>
      </c>
      <c r="C1106" s="671" t="s">
        <v>2849</v>
      </c>
      <c r="D1106" s="575">
        <v>16836</v>
      </c>
      <c r="E1106" s="675" t="s">
        <v>6497</v>
      </c>
      <c r="F1106" s="684" t="s">
        <v>7</v>
      </c>
      <c r="G1106" s="576" t="s">
        <v>3666</v>
      </c>
      <c r="H1106" s="848"/>
      <c r="I1106" s="848"/>
    </row>
    <row r="1107" spans="1:9" ht="24">
      <c r="A1107" s="683" t="s">
        <v>1538</v>
      </c>
      <c r="B1107" s="671" t="s">
        <v>2850</v>
      </c>
      <c r="C1107" s="671" t="s">
        <v>2850</v>
      </c>
      <c r="D1107" s="575">
        <v>19764</v>
      </c>
      <c r="E1107" s="675" t="s">
        <v>6497</v>
      </c>
      <c r="F1107" s="684" t="s">
        <v>7</v>
      </c>
      <c r="G1107" s="576" t="s">
        <v>3666</v>
      </c>
      <c r="H1107" s="848"/>
      <c r="I1107" s="848"/>
    </row>
    <row r="1108" spans="1:9" ht="13.5">
      <c r="A1108" s="683" t="s">
        <v>1539</v>
      </c>
      <c r="B1108" s="671" t="s">
        <v>2851</v>
      </c>
      <c r="C1108" s="671" t="s">
        <v>2851</v>
      </c>
      <c r="D1108" s="575">
        <v>3912</v>
      </c>
      <c r="E1108" s="675" t="s">
        <v>6497</v>
      </c>
      <c r="F1108" s="684" t="s">
        <v>7</v>
      </c>
      <c r="G1108" s="576" t="s">
        <v>3666</v>
      </c>
      <c r="H1108" s="848"/>
      <c r="I1108" s="848"/>
    </row>
    <row r="1109" spans="1:9" ht="13.5">
      <c r="A1109" s="683" t="s">
        <v>1540</v>
      </c>
      <c r="B1109" s="671" t="s">
        <v>2852</v>
      </c>
      <c r="C1109" s="671" t="s">
        <v>2852</v>
      </c>
      <c r="D1109" s="575">
        <v>5604</v>
      </c>
      <c r="E1109" s="675" t="s">
        <v>6497</v>
      </c>
      <c r="F1109" s="684" t="s">
        <v>7</v>
      </c>
      <c r="G1109" s="576" t="s">
        <v>3666</v>
      </c>
      <c r="H1109" s="848"/>
      <c r="I1109" s="848"/>
    </row>
    <row r="1110" spans="1:9" ht="13.5">
      <c r="A1110" s="683" t="s">
        <v>1541</v>
      </c>
      <c r="B1110" s="671" t="s">
        <v>2853</v>
      </c>
      <c r="C1110" s="671" t="s">
        <v>2853</v>
      </c>
      <c r="D1110" s="575">
        <v>6588</v>
      </c>
      <c r="E1110" s="675" t="s">
        <v>6497</v>
      </c>
      <c r="F1110" s="684" t="s">
        <v>7</v>
      </c>
      <c r="G1110" s="576" t="s">
        <v>3666</v>
      </c>
      <c r="H1110" s="848"/>
      <c r="I1110" s="848"/>
    </row>
    <row r="1111" spans="1:9" ht="13.5">
      <c r="A1111" s="683" t="s">
        <v>1542</v>
      </c>
      <c r="B1111" s="671" t="s">
        <v>2854</v>
      </c>
      <c r="C1111" s="671" t="s">
        <v>2854</v>
      </c>
      <c r="D1111" s="575">
        <v>7416</v>
      </c>
      <c r="E1111" s="675" t="s">
        <v>6497</v>
      </c>
      <c r="F1111" s="684" t="s">
        <v>7</v>
      </c>
      <c r="G1111" s="576" t="s">
        <v>3666</v>
      </c>
      <c r="H1111" s="848"/>
      <c r="I1111" s="848"/>
    </row>
    <row r="1112" spans="1:9" ht="24">
      <c r="A1112" s="683" t="s">
        <v>1543</v>
      </c>
      <c r="B1112" s="671" t="s">
        <v>2855</v>
      </c>
      <c r="C1112" s="671" t="s">
        <v>2855</v>
      </c>
      <c r="D1112" s="575">
        <v>10656</v>
      </c>
      <c r="E1112" s="675" t="s">
        <v>6497</v>
      </c>
      <c r="F1112" s="684" t="s">
        <v>7</v>
      </c>
      <c r="G1112" s="576" t="s">
        <v>3666</v>
      </c>
      <c r="H1112" s="848"/>
      <c r="I1112" s="848"/>
    </row>
    <row r="1113" spans="1:9" ht="24">
      <c r="A1113" s="683" t="s">
        <v>1544</v>
      </c>
      <c r="B1113" s="671" t="s">
        <v>2856</v>
      </c>
      <c r="C1113" s="671" t="s">
        <v>2856</v>
      </c>
      <c r="D1113" s="575">
        <v>12516</v>
      </c>
      <c r="E1113" s="675" t="s">
        <v>6497</v>
      </c>
      <c r="F1113" s="684" t="s">
        <v>7</v>
      </c>
      <c r="G1113" s="576" t="s">
        <v>3666</v>
      </c>
      <c r="H1113" s="848"/>
      <c r="I1113" s="848"/>
    </row>
    <row r="1114" spans="1:9" ht="24">
      <c r="A1114" s="683" t="s">
        <v>1545</v>
      </c>
      <c r="B1114" s="671" t="s">
        <v>2857</v>
      </c>
      <c r="C1114" s="671" t="s">
        <v>2857</v>
      </c>
      <c r="D1114" s="575">
        <v>3516</v>
      </c>
      <c r="E1114" s="675" t="s">
        <v>6497</v>
      </c>
      <c r="F1114" s="684" t="s">
        <v>7</v>
      </c>
      <c r="G1114" s="576" t="s">
        <v>3666</v>
      </c>
      <c r="H1114" s="848"/>
      <c r="I1114" s="848"/>
    </row>
    <row r="1115" spans="1:9" ht="24">
      <c r="A1115" s="683" t="s">
        <v>1546</v>
      </c>
      <c r="B1115" s="671" t="s">
        <v>2858</v>
      </c>
      <c r="C1115" s="671" t="s">
        <v>2858</v>
      </c>
      <c r="D1115" s="575">
        <v>5052</v>
      </c>
      <c r="E1115" s="675" t="s">
        <v>6497</v>
      </c>
      <c r="F1115" s="684" t="s">
        <v>7</v>
      </c>
      <c r="G1115" s="576" t="s">
        <v>3666</v>
      </c>
      <c r="H1115" s="848"/>
      <c r="I1115" s="848"/>
    </row>
    <row r="1116" spans="1:9" ht="24">
      <c r="A1116" s="683" t="s">
        <v>1547</v>
      </c>
      <c r="B1116" s="671" t="s">
        <v>2859</v>
      </c>
      <c r="C1116" s="671" t="s">
        <v>2859</v>
      </c>
      <c r="D1116" s="575">
        <v>5928</v>
      </c>
      <c r="E1116" s="675" t="s">
        <v>6497</v>
      </c>
      <c r="F1116" s="684" t="s">
        <v>7</v>
      </c>
      <c r="G1116" s="576" t="s">
        <v>3666</v>
      </c>
      <c r="H1116" s="848"/>
      <c r="I1116" s="848"/>
    </row>
    <row r="1117" spans="1:9" ht="13.5">
      <c r="A1117" s="683" t="s">
        <v>537</v>
      </c>
      <c r="B1117" s="671" t="s">
        <v>2860</v>
      </c>
      <c r="C1117" s="671" t="s">
        <v>2860</v>
      </c>
      <c r="D1117" s="575">
        <v>5184</v>
      </c>
      <c r="E1117" s="675" t="s">
        <v>6497</v>
      </c>
      <c r="F1117" s="684" t="s">
        <v>7</v>
      </c>
      <c r="G1117" s="576" t="s">
        <v>3666</v>
      </c>
      <c r="H1117" s="848"/>
      <c r="I1117" s="848"/>
    </row>
    <row r="1118" spans="1:9" ht="24">
      <c r="A1118" s="683" t="s">
        <v>538</v>
      </c>
      <c r="B1118" s="671" t="s">
        <v>2861</v>
      </c>
      <c r="C1118" s="671" t="s">
        <v>2861</v>
      </c>
      <c r="D1118" s="575">
        <v>7440</v>
      </c>
      <c r="E1118" s="675" t="s">
        <v>6497</v>
      </c>
      <c r="F1118" s="684" t="s">
        <v>7</v>
      </c>
      <c r="G1118" s="576" t="s">
        <v>3666</v>
      </c>
      <c r="H1118" s="848"/>
      <c r="I1118" s="848"/>
    </row>
    <row r="1119" spans="1:9" ht="13.5">
      <c r="A1119" s="683" t="s">
        <v>539</v>
      </c>
      <c r="B1119" s="671" t="s">
        <v>2862</v>
      </c>
      <c r="C1119" s="671" t="s">
        <v>2862</v>
      </c>
      <c r="D1119" s="575">
        <v>8736</v>
      </c>
      <c r="E1119" s="675" t="s">
        <v>6497</v>
      </c>
      <c r="F1119" s="684" t="s">
        <v>7</v>
      </c>
      <c r="G1119" s="576" t="s">
        <v>3666</v>
      </c>
      <c r="H1119" s="848"/>
      <c r="I1119" s="848"/>
    </row>
    <row r="1120" spans="1:9" ht="13.5">
      <c r="A1120" s="683" t="s">
        <v>540</v>
      </c>
      <c r="B1120" s="671" t="s">
        <v>2863</v>
      </c>
      <c r="C1120" s="671" t="s">
        <v>2863</v>
      </c>
      <c r="D1120" s="575">
        <v>8472</v>
      </c>
      <c r="E1120" s="675" t="s">
        <v>6497</v>
      </c>
      <c r="F1120" s="684" t="s">
        <v>7</v>
      </c>
      <c r="G1120" s="576" t="s">
        <v>3666</v>
      </c>
      <c r="H1120" s="848"/>
      <c r="I1120" s="848"/>
    </row>
    <row r="1121" spans="1:9" ht="24">
      <c r="A1121" s="683" t="s">
        <v>541</v>
      </c>
      <c r="B1121" s="671" t="s">
        <v>2864</v>
      </c>
      <c r="C1121" s="671" t="s">
        <v>2864</v>
      </c>
      <c r="D1121" s="575">
        <v>12192</v>
      </c>
      <c r="E1121" s="675" t="s">
        <v>6497</v>
      </c>
      <c r="F1121" s="684" t="s">
        <v>7</v>
      </c>
      <c r="G1121" s="576" t="s">
        <v>3666</v>
      </c>
      <c r="H1121" s="848"/>
      <c r="I1121" s="848"/>
    </row>
    <row r="1122" spans="1:9" ht="24">
      <c r="A1122" s="683" t="s">
        <v>542</v>
      </c>
      <c r="B1122" s="671" t="s">
        <v>2865</v>
      </c>
      <c r="C1122" s="671" t="s">
        <v>2865</v>
      </c>
      <c r="D1122" s="575">
        <v>14316</v>
      </c>
      <c r="E1122" s="675" t="s">
        <v>6497</v>
      </c>
      <c r="F1122" s="684" t="s">
        <v>7</v>
      </c>
      <c r="G1122" s="576" t="s">
        <v>3666</v>
      </c>
      <c r="H1122" s="848"/>
      <c r="I1122" s="848"/>
    </row>
    <row r="1123" spans="1:9" ht="13.5">
      <c r="A1123" s="683" t="s">
        <v>543</v>
      </c>
      <c r="B1123" s="671" t="s">
        <v>2866</v>
      </c>
      <c r="C1123" s="671" t="s">
        <v>2866</v>
      </c>
      <c r="D1123" s="575">
        <v>13668</v>
      </c>
      <c r="E1123" s="675" t="s">
        <v>6497</v>
      </c>
      <c r="F1123" s="684" t="s">
        <v>7</v>
      </c>
      <c r="G1123" s="576" t="s">
        <v>3666</v>
      </c>
      <c r="H1123" s="848"/>
      <c r="I1123" s="848"/>
    </row>
    <row r="1124" spans="1:9" ht="24">
      <c r="A1124" s="683" t="s">
        <v>544</v>
      </c>
      <c r="B1124" s="671" t="s">
        <v>2867</v>
      </c>
      <c r="C1124" s="671" t="s">
        <v>2867</v>
      </c>
      <c r="D1124" s="575">
        <v>19632</v>
      </c>
      <c r="E1124" s="675" t="s">
        <v>6497</v>
      </c>
      <c r="F1124" s="684" t="s">
        <v>7</v>
      </c>
      <c r="G1124" s="576" t="s">
        <v>3666</v>
      </c>
      <c r="H1124" s="848"/>
      <c r="I1124" s="848"/>
    </row>
    <row r="1125" spans="1:9" ht="24">
      <c r="A1125" s="683" t="s">
        <v>545</v>
      </c>
      <c r="B1125" s="671" t="s">
        <v>2868</v>
      </c>
      <c r="C1125" s="671" t="s">
        <v>2868</v>
      </c>
      <c r="D1125" s="575">
        <v>23052</v>
      </c>
      <c r="E1125" s="675" t="s">
        <v>6497</v>
      </c>
      <c r="F1125" s="684" t="s">
        <v>7</v>
      </c>
      <c r="G1125" s="576" t="s">
        <v>3666</v>
      </c>
      <c r="H1125" s="848"/>
      <c r="I1125" s="848"/>
    </row>
    <row r="1126" spans="1:9" ht="13.5">
      <c r="A1126" s="683" t="s">
        <v>546</v>
      </c>
      <c r="B1126" s="671" t="s">
        <v>2869</v>
      </c>
      <c r="C1126" s="671" t="s">
        <v>2869</v>
      </c>
      <c r="D1126" s="575">
        <v>2556</v>
      </c>
      <c r="E1126" s="675" t="s">
        <v>6497</v>
      </c>
      <c r="F1126" s="684" t="s">
        <v>7</v>
      </c>
      <c r="G1126" s="576" t="s">
        <v>3666</v>
      </c>
      <c r="H1126" s="848"/>
      <c r="I1126" s="848"/>
    </row>
    <row r="1127" spans="1:9" ht="24">
      <c r="A1127" s="683" t="s">
        <v>547</v>
      </c>
      <c r="B1127" s="671" t="s">
        <v>2870</v>
      </c>
      <c r="C1127" s="671" t="s">
        <v>2870</v>
      </c>
      <c r="D1127" s="575">
        <v>3660</v>
      </c>
      <c r="E1127" s="675" t="s">
        <v>6497</v>
      </c>
      <c r="F1127" s="684" t="s">
        <v>7</v>
      </c>
      <c r="G1127" s="576" t="s">
        <v>3666</v>
      </c>
      <c r="H1127" s="848"/>
      <c r="I1127" s="848"/>
    </row>
    <row r="1128" spans="1:9" ht="24">
      <c r="A1128" s="683" t="s">
        <v>548</v>
      </c>
      <c r="B1128" s="671" t="s">
        <v>2871</v>
      </c>
      <c r="C1128" s="671" t="s">
        <v>2871</v>
      </c>
      <c r="D1128" s="575">
        <v>4296</v>
      </c>
      <c r="E1128" s="675" t="s">
        <v>6497</v>
      </c>
      <c r="F1128" s="684" t="s">
        <v>7</v>
      </c>
      <c r="G1128" s="576" t="s">
        <v>3666</v>
      </c>
      <c r="H1128" s="848"/>
      <c r="I1128" s="848"/>
    </row>
    <row r="1129" spans="1:9" ht="13.5">
      <c r="A1129" s="683" t="s">
        <v>549</v>
      </c>
      <c r="B1129" s="671" t="s">
        <v>2872</v>
      </c>
      <c r="C1129" s="671" t="s">
        <v>2872</v>
      </c>
      <c r="D1129" s="575">
        <v>5100</v>
      </c>
      <c r="E1129" s="675" t="s">
        <v>6497</v>
      </c>
      <c r="F1129" s="684" t="s">
        <v>7</v>
      </c>
      <c r="G1129" s="576" t="s">
        <v>3666</v>
      </c>
      <c r="H1129" s="848"/>
      <c r="I1129" s="848"/>
    </row>
    <row r="1130" spans="1:9" ht="24">
      <c r="A1130" s="683" t="s">
        <v>550</v>
      </c>
      <c r="B1130" s="671" t="s">
        <v>2873</v>
      </c>
      <c r="C1130" s="671" t="s">
        <v>2873</v>
      </c>
      <c r="D1130" s="575">
        <v>7320</v>
      </c>
      <c r="E1130" s="675" t="s">
        <v>6497</v>
      </c>
      <c r="F1130" s="684" t="s">
        <v>7</v>
      </c>
      <c r="G1130" s="576" t="s">
        <v>3666</v>
      </c>
      <c r="H1130" s="848"/>
      <c r="I1130" s="848"/>
    </row>
    <row r="1131" spans="1:9" ht="24">
      <c r="A1131" s="683" t="s">
        <v>551</v>
      </c>
      <c r="B1131" s="671" t="s">
        <v>2874</v>
      </c>
      <c r="C1131" s="671" t="s">
        <v>2874</v>
      </c>
      <c r="D1131" s="575">
        <v>8592</v>
      </c>
      <c r="E1131" s="675" t="s">
        <v>6497</v>
      </c>
      <c r="F1131" s="684" t="s">
        <v>7</v>
      </c>
      <c r="G1131" s="576" t="s">
        <v>3666</v>
      </c>
      <c r="H1131" s="848"/>
      <c r="I1131" s="848"/>
    </row>
    <row r="1132" spans="1:9" ht="13.5">
      <c r="A1132" s="683" t="s">
        <v>552</v>
      </c>
      <c r="B1132" s="671" t="s">
        <v>2875</v>
      </c>
      <c r="C1132" s="671" t="s">
        <v>2875</v>
      </c>
      <c r="D1132" s="575">
        <v>7644</v>
      </c>
      <c r="E1132" s="675" t="s">
        <v>6497</v>
      </c>
      <c r="F1132" s="684" t="s">
        <v>7</v>
      </c>
      <c r="G1132" s="576" t="s">
        <v>3666</v>
      </c>
      <c r="H1132" s="848"/>
      <c r="I1132" s="848"/>
    </row>
    <row r="1133" spans="1:9" ht="24">
      <c r="A1133" s="683" t="s">
        <v>553</v>
      </c>
      <c r="B1133" s="671" t="s">
        <v>2876</v>
      </c>
      <c r="C1133" s="671" t="s">
        <v>2876</v>
      </c>
      <c r="D1133" s="575">
        <v>10980</v>
      </c>
      <c r="E1133" s="675" t="s">
        <v>6497</v>
      </c>
      <c r="F1133" s="684" t="s">
        <v>7</v>
      </c>
      <c r="G1133" s="576" t="s">
        <v>3666</v>
      </c>
      <c r="H1133" s="848"/>
      <c r="I1133" s="848"/>
    </row>
    <row r="1134" spans="1:9" ht="24">
      <c r="A1134" s="683" t="s">
        <v>554</v>
      </c>
      <c r="B1134" s="671" t="s">
        <v>2877</v>
      </c>
      <c r="C1134" s="671" t="s">
        <v>2877</v>
      </c>
      <c r="D1134" s="575">
        <v>12888</v>
      </c>
      <c r="E1134" s="675" t="s">
        <v>6497</v>
      </c>
      <c r="F1134" s="684" t="s">
        <v>7</v>
      </c>
      <c r="G1134" s="576" t="s">
        <v>3666</v>
      </c>
      <c r="H1134" s="848"/>
      <c r="I1134" s="848"/>
    </row>
    <row r="1135" spans="1:9" ht="13.5">
      <c r="A1135" s="683" t="s">
        <v>555</v>
      </c>
      <c r="B1135" s="671" t="s">
        <v>2878</v>
      </c>
      <c r="C1135" s="671" t="s">
        <v>2878</v>
      </c>
      <c r="D1135" s="575">
        <v>10188</v>
      </c>
      <c r="E1135" s="675" t="s">
        <v>6497</v>
      </c>
      <c r="F1135" s="684" t="s">
        <v>7</v>
      </c>
      <c r="G1135" s="576" t="s">
        <v>3666</v>
      </c>
      <c r="H1135" s="848"/>
      <c r="I1135" s="848"/>
    </row>
    <row r="1136" spans="1:9" ht="24">
      <c r="A1136" s="683" t="s">
        <v>556</v>
      </c>
      <c r="B1136" s="671" t="s">
        <v>2879</v>
      </c>
      <c r="C1136" s="671" t="s">
        <v>2879</v>
      </c>
      <c r="D1136" s="575">
        <v>14640</v>
      </c>
      <c r="E1136" s="675" t="s">
        <v>6497</v>
      </c>
      <c r="F1136" s="684" t="s">
        <v>7</v>
      </c>
      <c r="G1136" s="576" t="s">
        <v>3666</v>
      </c>
      <c r="H1136" s="848"/>
      <c r="I1136" s="848"/>
    </row>
    <row r="1137" spans="1:9" ht="24">
      <c r="A1137" s="683" t="s">
        <v>557</v>
      </c>
      <c r="B1137" s="671" t="s">
        <v>2880</v>
      </c>
      <c r="C1137" s="671" t="s">
        <v>2880</v>
      </c>
      <c r="D1137" s="575">
        <v>17184</v>
      </c>
      <c r="E1137" s="675" t="s">
        <v>6497</v>
      </c>
      <c r="F1137" s="684" t="s">
        <v>7</v>
      </c>
      <c r="G1137" s="576" t="s">
        <v>3666</v>
      </c>
      <c r="H1137" s="848"/>
      <c r="I1137" s="848"/>
    </row>
    <row r="1138" spans="1:9" ht="13.5">
      <c r="A1138" s="683" t="s">
        <v>558</v>
      </c>
      <c r="B1138" s="671" t="s">
        <v>2881</v>
      </c>
      <c r="C1138" s="671" t="s">
        <v>2881</v>
      </c>
      <c r="D1138" s="575">
        <v>2556</v>
      </c>
      <c r="E1138" s="675" t="s">
        <v>6497</v>
      </c>
      <c r="F1138" s="684" t="s">
        <v>7</v>
      </c>
      <c r="G1138" s="576" t="s">
        <v>3666</v>
      </c>
      <c r="H1138" s="848"/>
      <c r="I1138" s="848"/>
    </row>
    <row r="1139" spans="1:9" ht="24">
      <c r="A1139" s="683" t="s">
        <v>559</v>
      </c>
      <c r="B1139" s="671" t="s">
        <v>2882</v>
      </c>
      <c r="C1139" s="671" t="s">
        <v>2882</v>
      </c>
      <c r="D1139" s="575">
        <v>3648</v>
      </c>
      <c r="E1139" s="675" t="s">
        <v>6497</v>
      </c>
      <c r="F1139" s="684" t="s">
        <v>7</v>
      </c>
      <c r="G1139" s="576" t="s">
        <v>3666</v>
      </c>
      <c r="H1139" s="848"/>
      <c r="I1139" s="848"/>
    </row>
    <row r="1140" spans="1:9" ht="24">
      <c r="A1140" s="683" t="s">
        <v>560</v>
      </c>
      <c r="B1140" s="671" t="s">
        <v>2883</v>
      </c>
      <c r="C1140" s="671" t="s">
        <v>2883</v>
      </c>
      <c r="D1140" s="575">
        <v>4308</v>
      </c>
      <c r="E1140" s="675" t="s">
        <v>6497</v>
      </c>
      <c r="F1140" s="684" t="s">
        <v>7</v>
      </c>
      <c r="G1140" s="576" t="s">
        <v>3666</v>
      </c>
      <c r="H1140" s="848"/>
      <c r="I1140" s="848"/>
    </row>
    <row r="1141" spans="1:9" ht="13.5">
      <c r="A1141" s="683" t="s">
        <v>561</v>
      </c>
      <c r="B1141" s="671" t="s">
        <v>2884</v>
      </c>
      <c r="C1141" s="671" t="s">
        <v>2884</v>
      </c>
      <c r="D1141" s="575">
        <v>5100</v>
      </c>
      <c r="E1141" s="675" t="s">
        <v>6497</v>
      </c>
      <c r="F1141" s="684" t="s">
        <v>7</v>
      </c>
      <c r="G1141" s="576" t="s">
        <v>3666</v>
      </c>
      <c r="H1141" s="848"/>
      <c r="I1141" s="848"/>
    </row>
    <row r="1142" spans="1:9" ht="24">
      <c r="A1142" s="683" t="s">
        <v>562</v>
      </c>
      <c r="B1142" s="671" t="s">
        <v>2885</v>
      </c>
      <c r="C1142" s="671" t="s">
        <v>2885</v>
      </c>
      <c r="D1142" s="575">
        <v>7320</v>
      </c>
      <c r="E1142" s="675" t="s">
        <v>6497</v>
      </c>
      <c r="F1142" s="684" t="s">
        <v>7</v>
      </c>
      <c r="G1142" s="576" t="s">
        <v>3666</v>
      </c>
      <c r="H1142" s="848"/>
      <c r="I1142" s="848"/>
    </row>
    <row r="1143" spans="1:9" ht="24">
      <c r="A1143" s="683" t="s">
        <v>563</v>
      </c>
      <c r="B1143" s="671" t="s">
        <v>2886</v>
      </c>
      <c r="C1143" s="671" t="s">
        <v>2886</v>
      </c>
      <c r="D1143" s="575">
        <v>8592</v>
      </c>
      <c r="E1143" s="675" t="s">
        <v>6497</v>
      </c>
      <c r="F1143" s="684" t="s">
        <v>7</v>
      </c>
      <c r="G1143" s="576" t="s">
        <v>3666</v>
      </c>
      <c r="H1143" s="848"/>
      <c r="I1143" s="848"/>
    </row>
    <row r="1144" spans="1:9" ht="13.5">
      <c r="A1144" s="683" t="s">
        <v>564</v>
      </c>
      <c r="B1144" s="671" t="s">
        <v>2887</v>
      </c>
      <c r="C1144" s="671" t="s">
        <v>2887</v>
      </c>
      <c r="D1144" s="575">
        <v>7644</v>
      </c>
      <c r="E1144" s="675" t="s">
        <v>6497</v>
      </c>
      <c r="F1144" s="684" t="s">
        <v>7</v>
      </c>
      <c r="G1144" s="576" t="s">
        <v>3666</v>
      </c>
      <c r="H1144" s="848"/>
      <c r="I1144" s="848"/>
    </row>
    <row r="1145" spans="1:9" ht="24">
      <c r="A1145" s="683" t="s">
        <v>565</v>
      </c>
      <c r="B1145" s="671" t="s">
        <v>2888</v>
      </c>
      <c r="C1145" s="671" t="s">
        <v>2888</v>
      </c>
      <c r="D1145" s="575">
        <v>10968</v>
      </c>
      <c r="E1145" s="675" t="s">
        <v>6497</v>
      </c>
      <c r="F1145" s="684" t="s">
        <v>7</v>
      </c>
      <c r="G1145" s="576" t="s">
        <v>3666</v>
      </c>
      <c r="H1145" s="848"/>
      <c r="I1145" s="848"/>
    </row>
    <row r="1146" spans="1:9" ht="24">
      <c r="A1146" s="683" t="s">
        <v>566</v>
      </c>
      <c r="B1146" s="671" t="s">
        <v>2889</v>
      </c>
      <c r="C1146" s="671" t="s">
        <v>2889</v>
      </c>
      <c r="D1146" s="575">
        <v>12900</v>
      </c>
      <c r="E1146" s="675" t="s">
        <v>6497</v>
      </c>
      <c r="F1146" s="684" t="s">
        <v>7</v>
      </c>
      <c r="G1146" s="576" t="s">
        <v>3666</v>
      </c>
      <c r="H1146" s="848"/>
      <c r="I1146" s="848"/>
    </row>
    <row r="1147" spans="1:9" ht="13.5">
      <c r="A1147" s="683" t="s">
        <v>567</v>
      </c>
      <c r="B1147" s="671" t="s">
        <v>2890</v>
      </c>
      <c r="C1147" s="671" t="s">
        <v>2890</v>
      </c>
      <c r="D1147" s="575">
        <v>2556</v>
      </c>
      <c r="E1147" s="675" t="s">
        <v>6497</v>
      </c>
      <c r="F1147" s="684" t="s">
        <v>7</v>
      </c>
      <c r="G1147" s="576" t="s">
        <v>3666</v>
      </c>
      <c r="H1147" s="848"/>
      <c r="I1147" s="848"/>
    </row>
    <row r="1148" spans="1:9" ht="24">
      <c r="A1148" s="683" t="s">
        <v>568</v>
      </c>
      <c r="B1148" s="671" t="s">
        <v>2891</v>
      </c>
      <c r="C1148" s="671" t="s">
        <v>2891</v>
      </c>
      <c r="D1148" s="575">
        <v>3660</v>
      </c>
      <c r="E1148" s="675" t="s">
        <v>6497</v>
      </c>
      <c r="F1148" s="684" t="s">
        <v>7</v>
      </c>
      <c r="G1148" s="576" t="s">
        <v>3666</v>
      </c>
      <c r="H1148" s="848"/>
      <c r="I1148" s="848"/>
    </row>
    <row r="1149" spans="1:9" ht="24">
      <c r="A1149" s="683" t="s">
        <v>569</v>
      </c>
      <c r="B1149" s="671" t="s">
        <v>2892</v>
      </c>
      <c r="C1149" s="671" t="s">
        <v>2892</v>
      </c>
      <c r="D1149" s="575">
        <v>4296</v>
      </c>
      <c r="E1149" s="675" t="s">
        <v>6497</v>
      </c>
      <c r="F1149" s="684" t="s">
        <v>7</v>
      </c>
      <c r="G1149" s="576" t="s">
        <v>3666</v>
      </c>
      <c r="H1149" s="848"/>
      <c r="I1149" s="848"/>
    </row>
    <row r="1150" spans="1:9" ht="13.5">
      <c r="A1150" s="683" t="s">
        <v>570</v>
      </c>
      <c r="B1150" s="671" t="s">
        <v>2893</v>
      </c>
      <c r="C1150" s="671" t="s">
        <v>2893</v>
      </c>
      <c r="D1150" s="575">
        <v>5100</v>
      </c>
      <c r="E1150" s="675" t="s">
        <v>6497</v>
      </c>
      <c r="F1150" s="684" t="s">
        <v>7</v>
      </c>
      <c r="G1150" s="576" t="s">
        <v>3666</v>
      </c>
      <c r="H1150" s="848"/>
      <c r="I1150" s="848"/>
    </row>
    <row r="1151" spans="1:9" ht="24">
      <c r="A1151" s="683" t="s">
        <v>571</v>
      </c>
      <c r="B1151" s="671" t="s">
        <v>2894</v>
      </c>
      <c r="C1151" s="671" t="s">
        <v>2894</v>
      </c>
      <c r="D1151" s="575">
        <v>7320</v>
      </c>
      <c r="E1151" s="675" t="s">
        <v>6497</v>
      </c>
      <c r="F1151" s="684" t="s">
        <v>7</v>
      </c>
      <c r="G1151" s="576" t="s">
        <v>3666</v>
      </c>
      <c r="H1151" s="848"/>
      <c r="I1151" s="848"/>
    </row>
    <row r="1152" spans="1:9" ht="24">
      <c r="A1152" s="683" t="s">
        <v>572</v>
      </c>
      <c r="B1152" s="671" t="s">
        <v>2895</v>
      </c>
      <c r="C1152" s="671" t="s">
        <v>2895</v>
      </c>
      <c r="D1152" s="575">
        <v>8592</v>
      </c>
      <c r="E1152" s="675" t="s">
        <v>6497</v>
      </c>
      <c r="F1152" s="684" t="s">
        <v>7</v>
      </c>
      <c r="G1152" s="576" t="s">
        <v>3666</v>
      </c>
      <c r="H1152" s="848"/>
      <c r="I1152" s="848"/>
    </row>
    <row r="1153" spans="1:9" ht="13.5">
      <c r="A1153" s="683" t="s">
        <v>573</v>
      </c>
      <c r="B1153" s="671" t="s">
        <v>2896</v>
      </c>
      <c r="C1153" s="671" t="s">
        <v>2896</v>
      </c>
      <c r="D1153" s="575">
        <v>2556</v>
      </c>
      <c r="E1153" s="675" t="s">
        <v>6497</v>
      </c>
      <c r="F1153" s="684" t="s">
        <v>7</v>
      </c>
      <c r="G1153" s="576" t="s">
        <v>3666</v>
      </c>
      <c r="H1153" s="848"/>
      <c r="I1153" s="848"/>
    </row>
    <row r="1154" spans="1:9" ht="24">
      <c r="A1154" s="683" t="s">
        <v>574</v>
      </c>
      <c r="B1154" s="671" t="s">
        <v>2897</v>
      </c>
      <c r="C1154" s="671" t="s">
        <v>2897</v>
      </c>
      <c r="D1154" s="575">
        <v>3648</v>
      </c>
      <c r="E1154" s="675" t="s">
        <v>6497</v>
      </c>
      <c r="F1154" s="684" t="s">
        <v>7</v>
      </c>
      <c r="G1154" s="576" t="s">
        <v>3666</v>
      </c>
      <c r="H1154" s="848"/>
      <c r="I1154" s="848"/>
    </row>
    <row r="1155" spans="1:9" ht="24.75" thickBot="1">
      <c r="A1155" s="683" t="s">
        <v>575</v>
      </c>
      <c r="B1155" s="671" t="s">
        <v>2898</v>
      </c>
      <c r="C1155" s="671" t="s">
        <v>2898</v>
      </c>
      <c r="D1155" s="575">
        <v>4308</v>
      </c>
      <c r="E1155" s="675" t="s">
        <v>6497</v>
      </c>
      <c r="F1155" s="684" t="s">
        <v>7</v>
      </c>
      <c r="G1155" s="576" t="s">
        <v>3666</v>
      </c>
      <c r="H1155" s="848"/>
      <c r="I1155" s="848"/>
    </row>
    <row r="1156" spans="1:9" ht="13.5">
      <c r="A1156" s="679" t="s">
        <v>2512</v>
      </c>
      <c r="B1156" s="132"/>
      <c r="C1156" s="132"/>
      <c r="D1156" s="132"/>
      <c r="E1156" s="132"/>
      <c r="F1156" s="132"/>
      <c r="G1156" s="262"/>
      <c r="H1156" s="158"/>
      <c r="I1156" s="158"/>
    </row>
    <row r="1157" spans="1:9" ht="24">
      <c r="A1157" s="669" t="s">
        <v>585</v>
      </c>
      <c r="B1157" s="671" t="s">
        <v>2899</v>
      </c>
      <c r="C1157" s="671" t="s">
        <v>2899</v>
      </c>
      <c r="D1157" s="575">
        <v>3564</v>
      </c>
      <c r="E1157" s="675" t="s">
        <v>6497</v>
      </c>
      <c r="F1157" s="576" t="s">
        <v>1294</v>
      </c>
      <c r="G1157" s="576" t="s">
        <v>3666</v>
      </c>
      <c r="H1157" s="848"/>
      <c r="I1157" s="848"/>
    </row>
    <row r="1158" spans="1:9" ht="24">
      <c r="A1158" s="669" t="s">
        <v>586</v>
      </c>
      <c r="B1158" s="671" t="s">
        <v>2900</v>
      </c>
      <c r="C1158" s="671" t="s">
        <v>2900</v>
      </c>
      <c r="D1158" s="575">
        <v>5124</v>
      </c>
      <c r="E1158" s="675" t="s">
        <v>6497</v>
      </c>
      <c r="F1158" s="576" t="s">
        <v>1294</v>
      </c>
      <c r="G1158" s="576" t="s">
        <v>3666</v>
      </c>
      <c r="H1158" s="848"/>
      <c r="I1158" s="848"/>
    </row>
    <row r="1159" spans="1:9" ht="24">
      <c r="A1159" s="669" t="s">
        <v>587</v>
      </c>
      <c r="B1159" s="671" t="s">
        <v>2901</v>
      </c>
      <c r="C1159" s="671" t="s">
        <v>2901</v>
      </c>
      <c r="D1159" s="575">
        <v>6024</v>
      </c>
      <c r="E1159" s="675" t="s">
        <v>6497</v>
      </c>
      <c r="F1159" s="576" t="s">
        <v>1294</v>
      </c>
      <c r="G1159" s="576" t="s">
        <v>3666</v>
      </c>
      <c r="H1159" s="848"/>
      <c r="I1159" s="848"/>
    </row>
    <row r="1160" spans="1:9" ht="24">
      <c r="A1160" s="669" t="s">
        <v>588</v>
      </c>
      <c r="B1160" s="671" t="s">
        <v>2902</v>
      </c>
      <c r="C1160" s="671" t="s">
        <v>2902</v>
      </c>
      <c r="D1160" s="575">
        <v>3384</v>
      </c>
      <c r="E1160" s="675" t="s">
        <v>6497</v>
      </c>
      <c r="F1160" s="576" t="s">
        <v>1294</v>
      </c>
      <c r="G1160" s="576" t="s">
        <v>3666</v>
      </c>
      <c r="H1160" s="848"/>
      <c r="I1160" s="848"/>
    </row>
    <row r="1161" spans="1:9" ht="24">
      <c r="A1161" s="669" t="s">
        <v>589</v>
      </c>
      <c r="B1161" s="671" t="s">
        <v>2903</v>
      </c>
      <c r="C1161" s="671" t="s">
        <v>2903</v>
      </c>
      <c r="D1161" s="575">
        <v>4872</v>
      </c>
      <c r="E1161" s="675" t="s">
        <v>6497</v>
      </c>
      <c r="F1161" s="576" t="s">
        <v>1294</v>
      </c>
      <c r="G1161" s="576" t="s">
        <v>3666</v>
      </c>
      <c r="H1161" s="848"/>
      <c r="I1161" s="848"/>
    </row>
    <row r="1162" spans="1:9" ht="24">
      <c r="A1162" s="669" t="s">
        <v>590</v>
      </c>
      <c r="B1162" s="671" t="s">
        <v>2904</v>
      </c>
      <c r="C1162" s="671" t="s">
        <v>2904</v>
      </c>
      <c r="D1162" s="575">
        <v>5724</v>
      </c>
      <c r="E1162" s="675" t="s">
        <v>6497</v>
      </c>
      <c r="F1162" s="576" t="s">
        <v>1294</v>
      </c>
      <c r="G1162" s="576" t="s">
        <v>3666</v>
      </c>
      <c r="H1162" s="848"/>
      <c r="I1162" s="848"/>
    </row>
    <row r="1163" spans="1:9" ht="24">
      <c r="A1163" s="669" t="s">
        <v>591</v>
      </c>
      <c r="B1163" s="671" t="s">
        <v>2905</v>
      </c>
      <c r="C1163" s="671" t="s">
        <v>2905</v>
      </c>
      <c r="D1163" s="575">
        <v>6948</v>
      </c>
      <c r="E1163" s="675" t="s">
        <v>6497</v>
      </c>
      <c r="F1163" s="576" t="s">
        <v>1294</v>
      </c>
      <c r="G1163" s="576" t="s">
        <v>3666</v>
      </c>
      <c r="H1163" s="848"/>
      <c r="I1163" s="848"/>
    </row>
    <row r="1164" spans="1:9" ht="24">
      <c r="A1164" s="669" t="s">
        <v>592</v>
      </c>
      <c r="B1164" s="671" t="s">
        <v>2906</v>
      </c>
      <c r="C1164" s="671" t="s">
        <v>2906</v>
      </c>
      <c r="D1164" s="575">
        <v>9996</v>
      </c>
      <c r="E1164" s="675" t="s">
        <v>6497</v>
      </c>
      <c r="F1164" s="576" t="s">
        <v>1294</v>
      </c>
      <c r="G1164" s="576" t="s">
        <v>3666</v>
      </c>
      <c r="H1164" s="848"/>
      <c r="I1164" s="848"/>
    </row>
    <row r="1165" spans="1:9" ht="24">
      <c r="A1165" s="669" t="s">
        <v>593</v>
      </c>
      <c r="B1165" s="671" t="s">
        <v>2907</v>
      </c>
      <c r="C1165" s="671" t="s">
        <v>2907</v>
      </c>
      <c r="D1165" s="575">
        <v>11748</v>
      </c>
      <c r="E1165" s="675" t="s">
        <v>6497</v>
      </c>
      <c r="F1165" s="576" t="s">
        <v>1294</v>
      </c>
      <c r="G1165" s="576" t="s">
        <v>3666</v>
      </c>
      <c r="H1165" s="848"/>
      <c r="I1165" s="848"/>
    </row>
    <row r="1166" spans="1:9" ht="24">
      <c r="A1166" s="683" t="s">
        <v>1548</v>
      </c>
      <c r="B1166" s="671" t="s">
        <v>2908</v>
      </c>
      <c r="C1166" s="671" t="s">
        <v>2908</v>
      </c>
      <c r="D1166" s="575">
        <v>2736</v>
      </c>
      <c r="E1166" s="675" t="s">
        <v>6497</v>
      </c>
      <c r="F1166" s="576" t="s">
        <v>1294</v>
      </c>
      <c r="G1166" s="576" t="s">
        <v>3666</v>
      </c>
      <c r="H1166" s="848"/>
      <c r="I1166" s="848"/>
    </row>
    <row r="1167" spans="1:9" ht="24">
      <c r="A1167" s="683" t="s">
        <v>1549</v>
      </c>
      <c r="B1167" s="671" t="s">
        <v>2909</v>
      </c>
      <c r="C1167" s="671" t="s">
        <v>2909</v>
      </c>
      <c r="D1167" s="575">
        <v>3924</v>
      </c>
      <c r="E1167" s="675" t="s">
        <v>6497</v>
      </c>
      <c r="F1167" s="576" t="s">
        <v>1294</v>
      </c>
      <c r="G1167" s="576" t="s">
        <v>3666</v>
      </c>
      <c r="H1167" s="848"/>
      <c r="I1167" s="848"/>
    </row>
    <row r="1168" spans="1:9" ht="24">
      <c r="A1168" s="683" t="s">
        <v>1550</v>
      </c>
      <c r="B1168" s="671" t="s">
        <v>2910</v>
      </c>
      <c r="C1168" s="671" t="s">
        <v>2910</v>
      </c>
      <c r="D1168" s="575">
        <v>4608</v>
      </c>
      <c r="E1168" s="675" t="s">
        <v>6497</v>
      </c>
      <c r="F1168" s="576" t="s">
        <v>1294</v>
      </c>
      <c r="G1168" s="576" t="s">
        <v>3666</v>
      </c>
      <c r="H1168" s="848"/>
      <c r="I1168" s="848"/>
    </row>
    <row r="1169" spans="1:9" ht="24">
      <c r="A1169" s="683" t="s">
        <v>1551</v>
      </c>
      <c r="B1169" s="671" t="s">
        <v>2911</v>
      </c>
      <c r="C1169" s="671" t="s">
        <v>2911</v>
      </c>
      <c r="D1169" s="575">
        <v>7032</v>
      </c>
      <c r="E1169" s="675" t="s">
        <v>6497</v>
      </c>
      <c r="F1169" s="576" t="s">
        <v>1294</v>
      </c>
      <c r="G1169" s="576" t="s">
        <v>3666</v>
      </c>
      <c r="H1169" s="848"/>
      <c r="I1169" s="848"/>
    </row>
    <row r="1170" spans="1:9" ht="24">
      <c r="A1170" s="683" t="s">
        <v>1552</v>
      </c>
      <c r="B1170" s="671" t="s">
        <v>2912</v>
      </c>
      <c r="C1170" s="671" t="s">
        <v>2912</v>
      </c>
      <c r="D1170" s="575">
        <v>10104</v>
      </c>
      <c r="E1170" s="675" t="s">
        <v>6497</v>
      </c>
      <c r="F1170" s="576" t="s">
        <v>1294</v>
      </c>
      <c r="G1170" s="576" t="s">
        <v>3666</v>
      </c>
      <c r="H1170" s="848"/>
      <c r="I1170" s="848"/>
    </row>
    <row r="1171" spans="1:9" ht="24">
      <c r="A1171" s="683" t="s">
        <v>1553</v>
      </c>
      <c r="B1171" s="671" t="s">
        <v>2913</v>
      </c>
      <c r="C1171" s="671" t="s">
        <v>2913</v>
      </c>
      <c r="D1171" s="575">
        <v>11856</v>
      </c>
      <c r="E1171" s="675" t="s">
        <v>6497</v>
      </c>
      <c r="F1171" s="576" t="s">
        <v>1294</v>
      </c>
      <c r="G1171" s="576" t="s">
        <v>3666</v>
      </c>
      <c r="H1171" s="848"/>
      <c r="I1171" s="848"/>
    </row>
    <row r="1172" spans="1:9" ht="24">
      <c r="A1172" s="683" t="s">
        <v>1554</v>
      </c>
      <c r="B1172" s="671" t="s">
        <v>2914</v>
      </c>
      <c r="C1172" s="671" t="s">
        <v>2914</v>
      </c>
      <c r="D1172" s="575">
        <v>10932</v>
      </c>
      <c r="E1172" s="675" t="s">
        <v>6497</v>
      </c>
      <c r="F1172" s="576" t="s">
        <v>1294</v>
      </c>
      <c r="G1172" s="576" t="s">
        <v>3666</v>
      </c>
      <c r="H1172" s="848"/>
      <c r="I1172" s="848"/>
    </row>
    <row r="1173" spans="1:9" ht="24">
      <c r="A1173" s="683" t="s">
        <v>1555</v>
      </c>
      <c r="B1173" s="671" t="s">
        <v>2915</v>
      </c>
      <c r="C1173" s="671" t="s">
        <v>2915</v>
      </c>
      <c r="D1173" s="575">
        <v>15720</v>
      </c>
      <c r="E1173" s="675" t="s">
        <v>6497</v>
      </c>
      <c r="F1173" s="576" t="s">
        <v>1294</v>
      </c>
      <c r="G1173" s="576" t="s">
        <v>3666</v>
      </c>
      <c r="H1173" s="848"/>
      <c r="I1173" s="848"/>
    </row>
    <row r="1174" spans="1:9" ht="24">
      <c r="A1174" s="683" t="s">
        <v>1556</v>
      </c>
      <c r="B1174" s="671" t="s">
        <v>2916</v>
      </c>
      <c r="C1174" s="671" t="s">
        <v>2916</v>
      </c>
      <c r="D1174" s="575">
        <v>18444</v>
      </c>
      <c r="E1174" s="675" t="s">
        <v>6497</v>
      </c>
      <c r="F1174" s="576" t="s">
        <v>1294</v>
      </c>
      <c r="G1174" s="576" t="s">
        <v>3666</v>
      </c>
      <c r="H1174" s="848"/>
      <c r="I1174" s="848"/>
    </row>
    <row r="1175" spans="1:9" ht="24">
      <c r="A1175" s="683" t="s">
        <v>1557</v>
      </c>
      <c r="B1175" s="671" t="s">
        <v>2917</v>
      </c>
      <c r="C1175" s="671" t="s">
        <v>2917</v>
      </c>
      <c r="D1175" s="575">
        <v>14460</v>
      </c>
      <c r="E1175" s="675" t="s">
        <v>6497</v>
      </c>
      <c r="F1175" s="576" t="s">
        <v>1294</v>
      </c>
      <c r="G1175" s="576" t="s">
        <v>3666</v>
      </c>
      <c r="H1175" s="848"/>
      <c r="I1175" s="848"/>
    </row>
    <row r="1176" spans="1:9" ht="24">
      <c r="A1176" s="683" t="s">
        <v>1558</v>
      </c>
      <c r="B1176" s="671" t="s">
        <v>2918</v>
      </c>
      <c r="C1176" s="671" t="s">
        <v>2918</v>
      </c>
      <c r="D1176" s="575">
        <v>20760</v>
      </c>
      <c r="E1176" s="675" t="s">
        <v>6497</v>
      </c>
      <c r="F1176" s="576" t="s">
        <v>1294</v>
      </c>
      <c r="G1176" s="576" t="s">
        <v>3666</v>
      </c>
      <c r="H1176" s="848"/>
      <c r="I1176" s="848"/>
    </row>
    <row r="1177" spans="1:9" ht="24">
      <c r="A1177" s="683" t="s">
        <v>1559</v>
      </c>
      <c r="B1177" s="671" t="s">
        <v>2919</v>
      </c>
      <c r="C1177" s="671" t="s">
        <v>2919</v>
      </c>
      <c r="D1177" s="575">
        <v>24384</v>
      </c>
      <c r="E1177" s="675" t="s">
        <v>6497</v>
      </c>
      <c r="F1177" s="576" t="s">
        <v>1294</v>
      </c>
      <c r="G1177" s="576" t="s">
        <v>3666</v>
      </c>
      <c r="H1177" s="848"/>
      <c r="I1177" s="848"/>
    </row>
    <row r="1178" spans="1:9" ht="24">
      <c r="A1178" s="683" t="s">
        <v>1560</v>
      </c>
      <c r="B1178" s="671" t="s">
        <v>2920</v>
      </c>
      <c r="C1178" s="671" t="s">
        <v>2920</v>
      </c>
      <c r="D1178" s="575">
        <v>4296</v>
      </c>
      <c r="E1178" s="675" t="s">
        <v>6497</v>
      </c>
      <c r="F1178" s="576" t="s">
        <v>1294</v>
      </c>
      <c r="G1178" s="576" t="s">
        <v>3666</v>
      </c>
      <c r="H1178" s="848"/>
      <c r="I1178" s="848"/>
    </row>
    <row r="1179" spans="1:9" ht="24">
      <c r="A1179" s="683" t="s">
        <v>1561</v>
      </c>
      <c r="B1179" s="671" t="s">
        <v>2921</v>
      </c>
      <c r="C1179" s="671" t="s">
        <v>2921</v>
      </c>
      <c r="D1179" s="575">
        <v>6168</v>
      </c>
      <c r="E1179" s="675" t="s">
        <v>6497</v>
      </c>
      <c r="F1179" s="576" t="s">
        <v>1294</v>
      </c>
      <c r="G1179" s="576" t="s">
        <v>3666</v>
      </c>
      <c r="H1179" s="848"/>
      <c r="I1179" s="848"/>
    </row>
    <row r="1180" spans="1:9" ht="24">
      <c r="A1180" s="683" t="s">
        <v>1562</v>
      </c>
      <c r="B1180" s="671" t="s">
        <v>2922</v>
      </c>
      <c r="C1180" s="671" t="s">
        <v>2922</v>
      </c>
      <c r="D1180" s="575">
        <v>7248</v>
      </c>
      <c r="E1180" s="675" t="s">
        <v>6497</v>
      </c>
      <c r="F1180" s="576" t="s">
        <v>1294</v>
      </c>
      <c r="G1180" s="576" t="s">
        <v>3666</v>
      </c>
      <c r="H1180" s="848"/>
      <c r="I1180" s="848"/>
    </row>
    <row r="1181" spans="1:9" ht="24">
      <c r="A1181" s="683" t="s">
        <v>1563</v>
      </c>
      <c r="B1181" s="671" t="s">
        <v>2923</v>
      </c>
      <c r="C1181" s="671" t="s">
        <v>2923</v>
      </c>
      <c r="D1181" s="575">
        <v>8196</v>
      </c>
      <c r="E1181" s="675" t="s">
        <v>6497</v>
      </c>
      <c r="F1181" s="576" t="s">
        <v>1294</v>
      </c>
      <c r="G1181" s="576" t="s">
        <v>3666</v>
      </c>
      <c r="H1181" s="848"/>
      <c r="I1181" s="848"/>
    </row>
    <row r="1182" spans="1:9" ht="24">
      <c r="A1182" s="683" t="s">
        <v>1564</v>
      </c>
      <c r="B1182" s="671" t="s">
        <v>2924</v>
      </c>
      <c r="C1182" s="671" t="s">
        <v>2924</v>
      </c>
      <c r="D1182" s="575">
        <v>11784</v>
      </c>
      <c r="E1182" s="675" t="s">
        <v>6497</v>
      </c>
      <c r="F1182" s="576" t="s">
        <v>1294</v>
      </c>
      <c r="G1182" s="576" t="s">
        <v>3666</v>
      </c>
      <c r="H1182" s="848"/>
      <c r="I1182" s="848"/>
    </row>
    <row r="1183" spans="1:9" ht="24">
      <c r="A1183" s="683" t="s">
        <v>1565</v>
      </c>
      <c r="B1183" s="671" t="s">
        <v>2925</v>
      </c>
      <c r="C1183" s="671" t="s">
        <v>2925</v>
      </c>
      <c r="D1183" s="575">
        <v>13836</v>
      </c>
      <c r="E1183" s="675" t="s">
        <v>6497</v>
      </c>
      <c r="F1183" s="576" t="s">
        <v>1294</v>
      </c>
      <c r="G1183" s="576" t="s">
        <v>3666</v>
      </c>
      <c r="H1183" s="848"/>
      <c r="I1183" s="848"/>
    </row>
    <row r="1184" spans="1:9" ht="24">
      <c r="A1184" s="683" t="s">
        <v>1566</v>
      </c>
      <c r="B1184" s="671" t="s">
        <v>2926</v>
      </c>
      <c r="C1184" s="671" t="s">
        <v>2926</v>
      </c>
      <c r="D1184" s="575">
        <v>11712</v>
      </c>
      <c r="E1184" s="675" t="s">
        <v>6497</v>
      </c>
      <c r="F1184" s="576" t="s">
        <v>1294</v>
      </c>
      <c r="G1184" s="576" t="s">
        <v>3666</v>
      </c>
      <c r="H1184" s="848"/>
      <c r="I1184" s="848"/>
    </row>
    <row r="1185" spans="1:9" ht="24">
      <c r="A1185" s="683" t="s">
        <v>1567</v>
      </c>
      <c r="B1185" s="671" t="s">
        <v>2927</v>
      </c>
      <c r="C1185" s="671" t="s">
        <v>2927</v>
      </c>
      <c r="D1185" s="575">
        <v>16836</v>
      </c>
      <c r="E1185" s="675" t="s">
        <v>6497</v>
      </c>
      <c r="F1185" s="576" t="s">
        <v>1294</v>
      </c>
      <c r="G1185" s="576" t="s">
        <v>3666</v>
      </c>
      <c r="H1185" s="848"/>
      <c r="I1185" s="848"/>
    </row>
    <row r="1186" spans="1:9" ht="24">
      <c r="A1186" s="683" t="s">
        <v>1568</v>
      </c>
      <c r="B1186" s="671" t="s">
        <v>2928</v>
      </c>
      <c r="C1186" s="671" t="s">
        <v>2928</v>
      </c>
      <c r="D1186" s="575">
        <v>19764</v>
      </c>
      <c r="E1186" s="675" t="s">
        <v>6497</v>
      </c>
      <c r="F1186" s="576" t="s">
        <v>1294</v>
      </c>
      <c r="G1186" s="576" t="s">
        <v>3666</v>
      </c>
      <c r="H1186" s="848"/>
      <c r="I1186" s="848"/>
    </row>
    <row r="1187" spans="1:9" ht="24">
      <c r="A1187" s="683" t="s">
        <v>1569</v>
      </c>
      <c r="B1187" s="671" t="s">
        <v>2929</v>
      </c>
      <c r="C1187" s="671" t="s">
        <v>2929</v>
      </c>
      <c r="D1187" s="575">
        <v>3912</v>
      </c>
      <c r="E1187" s="675" t="s">
        <v>6497</v>
      </c>
      <c r="F1187" s="576" t="s">
        <v>1294</v>
      </c>
      <c r="G1187" s="576" t="s">
        <v>3666</v>
      </c>
      <c r="H1187" s="848"/>
      <c r="I1187" s="848"/>
    </row>
    <row r="1188" spans="1:9" ht="24">
      <c r="A1188" s="683" t="s">
        <v>1570</v>
      </c>
      <c r="B1188" s="671" t="s">
        <v>2930</v>
      </c>
      <c r="C1188" s="671" t="s">
        <v>2930</v>
      </c>
      <c r="D1188" s="575">
        <v>5604</v>
      </c>
      <c r="E1188" s="675" t="s">
        <v>6497</v>
      </c>
      <c r="F1188" s="576" t="s">
        <v>1294</v>
      </c>
      <c r="G1188" s="576" t="s">
        <v>3666</v>
      </c>
      <c r="H1188" s="848"/>
      <c r="I1188" s="848"/>
    </row>
    <row r="1189" spans="1:9" ht="24">
      <c r="A1189" s="683" t="s">
        <v>1571</v>
      </c>
      <c r="B1189" s="671" t="s">
        <v>2931</v>
      </c>
      <c r="C1189" s="671" t="s">
        <v>2931</v>
      </c>
      <c r="D1189" s="575">
        <v>6588</v>
      </c>
      <c r="E1189" s="675" t="s">
        <v>6497</v>
      </c>
      <c r="F1189" s="576" t="s">
        <v>1294</v>
      </c>
      <c r="G1189" s="576" t="s">
        <v>3666</v>
      </c>
      <c r="H1189" s="848"/>
      <c r="I1189" s="848"/>
    </row>
    <row r="1190" spans="1:9" ht="24">
      <c r="A1190" s="683" t="s">
        <v>1572</v>
      </c>
      <c r="B1190" s="671" t="s">
        <v>2932</v>
      </c>
      <c r="C1190" s="671" t="s">
        <v>2932</v>
      </c>
      <c r="D1190" s="575">
        <v>7416</v>
      </c>
      <c r="E1190" s="675" t="s">
        <v>6497</v>
      </c>
      <c r="F1190" s="576" t="s">
        <v>1294</v>
      </c>
      <c r="G1190" s="576" t="s">
        <v>3666</v>
      </c>
      <c r="H1190" s="848"/>
      <c r="I1190" s="848"/>
    </row>
    <row r="1191" spans="1:9" ht="24">
      <c r="A1191" s="683" t="s">
        <v>1573</v>
      </c>
      <c r="B1191" s="671" t="s">
        <v>2933</v>
      </c>
      <c r="C1191" s="671" t="s">
        <v>2933</v>
      </c>
      <c r="D1191" s="575">
        <v>10656</v>
      </c>
      <c r="E1191" s="675" t="s">
        <v>6497</v>
      </c>
      <c r="F1191" s="576" t="s">
        <v>1294</v>
      </c>
      <c r="G1191" s="576" t="s">
        <v>3666</v>
      </c>
      <c r="H1191" s="848"/>
      <c r="I1191" s="848"/>
    </row>
    <row r="1192" spans="1:9" ht="24">
      <c r="A1192" s="683" t="s">
        <v>1574</v>
      </c>
      <c r="B1192" s="671" t="s">
        <v>2934</v>
      </c>
      <c r="C1192" s="671" t="s">
        <v>2934</v>
      </c>
      <c r="D1192" s="575">
        <v>12516</v>
      </c>
      <c r="E1192" s="675" t="s">
        <v>6497</v>
      </c>
      <c r="F1192" s="576" t="s">
        <v>1294</v>
      </c>
      <c r="G1192" s="576" t="s">
        <v>3666</v>
      </c>
      <c r="H1192" s="848"/>
      <c r="I1192" s="848"/>
    </row>
    <row r="1193" spans="1:9" ht="24">
      <c r="A1193" s="683" t="s">
        <v>1575</v>
      </c>
      <c r="B1193" s="671" t="s">
        <v>2935</v>
      </c>
      <c r="C1193" s="671" t="s">
        <v>2935</v>
      </c>
      <c r="D1193" s="575">
        <v>3516</v>
      </c>
      <c r="E1193" s="675" t="s">
        <v>6497</v>
      </c>
      <c r="F1193" s="576" t="s">
        <v>1294</v>
      </c>
      <c r="G1193" s="576" t="s">
        <v>3666</v>
      </c>
      <c r="H1193" s="848"/>
      <c r="I1193" s="848"/>
    </row>
    <row r="1194" spans="1:9" ht="24">
      <c r="A1194" s="683" t="s">
        <v>1576</v>
      </c>
      <c r="B1194" s="671" t="s">
        <v>2936</v>
      </c>
      <c r="C1194" s="671" t="s">
        <v>2936</v>
      </c>
      <c r="D1194" s="575">
        <v>5052</v>
      </c>
      <c r="E1194" s="675" t="s">
        <v>6497</v>
      </c>
      <c r="F1194" s="576" t="s">
        <v>1294</v>
      </c>
      <c r="G1194" s="576" t="s">
        <v>3666</v>
      </c>
      <c r="H1194" s="848"/>
      <c r="I1194" s="848"/>
    </row>
    <row r="1195" spans="1:9" ht="24">
      <c r="A1195" s="683" t="s">
        <v>1577</v>
      </c>
      <c r="B1195" s="671" t="s">
        <v>2937</v>
      </c>
      <c r="C1195" s="671" t="s">
        <v>2937</v>
      </c>
      <c r="D1195" s="575">
        <v>5928</v>
      </c>
      <c r="E1195" s="675" t="s">
        <v>6497</v>
      </c>
      <c r="F1195" s="576" t="s">
        <v>1294</v>
      </c>
      <c r="G1195" s="576" t="s">
        <v>3666</v>
      </c>
      <c r="H1195" s="848"/>
      <c r="I1195" s="848"/>
    </row>
    <row r="1196" spans="1:9" ht="24">
      <c r="A1196" s="669" t="s">
        <v>576</v>
      </c>
      <c r="B1196" s="671" t="s">
        <v>2938</v>
      </c>
      <c r="C1196" s="671" t="s">
        <v>2938</v>
      </c>
      <c r="D1196" s="575">
        <v>5184</v>
      </c>
      <c r="E1196" s="675" t="s">
        <v>6497</v>
      </c>
      <c r="F1196" s="576" t="s">
        <v>1294</v>
      </c>
      <c r="G1196" s="576" t="s">
        <v>3666</v>
      </c>
      <c r="H1196" s="848"/>
      <c r="I1196" s="848"/>
    </row>
    <row r="1197" spans="1:9" ht="24">
      <c r="A1197" s="669" t="s">
        <v>577</v>
      </c>
      <c r="B1197" s="671" t="s">
        <v>2939</v>
      </c>
      <c r="C1197" s="671" t="s">
        <v>2939</v>
      </c>
      <c r="D1197" s="575">
        <v>7440</v>
      </c>
      <c r="E1197" s="675" t="s">
        <v>6497</v>
      </c>
      <c r="F1197" s="576" t="s">
        <v>1294</v>
      </c>
      <c r="G1197" s="576" t="s">
        <v>3666</v>
      </c>
      <c r="H1197" s="848"/>
      <c r="I1197" s="848"/>
    </row>
    <row r="1198" spans="1:9" ht="24">
      <c r="A1198" s="669" t="s">
        <v>578</v>
      </c>
      <c r="B1198" s="671" t="s">
        <v>2940</v>
      </c>
      <c r="C1198" s="671" t="s">
        <v>2940</v>
      </c>
      <c r="D1198" s="575">
        <v>8736</v>
      </c>
      <c r="E1198" s="675" t="s">
        <v>6497</v>
      </c>
      <c r="F1198" s="576" t="s">
        <v>1294</v>
      </c>
      <c r="G1198" s="576" t="s">
        <v>3666</v>
      </c>
      <c r="H1198" s="848"/>
      <c r="I1198" s="848"/>
    </row>
    <row r="1199" spans="1:9" ht="24">
      <c r="A1199" s="669" t="s">
        <v>579</v>
      </c>
      <c r="B1199" s="671" t="s">
        <v>2941</v>
      </c>
      <c r="C1199" s="671" t="s">
        <v>2941</v>
      </c>
      <c r="D1199" s="575">
        <v>8472</v>
      </c>
      <c r="E1199" s="675" t="s">
        <v>6497</v>
      </c>
      <c r="F1199" s="576" t="s">
        <v>1294</v>
      </c>
      <c r="G1199" s="576" t="s">
        <v>3666</v>
      </c>
      <c r="H1199" s="848"/>
      <c r="I1199" s="848"/>
    </row>
    <row r="1200" spans="1:9" ht="24">
      <c r="A1200" s="669" t="s">
        <v>580</v>
      </c>
      <c r="B1200" s="671" t="s">
        <v>2942</v>
      </c>
      <c r="C1200" s="671" t="s">
        <v>2942</v>
      </c>
      <c r="D1200" s="575">
        <v>12192</v>
      </c>
      <c r="E1200" s="675" t="s">
        <v>6497</v>
      </c>
      <c r="F1200" s="576" t="s">
        <v>1294</v>
      </c>
      <c r="G1200" s="576" t="s">
        <v>3666</v>
      </c>
      <c r="H1200" s="848"/>
      <c r="I1200" s="848"/>
    </row>
    <row r="1201" spans="1:9" ht="24">
      <c r="A1201" s="669" t="s">
        <v>581</v>
      </c>
      <c r="B1201" s="671" t="s">
        <v>2943</v>
      </c>
      <c r="C1201" s="671" t="s">
        <v>2943</v>
      </c>
      <c r="D1201" s="575">
        <v>14316</v>
      </c>
      <c r="E1201" s="675" t="s">
        <v>6497</v>
      </c>
      <c r="F1201" s="576" t="s">
        <v>1294</v>
      </c>
      <c r="G1201" s="576" t="s">
        <v>3666</v>
      </c>
      <c r="H1201" s="848"/>
      <c r="I1201" s="848"/>
    </row>
    <row r="1202" spans="1:9" ht="24">
      <c r="A1202" s="669" t="s">
        <v>582</v>
      </c>
      <c r="B1202" s="671" t="s">
        <v>2944</v>
      </c>
      <c r="C1202" s="671" t="s">
        <v>2944</v>
      </c>
      <c r="D1202" s="575">
        <v>13668</v>
      </c>
      <c r="E1202" s="675" t="s">
        <v>6497</v>
      </c>
      <c r="F1202" s="576" t="s">
        <v>1294</v>
      </c>
      <c r="G1202" s="576" t="s">
        <v>3666</v>
      </c>
      <c r="H1202" s="848"/>
      <c r="I1202" s="848"/>
    </row>
    <row r="1203" spans="1:9" ht="24">
      <c r="A1203" s="669" t="s">
        <v>583</v>
      </c>
      <c r="B1203" s="671" t="s">
        <v>2945</v>
      </c>
      <c r="C1203" s="671" t="s">
        <v>2945</v>
      </c>
      <c r="D1203" s="575">
        <v>19632</v>
      </c>
      <c r="E1203" s="675" t="s">
        <v>6497</v>
      </c>
      <c r="F1203" s="576" t="s">
        <v>1294</v>
      </c>
      <c r="G1203" s="576" t="s">
        <v>3666</v>
      </c>
      <c r="H1203" s="848"/>
      <c r="I1203" s="848"/>
    </row>
    <row r="1204" spans="1:9" ht="24">
      <c r="A1204" s="669" t="s">
        <v>584</v>
      </c>
      <c r="B1204" s="671" t="s">
        <v>2946</v>
      </c>
      <c r="C1204" s="671" t="s">
        <v>2946</v>
      </c>
      <c r="D1204" s="575">
        <v>23052</v>
      </c>
      <c r="E1204" s="675" t="s">
        <v>6497</v>
      </c>
      <c r="F1204" s="576" t="s">
        <v>1294</v>
      </c>
      <c r="G1204" s="576" t="s">
        <v>3666</v>
      </c>
      <c r="H1204" s="848"/>
      <c r="I1204" s="848"/>
    </row>
    <row r="1205" spans="1:9" ht="24">
      <c r="A1205" s="683" t="s">
        <v>3633</v>
      </c>
      <c r="B1205" s="671" t="s">
        <v>2947</v>
      </c>
      <c r="C1205" s="671" t="s">
        <v>2947</v>
      </c>
      <c r="D1205" s="575">
        <v>2556</v>
      </c>
      <c r="E1205" s="675" t="s">
        <v>6497</v>
      </c>
      <c r="F1205" s="576" t="s">
        <v>1294</v>
      </c>
      <c r="G1205" s="576" t="s">
        <v>3666</v>
      </c>
      <c r="H1205" s="848"/>
      <c r="I1205" s="848"/>
    </row>
    <row r="1206" spans="1:9" ht="24">
      <c r="A1206" s="683" t="s">
        <v>3634</v>
      </c>
      <c r="B1206" s="671" t="s">
        <v>2948</v>
      </c>
      <c r="C1206" s="671" t="s">
        <v>2948</v>
      </c>
      <c r="D1206" s="575">
        <v>3660</v>
      </c>
      <c r="E1206" s="675" t="s">
        <v>6497</v>
      </c>
      <c r="F1206" s="576" t="s">
        <v>1294</v>
      </c>
      <c r="G1206" s="576" t="s">
        <v>3666</v>
      </c>
      <c r="H1206" s="848"/>
      <c r="I1206" s="848"/>
    </row>
    <row r="1207" spans="1:9" ht="24">
      <c r="A1207" s="683" t="s">
        <v>3635</v>
      </c>
      <c r="B1207" s="671" t="s">
        <v>2949</v>
      </c>
      <c r="C1207" s="671" t="s">
        <v>2949</v>
      </c>
      <c r="D1207" s="575">
        <v>4296</v>
      </c>
      <c r="E1207" s="675" t="s">
        <v>6497</v>
      </c>
      <c r="F1207" s="576" t="s">
        <v>1294</v>
      </c>
      <c r="G1207" s="576" t="s">
        <v>3666</v>
      </c>
      <c r="H1207" s="848"/>
      <c r="I1207" s="848"/>
    </row>
    <row r="1208" spans="1:9" ht="24">
      <c r="A1208" s="683" t="s">
        <v>3636</v>
      </c>
      <c r="B1208" s="671" t="s">
        <v>2950</v>
      </c>
      <c r="C1208" s="671" t="s">
        <v>2950</v>
      </c>
      <c r="D1208" s="575">
        <v>5100</v>
      </c>
      <c r="E1208" s="675" t="s">
        <v>6497</v>
      </c>
      <c r="F1208" s="576" t="s">
        <v>1294</v>
      </c>
      <c r="G1208" s="576" t="s">
        <v>3666</v>
      </c>
      <c r="H1208" s="848"/>
      <c r="I1208" s="848"/>
    </row>
    <row r="1209" spans="1:9" ht="24">
      <c r="A1209" s="683" t="s">
        <v>3637</v>
      </c>
      <c r="B1209" s="671" t="s">
        <v>2951</v>
      </c>
      <c r="C1209" s="671" t="s">
        <v>2951</v>
      </c>
      <c r="D1209" s="575">
        <v>7320</v>
      </c>
      <c r="E1209" s="675" t="s">
        <v>6497</v>
      </c>
      <c r="F1209" s="576" t="s">
        <v>1294</v>
      </c>
      <c r="G1209" s="576" t="s">
        <v>3666</v>
      </c>
      <c r="H1209" s="848"/>
      <c r="I1209" s="848"/>
    </row>
    <row r="1210" spans="1:9" ht="24">
      <c r="A1210" s="683" t="s">
        <v>3638</v>
      </c>
      <c r="B1210" s="671" t="s">
        <v>2952</v>
      </c>
      <c r="C1210" s="671" t="s">
        <v>2952</v>
      </c>
      <c r="D1210" s="575">
        <v>8592</v>
      </c>
      <c r="E1210" s="675" t="s">
        <v>6497</v>
      </c>
      <c r="F1210" s="576" t="s">
        <v>1294</v>
      </c>
      <c r="G1210" s="576" t="s">
        <v>3666</v>
      </c>
      <c r="H1210" s="848"/>
      <c r="I1210" s="848"/>
    </row>
    <row r="1211" spans="1:9" ht="24">
      <c r="A1211" s="683" t="s">
        <v>3639</v>
      </c>
      <c r="B1211" s="671" t="s">
        <v>2953</v>
      </c>
      <c r="C1211" s="671" t="s">
        <v>2953</v>
      </c>
      <c r="D1211" s="575">
        <v>7644</v>
      </c>
      <c r="E1211" s="675" t="s">
        <v>6497</v>
      </c>
      <c r="F1211" s="576" t="s">
        <v>1294</v>
      </c>
      <c r="G1211" s="576" t="s">
        <v>3666</v>
      </c>
      <c r="H1211" s="848"/>
      <c r="I1211" s="848"/>
    </row>
    <row r="1212" spans="1:9" ht="24">
      <c r="A1212" s="683" t="s">
        <v>3640</v>
      </c>
      <c r="B1212" s="671" t="s">
        <v>2954</v>
      </c>
      <c r="C1212" s="671" t="s">
        <v>2954</v>
      </c>
      <c r="D1212" s="575">
        <v>10980</v>
      </c>
      <c r="E1212" s="675" t="s">
        <v>6497</v>
      </c>
      <c r="F1212" s="576" t="s">
        <v>1294</v>
      </c>
      <c r="G1212" s="576" t="s">
        <v>3666</v>
      </c>
      <c r="H1212" s="848"/>
      <c r="I1212" s="848"/>
    </row>
    <row r="1213" spans="1:9" ht="24">
      <c r="A1213" s="683" t="s">
        <v>3641</v>
      </c>
      <c r="B1213" s="671" t="s">
        <v>2955</v>
      </c>
      <c r="C1213" s="671" t="s">
        <v>2955</v>
      </c>
      <c r="D1213" s="575">
        <v>12888</v>
      </c>
      <c r="E1213" s="675" t="s">
        <v>6497</v>
      </c>
      <c r="F1213" s="576" t="s">
        <v>1294</v>
      </c>
      <c r="G1213" s="576" t="s">
        <v>3666</v>
      </c>
      <c r="H1213" s="848"/>
      <c r="I1213" s="848"/>
    </row>
    <row r="1214" spans="1:9" ht="24">
      <c r="A1214" s="683" t="s">
        <v>3642</v>
      </c>
      <c r="B1214" s="671" t="s">
        <v>2956</v>
      </c>
      <c r="C1214" s="671" t="s">
        <v>2956</v>
      </c>
      <c r="D1214" s="575">
        <v>10188</v>
      </c>
      <c r="E1214" s="675" t="s">
        <v>6497</v>
      </c>
      <c r="F1214" s="576" t="s">
        <v>1294</v>
      </c>
      <c r="G1214" s="576" t="s">
        <v>3666</v>
      </c>
      <c r="H1214" s="848"/>
      <c r="I1214" s="848"/>
    </row>
    <row r="1215" spans="1:9" ht="24">
      <c r="A1215" s="683" t="s">
        <v>3643</v>
      </c>
      <c r="B1215" s="671" t="s">
        <v>2957</v>
      </c>
      <c r="C1215" s="671" t="s">
        <v>2957</v>
      </c>
      <c r="D1215" s="575">
        <v>14640</v>
      </c>
      <c r="E1215" s="675" t="s">
        <v>6497</v>
      </c>
      <c r="F1215" s="576" t="s">
        <v>1294</v>
      </c>
      <c r="G1215" s="576" t="s">
        <v>3666</v>
      </c>
      <c r="H1215" s="848"/>
      <c r="I1215" s="848"/>
    </row>
    <row r="1216" spans="1:9" ht="24">
      <c r="A1216" s="683" t="s">
        <v>3644</v>
      </c>
      <c r="B1216" s="671" t="s">
        <v>2958</v>
      </c>
      <c r="C1216" s="671" t="s">
        <v>2958</v>
      </c>
      <c r="D1216" s="575">
        <v>17184</v>
      </c>
      <c r="E1216" s="675" t="s">
        <v>6497</v>
      </c>
      <c r="F1216" s="576" t="s">
        <v>1294</v>
      </c>
      <c r="G1216" s="576" t="s">
        <v>3666</v>
      </c>
      <c r="H1216" s="848"/>
      <c r="I1216" s="848"/>
    </row>
    <row r="1217" spans="1:9" ht="24">
      <c r="A1217" s="683" t="s">
        <v>3645</v>
      </c>
      <c r="B1217" s="671" t="s">
        <v>2959</v>
      </c>
      <c r="C1217" s="671" t="s">
        <v>2959</v>
      </c>
      <c r="D1217" s="575">
        <v>2556</v>
      </c>
      <c r="E1217" s="675" t="s">
        <v>6497</v>
      </c>
      <c r="F1217" s="576" t="s">
        <v>1294</v>
      </c>
      <c r="G1217" s="576" t="s">
        <v>3666</v>
      </c>
      <c r="H1217" s="848"/>
      <c r="I1217" s="848"/>
    </row>
    <row r="1218" spans="1:9" ht="24">
      <c r="A1218" s="683" t="s">
        <v>3646</v>
      </c>
      <c r="B1218" s="671" t="s">
        <v>2960</v>
      </c>
      <c r="C1218" s="671" t="s">
        <v>2960</v>
      </c>
      <c r="D1218" s="575">
        <v>3648</v>
      </c>
      <c r="E1218" s="675" t="s">
        <v>6497</v>
      </c>
      <c r="F1218" s="576" t="s">
        <v>1294</v>
      </c>
      <c r="G1218" s="576" t="s">
        <v>3666</v>
      </c>
      <c r="H1218" s="848"/>
      <c r="I1218" s="848"/>
    </row>
    <row r="1219" spans="1:9" ht="24">
      <c r="A1219" s="683" t="s">
        <v>3647</v>
      </c>
      <c r="B1219" s="671" t="s">
        <v>2961</v>
      </c>
      <c r="C1219" s="671" t="s">
        <v>2961</v>
      </c>
      <c r="D1219" s="575">
        <v>4308</v>
      </c>
      <c r="E1219" s="675" t="s">
        <v>6497</v>
      </c>
      <c r="F1219" s="576" t="s">
        <v>1294</v>
      </c>
      <c r="G1219" s="576" t="s">
        <v>3666</v>
      </c>
      <c r="H1219" s="848"/>
      <c r="I1219" s="848"/>
    </row>
    <row r="1220" spans="1:9" ht="24">
      <c r="A1220" s="683" t="s">
        <v>3648</v>
      </c>
      <c r="B1220" s="671" t="s">
        <v>2962</v>
      </c>
      <c r="C1220" s="671" t="s">
        <v>2962</v>
      </c>
      <c r="D1220" s="575">
        <v>5100</v>
      </c>
      <c r="E1220" s="675" t="s">
        <v>6497</v>
      </c>
      <c r="F1220" s="576" t="s">
        <v>1294</v>
      </c>
      <c r="G1220" s="576" t="s">
        <v>3666</v>
      </c>
      <c r="H1220" s="848"/>
      <c r="I1220" s="848"/>
    </row>
    <row r="1221" spans="1:9" ht="24">
      <c r="A1221" s="683" t="s">
        <v>3649</v>
      </c>
      <c r="B1221" s="671" t="s">
        <v>2963</v>
      </c>
      <c r="C1221" s="671" t="s">
        <v>2963</v>
      </c>
      <c r="D1221" s="575">
        <v>7320</v>
      </c>
      <c r="E1221" s="675" t="s">
        <v>6497</v>
      </c>
      <c r="F1221" s="576" t="s">
        <v>1294</v>
      </c>
      <c r="G1221" s="576" t="s">
        <v>3666</v>
      </c>
      <c r="H1221" s="848"/>
      <c r="I1221" s="848"/>
    </row>
    <row r="1222" spans="1:9" ht="24">
      <c r="A1222" s="683" t="s">
        <v>3650</v>
      </c>
      <c r="B1222" s="671" t="s">
        <v>2964</v>
      </c>
      <c r="C1222" s="671" t="s">
        <v>2964</v>
      </c>
      <c r="D1222" s="575">
        <v>8592</v>
      </c>
      <c r="E1222" s="675" t="s">
        <v>6497</v>
      </c>
      <c r="F1222" s="576" t="s">
        <v>1294</v>
      </c>
      <c r="G1222" s="576" t="s">
        <v>3666</v>
      </c>
      <c r="H1222" s="848"/>
      <c r="I1222" s="848"/>
    </row>
    <row r="1223" spans="1:9" ht="24">
      <c r="A1223" s="683" t="s">
        <v>3651</v>
      </c>
      <c r="B1223" s="671" t="s">
        <v>2965</v>
      </c>
      <c r="C1223" s="671" t="s">
        <v>2965</v>
      </c>
      <c r="D1223" s="575">
        <v>7644</v>
      </c>
      <c r="E1223" s="675" t="s">
        <v>6497</v>
      </c>
      <c r="F1223" s="576" t="s">
        <v>1294</v>
      </c>
      <c r="G1223" s="576" t="s">
        <v>3666</v>
      </c>
      <c r="H1223" s="848"/>
      <c r="I1223" s="848"/>
    </row>
    <row r="1224" spans="1:9" ht="24">
      <c r="A1224" s="683" t="s">
        <v>3652</v>
      </c>
      <c r="B1224" s="671" t="s">
        <v>2966</v>
      </c>
      <c r="C1224" s="671" t="s">
        <v>2966</v>
      </c>
      <c r="D1224" s="575">
        <v>10968</v>
      </c>
      <c r="E1224" s="675" t="s">
        <v>6497</v>
      </c>
      <c r="F1224" s="576" t="s">
        <v>1294</v>
      </c>
      <c r="G1224" s="576" t="s">
        <v>3666</v>
      </c>
      <c r="H1224" s="848"/>
      <c r="I1224" s="848"/>
    </row>
    <row r="1225" spans="1:9" ht="24">
      <c r="A1225" s="683" t="s">
        <v>3653</v>
      </c>
      <c r="B1225" s="671" t="s">
        <v>2967</v>
      </c>
      <c r="C1225" s="671" t="s">
        <v>2967</v>
      </c>
      <c r="D1225" s="575">
        <v>12900</v>
      </c>
      <c r="E1225" s="675" t="s">
        <v>6497</v>
      </c>
      <c r="F1225" s="576" t="s">
        <v>1294</v>
      </c>
      <c r="G1225" s="576" t="s">
        <v>3666</v>
      </c>
      <c r="H1225" s="848"/>
      <c r="I1225" s="848"/>
    </row>
    <row r="1226" spans="1:9" ht="24">
      <c r="A1226" s="683" t="s">
        <v>3654</v>
      </c>
      <c r="B1226" s="671" t="s">
        <v>2968</v>
      </c>
      <c r="C1226" s="671" t="s">
        <v>2968</v>
      </c>
      <c r="D1226" s="575">
        <v>2556</v>
      </c>
      <c r="E1226" s="675" t="s">
        <v>6497</v>
      </c>
      <c r="F1226" s="576" t="s">
        <v>1294</v>
      </c>
      <c r="G1226" s="576" t="s">
        <v>3666</v>
      </c>
      <c r="H1226" s="848"/>
      <c r="I1226" s="848"/>
    </row>
    <row r="1227" spans="1:9" ht="24">
      <c r="A1227" s="683" t="s">
        <v>3655</v>
      </c>
      <c r="B1227" s="671" t="s">
        <v>2969</v>
      </c>
      <c r="C1227" s="671" t="s">
        <v>2969</v>
      </c>
      <c r="D1227" s="575">
        <v>3660</v>
      </c>
      <c r="E1227" s="675" t="s">
        <v>6497</v>
      </c>
      <c r="F1227" s="576" t="s">
        <v>1294</v>
      </c>
      <c r="G1227" s="576" t="s">
        <v>3666</v>
      </c>
      <c r="H1227" s="848"/>
      <c r="I1227" s="848"/>
    </row>
    <row r="1228" spans="1:9" ht="24">
      <c r="A1228" s="683" t="s">
        <v>3656</v>
      </c>
      <c r="B1228" s="671" t="s">
        <v>2970</v>
      </c>
      <c r="C1228" s="671" t="s">
        <v>2970</v>
      </c>
      <c r="D1228" s="575">
        <v>4296</v>
      </c>
      <c r="E1228" s="675" t="s">
        <v>6497</v>
      </c>
      <c r="F1228" s="576" t="s">
        <v>1294</v>
      </c>
      <c r="G1228" s="576" t="s">
        <v>3666</v>
      </c>
      <c r="H1228" s="848"/>
      <c r="I1228" s="848"/>
    </row>
    <row r="1229" spans="1:9" ht="24">
      <c r="A1229" s="683" t="s">
        <v>3657</v>
      </c>
      <c r="B1229" s="671" t="s">
        <v>2971</v>
      </c>
      <c r="C1229" s="671" t="s">
        <v>2971</v>
      </c>
      <c r="D1229" s="575">
        <v>5100</v>
      </c>
      <c r="E1229" s="675" t="s">
        <v>6497</v>
      </c>
      <c r="F1229" s="576" t="s">
        <v>1294</v>
      </c>
      <c r="G1229" s="576" t="s">
        <v>3666</v>
      </c>
      <c r="H1229" s="848"/>
      <c r="I1229" s="848"/>
    </row>
    <row r="1230" spans="1:9" ht="24">
      <c r="A1230" s="683" t="s">
        <v>3658</v>
      </c>
      <c r="B1230" s="671" t="s">
        <v>2972</v>
      </c>
      <c r="C1230" s="671" t="s">
        <v>2972</v>
      </c>
      <c r="D1230" s="575">
        <v>7320</v>
      </c>
      <c r="E1230" s="675" t="s">
        <v>6497</v>
      </c>
      <c r="F1230" s="576" t="s">
        <v>1294</v>
      </c>
      <c r="G1230" s="576" t="s">
        <v>3666</v>
      </c>
      <c r="H1230" s="848"/>
      <c r="I1230" s="848"/>
    </row>
    <row r="1231" spans="1:9" ht="24">
      <c r="A1231" s="683" t="s">
        <v>3659</v>
      </c>
      <c r="B1231" s="671" t="s">
        <v>2973</v>
      </c>
      <c r="C1231" s="671" t="s">
        <v>2973</v>
      </c>
      <c r="D1231" s="575">
        <v>8592</v>
      </c>
      <c r="E1231" s="675" t="s">
        <v>6497</v>
      </c>
      <c r="F1231" s="576" t="s">
        <v>1294</v>
      </c>
      <c r="G1231" s="576" t="s">
        <v>3666</v>
      </c>
      <c r="H1231" s="848"/>
      <c r="I1231" s="848"/>
    </row>
    <row r="1232" spans="1:9" ht="24">
      <c r="A1232" s="683" t="s">
        <v>3660</v>
      </c>
      <c r="B1232" s="671" t="s">
        <v>2974</v>
      </c>
      <c r="C1232" s="671" t="s">
        <v>2974</v>
      </c>
      <c r="D1232" s="575">
        <v>2556</v>
      </c>
      <c r="E1232" s="675" t="s">
        <v>6497</v>
      </c>
      <c r="F1232" s="576" t="s">
        <v>1294</v>
      </c>
      <c r="G1232" s="576" t="s">
        <v>3666</v>
      </c>
      <c r="H1232" s="848"/>
      <c r="I1232" s="848"/>
    </row>
    <row r="1233" spans="1:9" ht="24">
      <c r="A1233" s="683" t="s">
        <v>3661</v>
      </c>
      <c r="B1233" s="671" t="s">
        <v>2975</v>
      </c>
      <c r="C1233" s="671" t="s">
        <v>2975</v>
      </c>
      <c r="D1233" s="575">
        <v>3648</v>
      </c>
      <c r="E1233" s="675" t="s">
        <v>6497</v>
      </c>
      <c r="F1233" s="576" t="s">
        <v>1294</v>
      </c>
      <c r="G1233" s="576" t="s">
        <v>3666</v>
      </c>
      <c r="H1233" s="848"/>
      <c r="I1233" s="848"/>
    </row>
    <row r="1234" spans="1:9" ht="24.75" thickBot="1">
      <c r="A1234" s="683" t="s">
        <v>3662</v>
      </c>
      <c r="B1234" s="671" t="s">
        <v>2976</v>
      </c>
      <c r="C1234" s="671" t="s">
        <v>2976</v>
      </c>
      <c r="D1234" s="575">
        <v>4308</v>
      </c>
      <c r="E1234" s="675" t="s">
        <v>6497</v>
      </c>
      <c r="F1234" s="576" t="s">
        <v>1294</v>
      </c>
      <c r="G1234" s="576" t="s">
        <v>3666</v>
      </c>
      <c r="H1234" s="848"/>
      <c r="I1234" s="848"/>
    </row>
    <row r="1235" spans="1:9" ht="13.5">
      <c r="A1235" s="161" t="s">
        <v>6937</v>
      </c>
      <c r="B1235" s="132"/>
      <c r="C1235" s="132"/>
      <c r="D1235" s="132"/>
      <c r="E1235" s="132"/>
      <c r="F1235" s="132"/>
      <c r="G1235" s="262"/>
      <c r="H1235" s="158"/>
      <c r="I1235" s="158"/>
    </row>
    <row r="1236" spans="1:9" ht="13.5">
      <c r="A1236" s="579" t="s">
        <v>1725</v>
      </c>
      <c r="B1236" s="665" t="s">
        <v>3460</v>
      </c>
      <c r="C1236" s="678" t="s">
        <v>3460</v>
      </c>
      <c r="D1236" s="575">
        <v>1728</v>
      </c>
      <c r="E1236" s="675" t="s">
        <v>6497</v>
      </c>
      <c r="F1236" s="576" t="s">
        <v>7</v>
      </c>
      <c r="G1236" s="576" t="s">
        <v>8395</v>
      </c>
      <c r="H1236" s="848"/>
      <c r="I1236" s="848"/>
    </row>
    <row r="1237" spans="1:9" ht="13.5">
      <c r="A1237" s="579" t="s">
        <v>1726</v>
      </c>
      <c r="B1237" s="665" t="s">
        <v>3445</v>
      </c>
      <c r="C1237" s="678" t="s">
        <v>3445</v>
      </c>
      <c r="D1237" s="575">
        <v>2484</v>
      </c>
      <c r="E1237" s="675" t="s">
        <v>6497</v>
      </c>
      <c r="F1237" s="576" t="s">
        <v>7</v>
      </c>
      <c r="G1237" s="576" t="s">
        <v>8395</v>
      </c>
      <c r="H1237" s="848"/>
      <c r="I1237" s="848"/>
    </row>
    <row r="1238" spans="1:9" ht="13.5">
      <c r="A1238" s="579" t="s">
        <v>1727</v>
      </c>
      <c r="B1238" s="665" t="s">
        <v>3430</v>
      </c>
      <c r="C1238" s="678" t="s">
        <v>3430</v>
      </c>
      <c r="D1238" s="575">
        <v>2916</v>
      </c>
      <c r="E1238" s="675" t="s">
        <v>6497</v>
      </c>
      <c r="F1238" s="576" t="s">
        <v>7</v>
      </c>
      <c r="G1238" s="576" t="s">
        <v>8395</v>
      </c>
      <c r="H1238" s="848"/>
      <c r="I1238" s="848"/>
    </row>
    <row r="1239" spans="1:9" ht="13.5">
      <c r="A1239" s="579" t="s">
        <v>1728</v>
      </c>
      <c r="B1239" s="665" t="s">
        <v>3459</v>
      </c>
      <c r="C1239" s="678" t="s">
        <v>3459</v>
      </c>
      <c r="D1239" s="575">
        <v>6348</v>
      </c>
      <c r="E1239" s="675" t="s">
        <v>6497</v>
      </c>
      <c r="F1239" s="576" t="s">
        <v>7</v>
      </c>
      <c r="G1239" s="576" t="s">
        <v>8395</v>
      </c>
      <c r="H1239" s="848"/>
      <c r="I1239" s="848"/>
    </row>
    <row r="1240" spans="1:9" ht="13.5">
      <c r="A1240" s="579" t="s">
        <v>1729</v>
      </c>
      <c r="B1240" s="665" t="s">
        <v>3444</v>
      </c>
      <c r="C1240" s="678" t="s">
        <v>3444</v>
      </c>
      <c r="D1240" s="575">
        <v>9120</v>
      </c>
      <c r="E1240" s="675" t="s">
        <v>6497</v>
      </c>
      <c r="F1240" s="576" t="s">
        <v>7</v>
      </c>
      <c r="G1240" s="576" t="s">
        <v>8395</v>
      </c>
      <c r="H1240" s="848"/>
      <c r="I1240" s="848"/>
    </row>
    <row r="1241" spans="1:9" ht="13.5">
      <c r="A1241" s="579" t="s">
        <v>1730</v>
      </c>
      <c r="B1241" s="665" t="s">
        <v>3429</v>
      </c>
      <c r="C1241" s="678" t="s">
        <v>3429</v>
      </c>
      <c r="D1241" s="575">
        <v>10716</v>
      </c>
      <c r="E1241" s="675" t="s">
        <v>6497</v>
      </c>
      <c r="F1241" s="576" t="s">
        <v>7</v>
      </c>
      <c r="G1241" s="576" t="s">
        <v>8395</v>
      </c>
      <c r="H1241" s="848"/>
      <c r="I1241" s="848"/>
    </row>
    <row r="1242" spans="1:9" ht="13.5">
      <c r="A1242" s="579" t="s">
        <v>1731</v>
      </c>
      <c r="B1242" s="665" t="s">
        <v>3458</v>
      </c>
      <c r="C1242" s="678" t="s">
        <v>3458</v>
      </c>
      <c r="D1242" s="575">
        <v>10200</v>
      </c>
      <c r="E1242" s="675" t="s">
        <v>6497</v>
      </c>
      <c r="F1242" s="576" t="s">
        <v>7</v>
      </c>
      <c r="G1242" s="576" t="s">
        <v>8395</v>
      </c>
      <c r="H1242" s="848"/>
      <c r="I1242" s="848"/>
    </row>
    <row r="1243" spans="1:9" ht="13.5">
      <c r="A1243" s="579" t="s">
        <v>1732</v>
      </c>
      <c r="B1243" s="665" t="s">
        <v>3443</v>
      </c>
      <c r="C1243" s="678" t="s">
        <v>3443</v>
      </c>
      <c r="D1243" s="575">
        <v>14628</v>
      </c>
      <c r="E1243" s="675" t="s">
        <v>6497</v>
      </c>
      <c r="F1243" s="576" t="s">
        <v>7</v>
      </c>
      <c r="G1243" s="576" t="s">
        <v>8395</v>
      </c>
      <c r="H1243" s="848"/>
      <c r="I1243" s="848"/>
    </row>
    <row r="1244" spans="1:9" ht="13.5">
      <c r="A1244" s="120" t="s">
        <v>1733</v>
      </c>
      <c r="B1244" s="665" t="s">
        <v>3428</v>
      </c>
      <c r="C1244" s="678" t="s">
        <v>3428</v>
      </c>
      <c r="D1244" s="575">
        <v>17208</v>
      </c>
      <c r="E1244" s="675" t="s">
        <v>6497</v>
      </c>
      <c r="F1244" s="576" t="s">
        <v>7</v>
      </c>
      <c r="G1244" s="576" t="s">
        <v>8395</v>
      </c>
      <c r="H1244" s="848"/>
      <c r="I1244" s="848"/>
    </row>
    <row r="1245" spans="1:9" ht="13.5">
      <c r="A1245" s="120" t="s">
        <v>1976</v>
      </c>
      <c r="B1245" s="678" t="s">
        <v>3457</v>
      </c>
      <c r="C1245" s="678" t="s">
        <v>3457</v>
      </c>
      <c r="D1245" s="575">
        <v>9888</v>
      </c>
      <c r="E1245" s="675" t="s">
        <v>6497</v>
      </c>
      <c r="F1245" s="576" t="s">
        <v>7</v>
      </c>
      <c r="G1245" s="576" t="s">
        <v>8395</v>
      </c>
      <c r="H1245" s="848"/>
      <c r="I1245" s="848"/>
    </row>
    <row r="1246" spans="1:9" ht="13.5">
      <c r="A1246" s="120" t="s">
        <v>1977</v>
      </c>
      <c r="B1246" s="678" t="s">
        <v>3442</v>
      </c>
      <c r="C1246" s="678" t="s">
        <v>3442</v>
      </c>
      <c r="D1246" s="575">
        <v>14208</v>
      </c>
      <c r="E1246" s="675" t="s">
        <v>6497</v>
      </c>
      <c r="F1246" s="576" t="s">
        <v>7</v>
      </c>
      <c r="G1246" s="576" t="s">
        <v>8395</v>
      </c>
      <c r="H1246" s="848"/>
      <c r="I1246" s="848"/>
    </row>
    <row r="1247" spans="1:9" ht="13.5">
      <c r="A1247" s="579" t="s">
        <v>1978</v>
      </c>
      <c r="B1247" s="678" t="s">
        <v>3427</v>
      </c>
      <c r="C1247" s="678" t="s">
        <v>3427</v>
      </c>
      <c r="D1247" s="575">
        <v>16680</v>
      </c>
      <c r="E1247" s="675" t="s">
        <v>6497</v>
      </c>
      <c r="F1247" s="576" t="s">
        <v>7</v>
      </c>
      <c r="G1247" s="576" t="s">
        <v>8395</v>
      </c>
      <c r="H1247" s="848"/>
      <c r="I1247" s="848"/>
    </row>
    <row r="1248" spans="1:9" ht="13.5">
      <c r="A1248" s="579" t="s">
        <v>1734</v>
      </c>
      <c r="B1248" s="665" t="s">
        <v>3456</v>
      </c>
      <c r="C1248" s="678" t="s">
        <v>3456</v>
      </c>
      <c r="D1248" s="575">
        <v>15768</v>
      </c>
      <c r="E1248" s="675" t="s">
        <v>6497</v>
      </c>
      <c r="F1248" s="576" t="s">
        <v>7</v>
      </c>
      <c r="G1248" s="576" t="s">
        <v>8395</v>
      </c>
      <c r="H1248" s="848"/>
      <c r="I1248" s="848"/>
    </row>
    <row r="1249" spans="1:9" ht="13.5">
      <c r="A1249" s="579" t="s">
        <v>1735</v>
      </c>
      <c r="B1249" s="665" t="s">
        <v>3441</v>
      </c>
      <c r="C1249" s="678" t="s">
        <v>3441</v>
      </c>
      <c r="D1249" s="575">
        <v>22764</v>
      </c>
      <c r="E1249" s="675" t="s">
        <v>6497</v>
      </c>
      <c r="F1249" s="576" t="s">
        <v>7</v>
      </c>
      <c r="G1249" s="576" t="s">
        <v>8395</v>
      </c>
      <c r="H1249" s="848"/>
      <c r="I1249" s="848"/>
    </row>
    <row r="1250" spans="1:9" ht="13.5">
      <c r="A1250" s="120" t="s">
        <v>1736</v>
      </c>
      <c r="B1250" s="665" t="s">
        <v>3426</v>
      </c>
      <c r="C1250" s="678" t="s">
        <v>3426</v>
      </c>
      <c r="D1250" s="575">
        <v>26688</v>
      </c>
      <c r="E1250" s="675" t="s">
        <v>6497</v>
      </c>
      <c r="F1250" s="576" t="s">
        <v>7</v>
      </c>
      <c r="G1250" s="576" t="s">
        <v>8395</v>
      </c>
      <c r="H1250" s="848"/>
      <c r="I1250" s="848"/>
    </row>
    <row r="1251" spans="1:9" ht="13.5">
      <c r="A1251" s="120" t="s">
        <v>1979</v>
      </c>
      <c r="B1251" s="678" t="s">
        <v>3455</v>
      </c>
      <c r="C1251" s="678" t="s">
        <v>3455</v>
      </c>
      <c r="D1251" s="575">
        <v>15660</v>
      </c>
      <c r="E1251" s="675" t="s">
        <v>6497</v>
      </c>
      <c r="F1251" s="576" t="s">
        <v>7</v>
      </c>
      <c r="G1251" s="576" t="s">
        <v>8395</v>
      </c>
      <c r="H1251" s="848"/>
      <c r="I1251" s="848"/>
    </row>
    <row r="1252" spans="1:9" ht="13.5">
      <c r="A1252" s="120" t="s">
        <v>1980</v>
      </c>
      <c r="B1252" s="678" t="s">
        <v>3440</v>
      </c>
      <c r="C1252" s="678" t="s">
        <v>3440</v>
      </c>
      <c r="D1252" s="575">
        <v>22500</v>
      </c>
      <c r="E1252" s="675" t="s">
        <v>6497</v>
      </c>
      <c r="F1252" s="576" t="s">
        <v>7</v>
      </c>
      <c r="G1252" s="576" t="s">
        <v>8395</v>
      </c>
      <c r="H1252" s="848"/>
      <c r="I1252" s="848"/>
    </row>
    <row r="1253" spans="1:9" ht="13.5">
      <c r="A1253" s="579" t="s">
        <v>1981</v>
      </c>
      <c r="B1253" s="678" t="s">
        <v>3425</v>
      </c>
      <c r="C1253" s="678" t="s">
        <v>3425</v>
      </c>
      <c r="D1253" s="575">
        <v>26412</v>
      </c>
      <c r="E1253" s="675" t="s">
        <v>6497</v>
      </c>
      <c r="F1253" s="576" t="s">
        <v>7</v>
      </c>
      <c r="G1253" s="576" t="s">
        <v>8395</v>
      </c>
      <c r="H1253" s="848"/>
      <c r="I1253" s="848"/>
    </row>
    <row r="1254" spans="1:9" ht="13.5">
      <c r="A1254" s="579" t="s">
        <v>1737</v>
      </c>
      <c r="B1254" s="665" t="s">
        <v>3454</v>
      </c>
      <c r="C1254" s="678" t="s">
        <v>3454</v>
      </c>
      <c r="D1254" s="575">
        <v>21636</v>
      </c>
      <c r="E1254" s="675" t="s">
        <v>6497</v>
      </c>
      <c r="F1254" s="576" t="s">
        <v>7</v>
      </c>
      <c r="G1254" s="576" t="s">
        <v>8395</v>
      </c>
      <c r="H1254" s="848"/>
      <c r="I1254" s="848"/>
    </row>
    <row r="1255" spans="1:9" ht="13.5">
      <c r="A1255" s="579" t="s">
        <v>1738</v>
      </c>
      <c r="B1255" s="665" t="s">
        <v>3439</v>
      </c>
      <c r="C1255" s="678" t="s">
        <v>3439</v>
      </c>
      <c r="D1255" s="575">
        <v>31116</v>
      </c>
      <c r="E1255" s="675" t="s">
        <v>6497</v>
      </c>
      <c r="F1255" s="576" t="s">
        <v>7</v>
      </c>
      <c r="G1255" s="576" t="s">
        <v>8395</v>
      </c>
      <c r="H1255" s="848"/>
      <c r="I1255" s="848"/>
    </row>
    <row r="1256" spans="1:9" ht="13.5">
      <c r="A1256" s="120" t="s">
        <v>1739</v>
      </c>
      <c r="B1256" s="665" t="s">
        <v>3424</v>
      </c>
      <c r="C1256" s="678" t="s">
        <v>3424</v>
      </c>
      <c r="D1256" s="575">
        <v>36468</v>
      </c>
      <c r="E1256" s="675" t="s">
        <v>6497</v>
      </c>
      <c r="F1256" s="576" t="s">
        <v>7</v>
      </c>
      <c r="G1256" s="576" t="s">
        <v>8395</v>
      </c>
      <c r="H1256" s="158"/>
      <c r="I1256" s="158"/>
    </row>
    <row r="1257" spans="1:9" ht="13.5">
      <c r="A1257" s="120" t="s">
        <v>1982</v>
      </c>
      <c r="B1257" s="678" t="s">
        <v>3453</v>
      </c>
      <c r="C1257" s="678" t="s">
        <v>3453</v>
      </c>
      <c r="D1257" s="575">
        <v>20604</v>
      </c>
      <c r="E1257" s="675" t="s">
        <v>6497</v>
      </c>
      <c r="F1257" s="576" t="s">
        <v>7</v>
      </c>
      <c r="G1257" s="576" t="s">
        <v>8395</v>
      </c>
      <c r="H1257" s="848"/>
      <c r="I1257" s="848"/>
    </row>
    <row r="1258" spans="1:9" ht="13.5">
      <c r="A1258" s="120" t="s">
        <v>1983</v>
      </c>
      <c r="B1258" s="678" t="s">
        <v>3438</v>
      </c>
      <c r="C1258" s="678" t="s">
        <v>3438</v>
      </c>
      <c r="D1258" s="575">
        <v>29604</v>
      </c>
      <c r="E1258" s="675" t="s">
        <v>6497</v>
      </c>
      <c r="F1258" s="576" t="s">
        <v>7</v>
      </c>
      <c r="G1258" s="576" t="s">
        <v>8395</v>
      </c>
      <c r="H1258" s="848"/>
      <c r="I1258" s="848"/>
    </row>
    <row r="1259" spans="1:9" ht="13.5">
      <c r="A1259" s="579" t="s">
        <v>1984</v>
      </c>
      <c r="B1259" s="678" t="s">
        <v>3423</v>
      </c>
      <c r="C1259" s="678" t="s">
        <v>3423</v>
      </c>
      <c r="D1259" s="575">
        <v>34752</v>
      </c>
      <c r="E1259" s="675" t="s">
        <v>6497</v>
      </c>
      <c r="F1259" s="576" t="s">
        <v>7</v>
      </c>
      <c r="G1259" s="576" t="s">
        <v>8395</v>
      </c>
      <c r="H1259" s="158"/>
      <c r="I1259" s="848"/>
    </row>
    <row r="1260" spans="1:9" ht="13.5">
      <c r="A1260" s="579" t="s">
        <v>1740</v>
      </c>
      <c r="B1260" s="665" t="s">
        <v>3452</v>
      </c>
      <c r="C1260" s="678" t="s">
        <v>3452</v>
      </c>
      <c r="D1260" s="575">
        <v>26172</v>
      </c>
      <c r="E1260" s="675" t="s">
        <v>6497</v>
      </c>
      <c r="F1260" s="576" t="s">
        <v>7</v>
      </c>
      <c r="G1260" s="576" t="s">
        <v>8395</v>
      </c>
      <c r="H1260" s="848"/>
      <c r="I1260" s="848"/>
    </row>
    <row r="1261" spans="1:9" ht="13.5">
      <c r="A1261" s="579" t="s">
        <v>1741</v>
      </c>
      <c r="B1261" s="665" t="s">
        <v>3437</v>
      </c>
      <c r="C1261" s="678" t="s">
        <v>3437</v>
      </c>
      <c r="D1261" s="575">
        <v>37596</v>
      </c>
      <c r="E1261" s="675" t="s">
        <v>6497</v>
      </c>
      <c r="F1261" s="576" t="s">
        <v>7</v>
      </c>
      <c r="G1261" s="576" t="s">
        <v>8395</v>
      </c>
      <c r="H1261" s="158"/>
      <c r="I1261" s="158"/>
    </row>
    <row r="1262" spans="1:9" ht="13.5">
      <c r="A1262" s="120" t="s">
        <v>1742</v>
      </c>
      <c r="B1262" s="665" t="s">
        <v>3422</v>
      </c>
      <c r="C1262" s="678" t="s">
        <v>3422</v>
      </c>
      <c r="D1262" s="575">
        <v>44196</v>
      </c>
      <c r="E1262" s="675" t="s">
        <v>6497</v>
      </c>
      <c r="F1262" s="576" t="s">
        <v>7</v>
      </c>
      <c r="G1262" s="576" t="s">
        <v>8395</v>
      </c>
      <c r="H1262" s="158"/>
      <c r="I1262" s="158"/>
    </row>
    <row r="1263" spans="1:9" ht="13.5">
      <c r="A1263" s="120" t="s">
        <v>1985</v>
      </c>
      <c r="B1263" s="678" t="s">
        <v>3451</v>
      </c>
      <c r="C1263" s="678" t="s">
        <v>3451</v>
      </c>
      <c r="D1263" s="575">
        <v>26352</v>
      </c>
      <c r="E1263" s="675" t="s">
        <v>6497</v>
      </c>
      <c r="F1263" s="576" t="s">
        <v>7</v>
      </c>
      <c r="G1263" s="576" t="s">
        <v>8395</v>
      </c>
      <c r="H1263" s="848"/>
      <c r="I1263" s="848"/>
    </row>
    <row r="1264" spans="1:9" ht="13.5">
      <c r="A1264" s="120" t="s">
        <v>1986</v>
      </c>
      <c r="B1264" s="678" t="s">
        <v>3436</v>
      </c>
      <c r="C1264" s="678" t="s">
        <v>3436</v>
      </c>
      <c r="D1264" s="575">
        <v>37908</v>
      </c>
      <c r="E1264" s="675" t="s">
        <v>6497</v>
      </c>
      <c r="F1264" s="576" t="s">
        <v>7</v>
      </c>
      <c r="G1264" s="576" t="s">
        <v>8395</v>
      </c>
      <c r="H1264" s="158"/>
      <c r="I1264" s="158"/>
    </row>
    <row r="1265" spans="1:9" ht="13.5">
      <c r="A1265" s="579" t="s">
        <v>1987</v>
      </c>
      <c r="B1265" s="678" t="s">
        <v>3421</v>
      </c>
      <c r="C1265" s="678" t="s">
        <v>3421</v>
      </c>
      <c r="D1265" s="575">
        <v>44496</v>
      </c>
      <c r="E1265" s="675" t="s">
        <v>6497</v>
      </c>
      <c r="F1265" s="576" t="s">
        <v>7</v>
      </c>
      <c r="G1265" s="576" t="s">
        <v>8395</v>
      </c>
      <c r="H1265" s="158"/>
      <c r="I1265" s="158"/>
    </row>
    <row r="1266" spans="1:9" ht="13.5">
      <c r="A1266" s="579" t="s">
        <v>1743</v>
      </c>
      <c r="B1266" s="665" t="s">
        <v>3450</v>
      </c>
      <c r="C1266" s="678" t="s">
        <v>3450</v>
      </c>
      <c r="D1266" s="575">
        <v>37728</v>
      </c>
      <c r="E1266" s="675" t="s">
        <v>6497</v>
      </c>
      <c r="F1266" s="576" t="s">
        <v>7</v>
      </c>
      <c r="G1266" s="576" t="s">
        <v>8395</v>
      </c>
      <c r="H1266" s="158"/>
      <c r="I1266" s="158"/>
    </row>
    <row r="1267" spans="1:9" ht="13.5">
      <c r="A1267" s="579" t="s">
        <v>1744</v>
      </c>
      <c r="B1267" s="665" t="s">
        <v>3435</v>
      </c>
      <c r="C1267" s="678" t="s">
        <v>3435</v>
      </c>
      <c r="D1267" s="575">
        <v>54240</v>
      </c>
      <c r="E1267" s="675" t="s">
        <v>6497</v>
      </c>
      <c r="F1267" s="576" t="s">
        <v>7</v>
      </c>
      <c r="G1267" s="576" t="s">
        <v>8395</v>
      </c>
      <c r="H1267" s="158"/>
      <c r="I1267" s="848"/>
    </row>
    <row r="1268" spans="1:9" ht="13.5">
      <c r="A1268" s="579" t="s">
        <v>1745</v>
      </c>
      <c r="B1268" s="665" t="s">
        <v>3420</v>
      </c>
      <c r="C1268" s="678" t="s">
        <v>3420</v>
      </c>
      <c r="D1268" s="575">
        <v>63684</v>
      </c>
      <c r="E1268" s="675" t="s">
        <v>6497</v>
      </c>
      <c r="F1268" s="576" t="s">
        <v>7</v>
      </c>
      <c r="G1268" s="576" t="s">
        <v>8395</v>
      </c>
      <c r="H1268" s="158"/>
      <c r="I1268" s="158"/>
    </row>
    <row r="1269" spans="1:9" ht="13.5">
      <c r="A1269" s="579" t="s">
        <v>1746</v>
      </c>
      <c r="B1269" s="665" t="s">
        <v>3449</v>
      </c>
      <c r="C1269" s="678" t="s">
        <v>3449</v>
      </c>
      <c r="D1269" s="575">
        <v>8040</v>
      </c>
      <c r="E1269" s="675" t="s">
        <v>6497</v>
      </c>
      <c r="F1269" s="576" t="s">
        <v>7</v>
      </c>
      <c r="G1269" s="576" t="s">
        <v>8395</v>
      </c>
      <c r="H1269" s="848"/>
      <c r="I1269" s="848"/>
    </row>
    <row r="1270" spans="1:9" ht="13.5">
      <c r="A1270" s="579" t="s">
        <v>1747</v>
      </c>
      <c r="B1270" s="665" t="s">
        <v>3434</v>
      </c>
      <c r="C1270" s="678" t="s">
        <v>3434</v>
      </c>
      <c r="D1270" s="575">
        <v>11436</v>
      </c>
      <c r="E1270" s="675" t="s">
        <v>6497</v>
      </c>
      <c r="F1270" s="576" t="s">
        <v>7</v>
      </c>
      <c r="G1270" s="576" t="s">
        <v>8395</v>
      </c>
      <c r="H1270" s="848"/>
      <c r="I1270" s="848"/>
    </row>
    <row r="1271" spans="1:9" ht="13.5">
      <c r="A1271" s="120" t="s">
        <v>1748</v>
      </c>
      <c r="B1271" s="665" t="s">
        <v>3419</v>
      </c>
      <c r="C1271" s="678" t="s">
        <v>3419</v>
      </c>
      <c r="D1271" s="575">
        <v>13500</v>
      </c>
      <c r="E1271" s="675" t="s">
        <v>6497</v>
      </c>
      <c r="F1271" s="576" t="s">
        <v>7</v>
      </c>
      <c r="G1271" s="576" t="s">
        <v>8395</v>
      </c>
      <c r="H1271" s="848"/>
      <c r="I1271" s="848"/>
    </row>
    <row r="1272" spans="1:9" ht="13.5">
      <c r="A1272" s="120" t="s">
        <v>1988</v>
      </c>
      <c r="B1272" s="678" t="s">
        <v>3448</v>
      </c>
      <c r="C1272" s="678" t="s">
        <v>3448</v>
      </c>
      <c r="D1272" s="575">
        <v>7740</v>
      </c>
      <c r="E1272" s="675" t="s">
        <v>6497</v>
      </c>
      <c r="F1272" s="576" t="s">
        <v>7</v>
      </c>
      <c r="G1272" s="576" t="s">
        <v>8395</v>
      </c>
      <c r="H1272" s="848"/>
      <c r="I1272" s="848"/>
    </row>
    <row r="1273" spans="1:9" ht="13.5">
      <c r="A1273" s="120" t="s">
        <v>1989</v>
      </c>
      <c r="B1273" s="678" t="s">
        <v>3433</v>
      </c>
      <c r="C1273" s="678" t="s">
        <v>3433</v>
      </c>
      <c r="D1273" s="575">
        <v>11136</v>
      </c>
      <c r="E1273" s="675" t="s">
        <v>6497</v>
      </c>
      <c r="F1273" s="576" t="s">
        <v>7</v>
      </c>
      <c r="G1273" s="576" t="s">
        <v>8395</v>
      </c>
      <c r="H1273" s="848"/>
      <c r="I1273" s="848"/>
    </row>
    <row r="1274" spans="1:9" ht="13.5">
      <c r="A1274" s="579" t="s">
        <v>1990</v>
      </c>
      <c r="B1274" s="678" t="s">
        <v>3418</v>
      </c>
      <c r="C1274" s="678" t="s">
        <v>3418</v>
      </c>
      <c r="D1274" s="575">
        <v>13056</v>
      </c>
      <c r="E1274" s="675" t="s">
        <v>6497</v>
      </c>
      <c r="F1274" s="576" t="s">
        <v>7</v>
      </c>
      <c r="G1274" s="576" t="s">
        <v>8395</v>
      </c>
      <c r="H1274" s="848"/>
      <c r="I1274" s="848"/>
    </row>
    <row r="1275" spans="1:9" ht="13.5">
      <c r="A1275" s="579" t="s">
        <v>1749</v>
      </c>
      <c r="B1275" s="665" t="s">
        <v>3447</v>
      </c>
      <c r="C1275" s="678" t="s">
        <v>3447</v>
      </c>
      <c r="D1275" s="575">
        <v>6396</v>
      </c>
      <c r="E1275" s="675" t="s">
        <v>6497</v>
      </c>
      <c r="F1275" s="576" t="s">
        <v>7</v>
      </c>
      <c r="G1275" s="576" t="s">
        <v>8395</v>
      </c>
      <c r="H1275" s="848"/>
      <c r="I1275" s="848"/>
    </row>
    <row r="1276" spans="1:9" ht="13.5">
      <c r="A1276" s="579" t="s">
        <v>1750</v>
      </c>
      <c r="B1276" s="665" t="s">
        <v>3432</v>
      </c>
      <c r="C1276" s="678" t="s">
        <v>3432</v>
      </c>
      <c r="D1276" s="575">
        <v>9168</v>
      </c>
      <c r="E1276" s="675" t="s">
        <v>6497</v>
      </c>
      <c r="F1276" s="576" t="s">
        <v>7</v>
      </c>
      <c r="G1276" s="576" t="s">
        <v>8395</v>
      </c>
      <c r="H1276" s="848"/>
      <c r="I1276" s="848"/>
    </row>
    <row r="1277" spans="1:9" ht="13.5">
      <c r="A1277" s="579" t="s">
        <v>1751</v>
      </c>
      <c r="B1277" s="665" t="s">
        <v>3417</v>
      </c>
      <c r="C1277" s="678" t="s">
        <v>3417</v>
      </c>
      <c r="D1277" s="575">
        <v>10716</v>
      </c>
      <c r="E1277" s="675" t="s">
        <v>6497</v>
      </c>
      <c r="F1277" s="576" t="s">
        <v>7</v>
      </c>
      <c r="G1277" s="576" t="s">
        <v>8395</v>
      </c>
      <c r="H1277" s="848"/>
      <c r="I1277" s="848"/>
    </row>
    <row r="1278" spans="1:9" ht="13.5">
      <c r="A1278" s="579" t="s">
        <v>2261</v>
      </c>
      <c r="B1278" s="665" t="s">
        <v>3446</v>
      </c>
      <c r="C1278" s="678" t="s">
        <v>3446</v>
      </c>
      <c r="D1278" s="575">
        <v>9144</v>
      </c>
      <c r="E1278" s="675" t="s">
        <v>6497</v>
      </c>
      <c r="F1278" s="576" t="s">
        <v>7</v>
      </c>
      <c r="G1278" s="576" t="s">
        <v>8395</v>
      </c>
      <c r="H1278" s="848"/>
      <c r="I1278" s="848"/>
    </row>
    <row r="1279" spans="1:9" ht="13.5">
      <c r="A1279" s="579" t="s">
        <v>2262</v>
      </c>
      <c r="B1279" s="665" t="s">
        <v>3431</v>
      </c>
      <c r="C1279" s="678" t="s">
        <v>3431</v>
      </c>
      <c r="D1279" s="575">
        <v>13140</v>
      </c>
      <c r="E1279" s="675" t="s">
        <v>6497</v>
      </c>
      <c r="F1279" s="576" t="s">
        <v>7</v>
      </c>
      <c r="G1279" s="576" t="s">
        <v>8395</v>
      </c>
      <c r="H1279" s="848"/>
      <c r="I1279" s="848"/>
    </row>
    <row r="1280" spans="1:9" ht="14.25" thickBot="1">
      <c r="A1280" s="579" t="s">
        <v>2263</v>
      </c>
      <c r="B1280" s="665" t="s">
        <v>3416</v>
      </c>
      <c r="C1280" s="678" t="s">
        <v>3416</v>
      </c>
      <c r="D1280" s="575">
        <v>15432</v>
      </c>
      <c r="E1280" s="675" t="s">
        <v>6497</v>
      </c>
      <c r="F1280" s="576" t="s">
        <v>7</v>
      </c>
      <c r="G1280" s="576" t="s">
        <v>8395</v>
      </c>
      <c r="H1280" s="848"/>
      <c r="I1280" s="848"/>
    </row>
    <row r="1281" spans="1:9" ht="13.5">
      <c r="A1281" s="161" t="s">
        <v>6938</v>
      </c>
      <c r="B1281" s="132"/>
      <c r="C1281" s="132"/>
      <c r="D1281" s="132"/>
      <c r="E1281" s="132"/>
      <c r="F1281" s="132"/>
      <c r="G1281" s="262"/>
      <c r="H1281" s="158"/>
      <c r="I1281" s="158"/>
    </row>
    <row r="1282" spans="1:9" ht="13.5">
      <c r="A1282" s="579" t="s">
        <v>1992</v>
      </c>
      <c r="B1282" s="665" t="s">
        <v>3389</v>
      </c>
      <c r="C1282" s="678" t="s">
        <v>3389</v>
      </c>
      <c r="D1282" s="575">
        <v>1728</v>
      </c>
      <c r="E1282" s="675" t="s">
        <v>6497</v>
      </c>
      <c r="F1282" s="576" t="s">
        <v>1294</v>
      </c>
      <c r="G1282" s="576" t="s">
        <v>8395</v>
      </c>
      <c r="H1282" s="848"/>
      <c r="I1282" s="848"/>
    </row>
    <row r="1283" spans="1:9" ht="13.5">
      <c r="A1283" s="579" t="s">
        <v>1993</v>
      </c>
      <c r="B1283" s="665" t="s">
        <v>3376</v>
      </c>
      <c r="C1283" s="678" t="s">
        <v>3376</v>
      </c>
      <c r="D1283" s="575">
        <v>2484</v>
      </c>
      <c r="E1283" s="675" t="s">
        <v>6497</v>
      </c>
      <c r="F1283" s="576" t="s">
        <v>1294</v>
      </c>
      <c r="G1283" s="576" t="s">
        <v>8395</v>
      </c>
      <c r="H1283" s="848"/>
      <c r="I1283" s="848"/>
    </row>
    <row r="1284" spans="1:9" ht="13.5">
      <c r="A1284" s="579" t="s">
        <v>1994</v>
      </c>
      <c r="B1284" s="665" t="s">
        <v>3362</v>
      </c>
      <c r="C1284" s="678" t="s">
        <v>3362</v>
      </c>
      <c r="D1284" s="575">
        <v>2916</v>
      </c>
      <c r="E1284" s="675" t="s">
        <v>6497</v>
      </c>
      <c r="F1284" s="576" t="s">
        <v>1294</v>
      </c>
      <c r="G1284" s="576" t="s">
        <v>8395</v>
      </c>
      <c r="H1284" s="848"/>
      <c r="I1284" s="848"/>
    </row>
    <row r="1285" spans="1:9" ht="13.5">
      <c r="A1285" s="579" t="s">
        <v>1995</v>
      </c>
      <c r="B1285" s="665" t="s">
        <v>3388</v>
      </c>
      <c r="C1285" s="678" t="s">
        <v>3388</v>
      </c>
      <c r="D1285" s="575">
        <v>6348</v>
      </c>
      <c r="E1285" s="675" t="s">
        <v>6497</v>
      </c>
      <c r="F1285" s="576" t="s">
        <v>1294</v>
      </c>
      <c r="G1285" s="576" t="s">
        <v>8395</v>
      </c>
      <c r="H1285" s="848"/>
      <c r="I1285" s="848"/>
    </row>
    <row r="1286" spans="1:9" ht="13.5">
      <c r="A1286" s="579" t="s">
        <v>1996</v>
      </c>
      <c r="B1286" s="665" t="s">
        <v>3375</v>
      </c>
      <c r="C1286" s="678" t="s">
        <v>3375</v>
      </c>
      <c r="D1286" s="575">
        <v>9120</v>
      </c>
      <c r="E1286" s="675" t="s">
        <v>6497</v>
      </c>
      <c r="F1286" s="576" t="s">
        <v>1294</v>
      </c>
      <c r="G1286" s="576" t="s">
        <v>8395</v>
      </c>
      <c r="H1286" s="848"/>
      <c r="I1286" s="848"/>
    </row>
    <row r="1287" spans="1:9" ht="13.5">
      <c r="A1287" s="579" t="s">
        <v>1997</v>
      </c>
      <c r="B1287" s="665" t="s">
        <v>3361</v>
      </c>
      <c r="C1287" s="678" t="s">
        <v>3361</v>
      </c>
      <c r="D1287" s="575">
        <v>10716</v>
      </c>
      <c r="E1287" s="675" t="s">
        <v>6497</v>
      </c>
      <c r="F1287" s="576" t="s">
        <v>1294</v>
      </c>
      <c r="G1287" s="576" t="s">
        <v>8395</v>
      </c>
      <c r="H1287" s="848"/>
      <c r="I1287" s="848"/>
    </row>
    <row r="1288" spans="1:9" ht="13.5">
      <c r="A1288" s="579" t="s">
        <v>1998</v>
      </c>
      <c r="B1288" s="665" t="s">
        <v>3387</v>
      </c>
      <c r="C1288" s="678" t="s">
        <v>3387</v>
      </c>
      <c r="D1288" s="575">
        <v>10200</v>
      </c>
      <c r="E1288" s="675" t="s">
        <v>6497</v>
      </c>
      <c r="F1288" s="576" t="s">
        <v>1294</v>
      </c>
      <c r="G1288" s="576" t="s">
        <v>8395</v>
      </c>
      <c r="H1288" s="848"/>
      <c r="I1288" s="848"/>
    </row>
    <row r="1289" spans="1:9" ht="13.5">
      <c r="A1289" s="579" t="s">
        <v>1999</v>
      </c>
      <c r="B1289" s="665" t="s">
        <v>3374</v>
      </c>
      <c r="C1289" s="678" t="s">
        <v>3374</v>
      </c>
      <c r="D1289" s="575">
        <v>14628</v>
      </c>
      <c r="E1289" s="675" t="s">
        <v>6497</v>
      </c>
      <c r="F1289" s="576" t="s">
        <v>1294</v>
      </c>
      <c r="G1289" s="576" t="s">
        <v>8395</v>
      </c>
      <c r="H1289" s="848"/>
      <c r="I1289" s="848"/>
    </row>
    <row r="1290" spans="1:9" ht="13.5">
      <c r="A1290" s="120" t="s">
        <v>2000</v>
      </c>
      <c r="B1290" s="665" t="s">
        <v>3360</v>
      </c>
      <c r="C1290" s="678" t="s">
        <v>3360</v>
      </c>
      <c r="D1290" s="575">
        <v>17208</v>
      </c>
      <c r="E1290" s="675" t="s">
        <v>6497</v>
      </c>
      <c r="F1290" s="576" t="s">
        <v>1294</v>
      </c>
      <c r="G1290" s="576" t="s">
        <v>8395</v>
      </c>
      <c r="H1290" s="848"/>
      <c r="I1290" s="848"/>
    </row>
    <row r="1291" spans="1:9" ht="13.5">
      <c r="A1291" s="120" t="s">
        <v>2001</v>
      </c>
      <c r="B1291" s="678" t="s">
        <v>3386</v>
      </c>
      <c r="C1291" s="678" t="s">
        <v>3386</v>
      </c>
      <c r="D1291" s="575">
        <v>9888</v>
      </c>
      <c r="E1291" s="675" t="s">
        <v>6497</v>
      </c>
      <c r="F1291" s="576" t="s">
        <v>1294</v>
      </c>
      <c r="G1291" s="576" t="s">
        <v>8395</v>
      </c>
      <c r="H1291" s="848"/>
      <c r="I1291" s="848"/>
    </row>
    <row r="1292" spans="1:9" ht="13.5">
      <c r="A1292" s="120" t="s">
        <v>2002</v>
      </c>
      <c r="B1292" s="678" t="s">
        <v>3373</v>
      </c>
      <c r="C1292" s="678" t="s">
        <v>3373</v>
      </c>
      <c r="D1292" s="575">
        <v>14208</v>
      </c>
      <c r="E1292" s="675" t="s">
        <v>6497</v>
      </c>
      <c r="F1292" s="576" t="s">
        <v>1294</v>
      </c>
      <c r="G1292" s="576" t="s">
        <v>8395</v>
      </c>
      <c r="H1292" s="848"/>
      <c r="I1292" s="848"/>
    </row>
    <row r="1293" spans="1:9" ht="13.5">
      <c r="A1293" s="579" t="s">
        <v>2003</v>
      </c>
      <c r="B1293" s="678" t="s">
        <v>3359</v>
      </c>
      <c r="C1293" s="678" t="s">
        <v>3359</v>
      </c>
      <c r="D1293" s="575">
        <v>16680</v>
      </c>
      <c r="E1293" s="675" t="s">
        <v>6497</v>
      </c>
      <c r="F1293" s="576" t="s">
        <v>1294</v>
      </c>
      <c r="G1293" s="576" t="s">
        <v>8395</v>
      </c>
      <c r="H1293" s="848"/>
      <c r="I1293" s="848"/>
    </row>
    <row r="1294" spans="1:9" ht="13.5">
      <c r="A1294" s="579" t="s">
        <v>2004</v>
      </c>
      <c r="B1294" s="665" t="s">
        <v>3385</v>
      </c>
      <c r="C1294" s="678" t="s">
        <v>3385</v>
      </c>
      <c r="D1294" s="575">
        <v>15768</v>
      </c>
      <c r="E1294" s="675" t="s">
        <v>6497</v>
      </c>
      <c r="F1294" s="576" t="s">
        <v>1294</v>
      </c>
      <c r="G1294" s="576" t="s">
        <v>8395</v>
      </c>
      <c r="H1294" s="848"/>
      <c r="I1294" s="848"/>
    </row>
    <row r="1295" spans="1:9" ht="13.5">
      <c r="A1295" s="579" t="s">
        <v>2005</v>
      </c>
      <c r="B1295" s="665" t="s">
        <v>3372</v>
      </c>
      <c r="C1295" s="678" t="s">
        <v>3372</v>
      </c>
      <c r="D1295" s="575">
        <v>22764</v>
      </c>
      <c r="E1295" s="675" t="s">
        <v>6497</v>
      </c>
      <c r="F1295" s="576" t="s">
        <v>1294</v>
      </c>
      <c r="G1295" s="576" t="s">
        <v>8395</v>
      </c>
      <c r="H1295" s="848"/>
      <c r="I1295" s="848"/>
    </row>
    <row r="1296" spans="1:9" ht="13.5">
      <c r="A1296" s="120" t="s">
        <v>2006</v>
      </c>
      <c r="B1296" s="665" t="s">
        <v>3358</v>
      </c>
      <c r="C1296" s="678" t="s">
        <v>3358</v>
      </c>
      <c r="D1296" s="575">
        <v>26688</v>
      </c>
      <c r="E1296" s="675" t="s">
        <v>6497</v>
      </c>
      <c r="F1296" s="576" t="s">
        <v>1294</v>
      </c>
      <c r="G1296" s="576" t="s">
        <v>8395</v>
      </c>
      <c r="H1296" s="848"/>
      <c r="I1296" s="848"/>
    </row>
    <row r="1297" spans="1:9" ht="13.5">
      <c r="A1297" s="120" t="s">
        <v>2007</v>
      </c>
      <c r="B1297" s="678" t="s">
        <v>3384</v>
      </c>
      <c r="C1297" s="678" t="s">
        <v>3384</v>
      </c>
      <c r="D1297" s="575">
        <v>15660</v>
      </c>
      <c r="E1297" s="675" t="s">
        <v>6497</v>
      </c>
      <c r="F1297" s="576" t="s">
        <v>1294</v>
      </c>
      <c r="G1297" s="576" t="s">
        <v>8395</v>
      </c>
      <c r="H1297" s="848"/>
      <c r="I1297" s="848"/>
    </row>
    <row r="1298" spans="1:9" ht="13.5">
      <c r="A1298" s="120" t="s">
        <v>2008</v>
      </c>
      <c r="B1298" s="678" t="s">
        <v>3371</v>
      </c>
      <c r="C1298" s="678" t="s">
        <v>3371</v>
      </c>
      <c r="D1298" s="575">
        <v>22500</v>
      </c>
      <c r="E1298" s="675" t="s">
        <v>6497</v>
      </c>
      <c r="F1298" s="576" t="s">
        <v>1294</v>
      </c>
      <c r="G1298" s="576" t="s">
        <v>8395</v>
      </c>
      <c r="H1298" s="848"/>
      <c r="I1298" s="848"/>
    </row>
    <row r="1299" spans="1:9" ht="13.5">
      <c r="A1299" s="579" t="s">
        <v>2009</v>
      </c>
      <c r="B1299" s="678" t="s">
        <v>3357</v>
      </c>
      <c r="C1299" s="678" t="s">
        <v>3357</v>
      </c>
      <c r="D1299" s="575">
        <v>26412</v>
      </c>
      <c r="E1299" s="675" t="s">
        <v>6497</v>
      </c>
      <c r="F1299" s="576" t="s">
        <v>1294</v>
      </c>
      <c r="G1299" s="576" t="s">
        <v>8395</v>
      </c>
      <c r="H1299" s="848"/>
      <c r="I1299" s="848"/>
    </row>
    <row r="1300" spans="1:9" ht="13.5">
      <c r="A1300" s="579" t="s">
        <v>2010</v>
      </c>
      <c r="B1300" s="665" t="s">
        <v>3383</v>
      </c>
      <c r="C1300" s="678" t="s">
        <v>3383</v>
      </c>
      <c r="D1300" s="575">
        <v>21636</v>
      </c>
      <c r="E1300" s="675" t="s">
        <v>6497</v>
      </c>
      <c r="F1300" s="576" t="s">
        <v>1294</v>
      </c>
      <c r="G1300" s="576" t="s">
        <v>8395</v>
      </c>
      <c r="H1300" s="848"/>
      <c r="I1300" s="848"/>
    </row>
    <row r="1301" spans="1:9" ht="13.5">
      <c r="A1301" s="579" t="s">
        <v>2011</v>
      </c>
      <c r="B1301" s="665" t="s">
        <v>3370</v>
      </c>
      <c r="C1301" s="678" t="s">
        <v>3370</v>
      </c>
      <c r="D1301" s="575">
        <v>31116</v>
      </c>
      <c r="E1301" s="675" t="s">
        <v>6497</v>
      </c>
      <c r="F1301" s="576" t="s">
        <v>1294</v>
      </c>
      <c r="G1301" s="576" t="s">
        <v>8395</v>
      </c>
      <c r="H1301" s="848"/>
      <c r="I1301" s="848"/>
    </row>
    <row r="1302" spans="1:9" ht="13.5">
      <c r="A1302" s="120" t="s">
        <v>2012</v>
      </c>
      <c r="B1302" s="665" t="s">
        <v>3356</v>
      </c>
      <c r="C1302" s="678" t="s">
        <v>3356</v>
      </c>
      <c r="D1302" s="575">
        <v>36468</v>
      </c>
      <c r="E1302" s="675" t="s">
        <v>6497</v>
      </c>
      <c r="F1302" s="576" t="s">
        <v>1294</v>
      </c>
      <c r="G1302" s="576" t="s">
        <v>8395</v>
      </c>
      <c r="H1302" s="158"/>
      <c r="I1302" s="158"/>
    </row>
    <row r="1303" spans="1:9" ht="13.5">
      <c r="A1303" s="120" t="s">
        <v>2013</v>
      </c>
      <c r="B1303" s="678" t="s">
        <v>3382</v>
      </c>
      <c r="C1303" s="678" t="s">
        <v>3382</v>
      </c>
      <c r="D1303" s="575">
        <v>20604</v>
      </c>
      <c r="E1303" s="675" t="s">
        <v>6497</v>
      </c>
      <c r="F1303" s="576" t="s">
        <v>1294</v>
      </c>
      <c r="G1303" s="576" t="s">
        <v>8395</v>
      </c>
      <c r="H1303" s="848"/>
      <c r="I1303" s="848"/>
    </row>
    <row r="1304" spans="1:9" ht="13.5">
      <c r="A1304" s="120" t="s">
        <v>2014</v>
      </c>
      <c r="B1304" s="678" t="s">
        <v>3369</v>
      </c>
      <c r="C1304" s="678" t="s">
        <v>3369</v>
      </c>
      <c r="D1304" s="575">
        <v>29604</v>
      </c>
      <c r="E1304" s="675" t="s">
        <v>6497</v>
      </c>
      <c r="F1304" s="576" t="s">
        <v>1294</v>
      </c>
      <c r="G1304" s="576" t="s">
        <v>8395</v>
      </c>
      <c r="H1304" s="848"/>
      <c r="I1304" s="848"/>
    </row>
    <row r="1305" spans="1:9" ht="13.5">
      <c r="A1305" s="579" t="s">
        <v>2015</v>
      </c>
      <c r="B1305" s="678" t="s">
        <v>3355</v>
      </c>
      <c r="C1305" s="678" t="s">
        <v>3355</v>
      </c>
      <c r="D1305" s="575">
        <v>34752</v>
      </c>
      <c r="E1305" s="675" t="s">
        <v>6497</v>
      </c>
      <c r="F1305" s="576" t="s">
        <v>1294</v>
      </c>
      <c r="G1305" s="576" t="s">
        <v>8395</v>
      </c>
      <c r="H1305" s="158"/>
      <c r="I1305" s="158"/>
    </row>
    <row r="1306" spans="1:9" ht="13.5">
      <c r="A1306" s="579" t="s">
        <v>2016</v>
      </c>
      <c r="B1306" s="665" t="s">
        <v>3381</v>
      </c>
      <c r="C1306" s="678" t="s">
        <v>3381</v>
      </c>
      <c r="D1306" s="575">
        <v>26172</v>
      </c>
      <c r="E1306" s="675" t="s">
        <v>6497</v>
      </c>
      <c r="F1306" s="576" t="s">
        <v>1294</v>
      </c>
      <c r="G1306" s="576" t="s">
        <v>8395</v>
      </c>
      <c r="H1306" s="848"/>
      <c r="I1306" s="848"/>
    </row>
    <row r="1307" spans="1:9" ht="13.5">
      <c r="A1307" s="579" t="s">
        <v>2017</v>
      </c>
      <c r="B1307" s="665" t="s">
        <v>3368</v>
      </c>
      <c r="C1307" s="678" t="s">
        <v>3368</v>
      </c>
      <c r="D1307" s="575">
        <v>37596</v>
      </c>
      <c r="E1307" s="675" t="s">
        <v>6497</v>
      </c>
      <c r="F1307" s="576" t="s">
        <v>1294</v>
      </c>
      <c r="G1307" s="576" t="s">
        <v>8395</v>
      </c>
      <c r="H1307" s="158"/>
      <c r="I1307" s="158"/>
    </row>
    <row r="1308" spans="1:9" ht="13.5">
      <c r="A1308" s="120" t="s">
        <v>2018</v>
      </c>
      <c r="B1308" s="665" t="s">
        <v>3354</v>
      </c>
      <c r="C1308" s="678" t="s">
        <v>3354</v>
      </c>
      <c r="D1308" s="575">
        <v>44196</v>
      </c>
      <c r="E1308" s="675" t="s">
        <v>6497</v>
      </c>
      <c r="F1308" s="576" t="s">
        <v>1294</v>
      </c>
      <c r="G1308" s="576" t="s">
        <v>8395</v>
      </c>
      <c r="H1308" s="158"/>
      <c r="I1308" s="158"/>
    </row>
    <row r="1309" spans="1:9" ht="13.5">
      <c r="A1309" s="120" t="s">
        <v>2019</v>
      </c>
      <c r="B1309" s="678" t="s">
        <v>3380</v>
      </c>
      <c r="C1309" s="678" t="s">
        <v>3380</v>
      </c>
      <c r="D1309" s="575">
        <v>26352</v>
      </c>
      <c r="E1309" s="675" t="s">
        <v>6497</v>
      </c>
      <c r="F1309" s="576" t="s">
        <v>1294</v>
      </c>
      <c r="G1309" s="576" t="s">
        <v>8395</v>
      </c>
      <c r="H1309" s="848"/>
      <c r="I1309" s="848"/>
    </row>
    <row r="1310" spans="1:9" ht="13.5">
      <c r="A1310" s="120" t="s">
        <v>2020</v>
      </c>
      <c r="B1310" s="678" t="s">
        <v>3367</v>
      </c>
      <c r="C1310" s="678" t="s">
        <v>3367</v>
      </c>
      <c r="D1310" s="575">
        <v>37908</v>
      </c>
      <c r="E1310" s="675" t="s">
        <v>6497</v>
      </c>
      <c r="F1310" s="576" t="s">
        <v>1294</v>
      </c>
      <c r="G1310" s="576" t="s">
        <v>8395</v>
      </c>
      <c r="H1310" s="158"/>
      <c r="I1310" s="158"/>
    </row>
    <row r="1311" spans="1:9" ht="13.5">
      <c r="A1311" s="579" t="s">
        <v>2021</v>
      </c>
      <c r="B1311" s="678" t="s">
        <v>3353</v>
      </c>
      <c r="C1311" s="678" t="s">
        <v>3353</v>
      </c>
      <c r="D1311" s="575">
        <v>44496</v>
      </c>
      <c r="E1311" s="675" t="s">
        <v>6497</v>
      </c>
      <c r="F1311" s="576" t="s">
        <v>1294</v>
      </c>
      <c r="G1311" s="576" t="s">
        <v>8395</v>
      </c>
      <c r="H1311" s="158"/>
      <c r="I1311" s="158"/>
    </row>
    <row r="1312" spans="1:9" ht="13.5">
      <c r="A1312" s="579" t="s">
        <v>2022</v>
      </c>
      <c r="B1312" s="665" t="s">
        <v>3379</v>
      </c>
      <c r="C1312" s="678" t="s">
        <v>3379</v>
      </c>
      <c r="D1312" s="575">
        <v>37728</v>
      </c>
      <c r="E1312" s="675" t="s">
        <v>6497</v>
      </c>
      <c r="F1312" s="576" t="s">
        <v>1294</v>
      </c>
      <c r="G1312" s="576" t="s">
        <v>8395</v>
      </c>
      <c r="H1312" s="158"/>
      <c r="I1312" s="158"/>
    </row>
    <row r="1313" spans="1:9" ht="13.5">
      <c r="A1313" s="579" t="s">
        <v>2023</v>
      </c>
      <c r="B1313" s="665" t="s">
        <v>3366</v>
      </c>
      <c r="C1313" s="678" t="s">
        <v>3366</v>
      </c>
      <c r="D1313" s="575">
        <v>54240</v>
      </c>
      <c r="E1313" s="675" t="s">
        <v>6497</v>
      </c>
      <c r="F1313" s="576" t="s">
        <v>1294</v>
      </c>
      <c r="G1313" s="576" t="s">
        <v>8395</v>
      </c>
      <c r="H1313" s="158"/>
      <c r="I1313" s="158"/>
    </row>
    <row r="1314" spans="1:9" ht="13.5">
      <c r="A1314" s="579" t="s">
        <v>2024</v>
      </c>
      <c r="B1314" s="665" t="s">
        <v>3352</v>
      </c>
      <c r="C1314" s="678" t="s">
        <v>3352</v>
      </c>
      <c r="D1314" s="575">
        <v>63684</v>
      </c>
      <c r="E1314" s="675" t="s">
        <v>6497</v>
      </c>
      <c r="F1314" s="576" t="s">
        <v>1294</v>
      </c>
      <c r="G1314" s="576" t="s">
        <v>8395</v>
      </c>
      <c r="H1314" s="158"/>
      <c r="I1314" s="158"/>
    </row>
    <row r="1315" spans="1:9" ht="13.5">
      <c r="A1315" s="579" t="s">
        <v>2025</v>
      </c>
      <c r="B1315" s="665" t="s">
        <v>3378</v>
      </c>
      <c r="C1315" s="678" t="s">
        <v>3378</v>
      </c>
      <c r="D1315" s="575">
        <v>8040</v>
      </c>
      <c r="E1315" s="675" t="s">
        <v>6497</v>
      </c>
      <c r="F1315" s="576" t="s">
        <v>1294</v>
      </c>
      <c r="G1315" s="576" t="s">
        <v>8395</v>
      </c>
      <c r="H1315" s="848"/>
      <c r="I1315" s="848"/>
    </row>
    <row r="1316" spans="1:9" ht="13.5">
      <c r="A1316" s="579" t="s">
        <v>2026</v>
      </c>
      <c r="B1316" s="665" t="s">
        <v>3365</v>
      </c>
      <c r="C1316" s="678" t="s">
        <v>3365</v>
      </c>
      <c r="D1316" s="575">
        <v>11436</v>
      </c>
      <c r="E1316" s="675" t="s">
        <v>6497</v>
      </c>
      <c r="F1316" s="576" t="s">
        <v>1294</v>
      </c>
      <c r="G1316" s="576" t="s">
        <v>8395</v>
      </c>
      <c r="H1316" s="848"/>
      <c r="I1316" s="848"/>
    </row>
    <row r="1317" spans="1:9" ht="13.5">
      <c r="A1317" s="120" t="s">
        <v>2027</v>
      </c>
      <c r="B1317" s="665" t="s">
        <v>3351</v>
      </c>
      <c r="C1317" s="678" t="s">
        <v>3351</v>
      </c>
      <c r="D1317" s="575">
        <v>13500</v>
      </c>
      <c r="E1317" s="675" t="s">
        <v>6497</v>
      </c>
      <c r="F1317" s="576" t="s">
        <v>1294</v>
      </c>
      <c r="G1317" s="576" t="s">
        <v>8395</v>
      </c>
      <c r="H1317" s="848"/>
      <c r="I1317" s="848"/>
    </row>
    <row r="1318" spans="1:9" ht="13.5">
      <c r="A1318" s="120" t="s">
        <v>2028</v>
      </c>
      <c r="B1318" s="678" t="s">
        <v>5960</v>
      </c>
      <c r="C1318" s="678" t="s">
        <v>5960</v>
      </c>
      <c r="D1318" s="575">
        <v>7740</v>
      </c>
      <c r="E1318" s="675" t="s">
        <v>6497</v>
      </c>
      <c r="F1318" s="576" t="s">
        <v>1294</v>
      </c>
      <c r="G1318" s="576" t="s">
        <v>8395</v>
      </c>
      <c r="H1318" s="848"/>
      <c r="I1318" s="848"/>
    </row>
    <row r="1319" spans="1:9" ht="13.5">
      <c r="A1319" s="120" t="s">
        <v>2029</v>
      </c>
      <c r="B1319" s="678" t="s">
        <v>5961</v>
      </c>
      <c r="C1319" s="678" t="s">
        <v>5961</v>
      </c>
      <c r="D1319" s="575">
        <v>11136</v>
      </c>
      <c r="E1319" s="675" t="s">
        <v>6497</v>
      </c>
      <c r="F1319" s="576" t="s">
        <v>1294</v>
      </c>
      <c r="G1319" s="576" t="s">
        <v>8395</v>
      </c>
      <c r="H1319" s="848"/>
      <c r="I1319" s="848"/>
    </row>
    <row r="1320" spans="1:9" ht="13.5">
      <c r="A1320" s="579" t="s">
        <v>2030</v>
      </c>
      <c r="B1320" s="678" t="s">
        <v>5962</v>
      </c>
      <c r="C1320" s="678" t="s">
        <v>5962</v>
      </c>
      <c r="D1320" s="575">
        <v>13056</v>
      </c>
      <c r="E1320" s="675" t="s">
        <v>6497</v>
      </c>
      <c r="F1320" s="576" t="s">
        <v>1294</v>
      </c>
      <c r="G1320" s="576" t="s">
        <v>8395</v>
      </c>
      <c r="H1320" s="848"/>
      <c r="I1320" s="848"/>
    </row>
    <row r="1321" spans="1:9" ht="13.5">
      <c r="A1321" s="579" t="s">
        <v>2031</v>
      </c>
      <c r="B1321" s="665" t="s">
        <v>3377</v>
      </c>
      <c r="C1321" s="678" t="s">
        <v>3377</v>
      </c>
      <c r="D1321" s="575">
        <v>6396</v>
      </c>
      <c r="E1321" s="675" t="s">
        <v>6497</v>
      </c>
      <c r="F1321" s="576" t="s">
        <v>1294</v>
      </c>
      <c r="G1321" s="576" t="s">
        <v>8395</v>
      </c>
      <c r="H1321" s="848"/>
      <c r="I1321" s="848"/>
    </row>
    <row r="1322" spans="1:9" ht="13.5">
      <c r="A1322" s="579" t="s">
        <v>2032</v>
      </c>
      <c r="B1322" s="665" t="s">
        <v>3364</v>
      </c>
      <c r="C1322" s="678" t="s">
        <v>3364</v>
      </c>
      <c r="D1322" s="575">
        <v>9168</v>
      </c>
      <c r="E1322" s="675" t="s">
        <v>6497</v>
      </c>
      <c r="F1322" s="576" t="s">
        <v>1294</v>
      </c>
      <c r="G1322" s="576" t="s">
        <v>8395</v>
      </c>
      <c r="H1322" s="848"/>
      <c r="I1322" s="848"/>
    </row>
    <row r="1323" spans="1:9" ht="13.5">
      <c r="A1323" s="579" t="s">
        <v>2033</v>
      </c>
      <c r="B1323" s="665" t="s">
        <v>3350</v>
      </c>
      <c r="C1323" s="678" t="s">
        <v>3350</v>
      </c>
      <c r="D1323" s="575">
        <v>10716</v>
      </c>
      <c r="E1323" s="675" t="s">
        <v>6497</v>
      </c>
      <c r="F1323" s="576" t="s">
        <v>1294</v>
      </c>
      <c r="G1323" s="576" t="s">
        <v>8395</v>
      </c>
      <c r="H1323" s="848"/>
      <c r="I1323" s="848"/>
    </row>
    <row r="1324" spans="1:9" ht="13.5">
      <c r="A1324" s="579" t="s">
        <v>2264</v>
      </c>
      <c r="B1324" s="665" t="s">
        <v>5963</v>
      </c>
      <c r="C1324" s="678" t="s">
        <v>5963</v>
      </c>
      <c r="D1324" s="575">
        <v>9144</v>
      </c>
      <c r="E1324" s="675" t="s">
        <v>6497</v>
      </c>
      <c r="F1324" s="576" t="s">
        <v>1294</v>
      </c>
      <c r="G1324" s="576" t="s">
        <v>8395</v>
      </c>
      <c r="H1324" s="848"/>
      <c r="I1324" s="848"/>
    </row>
    <row r="1325" spans="1:9" ht="13.5">
      <c r="A1325" s="579" t="s">
        <v>2265</v>
      </c>
      <c r="B1325" s="665" t="s">
        <v>5964</v>
      </c>
      <c r="C1325" s="678" t="s">
        <v>5964</v>
      </c>
      <c r="D1325" s="575">
        <v>13140</v>
      </c>
      <c r="E1325" s="675" t="s">
        <v>6497</v>
      </c>
      <c r="F1325" s="576" t="s">
        <v>1294</v>
      </c>
      <c r="G1325" s="576" t="s">
        <v>8395</v>
      </c>
      <c r="H1325" s="848"/>
      <c r="I1325" s="848"/>
    </row>
    <row r="1326" spans="1:9" ht="14.25" thickBot="1">
      <c r="A1326" s="579" t="s">
        <v>2266</v>
      </c>
      <c r="B1326" s="665" t="s">
        <v>5965</v>
      </c>
      <c r="C1326" s="678" t="s">
        <v>5965</v>
      </c>
      <c r="D1326" s="575">
        <v>15432</v>
      </c>
      <c r="E1326" s="675" t="s">
        <v>6497</v>
      </c>
      <c r="F1326" s="576" t="s">
        <v>1294</v>
      </c>
      <c r="G1326" s="576" t="s">
        <v>8395</v>
      </c>
      <c r="H1326" s="848"/>
      <c r="I1326" s="848"/>
    </row>
    <row r="1327" spans="1:9" ht="13.5">
      <c r="A1327" s="161" t="s">
        <v>3488</v>
      </c>
      <c r="B1327" s="132"/>
      <c r="C1327" s="132"/>
      <c r="D1327" s="132"/>
      <c r="E1327" s="132"/>
      <c r="F1327" s="132"/>
      <c r="G1327" s="262"/>
      <c r="H1327" s="158"/>
      <c r="I1327" s="158"/>
    </row>
    <row r="1328" spans="1:9" ht="14.25">
      <c r="A1328" s="579" t="s">
        <v>1752</v>
      </c>
      <c r="B1328" s="592" t="s">
        <v>10355</v>
      </c>
      <c r="C1328" s="592" t="s">
        <v>10355</v>
      </c>
      <c r="D1328" s="575">
        <v>2244</v>
      </c>
      <c r="E1328" s="675" t="s">
        <v>6497</v>
      </c>
      <c r="F1328" s="576" t="s">
        <v>7</v>
      </c>
      <c r="G1328" s="576" t="s">
        <v>8395</v>
      </c>
      <c r="H1328" s="158"/>
      <c r="I1328" s="848"/>
    </row>
    <row r="1329" spans="1:9" ht="28.15" customHeight="1">
      <c r="A1329" s="579" t="s">
        <v>1753</v>
      </c>
      <c r="B1329" s="592" t="s">
        <v>10343</v>
      </c>
      <c r="C1329" s="592" t="s">
        <v>10343</v>
      </c>
      <c r="D1329" s="575">
        <v>6096</v>
      </c>
      <c r="E1329" s="675" t="s">
        <v>6497</v>
      </c>
      <c r="F1329" s="576" t="s">
        <v>7</v>
      </c>
      <c r="G1329" s="576" t="s">
        <v>8395</v>
      </c>
      <c r="H1329" s="848"/>
      <c r="I1329" s="848"/>
    </row>
    <row r="1330" spans="1:9" ht="28.15" customHeight="1">
      <c r="A1330" s="579" t="s">
        <v>1754</v>
      </c>
      <c r="B1330" s="592" t="s">
        <v>10361</v>
      </c>
      <c r="C1330" s="592" t="s">
        <v>10361</v>
      </c>
      <c r="D1330" s="575">
        <v>1212</v>
      </c>
      <c r="E1330" s="675" t="s">
        <v>6497</v>
      </c>
      <c r="F1330" s="576" t="s">
        <v>7</v>
      </c>
      <c r="G1330" s="576" t="s">
        <v>8395</v>
      </c>
      <c r="H1330" s="848"/>
      <c r="I1330" s="848"/>
    </row>
    <row r="1331" spans="1:9" ht="28.15" customHeight="1">
      <c r="A1331" s="579" t="s">
        <v>1755</v>
      </c>
      <c r="B1331" s="592" t="s">
        <v>10362</v>
      </c>
      <c r="C1331" s="592" t="s">
        <v>10362</v>
      </c>
      <c r="D1331" s="575">
        <v>2028</v>
      </c>
      <c r="E1331" s="675" t="s">
        <v>6497</v>
      </c>
      <c r="F1331" s="576" t="s">
        <v>7</v>
      </c>
      <c r="G1331" s="576" t="s">
        <v>8395</v>
      </c>
      <c r="H1331" s="848"/>
      <c r="I1331" s="848"/>
    </row>
    <row r="1332" spans="1:9" ht="14.25">
      <c r="A1332" s="579" t="s">
        <v>1756</v>
      </c>
      <c r="B1332" s="592" t="s">
        <v>10360</v>
      </c>
      <c r="C1332" s="592" t="s">
        <v>10360</v>
      </c>
      <c r="D1332" s="575">
        <v>3036</v>
      </c>
      <c r="E1332" s="675" t="s">
        <v>6497</v>
      </c>
      <c r="F1332" s="576" t="s">
        <v>7</v>
      </c>
      <c r="G1332" s="576" t="s">
        <v>8395</v>
      </c>
      <c r="H1332" s="848"/>
      <c r="I1332" s="848"/>
    </row>
    <row r="1333" spans="1:9" ht="14.25">
      <c r="A1333" s="579" t="s">
        <v>1757</v>
      </c>
      <c r="B1333" s="592" t="s">
        <v>10347</v>
      </c>
      <c r="C1333" s="592" t="s">
        <v>10347</v>
      </c>
      <c r="D1333" s="575">
        <v>3036</v>
      </c>
      <c r="E1333" s="675" t="s">
        <v>6497</v>
      </c>
      <c r="F1333" s="576" t="s">
        <v>7</v>
      </c>
      <c r="G1333" s="576" t="s">
        <v>8395</v>
      </c>
      <c r="H1333" s="158"/>
      <c r="I1333" s="848"/>
    </row>
    <row r="1334" spans="1:9" ht="14.25">
      <c r="A1334" s="579" t="s">
        <v>1758</v>
      </c>
      <c r="B1334" s="592" t="s">
        <v>10349</v>
      </c>
      <c r="C1334" s="592" t="s">
        <v>10349</v>
      </c>
      <c r="D1334" s="575">
        <v>20328</v>
      </c>
      <c r="E1334" s="675" t="s">
        <v>6497</v>
      </c>
      <c r="F1334" s="576" t="s">
        <v>7</v>
      </c>
      <c r="G1334" s="576" t="s">
        <v>8395</v>
      </c>
      <c r="H1334" s="158"/>
      <c r="I1334" s="848"/>
    </row>
    <row r="1335" spans="1:9" ht="14.25">
      <c r="A1335" s="579" t="s">
        <v>1759</v>
      </c>
      <c r="B1335" s="592" t="s">
        <v>10350</v>
      </c>
      <c r="C1335" s="592" t="s">
        <v>10350</v>
      </c>
      <c r="D1335" s="575">
        <v>50820</v>
      </c>
      <c r="E1335" s="675" t="s">
        <v>6497</v>
      </c>
      <c r="F1335" s="576" t="s">
        <v>7</v>
      </c>
      <c r="G1335" s="576" t="s">
        <v>8395</v>
      </c>
      <c r="H1335" s="158"/>
      <c r="I1335" s="158"/>
    </row>
    <row r="1336" spans="1:9" ht="24">
      <c r="A1336" s="120" t="s">
        <v>1760</v>
      </c>
      <c r="B1336" s="592" t="s">
        <v>10351</v>
      </c>
      <c r="C1336" s="592" t="s">
        <v>10352</v>
      </c>
      <c r="D1336" s="575">
        <v>3036</v>
      </c>
      <c r="E1336" s="675" t="s">
        <v>6497</v>
      </c>
      <c r="F1336" s="576" t="s">
        <v>7</v>
      </c>
      <c r="G1336" s="576" t="s">
        <v>8395</v>
      </c>
      <c r="H1336" s="158"/>
      <c r="I1336" s="848"/>
    </row>
    <row r="1337" spans="1:9" ht="24">
      <c r="A1337" s="120" t="s">
        <v>2355</v>
      </c>
      <c r="B1337" s="592" t="s">
        <v>10333</v>
      </c>
      <c r="C1337" s="592" t="s">
        <v>10333</v>
      </c>
      <c r="D1337" s="575">
        <v>972</v>
      </c>
      <c r="E1337" s="675" t="s">
        <v>6497</v>
      </c>
      <c r="F1337" s="576" t="s">
        <v>7</v>
      </c>
      <c r="G1337" s="576" t="s">
        <v>8395</v>
      </c>
      <c r="H1337" s="946"/>
      <c r="I1337" s="848"/>
    </row>
    <row r="1338" spans="1:9" ht="24">
      <c r="A1338" s="579" t="s">
        <v>1991</v>
      </c>
      <c r="B1338" s="592" t="s">
        <v>10334</v>
      </c>
      <c r="C1338" s="592" t="s">
        <v>10334</v>
      </c>
      <c r="D1338" s="575">
        <v>1896</v>
      </c>
      <c r="E1338" s="675" t="s">
        <v>6497</v>
      </c>
      <c r="F1338" s="576" t="s">
        <v>7</v>
      </c>
      <c r="G1338" s="576" t="s">
        <v>8395</v>
      </c>
      <c r="H1338" s="158"/>
      <c r="I1338" s="848"/>
    </row>
    <row r="1339" spans="1:9" ht="24">
      <c r="A1339" s="579" t="s">
        <v>1906</v>
      </c>
      <c r="B1339" s="592" t="s">
        <v>10335</v>
      </c>
      <c r="C1339" s="592" t="s">
        <v>10335</v>
      </c>
      <c r="D1339" s="575">
        <v>3396</v>
      </c>
      <c r="E1339" s="675" t="s">
        <v>6497</v>
      </c>
      <c r="F1339" s="576" t="s">
        <v>7</v>
      </c>
      <c r="G1339" s="576" t="s">
        <v>8395</v>
      </c>
      <c r="H1339" s="158"/>
      <c r="I1339" s="848"/>
    </row>
    <row r="1340" spans="1:9" ht="24">
      <c r="A1340" s="579" t="s">
        <v>1907</v>
      </c>
      <c r="B1340" s="592" t="s">
        <v>10337</v>
      </c>
      <c r="C1340" s="592" t="s">
        <v>10337</v>
      </c>
      <c r="D1340" s="575">
        <v>4080</v>
      </c>
      <c r="E1340" s="675" t="s">
        <v>6497</v>
      </c>
      <c r="F1340" s="576" t="s">
        <v>7</v>
      </c>
      <c r="G1340" s="576" t="s">
        <v>8395</v>
      </c>
      <c r="H1340" s="158"/>
      <c r="I1340" s="848"/>
    </row>
    <row r="1341" spans="1:9" ht="24.75" thickBot="1">
      <c r="A1341" s="579" t="s">
        <v>1908</v>
      </c>
      <c r="B1341" s="592" t="s">
        <v>10339</v>
      </c>
      <c r="C1341" s="592" t="s">
        <v>10340</v>
      </c>
      <c r="D1341" s="575">
        <v>6540</v>
      </c>
      <c r="E1341" s="675" t="s">
        <v>6497</v>
      </c>
      <c r="F1341" s="576" t="s">
        <v>7</v>
      </c>
      <c r="G1341" s="576" t="s">
        <v>8395</v>
      </c>
      <c r="H1341" s="848"/>
      <c r="I1341" s="848"/>
    </row>
    <row r="1342" spans="1:9" ht="13.5">
      <c r="A1342" s="161" t="s">
        <v>3489</v>
      </c>
      <c r="B1342" s="132"/>
      <c r="C1342" s="132"/>
      <c r="D1342" s="132"/>
      <c r="E1342" s="132"/>
      <c r="F1342" s="132"/>
      <c r="G1342" s="262"/>
      <c r="H1342" s="158"/>
      <c r="I1342" s="158"/>
    </row>
    <row r="1343" spans="1:9" ht="13.5">
      <c r="A1343" s="579" t="s">
        <v>2039</v>
      </c>
      <c r="B1343" s="665" t="s">
        <v>3403</v>
      </c>
      <c r="C1343" s="678" t="s">
        <v>3403</v>
      </c>
      <c r="D1343" s="575">
        <v>2244</v>
      </c>
      <c r="E1343" s="675" t="s">
        <v>6497</v>
      </c>
      <c r="F1343" s="576" t="s">
        <v>1294</v>
      </c>
      <c r="G1343" s="576" t="s">
        <v>8395</v>
      </c>
      <c r="H1343" s="848"/>
      <c r="I1343" s="848"/>
    </row>
    <row r="1344" spans="1:9" ht="13.5">
      <c r="A1344" s="579" t="s">
        <v>2040</v>
      </c>
      <c r="B1344" s="665" t="s">
        <v>3406</v>
      </c>
      <c r="C1344" s="678" t="s">
        <v>3406</v>
      </c>
      <c r="D1344" s="575">
        <v>6096</v>
      </c>
      <c r="E1344" s="675" t="s">
        <v>6497</v>
      </c>
      <c r="F1344" s="576" t="s">
        <v>1294</v>
      </c>
      <c r="G1344" s="576" t="s">
        <v>8395</v>
      </c>
      <c r="H1344" s="848"/>
      <c r="I1344" s="848"/>
    </row>
    <row r="1345" spans="1:9" ht="13.5">
      <c r="A1345" s="579" t="s">
        <v>2041</v>
      </c>
      <c r="B1345" s="665" t="s">
        <v>3399</v>
      </c>
      <c r="C1345" s="678" t="s">
        <v>3399</v>
      </c>
      <c r="D1345" s="575">
        <v>1212</v>
      </c>
      <c r="E1345" s="675" t="s">
        <v>6497</v>
      </c>
      <c r="F1345" s="576" t="s">
        <v>1294</v>
      </c>
      <c r="G1345" s="576" t="s">
        <v>8395</v>
      </c>
      <c r="H1345" s="848"/>
      <c r="I1345" s="848"/>
    </row>
    <row r="1346" spans="1:9" ht="13.5">
      <c r="A1346" s="579" t="s">
        <v>2042</v>
      </c>
      <c r="B1346" s="665" t="s">
        <v>3398</v>
      </c>
      <c r="C1346" s="678" t="s">
        <v>3398</v>
      </c>
      <c r="D1346" s="575">
        <v>2028</v>
      </c>
      <c r="E1346" s="675" t="s">
        <v>6497</v>
      </c>
      <c r="F1346" s="576" t="s">
        <v>1294</v>
      </c>
      <c r="G1346" s="576" t="s">
        <v>8395</v>
      </c>
      <c r="H1346" s="848"/>
      <c r="I1346" s="848"/>
    </row>
    <row r="1347" spans="1:9" ht="13.5">
      <c r="A1347" s="579" t="s">
        <v>2043</v>
      </c>
      <c r="B1347" s="665" t="s">
        <v>3400</v>
      </c>
      <c r="C1347" s="678" t="s">
        <v>3400</v>
      </c>
      <c r="D1347" s="575">
        <v>3036</v>
      </c>
      <c r="E1347" s="675" t="s">
        <v>6497</v>
      </c>
      <c r="F1347" s="576" t="s">
        <v>1294</v>
      </c>
      <c r="G1347" s="576" t="s">
        <v>8395</v>
      </c>
      <c r="H1347" s="848"/>
      <c r="I1347" s="848"/>
    </row>
    <row r="1348" spans="1:9" ht="13.5">
      <c r="A1348" s="579" t="s">
        <v>2044</v>
      </c>
      <c r="B1348" s="665" t="s">
        <v>2142</v>
      </c>
      <c r="C1348" s="678" t="s">
        <v>2142</v>
      </c>
      <c r="D1348" s="575">
        <v>3036</v>
      </c>
      <c r="E1348" s="675" t="s">
        <v>6497</v>
      </c>
      <c r="F1348" s="576" t="s">
        <v>1294</v>
      </c>
      <c r="G1348" s="576" t="s">
        <v>8395</v>
      </c>
      <c r="H1348" s="848"/>
      <c r="I1348" s="848"/>
    </row>
    <row r="1349" spans="1:9" ht="13.5">
      <c r="A1349" s="579" t="s">
        <v>2045</v>
      </c>
      <c r="B1349" s="665" t="s">
        <v>2143</v>
      </c>
      <c r="C1349" s="678" t="s">
        <v>2143</v>
      </c>
      <c r="D1349" s="575">
        <v>20328</v>
      </c>
      <c r="E1349" s="675" t="s">
        <v>6497</v>
      </c>
      <c r="F1349" s="576" t="s">
        <v>1294</v>
      </c>
      <c r="G1349" s="576" t="s">
        <v>8395</v>
      </c>
      <c r="H1349" s="848"/>
      <c r="I1349" s="848"/>
    </row>
    <row r="1350" spans="1:9" ht="13.5">
      <c r="A1350" s="579" t="s">
        <v>2046</v>
      </c>
      <c r="B1350" s="665" t="s">
        <v>2144</v>
      </c>
      <c r="C1350" s="678" t="s">
        <v>2144</v>
      </c>
      <c r="D1350" s="575">
        <v>50820</v>
      </c>
      <c r="E1350" s="675" t="s">
        <v>6497</v>
      </c>
      <c r="F1350" s="576" t="s">
        <v>1294</v>
      </c>
      <c r="G1350" s="576" t="s">
        <v>8395</v>
      </c>
      <c r="H1350" s="158"/>
      <c r="I1350" s="158"/>
    </row>
    <row r="1351" spans="1:9" ht="24">
      <c r="A1351" s="120" t="s">
        <v>2047</v>
      </c>
      <c r="B1351" s="665" t="s">
        <v>5966</v>
      </c>
      <c r="C1351" s="678" t="s">
        <v>3404</v>
      </c>
      <c r="D1351" s="575">
        <v>3036</v>
      </c>
      <c r="E1351" s="675" t="s">
        <v>6497</v>
      </c>
      <c r="F1351" s="576" t="s">
        <v>1294</v>
      </c>
      <c r="G1351" s="576" t="s">
        <v>8395</v>
      </c>
      <c r="H1351" s="848"/>
      <c r="I1351" s="848"/>
    </row>
    <row r="1352" spans="1:9" ht="13.5">
      <c r="A1352" s="120" t="s">
        <v>2356</v>
      </c>
      <c r="B1352" s="678" t="s">
        <v>3411</v>
      </c>
      <c r="C1352" s="678" t="s">
        <v>3411</v>
      </c>
      <c r="D1352" s="575">
        <v>972</v>
      </c>
      <c r="E1352" s="675" t="s">
        <v>6497</v>
      </c>
      <c r="F1352" s="576" t="s">
        <v>1294</v>
      </c>
      <c r="G1352" s="576" t="s">
        <v>8395</v>
      </c>
      <c r="H1352" s="848"/>
      <c r="I1352" s="848"/>
    </row>
    <row r="1353" spans="1:9" ht="24">
      <c r="A1353" s="579" t="s">
        <v>2048</v>
      </c>
      <c r="B1353" s="678" t="s">
        <v>3410</v>
      </c>
      <c r="C1353" s="678" t="s">
        <v>3410</v>
      </c>
      <c r="D1353" s="575">
        <v>1896</v>
      </c>
      <c r="E1353" s="675" t="s">
        <v>6497</v>
      </c>
      <c r="F1353" s="576" t="s">
        <v>1294</v>
      </c>
      <c r="G1353" s="576" t="s">
        <v>8395</v>
      </c>
      <c r="H1353" s="848"/>
      <c r="I1353" s="848"/>
    </row>
    <row r="1354" spans="1:9" ht="24">
      <c r="A1354" s="579" t="s">
        <v>2049</v>
      </c>
      <c r="B1354" s="665" t="s">
        <v>3409</v>
      </c>
      <c r="C1354" s="678" t="s">
        <v>3409</v>
      </c>
      <c r="D1354" s="575">
        <v>3396</v>
      </c>
      <c r="E1354" s="675" t="s">
        <v>6497</v>
      </c>
      <c r="F1354" s="576" t="s">
        <v>1294</v>
      </c>
      <c r="G1354" s="576" t="s">
        <v>8395</v>
      </c>
      <c r="H1354" s="848"/>
      <c r="I1354" s="848"/>
    </row>
    <row r="1355" spans="1:9" ht="24">
      <c r="A1355" s="579" t="s">
        <v>2050</v>
      </c>
      <c r="B1355" s="665" t="s">
        <v>3408</v>
      </c>
      <c r="C1355" s="678" t="s">
        <v>3408</v>
      </c>
      <c r="D1355" s="575">
        <v>4080</v>
      </c>
      <c r="E1355" s="675" t="s">
        <v>6497</v>
      </c>
      <c r="F1355" s="576" t="s">
        <v>1294</v>
      </c>
      <c r="G1355" s="576" t="s">
        <v>8395</v>
      </c>
      <c r="H1355" s="848"/>
      <c r="I1355" s="848"/>
    </row>
    <row r="1356" spans="1:9" ht="24.75" thickBot="1">
      <c r="A1356" s="579" t="s">
        <v>2051</v>
      </c>
      <c r="B1356" s="665" t="s">
        <v>3407</v>
      </c>
      <c r="C1356" s="678" t="s">
        <v>3407</v>
      </c>
      <c r="D1356" s="575">
        <v>6540</v>
      </c>
      <c r="E1356" s="675" t="s">
        <v>6497</v>
      </c>
      <c r="F1356" s="576" t="s">
        <v>1294</v>
      </c>
      <c r="G1356" s="576" t="s">
        <v>8395</v>
      </c>
      <c r="H1356" s="848"/>
      <c r="I1356" s="848"/>
    </row>
    <row r="1357" spans="1:9" ht="13.5">
      <c r="A1357" s="161" t="s">
        <v>3490</v>
      </c>
      <c r="B1357" s="132"/>
      <c r="C1357" s="132"/>
      <c r="D1357" s="132"/>
      <c r="E1357" s="132"/>
      <c r="F1357" s="132"/>
      <c r="G1357" s="262"/>
      <c r="H1357" s="158"/>
      <c r="I1357" s="158"/>
    </row>
    <row r="1358" spans="1:9" ht="14.25">
      <c r="A1358" s="579" t="s">
        <v>1761</v>
      </c>
      <c r="B1358" s="592" t="s">
        <v>10345</v>
      </c>
      <c r="C1358" s="592" t="s">
        <v>10346</v>
      </c>
      <c r="D1358" s="575">
        <v>5076</v>
      </c>
      <c r="E1358" s="675" t="s">
        <v>6497</v>
      </c>
      <c r="F1358" s="576" t="s">
        <v>7</v>
      </c>
      <c r="G1358" s="576" t="s">
        <v>8395</v>
      </c>
      <c r="H1358" s="848"/>
      <c r="I1358" s="848"/>
    </row>
    <row r="1359" spans="1:9" ht="14.25">
      <c r="A1359" s="579" t="s">
        <v>1762</v>
      </c>
      <c r="B1359" s="592" t="s">
        <v>10357</v>
      </c>
      <c r="C1359" s="592" t="s">
        <v>10357</v>
      </c>
      <c r="D1359" s="575">
        <v>1008</v>
      </c>
      <c r="E1359" s="675" t="s">
        <v>6497</v>
      </c>
      <c r="F1359" s="576" t="s">
        <v>7</v>
      </c>
      <c r="G1359" s="576" t="s">
        <v>8395</v>
      </c>
      <c r="H1359" s="158"/>
      <c r="I1359" s="848"/>
    </row>
    <row r="1360" spans="1:9" ht="15" thickBot="1">
      <c r="A1360" s="579" t="s">
        <v>1763</v>
      </c>
      <c r="B1360" s="592" t="s">
        <v>10358</v>
      </c>
      <c r="C1360" s="592" t="s">
        <v>10358</v>
      </c>
      <c r="D1360" s="575">
        <v>2244</v>
      </c>
      <c r="E1360" s="675" t="s">
        <v>6497</v>
      </c>
      <c r="F1360" s="576" t="s">
        <v>7</v>
      </c>
      <c r="G1360" s="576" t="s">
        <v>8395</v>
      </c>
      <c r="H1360" s="848"/>
      <c r="I1360" s="848"/>
    </row>
    <row r="1361" spans="1:9" ht="13.5">
      <c r="A1361" s="161" t="s">
        <v>3491</v>
      </c>
      <c r="B1361" s="132"/>
      <c r="C1361" s="132"/>
      <c r="D1361" s="132"/>
      <c r="E1361" s="132"/>
      <c r="F1361" s="132"/>
      <c r="G1361" s="262"/>
      <c r="H1361" s="158"/>
      <c r="I1361" s="158"/>
    </row>
    <row r="1362" spans="1:9" ht="13.5">
      <c r="A1362" s="579" t="s">
        <v>2052</v>
      </c>
      <c r="B1362" s="665" t="s">
        <v>3405</v>
      </c>
      <c r="C1362" s="678" t="s">
        <v>3405</v>
      </c>
      <c r="D1362" s="575">
        <v>5076</v>
      </c>
      <c r="E1362" s="675" t="s">
        <v>6497</v>
      </c>
      <c r="F1362" s="576" t="s">
        <v>1294</v>
      </c>
      <c r="G1362" s="576" t="s">
        <v>8395</v>
      </c>
      <c r="H1362" s="848"/>
      <c r="I1362" s="848"/>
    </row>
    <row r="1363" spans="1:9" ht="13.5">
      <c r="A1363" s="579" t="s">
        <v>2053</v>
      </c>
      <c r="B1363" s="665" t="s">
        <v>3402</v>
      </c>
      <c r="C1363" s="678" t="s">
        <v>3402</v>
      </c>
      <c r="D1363" s="575">
        <v>1008</v>
      </c>
      <c r="E1363" s="675" t="s">
        <v>6497</v>
      </c>
      <c r="F1363" s="576" t="s">
        <v>1294</v>
      </c>
      <c r="G1363" s="576" t="s">
        <v>8395</v>
      </c>
      <c r="H1363" s="848"/>
      <c r="I1363" s="848"/>
    </row>
    <row r="1364" spans="1:9" ht="14.25" thickBot="1">
      <c r="A1364" s="579" t="s">
        <v>2054</v>
      </c>
      <c r="B1364" s="665" t="s">
        <v>3401</v>
      </c>
      <c r="C1364" s="678" t="s">
        <v>3401</v>
      </c>
      <c r="D1364" s="575">
        <v>2244</v>
      </c>
      <c r="E1364" s="675" t="s">
        <v>6497</v>
      </c>
      <c r="F1364" s="576" t="s">
        <v>1294</v>
      </c>
      <c r="G1364" s="576" t="s">
        <v>8395</v>
      </c>
      <c r="H1364" s="848"/>
      <c r="I1364" s="848"/>
    </row>
    <row r="1365" spans="1:9" ht="13.5">
      <c r="A1365" s="233" t="s">
        <v>1889</v>
      </c>
      <c r="B1365" s="132"/>
      <c r="C1365" s="132"/>
      <c r="D1365" s="132"/>
      <c r="E1365" s="132"/>
      <c r="F1365" s="132"/>
      <c r="G1365" s="262"/>
      <c r="H1365" s="158"/>
      <c r="I1365" s="158"/>
    </row>
    <row r="1366" spans="1:9" ht="14.25">
      <c r="A1366" s="579" t="s">
        <v>1764</v>
      </c>
      <c r="B1366" s="592" t="s">
        <v>10369</v>
      </c>
      <c r="C1366" s="592" t="s">
        <v>10369</v>
      </c>
      <c r="D1366" s="575">
        <v>7824</v>
      </c>
      <c r="E1366" s="675" t="s">
        <v>6497</v>
      </c>
      <c r="F1366" s="576" t="s">
        <v>7</v>
      </c>
      <c r="G1366" s="576" t="s">
        <v>3666</v>
      </c>
      <c r="H1366" s="848"/>
      <c r="I1366" s="848"/>
    </row>
    <row r="1367" spans="1:9" ht="14.25">
      <c r="A1367" s="579" t="s">
        <v>1765</v>
      </c>
      <c r="B1367" s="592" t="s">
        <v>10371</v>
      </c>
      <c r="C1367" s="592" t="s">
        <v>10371</v>
      </c>
      <c r="D1367" s="575">
        <v>7824</v>
      </c>
      <c r="E1367" s="675" t="s">
        <v>6497</v>
      </c>
      <c r="F1367" s="576" t="s">
        <v>7</v>
      </c>
      <c r="G1367" s="576" t="s">
        <v>3666</v>
      </c>
      <c r="H1367" s="848"/>
      <c r="I1367" s="848"/>
    </row>
    <row r="1368" spans="1:9" ht="14.25">
      <c r="A1368" s="579" t="s">
        <v>1766</v>
      </c>
      <c r="B1368" s="592" t="s">
        <v>10425</v>
      </c>
      <c r="C1368" s="592" t="s">
        <v>10425</v>
      </c>
      <c r="D1368" s="575">
        <v>216</v>
      </c>
      <c r="E1368" s="675" t="s">
        <v>6497</v>
      </c>
      <c r="F1368" s="576" t="s">
        <v>7</v>
      </c>
      <c r="G1368" s="576" t="s">
        <v>3666</v>
      </c>
      <c r="H1368" s="848"/>
      <c r="I1368" s="848"/>
    </row>
    <row r="1369" spans="1:9" ht="24">
      <c r="A1369" s="579" t="s">
        <v>1767</v>
      </c>
      <c r="B1369" s="592" t="s">
        <v>10565</v>
      </c>
      <c r="C1369" s="592" t="s">
        <v>10565</v>
      </c>
      <c r="D1369" s="575">
        <v>3132</v>
      </c>
      <c r="E1369" s="675" t="s">
        <v>6497</v>
      </c>
      <c r="F1369" s="576" t="s">
        <v>7</v>
      </c>
      <c r="G1369" s="576" t="s">
        <v>3666</v>
      </c>
      <c r="H1369" s="848"/>
      <c r="I1369" s="848"/>
    </row>
    <row r="1370" spans="1:9" ht="24">
      <c r="A1370" s="579" t="s">
        <v>1768</v>
      </c>
      <c r="B1370" s="592" t="s">
        <v>10566</v>
      </c>
      <c r="C1370" s="592" t="s">
        <v>10566</v>
      </c>
      <c r="D1370" s="575">
        <v>6276</v>
      </c>
      <c r="E1370" s="675" t="s">
        <v>6497</v>
      </c>
      <c r="F1370" s="576" t="s">
        <v>7</v>
      </c>
      <c r="G1370" s="576" t="s">
        <v>3666</v>
      </c>
      <c r="H1370" s="848"/>
      <c r="I1370" s="848"/>
    </row>
    <row r="1371" spans="1:9" ht="24">
      <c r="A1371" s="579" t="s">
        <v>1769</v>
      </c>
      <c r="B1371" s="592" t="s">
        <v>10567</v>
      </c>
      <c r="C1371" s="592" t="s">
        <v>10567</v>
      </c>
      <c r="D1371" s="575">
        <v>12564</v>
      </c>
      <c r="E1371" s="675" t="s">
        <v>6497</v>
      </c>
      <c r="F1371" s="576" t="s">
        <v>7</v>
      </c>
      <c r="G1371" s="576" t="s">
        <v>3666</v>
      </c>
      <c r="H1371" s="848"/>
      <c r="I1371" s="848"/>
    </row>
    <row r="1372" spans="1:9" ht="24">
      <c r="A1372" s="579" t="s">
        <v>1770</v>
      </c>
      <c r="B1372" s="592" t="s">
        <v>10568</v>
      </c>
      <c r="C1372" s="592" t="s">
        <v>10568</v>
      </c>
      <c r="D1372" s="575">
        <v>16752</v>
      </c>
      <c r="E1372" s="675" t="s">
        <v>6497</v>
      </c>
      <c r="F1372" s="576" t="s">
        <v>7</v>
      </c>
      <c r="G1372" s="576" t="s">
        <v>3666</v>
      </c>
      <c r="H1372" s="848"/>
      <c r="I1372" s="848"/>
    </row>
    <row r="1373" spans="1:9" ht="24">
      <c r="A1373" s="579" t="s">
        <v>1771</v>
      </c>
      <c r="B1373" s="592" t="s">
        <v>10329</v>
      </c>
      <c r="C1373" s="592" t="s">
        <v>10329</v>
      </c>
      <c r="D1373" s="575">
        <v>4200</v>
      </c>
      <c r="E1373" s="675" t="s">
        <v>6497</v>
      </c>
      <c r="F1373" s="576" t="s">
        <v>7</v>
      </c>
      <c r="G1373" s="576" t="s">
        <v>8396</v>
      </c>
      <c r="H1373" s="158"/>
      <c r="I1373" s="848"/>
    </row>
    <row r="1374" spans="1:9" ht="24">
      <c r="A1374" s="579" t="s">
        <v>1772</v>
      </c>
      <c r="B1374" s="592" t="s">
        <v>10330</v>
      </c>
      <c r="C1374" s="592" t="s">
        <v>10330</v>
      </c>
      <c r="D1374" s="575">
        <v>35604</v>
      </c>
      <c r="E1374" s="675" t="s">
        <v>6497</v>
      </c>
      <c r="F1374" s="576" t="s">
        <v>7</v>
      </c>
      <c r="G1374" s="576" t="s">
        <v>8396</v>
      </c>
      <c r="H1374" s="158"/>
      <c r="I1374" s="848"/>
    </row>
    <row r="1375" spans="1:9" ht="24">
      <c r="A1375" s="579" t="s">
        <v>1773</v>
      </c>
      <c r="B1375" s="592" t="s">
        <v>10331</v>
      </c>
      <c r="C1375" s="592" t="s">
        <v>10331</v>
      </c>
      <c r="D1375" s="575">
        <v>140304</v>
      </c>
      <c r="E1375" s="675" t="s">
        <v>6497</v>
      </c>
      <c r="F1375" s="576" t="s">
        <v>7</v>
      </c>
      <c r="G1375" s="576" t="s">
        <v>8396</v>
      </c>
      <c r="H1375" s="158"/>
      <c r="I1375" s="158"/>
    </row>
    <row r="1376" spans="1:9" ht="24">
      <c r="A1376" s="579" t="s">
        <v>1774</v>
      </c>
      <c r="B1376" s="592" t="s">
        <v>10332</v>
      </c>
      <c r="C1376" s="592" t="s">
        <v>10332</v>
      </c>
      <c r="D1376" s="575">
        <v>293556</v>
      </c>
      <c r="E1376" s="675" t="s">
        <v>6497</v>
      </c>
      <c r="F1376" s="576" t="s">
        <v>7</v>
      </c>
      <c r="G1376" s="576" t="s">
        <v>8396</v>
      </c>
      <c r="H1376" s="158"/>
      <c r="I1376" s="158"/>
    </row>
    <row r="1377" spans="1:9" ht="14.25">
      <c r="A1377" s="579" t="s">
        <v>1775</v>
      </c>
      <c r="B1377" s="592" t="s">
        <v>10363</v>
      </c>
      <c r="C1377" s="592" t="s">
        <v>10363</v>
      </c>
      <c r="D1377" s="575">
        <v>4200</v>
      </c>
      <c r="E1377" s="675" t="s">
        <v>6497</v>
      </c>
      <c r="F1377" s="576" t="s">
        <v>7</v>
      </c>
      <c r="G1377" s="576" t="s">
        <v>8395</v>
      </c>
      <c r="H1377" s="848"/>
      <c r="I1377" s="848"/>
    </row>
    <row r="1378" spans="1:9" ht="14.25">
      <c r="A1378" s="579" t="s">
        <v>1776</v>
      </c>
      <c r="B1378" s="592" t="s">
        <v>10365</v>
      </c>
      <c r="C1378" s="592" t="s">
        <v>10365</v>
      </c>
      <c r="D1378" s="575">
        <v>984</v>
      </c>
      <c r="E1378" s="675" t="s">
        <v>6497</v>
      </c>
      <c r="F1378" s="576" t="s">
        <v>7</v>
      </c>
      <c r="G1378" s="576" t="s">
        <v>8395</v>
      </c>
      <c r="H1378" s="848"/>
      <c r="I1378" s="848"/>
    </row>
    <row r="1379" spans="1:9" ht="14.25">
      <c r="A1379" s="579" t="s">
        <v>1777</v>
      </c>
      <c r="B1379" s="592" t="s">
        <v>10367</v>
      </c>
      <c r="C1379" s="592" t="s">
        <v>10368</v>
      </c>
      <c r="D1379" s="575">
        <v>18852</v>
      </c>
      <c r="E1379" s="675" t="s">
        <v>6497</v>
      </c>
      <c r="F1379" s="576" t="s">
        <v>7</v>
      </c>
      <c r="G1379" s="576" t="s">
        <v>8395</v>
      </c>
      <c r="H1379" s="848"/>
      <c r="I1379" s="848"/>
    </row>
    <row r="1380" spans="1:9" ht="36">
      <c r="A1380" s="579" t="s">
        <v>1778</v>
      </c>
      <c r="B1380" s="592" t="s">
        <v>10689</v>
      </c>
      <c r="C1380" s="592" t="s">
        <v>10690</v>
      </c>
      <c r="D1380" s="575">
        <v>6696</v>
      </c>
      <c r="E1380" s="675" t="s">
        <v>6497</v>
      </c>
      <c r="F1380" s="576" t="s">
        <v>7</v>
      </c>
      <c r="G1380" s="576" t="s">
        <v>3666</v>
      </c>
      <c r="H1380" s="158"/>
      <c r="I1380" s="158"/>
    </row>
    <row r="1381" spans="1:9" ht="24">
      <c r="A1381" s="579" t="s">
        <v>1779</v>
      </c>
      <c r="B1381" s="592" t="s">
        <v>10675</v>
      </c>
      <c r="C1381" s="592" t="s">
        <v>10676</v>
      </c>
      <c r="D1381" s="575">
        <v>8916</v>
      </c>
      <c r="E1381" s="675" t="s">
        <v>6497</v>
      </c>
      <c r="F1381" s="576" t="s">
        <v>7</v>
      </c>
      <c r="G1381" s="576" t="s">
        <v>3666</v>
      </c>
      <c r="H1381" s="158"/>
      <c r="I1381" s="158"/>
    </row>
    <row r="1382" spans="1:9" ht="24">
      <c r="A1382" s="579" t="s">
        <v>1780</v>
      </c>
      <c r="B1382" s="592" t="s">
        <v>10700</v>
      </c>
      <c r="C1382" s="592" t="s">
        <v>10701</v>
      </c>
      <c r="D1382" s="575">
        <v>11160</v>
      </c>
      <c r="E1382" s="675" t="s">
        <v>6497</v>
      </c>
      <c r="F1382" s="576" t="s">
        <v>7</v>
      </c>
      <c r="G1382" s="576" t="s">
        <v>3666</v>
      </c>
      <c r="H1382" s="158"/>
      <c r="I1382" s="158"/>
    </row>
    <row r="1383" spans="1:9" ht="24">
      <c r="A1383" s="579" t="s">
        <v>1781</v>
      </c>
      <c r="B1383" s="592" t="s">
        <v>10691</v>
      </c>
      <c r="C1383" s="592" t="s">
        <v>10692</v>
      </c>
      <c r="D1383" s="758">
        <v>4.1509</v>
      </c>
      <c r="E1383" s="675" t="s">
        <v>6497</v>
      </c>
      <c r="F1383" s="576" t="s">
        <v>7</v>
      </c>
      <c r="G1383" s="576" t="s">
        <v>3666</v>
      </c>
      <c r="H1383" s="158"/>
      <c r="I1383" s="158"/>
    </row>
    <row r="1384" spans="1:9" ht="24">
      <c r="A1384" s="579" t="s">
        <v>1782</v>
      </c>
      <c r="B1384" s="592" t="s">
        <v>10677</v>
      </c>
      <c r="C1384" s="592" t="s">
        <v>10678</v>
      </c>
      <c r="D1384" s="758">
        <v>6.2314999999999996</v>
      </c>
      <c r="E1384" s="675" t="s">
        <v>6497</v>
      </c>
      <c r="F1384" s="576" t="s">
        <v>7</v>
      </c>
      <c r="G1384" s="576" t="s">
        <v>3666</v>
      </c>
      <c r="H1384" s="158"/>
      <c r="I1384" s="848"/>
    </row>
    <row r="1385" spans="1:9" ht="24">
      <c r="A1385" s="579" t="s">
        <v>1783</v>
      </c>
      <c r="B1385" s="592" t="s">
        <v>10702</v>
      </c>
      <c r="C1385" s="592" t="s">
        <v>10703</v>
      </c>
      <c r="D1385" s="758">
        <v>6.2314999999999996</v>
      </c>
      <c r="E1385" s="675" t="s">
        <v>6497</v>
      </c>
      <c r="F1385" s="576" t="s">
        <v>7</v>
      </c>
      <c r="G1385" s="576" t="s">
        <v>3666</v>
      </c>
      <c r="H1385" s="158"/>
      <c r="I1385" s="158"/>
    </row>
    <row r="1386" spans="1:9" ht="24">
      <c r="A1386" s="120" t="s">
        <v>1784</v>
      </c>
      <c r="B1386" s="592" t="s">
        <v>10704</v>
      </c>
      <c r="C1386" s="592" t="s">
        <v>10705</v>
      </c>
      <c r="D1386" s="575">
        <v>1116</v>
      </c>
      <c r="E1386" s="675" t="s">
        <v>6497</v>
      </c>
      <c r="F1386" s="576" t="s">
        <v>7</v>
      </c>
      <c r="G1386" s="576" t="s">
        <v>3666</v>
      </c>
      <c r="H1386" s="158"/>
      <c r="I1386" s="158"/>
    </row>
    <row r="1387" spans="1:9" ht="24">
      <c r="A1387" s="120" t="s">
        <v>2346</v>
      </c>
      <c r="B1387" s="592" t="s">
        <v>10681</v>
      </c>
      <c r="C1387" s="592" t="s">
        <v>10682</v>
      </c>
      <c r="D1387" s="575">
        <v>1044</v>
      </c>
      <c r="E1387" s="675" t="s">
        <v>6497</v>
      </c>
      <c r="F1387" s="670" t="s">
        <v>7</v>
      </c>
      <c r="G1387" s="670" t="s">
        <v>3666</v>
      </c>
      <c r="H1387" s="158"/>
      <c r="I1387" s="848"/>
    </row>
    <row r="1388" spans="1:9" ht="24">
      <c r="A1388" s="120" t="s">
        <v>2347</v>
      </c>
      <c r="B1388" s="592" t="s">
        <v>10694</v>
      </c>
      <c r="C1388" s="592" t="s">
        <v>10695</v>
      </c>
      <c r="D1388" s="575">
        <v>732</v>
      </c>
      <c r="E1388" s="675" t="s">
        <v>6497</v>
      </c>
      <c r="F1388" s="670" t="s">
        <v>7</v>
      </c>
      <c r="G1388" s="670" t="s">
        <v>3666</v>
      </c>
      <c r="H1388" s="158"/>
      <c r="I1388" s="848"/>
    </row>
    <row r="1389" spans="1:9" ht="24">
      <c r="A1389" s="120" t="s">
        <v>2344</v>
      </c>
      <c r="B1389" s="592" t="s">
        <v>10679</v>
      </c>
      <c r="C1389" s="592" t="s">
        <v>3579</v>
      </c>
      <c r="D1389" s="758">
        <v>5.8710000000000004</v>
      </c>
      <c r="E1389" s="675" t="s">
        <v>6497</v>
      </c>
      <c r="F1389" s="670" t="s">
        <v>7</v>
      </c>
      <c r="G1389" s="670" t="s">
        <v>3666</v>
      </c>
      <c r="H1389" s="158"/>
      <c r="I1389" s="158"/>
    </row>
    <row r="1390" spans="1:9" ht="24">
      <c r="A1390" s="120" t="s">
        <v>2345</v>
      </c>
      <c r="B1390" s="592" t="s">
        <v>10693</v>
      </c>
      <c r="C1390" s="592" t="s">
        <v>3582</v>
      </c>
      <c r="D1390" s="758">
        <v>4.1097000000000001</v>
      </c>
      <c r="E1390" s="675" t="s">
        <v>6497</v>
      </c>
      <c r="F1390" s="670" t="s">
        <v>7</v>
      </c>
      <c r="G1390" s="670" t="s">
        <v>3666</v>
      </c>
      <c r="H1390" s="158"/>
      <c r="I1390" s="158"/>
    </row>
    <row r="1391" spans="1:9" ht="24">
      <c r="A1391" s="120" t="s">
        <v>3539</v>
      </c>
      <c r="B1391" s="592" t="s">
        <v>10685</v>
      </c>
      <c r="C1391" s="592" t="s">
        <v>3540</v>
      </c>
      <c r="D1391" s="758">
        <v>4.3053999999999997</v>
      </c>
      <c r="E1391" s="675" t="s">
        <v>6497</v>
      </c>
      <c r="F1391" s="670" t="s">
        <v>7</v>
      </c>
      <c r="G1391" s="670" t="s">
        <v>3666</v>
      </c>
      <c r="H1391" s="158"/>
      <c r="I1391" s="158"/>
    </row>
    <row r="1392" spans="1:9" ht="24">
      <c r="A1392" s="120" t="s">
        <v>3541</v>
      </c>
      <c r="B1392" s="592" t="s">
        <v>10688</v>
      </c>
      <c r="C1392" s="592" t="s">
        <v>3542</v>
      </c>
      <c r="D1392" s="758">
        <v>3.3269000000000002</v>
      </c>
      <c r="E1392" s="675" t="s">
        <v>6497</v>
      </c>
      <c r="F1392" s="670" t="s">
        <v>7</v>
      </c>
      <c r="G1392" s="670" t="s">
        <v>3666</v>
      </c>
      <c r="H1392" s="158"/>
      <c r="I1392" s="158"/>
    </row>
    <row r="1393" spans="1:9" ht="24">
      <c r="A1393" s="120" t="s">
        <v>3543</v>
      </c>
      <c r="B1393" s="592" t="s">
        <v>10683</v>
      </c>
      <c r="C1393" s="592" t="s">
        <v>3544</v>
      </c>
      <c r="D1393" s="758">
        <v>2.1526999999999998</v>
      </c>
      <c r="E1393" s="675" t="s">
        <v>6497</v>
      </c>
      <c r="F1393" s="670" t="s">
        <v>7</v>
      </c>
      <c r="G1393" s="670" t="s">
        <v>3666</v>
      </c>
      <c r="H1393" s="158"/>
      <c r="I1393" s="158"/>
    </row>
    <row r="1394" spans="1:9" ht="24">
      <c r="A1394" s="120" t="s">
        <v>3545</v>
      </c>
      <c r="B1394" s="592" t="s">
        <v>10686</v>
      </c>
      <c r="C1394" s="592" t="s">
        <v>3546</v>
      </c>
      <c r="D1394" s="758">
        <v>1.1742000000000001</v>
      </c>
      <c r="E1394" s="675" t="s">
        <v>6497</v>
      </c>
      <c r="F1394" s="670" t="s">
        <v>7</v>
      </c>
      <c r="G1394" s="670" t="s">
        <v>3666</v>
      </c>
      <c r="H1394" s="158"/>
      <c r="I1394" s="158"/>
    </row>
    <row r="1395" spans="1:9" ht="24">
      <c r="A1395" s="120" t="s">
        <v>3547</v>
      </c>
      <c r="B1395" s="592" t="s">
        <v>10697</v>
      </c>
      <c r="C1395" s="592" t="s">
        <v>3548</v>
      </c>
      <c r="D1395" s="758">
        <v>3.0179</v>
      </c>
      <c r="E1395" s="675" t="s">
        <v>6497</v>
      </c>
      <c r="F1395" s="670" t="s">
        <v>7</v>
      </c>
      <c r="G1395" s="670" t="s">
        <v>3666</v>
      </c>
      <c r="H1395" s="158"/>
      <c r="I1395" s="158"/>
    </row>
    <row r="1396" spans="1:9" ht="24">
      <c r="A1396" s="120" t="s">
        <v>3549</v>
      </c>
      <c r="B1396" s="592" t="s">
        <v>10699</v>
      </c>
      <c r="C1396" s="592" t="s">
        <v>3550</v>
      </c>
      <c r="D1396" s="758">
        <v>2.3277999999999999</v>
      </c>
      <c r="E1396" s="675" t="s">
        <v>6497</v>
      </c>
      <c r="F1396" s="670" t="s">
        <v>7</v>
      </c>
      <c r="G1396" s="670" t="s">
        <v>3666</v>
      </c>
      <c r="H1396" s="158"/>
      <c r="I1396" s="158"/>
    </row>
    <row r="1397" spans="1:9" ht="24">
      <c r="A1397" s="120" t="s">
        <v>3551</v>
      </c>
      <c r="B1397" s="592" t="s">
        <v>10696</v>
      </c>
      <c r="C1397" s="592" t="s">
        <v>3552</v>
      </c>
      <c r="D1397" s="758">
        <v>1.5038</v>
      </c>
      <c r="E1397" s="675" t="s">
        <v>6497</v>
      </c>
      <c r="F1397" s="670" t="s">
        <v>7</v>
      </c>
      <c r="G1397" s="670" t="s">
        <v>3666</v>
      </c>
      <c r="H1397" s="158"/>
      <c r="I1397" s="158"/>
    </row>
    <row r="1398" spans="1:9" ht="24">
      <c r="A1398" s="579" t="s">
        <v>3553</v>
      </c>
      <c r="B1398" s="592" t="s">
        <v>10698</v>
      </c>
      <c r="C1398" s="592" t="s">
        <v>3554</v>
      </c>
      <c r="D1398" s="758">
        <v>0.82400000000000007</v>
      </c>
      <c r="E1398" s="675" t="s">
        <v>6497</v>
      </c>
      <c r="F1398" s="670" t="s">
        <v>7</v>
      </c>
      <c r="G1398" s="670" t="s">
        <v>3666</v>
      </c>
      <c r="H1398" s="158"/>
      <c r="I1398" s="158"/>
    </row>
    <row r="1399" spans="1:9" ht="24">
      <c r="A1399" s="579" t="s">
        <v>1785</v>
      </c>
      <c r="B1399" s="592" t="s">
        <v>10373</v>
      </c>
      <c r="C1399" s="592" t="s">
        <v>10374</v>
      </c>
      <c r="D1399" s="575">
        <v>4200</v>
      </c>
      <c r="E1399" s="675" t="s">
        <v>6497</v>
      </c>
      <c r="F1399" s="576" t="s">
        <v>7</v>
      </c>
      <c r="G1399" s="670" t="s">
        <v>8396</v>
      </c>
      <c r="H1399" s="848"/>
      <c r="I1399" s="848"/>
    </row>
    <row r="1400" spans="1:9" ht="24">
      <c r="A1400" s="579" t="s">
        <v>1786</v>
      </c>
      <c r="B1400" s="592" t="s">
        <v>10377</v>
      </c>
      <c r="C1400" s="592" t="s">
        <v>10377</v>
      </c>
      <c r="D1400" s="575">
        <v>6288</v>
      </c>
      <c r="E1400" s="675" t="s">
        <v>6497</v>
      </c>
      <c r="F1400" s="576" t="s">
        <v>7</v>
      </c>
      <c r="G1400" s="670" t="s">
        <v>8396</v>
      </c>
      <c r="H1400" s="848"/>
      <c r="I1400" s="848"/>
    </row>
    <row r="1401" spans="1:9" ht="24">
      <c r="A1401" s="579" t="s">
        <v>1787</v>
      </c>
      <c r="B1401" s="592" t="s">
        <v>10329</v>
      </c>
      <c r="C1401" s="592" t="s">
        <v>10329</v>
      </c>
      <c r="D1401" s="575">
        <v>10476</v>
      </c>
      <c r="E1401" s="675" t="s">
        <v>6497</v>
      </c>
      <c r="F1401" s="576" t="s">
        <v>7</v>
      </c>
      <c r="G1401" s="670" t="s">
        <v>8396</v>
      </c>
      <c r="H1401" s="848"/>
      <c r="I1401" s="848"/>
    </row>
    <row r="1402" spans="1:9" ht="24">
      <c r="A1402" s="579" t="s">
        <v>1788</v>
      </c>
      <c r="B1402" s="592" t="s">
        <v>10330</v>
      </c>
      <c r="C1402" s="592" t="s">
        <v>10330</v>
      </c>
      <c r="D1402" s="575">
        <v>41880</v>
      </c>
      <c r="E1402" s="675" t="s">
        <v>6497</v>
      </c>
      <c r="F1402" s="576" t="s">
        <v>7</v>
      </c>
      <c r="G1402" s="670" t="s">
        <v>8396</v>
      </c>
      <c r="H1402" s="158"/>
      <c r="I1402" s="158"/>
    </row>
    <row r="1403" spans="1:9" ht="24">
      <c r="A1403" s="579" t="s">
        <v>1789</v>
      </c>
      <c r="B1403" s="592" t="s">
        <v>10331</v>
      </c>
      <c r="C1403" s="592" t="s">
        <v>10331</v>
      </c>
      <c r="D1403" s="575">
        <v>146580</v>
      </c>
      <c r="E1403" s="675" t="s">
        <v>6497</v>
      </c>
      <c r="F1403" s="576" t="s">
        <v>7</v>
      </c>
      <c r="G1403" s="670" t="s">
        <v>8396</v>
      </c>
      <c r="H1403" s="158"/>
      <c r="I1403" s="158"/>
    </row>
    <row r="1404" spans="1:9" ht="24.75" thickBot="1">
      <c r="A1404" s="579" t="s">
        <v>1790</v>
      </c>
      <c r="B1404" s="592" t="s">
        <v>10332</v>
      </c>
      <c r="C1404" s="592" t="s">
        <v>10332</v>
      </c>
      <c r="D1404" s="575">
        <v>293556</v>
      </c>
      <c r="E1404" s="675" t="s">
        <v>6497</v>
      </c>
      <c r="F1404" s="576" t="s">
        <v>7</v>
      </c>
      <c r="G1404" s="670" t="s">
        <v>8396</v>
      </c>
      <c r="H1404" s="158"/>
      <c r="I1404" s="158"/>
    </row>
    <row r="1405" spans="1:9" ht="13.5">
      <c r="A1405" s="233" t="s">
        <v>2131</v>
      </c>
      <c r="B1405" s="132"/>
      <c r="C1405" s="132"/>
      <c r="D1405" s="132"/>
      <c r="E1405" s="132"/>
      <c r="F1405" s="132"/>
      <c r="G1405" s="262"/>
      <c r="H1405" s="158"/>
      <c r="I1405" s="158"/>
    </row>
    <row r="1406" spans="1:9" ht="13.5">
      <c r="A1406" s="579" t="s">
        <v>2055</v>
      </c>
      <c r="B1406" s="665" t="s">
        <v>3395</v>
      </c>
      <c r="C1406" s="678" t="s">
        <v>3395</v>
      </c>
      <c r="D1406" s="575">
        <v>7824</v>
      </c>
      <c r="E1406" s="675" t="s">
        <v>6497</v>
      </c>
      <c r="F1406" s="576" t="s">
        <v>1294</v>
      </c>
      <c r="G1406" s="576" t="s">
        <v>3666</v>
      </c>
      <c r="H1406" s="848"/>
      <c r="I1406" s="848"/>
    </row>
    <row r="1407" spans="1:9" ht="13.5">
      <c r="A1407" s="579" t="s">
        <v>2056</v>
      </c>
      <c r="B1407" s="665" t="s">
        <v>3394</v>
      </c>
      <c r="C1407" s="678" t="s">
        <v>3394</v>
      </c>
      <c r="D1407" s="575">
        <v>7824</v>
      </c>
      <c r="E1407" s="675" t="s">
        <v>6497</v>
      </c>
      <c r="F1407" s="576" t="s">
        <v>1294</v>
      </c>
      <c r="G1407" s="576" t="s">
        <v>3666</v>
      </c>
      <c r="H1407" s="848"/>
      <c r="I1407" s="848"/>
    </row>
    <row r="1408" spans="1:9" ht="13.5">
      <c r="A1408" s="579" t="s">
        <v>2057</v>
      </c>
      <c r="B1408" s="665" t="s">
        <v>2145</v>
      </c>
      <c r="C1408" s="678" t="s">
        <v>2145</v>
      </c>
      <c r="D1408" s="575">
        <v>216</v>
      </c>
      <c r="E1408" s="675" t="s">
        <v>6497</v>
      </c>
      <c r="F1408" s="576" t="s">
        <v>1294</v>
      </c>
      <c r="G1408" s="576" t="s">
        <v>3666</v>
      </c>
      <c r="H1408" s="848"/>
      <c r="I1408" s="848"/>
    </row>
    <row r="1409" spans="1:9" ht="24">
      <c r="A1409" s="579" t="s">
        <v>2058</v>
      </c>
      <c r="B1409" s="665" t="s">
        <v>3349</v>
      </c>
      <c r="C1409" s="678" t="s">
        <v>3349</v>
      </c>
      <c r="D1409" s="575">
        <v>3132</v>
      </c>
      <c r="E1409" s="675" t="s">
        <v>6497</v>
      </c>
      <c r="F1409" s="576" t="s">
        <v>1294</v>
      </c>
      <c r="G1409" s="576" t="s">
        <v>3666</v>
      </c>
      <c r="H1409" s="848"/>
      <c r="I1409" s="848"/>
    </row>
    <row r="1410" spans="1:9" ht="24">
      <c r="A1410" s="579" t="s">
        <v>2059</v>
      </c>
      <c r="B1410" s="665" t="s">
        <v>3348</v>
      </c>
      <c r="C1410" s="678" t="s">
        <v>3348</v>
      </c>
      <c r="D1410" s="575">
        <v>6276</v>
      </c>
      <c r="E1410" s="675" t="s">
        <v>6497</v>
      </c>
      <c r="F1410" s="576" t="s">
        <v>1294</v>
      </c>
      <c r="G1410" s="576" t="s">
        <v>3666</v>
      </c>
      <c r="H1410" s="848"/>
      <c r="I1410" s="848"/>
    </row>
    <row r="1411" spans="1:9" ht="24">
      <c r="A1411" s="579" t="s">
        <v>2060</v>
      </c>
      <c r="B1411" s="665" t="s">
        <v>3347</v>
      </c>
      <c r="C1411" s="678" t="s">
        <v>3347</v>
      </c>
      <c r="D1411" s="575">
        <v>12564</v>
      </c>
      <c r="E1411" s="675" t="s">
        <v>6497</v>
      </c>
      <c r="F1411" s="576" t="s">
        <v>1294</v>
      </c>
      <c r="G1411" s="576" t="s">
        <v>3666</v>
      </c>
      <c r="H1411" s="848"/>
      <c r="I1411" s="848"/>
    </row>
    <row r="1412" spans="1:9" ht="24">
      <c r="A1412" s="579" t="s">
        <v>2061</v>
      </c>
      <c r="B1412" s="665" t="s">
        <v>3346</v>
      </c>
      <c r="C1412" s="678" t="s">
        <v>3346</v>
      </c>
      <c r="D1412" s="575">
        <v>16752</v>
      </c>
      <c r="E1412" s="675" t="s">
        <v>6497</v>
      </c>
      <c r="F1412" s="576" t="s">
        <v>1294</v>
      </c>
      <c r="G1412" s="576" t="s">
        <v>3666</v>
      </c>
      <c r="H1412" s="848"/>
      <c r="I1412" s="848"/>
    </row>
    <row r="1413" spans="1:9" ht="24">
      <c r="A1413" s="579" t="s">
        <v>2062</v>
      </c>
      <c r="B1413" s="665" t="s">
        <v>3415</v>
      </c>
      <c r="C1413" s="678" t="s">
        <v>3415</v>
      </c>
      <c r="D1413" s="575">
        <v>4200</v>
      </c>
      <c r="E1413" s="675" t="s">
        <v>6497</v>
      </c>
      <c r="F1413" s="576" t="s">
        <v>1294</v>
      </c>
      <c r="G1413" s="576" t="s">
        <v>8396</v>
      </c>
      <c r="H1413" s="848"/>
      <c r="I1413" s="848"/>
    </row>
    <row r="1414" spans="1:9" ht="24">
      <c r="A1414" s="579" t="s">
        <v>2063</v>
      </c>
      <c r="B1414" s="665" t="s">
        <v>3414</v>
      </c>
      <c r="C1414" s="678" t="s">
        <v>3414</v>
      </c>
      <c r="D1414" s="575">
        <v>35604</v>
      </c>
      <c r="E1414" s="675" t="s">
        <v>6497</v>
      </c>
      <c r="F1414" s="576" t="s">
        <v>1294</v>
      </c>
      <c r="G1414" s="576" t="s">
        <v>8396</v>
      </c>
      <c r="H1414" s="158"/>
      <c r="I1414" s="848"/>
    </row>
    <row r="1415" spans="1:9" ht="24">
      <c r="A1415" s="579" t="s">
        <v>2064</v>
      </c>
      <c r="B1415" s="665" t="s">
        <v>3413</v>
      </c>
      <c r="C1415" s="678" t="s">
        <v>3413</v>
      </c>
      <c r="D1415" s="575">
        <v>140304</v>
      </c>
      <c r="E1415" s="675" t="s">
        <v>6497</v>
      </c>
      <c r="F1415" s="576" t="s">
        <v>1294</v>
      </c>
      <c r="G1415" s="576" t="s">
        <v>8396</v>
      </c>
      <c r="H1415" s="158"/>
      <c r="I1415" s="158"/>
    </row>
    <row r="1416" spans="1:9" ht="24">
      <c r="A1416" s="579" t="s">
        <v>2065</v>
      </c>
      <c r="B1416" s="665" t="s">
        <v>3412</v>
      </c>
      <c r="C1416" s="678" t="s">
        <v>3412</v>
      </c>
      <c r="D1416" s="575">
        <v>293556</v>
      </c>
      <c r="E1416" s="675" t="s">
        <v>6497</v>
      </c>
      <c r="F1416" s="576" t="s">
        <v>1294</v>
      </c>
      <c r="G1416" s="576" t="s">
        <v>8396</v>
      </c>
      <c r="H1416" s="158"/>
      <c r="I1416" s="848"/>
    </row>
    <row r="1417" spans="1:9" ht="13.5">
      <c r="A1417" s="579" t="s">
        <v>2066</v>
      </c>
      <c r="B1417" s="665" t="s">
        <v>3397</v>
      </c>
      <c r="C1417" s="678" t="s">
        <v>3397</v>
      </c>
      <c r="D1417" s="575">
        <v>4200</v>
      </c>
      <c r="E1417" s="675" t="s">
        <v>6497</v>
      </c>
      <c r="F1417" s="576" t="s">
        <v>1294</v>
      </c>
      <c r="G1417" s="576" t="s">
        <v>8395</v>
      </c>
      <c r="H1417" s="848"/>
      <c r="I1417" s="848"/>
    </row>
    <row r="1418" spans="1:9" ht="13.5">
      <c r="A1418" s="579" t="s">
        <v>2067</v>
      </c>
      <c r="B1418" s="665" t="s">
        <v>3396</v>
      </c>
      <c r="C1418" s="678" t="s">
        <v>3396</v>
      </c>
      <c r="D1418" s="575">
        <v>984</v>
      </c>
      <c r="E1418" s="675" t="s">
        <v>6497</v>
      </c>
      <c r="F1418" s="576" t="s">
        <v>1294</v>
      </c>
      <c r="G1418" s="576" t="s">
        <v>8395</v>
      </c>
      <c r="H1418" s="848"/>
      <c r="I1418" s="848"/>
    </row>
    <row r="1419" spans="1:9" ht="13.5">
      <c r="A1419" s="579" t="s">
        <v>2068</v>
      </c>
      <c r="B1419" s="665" t="s">
        <v>2146</v>
      </c>
      <c r="C1419" s="678" t="s">
        <v>2146</v>
      </c>
      <c r="D1419" s="575">
        <v>18852</v>
      </c>
      <c r="E1419" s="675" t="s">
        <v>6497</v>
      </c>
      <c r="F1419" s="576" t="s">
        <v>1294</v>
      </c>
      <c r="G1419" s="576" t="s">
        <v>8395</v>
      </c>
      <c r="H1419" s="848"/>
      <c r="I1419" s="848"/>
    </row>
    <row r="1420" spans="1:9" ht="36">
      <c r="A1420" s="579" t="s">
        <v>2069</v>
      </c>
      <c r="B1420" s="665" t="s">
        <v>5967</v>
      </c>
      <c r="C1420" s="678" t="s">
        <v>3342</v>
      </c>
      <c r="D1420" s="575">
        <v>6696</v>
      </c>
      <c r="E1420" s="675" t="s">
        <v>6497</v>
      </c>
      <c r="F1420" s="576" t="s">
        <v>1294</v>
      </c>
      <c r="G1420" s="576" t="s">
        <v>3666</v>
      </c>
      <c r="H1420" s="848"/>
      <c r="I1420" s="848"/>
    </row>
    <row r="1421" spans="1:9" ht="24">
      <c r="A1421" s="579" t="s">
        <v>2070</v>
      </c>
      <c r="B1421" s="665" t="s">
        <v>5968</v>
      </c>
      <c r="C1421" s="678" t="s">
        <v>3345</v>
      </c>
      <c r="D1421" s="575">
        <v>8916</v>
      </c>
      <c r="E1421" s="675" t="s">
        <v>6497</v>
      </c>
      <c r="F1421" s="576" t="s">
        <v>1294</v>
      </c>
      <c r="G1421" s="576" t="s">
        <v>3666</v>
      </c>
      <c r="H1421" s="848"/>
      <c r="I1421" s="848"/>
    </row>
    <row r="1422" spans="1:9" ht="24">
      <c r="A1422" s="579" t="s">
        <v>2071</v>
      </c>
      <c r="B1422" s="665" t="s">
        <v>5969</v>
      </c>
      <c r="C1422" s="678" t="s">
        <v>3339</v>
      </c>
      <c r="D1422" s="575">
        <v>11160</v>
      </c>
      <c r="E1422" s="675" t="s">
        <v>6497</v>
      </c>
      <c r="F1422" s="576" t="s">
        <v>1294</v>
      </c>
      <c r="G1422" s="576" t="s">
        <v>3666</v>
      </c>
      <c r="H1422" s="848"/>
      <c r="I1422" s="848"/>
    </row>
    <row r="1423" spans="1:9" ht="24">
      <c r="A1423" s="579" t="s">
        <v>2072</v>
      </c>
      <c r="B1423" s="665" t="s">
        <v>5970</v>
      </c>
      <c r="C1423" s="678" t="s">
        <v>3341</v>
      </c>
      <c r="D1423" s="758">
        <v>4.1509</v>
      </c>
      <c r="E1423" s="675" t="s">
        <v>6497</v>
      </c>
      <c r="F1423" s="576" t="s">
        <v>1294</v>
      </c>
      <c r="G1423" s="576" t="s">
        <v>3666</v>
      </c>
      <c r="H1423" s="848"/>
      <c r="I1423" s="848"/>
    </row>
    <row r="1424" spans="1:9" ht="24">
      <c r="A1424" s="579" t="s">
        <v>2073</v>
      </c>
      <c r="B1424" s="665" t="s">
        <v>5971</v>
      </c>
      <c r="C1424" s="678" t="s">
        <v>3344</v>
      </c>
      <c r="D1424" s="758">
        <v>6.2314999999999996</v>
      </c>
      <c r="E1424" s="675" t="s">
        <v>6497</v>
      </c>
      <c r="F1424" s="576" t="s">
        <v>1294</v>
      </c>
      <c r="G1424" s="576" t="s">
        <v>3666</v>
      </c>
      <c r="H1424" s="848"/>
      <c r="I1424" s="848"/>
    </row>
    <row r="1425" spans="1:9" ht="24">
      <c r="A1425" s="579" t="s">
        <v>2074</v>
      </c>
      <c r="B1425" s="665" t="s">
        <v>5972</v>
      </c>
      <c r="C1425" s="678" t="s">
        <v>3338</v>
      </c>
      <c r="D1425" s="758">
        <v>6.2314999999999996</v>
      </c>
      <c r="E1425" s="675" t="s">
        <v>6497</v>
      </c>
      <c r="F1425" s="576" t="s">
        <v>1294</v>
      </c>
      <c r="G1425" s="576" t="s">
        <v>3666</v>
      </c>
      <c r="H1425" s="848"/>
      <c r="I1425" s="848"/>
    </row>
    <row r="1426" spans="1:9" ht="24">
      <c r="A1426" s="120" t="s">
        <v>2075</v>
      </c>
      <c r="B1426" s="665" t="s">
        <v>5973</v>
      </c>
      <c r="C1426" s="678" t="s">
        <v>3337</v>
      </c>
      <c r="D1426" s="575">
        <v>1116</v>
      </c>
      <c r="E1426" s="675" t="s">
        <v>6497</v>
      </c>
      <c r="F1426" s="576" t="s">
        <v>1294</v>
      </c>
      <c r="G1426" s="576" t="s">
        <v>3666</v>
      </c>
      <c r="H1426" s="848"/>
      <c r="I1426" s="848"/>
    </row>
    <row r="1427" spans="1:9" ht="24">
      <c r="A1427" s="120" t="s">
        <v>2350</v>
      </c>
      <c r="B1427" s="678" t="s">
        <v>5974</v>
      </c>
      <c r="C1427" s="678" t="s">
        <v>3343</v>
      </c>
      <c r="D1427" s="575">
        <v>1044</v>
      </c>
      <c r="E1427" s="675" t="s">
        <v>6497</v>
      </c>
      <c r="F1427" s="670" t="s">
        <v>1294</v>
      </c>
      <c r="G1427" s="670" t="s">
        <v>3666</v>
      </c>
      <c r="H1427" s="848"/>
      <c r="I1427" s="848"/>
    </row>
    <row r="1428" spans="1:9" ht="24">
      <c r="A1428" s="120" t="s">
        <v>2351</v>
      </c>
      <c r="B1428" s="678" t="s">
        <v>5975</v>
      </c>
      <c r="C1428" s="678" t="s">
        <v>3340</v>
      </c>
      <c r="D1428" s="575">
        <v>732</v>
      </c>
      <c r="E1428" s="675" t="s">
        <v>6497</v>
      </c>
      <c r="F1428" s="670" t="s">
        <v>1294</v>
      </c>
      <c r="G1428" s="670" t="s">
        <v>3666</v>
      </c>
      <c r="H1428" s="848"/>
      <c r="I1428" s="848"/>
    </row>
    <row r="1429" spans="1:9" ht="24">
      <c r="A1429" s="120" t="s">
        <v>2348</v>
      </c>
      <c r="B1429" s="678" t="s">
        <v>3580</v>
      </c>
      <c r="C1429" s="678" t="s">
        <v>3581</v>
      </c>
      <c r="D1429" s="758">
        <v>5.8710000000000004</v>
      </c>
      <c r="E1429" s="675" t="s">
        <v>6497</v>
      </c>
      <c r="F1429" s="670" t="s">
        <v>1294</v>
      </c>
      <c r="G1429" s="670" t="s">
        <v>3666</v>
      </c>
      <c r="H1429" s="848"/>
      <c r="I1429" s="848"/>
    </row>
    <row r="1430" spans="1:9" ht="24">
      <c r="A1430" s="120" t="s">
        <v>2349</v>
      </c>
      <c r="B1430" s="678" t="s">
        <v>3583</v>
      </c>
      <c r="C1430" s="678" t="s">
        <v>3584</v>
      </c>
      <c r="D1430" s="758">
        <v>4.1097000000000001</v>
      </c>
      <c r="E1430" s="675" t="s">
        <v>6497</v>
      </c>
      <c r="F1430" s="670" t="s">
        <v>1294</v>
      </c>
      <c r="G1430" s="670" t="s">
        <v>3666</v>
      </c>
      <c r="H1430" s="848"/>
      <c r="I1430" s="848"/>
    </row>
    <row r="1431" spans="1:9" ht="24">
      <c r="A1431" s="120" t="s">
        <v>3555</v>
      </c>
      <c r="B1431" s="678" t="s">
        <v>3556</v>
      </c>
      <c r="C1431" s="678" t="s">
        <v>3557</v>
      </c>
      <c r="D1431" s="758">
        <v>4.3053999999999997</v>
      </c>
      <c r="E1431" s="675" t="s">
        <v>6497</v>
      </c>
      <c r="F1431" s="670" t="s">
        <v>1294</v>
      </c>
      <c r="G1431" s="670" t="s">
        <v>3666</v>
      </c>
      <c r="H1431" s="848"/>
      <c r="I1431" s="848"/>
    </row>
    <row r="1432" spans="1:9" ht="24">
      <c r="A1432" s="120" t="s">
        <v>3558</v>
      </c>
      <c r="B1432" s="678" t="s">
        <v>3559</v>
      </c>
      <c r="C1432" s="678" t="s">
        <v>3560</v>
      </c>
      <c r="D1432" s="758">
        <v>3.3269000000000002</v>
      </c>
      <c r="E1432" s="675" t="s">
        <v>6497</v>
      </c>
      <c r="F1432" s="670" t="s">
        <v>1294</v>
      </c>
      <c r="G1432" s="670" t="s">
        <v>3666</v>
      </c>
      <c r="H1432" s="848"/>
      <c r="I1432" s="848"/>
    </row>
    <row r="1433" spans="1:9" ht="24">
      <c r="A1433" s="120" t="s">
        <v>3561</v>
      </c>
      <c r="B1433" s="678" t="s">
        <v>3562</v>
      </c>
      <c r="C1433" s="678" t="s">
        <v>3563</v>
      </c>
      <c r="D1433" s="758">
        <v>2.1526999999999998</v>
      </c>
      <c r="E1433" s="675" t="s">
        <v>6497</v>
      </c>
      <c r="F1433" s="670" t="s">
        <v>1294</v>
      </c>
      <c r="G1433" s="670" t="s">
        <v>3666</v>
      </c>
      <c r="H1433" s="848"/>
      <c r="I1433" s="848"/>
    </row>
    <row r="1434" spans="1:9" ht="24">
      <c r="A1434" s="120" t="s">
        <v>3564</v>
      </c>
      <c r="B1434" s="678" t="s">
        <v>3565</v>
      </c>
      <c r="C1434" s="678" t="s">
        <v>3566</v>
      </c>
      <c r="D1434" s="758">
        <v>1.1742000000000001</v>
      </c>
      <c r="E1434" s="675" t="s">
        <v>6497</v>
      </c>
      <c r="F1434" s="670" t="s">
        <v>1294</v>
      </c>
      <c r="G1434" s="670" t="s">
        <v>3666</v>
      </c>
      <c r="H1434" s="848"/>
      <c r="I1434" s="848"/>
    </row>
    <row r="1435" spans="1:9" ht="24">
      <c r="A1435" s="120" t="s">
        <v>3567</v>
      </c>
      <c r="B1435" s="678" t="s">
        <v>3568</v>
      </c>
      <c r="C1435" s="678" t="s">
        <v>3569</v>
      </c>
      <c r="D1435" s="758">
        <v>3.0179</v>
      </c>
      <c r="E1435" s="675" t="s">
        <v>6497</v>
      </c>
      <c r="F1435" s="670" t="s">
        <v>1294</v>
      </c>
      <c r="G1435" s="670" t="s">
        <v>3666</v>
      </c>
      <c r="H1435" s="848"/>
      <c r="I1435" s="848"/>
    </row>
    <row r="1436" spans="1:9" ht="24">
      <c r="A1436" s="120" t="s">
        <v>3570</v>
      </c>
      <c r="B1436" s="678" t="s">
        <v>3571</v>
      </c>
      <c r="C1436" s="678" t="s">
        <v>3572</v>
      </c>
      <c r="D1436" s="758">
        <v>2.3277999999999999</v>
      </c>
      <c r="E1436" s="675" t="s">
        <v>6497</v>
      </c>
      <c r="F1436" s="670" t="s">
        <v>1294</v>
      </c>
      <c r="G1436" s="670" t="s">
        <v>3666</v>
      </c>
      <c r="H1436" s="848"/>
      <c r="I1436" s="848"/>
    </row>
    <row r="1437" spans="1:9" ht="24">
      <c r="A1437" s="120" t="s">
        <v>3573</v>
      </c>
      <c r="B1437" s="678" t="s">
        <v>3574</v>
      </c>
      <c r="C1437" s="678" t="s">
        <v>3575</v>
      </c>
      <c r="D1437" s="758">
        <v>1.5038</v>
      </c>
      <c r="E1437" s="675" t="s">
        <v>6497</v>
      </c>
      <c r="F1437" s="670" t="s">
        <v>1294</v>
      </c>
      <c r="G1437" s="670" t="s">
        <v>3666</v>
      </c>
      <c r="H1437" s="848"/>
      <c r="I1437" s="848"/>
    </row>
    <row r="1438" spans="1:9" ht="24">
      <c r="A1438" s="579" t="s">
        <v>3576</v>
      </c>
      <c r="B1438" s="678" t="s">
        <v>3577</v>
      </c>
      <c r="C1438" s="678" t="s">
        <v>3578</v>
      </c>
      <c r="D1438" s="758">
        <v>0.82400000000000007</v>
      </c>
      <c r="E1438" s="675" t="s">
        <v>6497</v>
      </c>
      <c r="F1438" s="670" t="s">
        <v>1294</v>
      </c>
      <c r="G1438" s="670" t="s">
        <v>3666</v>
      </c>
      <c r="H1438" s="848"/>
      <c r="I1438" s="848"/>
    </row>
    <row r="1439" spans="1:9" ht="24">
      <c r="A1439" s="579" t="s">
        <v>2076</v>
      </c>
      <c r="B1439" s="665" t="s">
        <v>5976</v>
      </c>
      <c r="C1439" s="678" t="s">
        <v>5976</v>
      </c>
      <c r="D1439" s="575">
        <v>4200</v>
      </c>
      <c r="E1439" s="675" t="s">
        <v>6497</v>
      </c>
      <c r="F1439" s="576" t="s">
        <v>1294</v>
      </c>
      <c r="G1439" s="576" t="s">
        <v>8396</v>
      </c>
      <c r="H1439" s="848"/>
      <c r="I1439" s="848"/>
    </row>
    <row r="1440" spans="1:9" ht="24">
      <c r="A1440" s="579" t="s">
        <v>2077</v>
      </c>
      <c r="B1440" s="665" t="s">
        <v>5977</v>
      </c>
      <c r="C1440" s="678" t="s">
        <v>5977</v>
      </c>
      <c r="D1440" s="575">
        <v>6288</v>
      </c>
      <c r="E1440" s="675" t="s">
        <v>6497</v>
      </c>
      <c r="F1440" s="576" t="s">
        <v>1294</v>
      </c>
      <c r="G1440" s="576" t="s">
        <v>8396</v>
      </c>
      <c r="H1440" s="848"/>
      <c r="I1440" s="848"/>
    </row>
    <row r="1441" spans="1:9" ht="24">
      <c r="A1441" s="579" t="s">
        <v>2078</v>
      </c>
      <c r="B1441" s="665" t="s">
        <v>3393</v>
      </c>
      <c r="C1441" s="678" t="s">
        <v>3393</v>
      </c>
      <c r="D1441" s="575">
        <v>10476</v>
      </c>
      <c r="E1441" s="675" t="s">
        <v>6497</v>
      </c>
      <c r="F1441" s="576" t="s">
        <v>1294</v>
      </c>
      <c r="G1441" s="576" t="s">
        <v>8396</v>
      </c>
      <c r="H1441" s="848"/>
      <c r="I1441" s="848"/>
    </row>
    <row r="1442" spans="1:9" ht="24">
      <c r="A1442" s="579" t="s">
        <v>2079</v>
      </c>
      <c r="B1442" s="665" t="s">
        <v>3392</v>
      </c>
      <c r="C1442" s="678" t="s">
        <v>3392</v>
      </c>
      <c r="D1442" s="575">
        <v>41880</v>
      </c>
      <c r="E1442" s="675" t="s">
        <v>6497</v>
      </c>
      <c r="F1442" s="576" t="s">
        <v>1294</v>
      </c>
      <c r="G1442" s="576" t="s">
        <v>8396</v>
      </c>
      <c r="H1442" s="158"/>
      <c r="I1442" s="158"/>
    </row>
    <row r="1443" spans="1:9" ht="24">
      <c r="A1443" s="579" t="s">
        <v>2080</v>
      </c>
      <c r="B1443" s="665" t="s">
        <v>3391</v>
      </c>
      <c r="C1443" s="678" t="s">
        <v>3391</v>
      </c>
      <c r="D1443" s="575">
        <v>146580</v>
      </c>
      <c r="E1443" s="675" t="s">
        <v>6497</v>
      </c>
      <c r="F1443" s="576" t="s">
        <v>1294</v>
      </c>
      <c r="G1443" s="576" t="s">
        <v>8396</v>
      </c>
      <c r="H1443" s="158"/>
      <c r="I1443" s="158"/>
    </row>
    <row r="1444" spans="1:9" ht="24.75" thickBot="1">
      <c r="A1444" s="579" t="s">
        <v>2081</v>
      </c>
      <c r="B1444" s="665" t="s">
        <v>3390</v>
      </c>
      <c r="C1444" s="678" t="s">
        <v>3390</v>
      </c>
      <c r="D1444" s="575">
        <v>293556</v>
      </c>
      <c r="E1444" s="675" t="s">
        <v>6497</v>
      </c>
      <c r="F1444" s="576" t="s">
        <v>1294</v>
      </c>
      <c r="G1444" s="576" t="s">
        <v>8396</v>
      </c>
      <c r="H1444" s="158"/>
      <c r="I1444" s="158"/>
    </row>
    <row r="1445" spans="1:9" ht="13.5">
      <c r="A1445" s="161" t="s">
        <v>6503</v>
      </c>
      <c r="B1445" s="132"/>
      <c r="C1445" s="132"/>
      <c r="D1445" s="132"/>
      <c r="E1445" s="132"/>
      <c r="F1445" s="132"/>
      <c r="G1445" s="262"/>
      <c r="H1445" s="158"/>
      <c r="I1445" s="158"/>
    </row>
    <row r="1446" spans="1:9" ht="14.25">
      <c r="A1446" s="579" t="s">
        <v>1791</v>
      </c>
      <c r="B1446" s="592" t="s">
        <v>10487</v>
      </c>
      <c r="C1446" s="592" t="s">
        <v>10487</v>
      </c>
      <c r="D1446" s="575">
        <v>15720</v>
      </c>
      <c r="E1446" s="675" t="s">
        <v>6497</v>
      </c>
      <c r="F1446" s="576" t="s">
        <v>7</v>
      </c>
      <c r="G1446" s="576" t="s">
        <v>3666</v>
      </c>
      <c r="H1446" s="848"/>
      <c r="I1446" s="848"/>
    </row>
    <row r="1447" spans="1:9" ht="14.25">
      <c r="A1447" s="579" t="s">
        <v>1792</v>
      </c>
      <c r="B1447" s="592" t="s">
        <v>10488</v>
      </c>
      <c r="C1447" s="592" t="s">
        <v>10488</v>
      </c>
      <c r="D1447" s="575">
        <v>18600</v>
      </c>
      <c r="E1447" s="675" t="s">
        <v>6497</v>
      </c>
      <c r="F1447" s="576" t="s">
        <v>7</v>
      </c>
      <c r="G1447" s="576" t="s">
        <v>3666</v>
      </c>
      <c r="H1447" s="848"/>
      <c r="I1447" s="848"/>
    </row>
    <row r="1448" spans="1:9" ht="14.25">
      <c r="A1448" s="579" t="s">
        <v>1793</v>
      </c>
      <c r="B1448" s="592" t="s">
        <v>10489</v>
      </c>
      <c r="C1448" s="592" t="s">
        <v>10489</v>
      </c>
      <c r="D1448" s="575">
        <v>3144</v>
      </c>
      <c r="E1448" s="675" t="s">
        <v>6497</v>
      </c>
      <c r="F1448" s="576" t="s">
        <v>7</v>
      </c>
      <c r="G1448" s="576" t="s">
        <v>3666</v>
      </c>
      <c r="H1448" s="848"/>
      <c r="I1448" s="848"/>
    </row>
    <row r="1449" spans="1:9" ht="14.25">
      <c r="A1449" s="579" t="s">
        <v>1794</v>
      </c>
      <c r="B1449" s="592" t="s">
        <v>10491</v>
      </c>
      <c r="C1449" s="592" t="s">
        <v>10491</v>
      </c>
      <c r="D1449" s="575">
        <v>32460</v>
      </c>
      <c r="E1449" s="675" t="s">
        <v>6497</v>
      </c>
      <c r="F1449" s="576" t="s">
        <v>7</v>
      </c>
      <c r="G1449" s="576" t="s">
        <v>3666</v>
      </c>
      <c r="H1449" s="848"/>
      <c r="I1449" s="848"/>
    </row>
    <row r="1450" spans="1:9" ht="14.25">
      <c r="A1450" s="579" t="s">
        <v>1795</v>
      </c>
      <c r="B1450" s="592" t="s">
        <v>10549</v>
      </c>
      <c r="C1450" s="592" t="s">
        <v>10549</v>
      </c>
      <c r="D1450" s="575">
        <v>5244</v>
      </c>
      <c r="E1450" s="675" t="s">
        <v>6497</v>
      </c>
      <c r="F1450" s="576" t="s">
        <v>7</v>
      </c>
      <c r="G1450" s="576" t="s">
        <v>3666</v>
      </c>
      <c r="H1450" s="848"/>
      <c r="I1450" s="848"/>
    </row>
    <row r="1451" spans="1:9" ht="14.25">
      <c r="A1451" s="579" t="s">
        <v>1796</v>
      </c>
      <c r="B1451" s="592" t="s">
        <v>10550</v>
      </c>
      <c r="C1451" s="592" t="s">
        <v>10550</v>
      </c>
      <c r="D1451" s="575">
        <v>8388</v>
      </c>
      <c r="E1451" s="675" t="s">
        <v>6497</v>
      </c>
      <c r="F1451" s="576" t="s">
        <v>7</v>
      </c>
      <c r="G1451" s="576" t="s">
        <v>3666</v>
      </c>
      <c r="H1451" s="848"/>
      <c r="I1451" s="848"/>
    </row>
    <row r="1452" spans="1:9" ht="14.25">
      <c r="A1452" s="579" t="s">
        <v>1797</v>
      </c>
      <c r="B1452" s="592" t="s">
        <v>10551</v>
      </c>
      <c r="C1452" s="592" t="s">
        <v>10551</v>
      </c>
      <c r="D1452" s="575">
        <v>37188</v>
      </c>
      <c r="E1452" s="675" t="s">
        <v>6497</v>
      </c>
      <c r="F1452" s="576" t="s">
        <v>7</v>
      </c>
      <c r="G1452" s="576" t="s">
        <v>3666</v>
      </c>
      <c r="H1452" s="158"/>
      <c r="I1452" s="158"/>
    </row>
    <row r="1453" spans="1:9" ht="14.25">
      <c r="A1453" s="579" t="s">
        <v>1798</v>
      </c>
      <c r="B1453" s="592" t="s">
        <v>10563</v>
      </c>
      <c r="C1453" s="592" t="s">
        <v>10563</v>
      </c>
      <c r="D1453" s="575">
        <v>20940</v>
      </c>
      <c r="E1453" s="675" t="s">
        <v>6497</v>
      </c>
      <c r="F1453" s="576" t="s">
        <v>7</v>
      </c>
      <c r="G1453" s="576" t="s">
        <v>3666</v>
      </c>
      <c r="H1453" s="848"/>
      <c r="I1453" s="848"/>
    </row>
    <row r="1454" spans="1:9" ht="14.25">
      <c r="A1454" s="579" t="s">
        <v>1799</v>
      </c>
      <c r="B1454" s="592" t="s">
        <v>10660</v>
      </c>
      <c r="C1454" s="592" t="s">
        <v>10660</v>
      </c>
      <c r="D1454" s="575">
        <v>62832</v>
      </c>
      <c r="E1454" s="675" t="s">
        <v>6497</v>
      </c>
      <c r="F1454" s="576" t="s">
        <v>7</v>
      </c>
      <c r="G1454" s="576" t="s">
        <v>3666</v>
      </c>
      <c r="H1454" s="158"/>
      <c r="I1454" s="158"/>
    </row>
    <row r="1455" spans="1:9" ht="14.25">
      <c r="A1455" s="579" t="s">
        <v>1800</v>
      </c>
      <c r="B1455" s="592" t="s">
        <v>10662</v>
      </c>
      <c r="C1455" s="592" t="s">
        <v>10662</v>
      </c>
      <c r="D1455" s="575">
        <v>18228</v>
      </c>
      <c r="E1455" s="675" t="s">
        <v>6497</v>
      </c>
      <c r="F1455" s="576" t="s">
        <v>7</v>
      </c>
      <c r="G1455" s="576" t="s">
        <v>3666</v>
      </c>
      <c r="H1455" s="158"/>
      <c r="I1455" s="158"/>
    </row>
    <row r="1456" spans="1:9" ht="14.25">
      <c r="A1456" s="579" t="s">
        <v>1801</v>
      </c>
      <c r="B1456" s="592" t="s">
        <v>10663</v>
      </c>
      <c r="C1456" s="592" t="s">
        <v>10663</v>
      </c>
      <c r="D1456" s="575">
        <v>52356</v>
      </c>
      <c r="E1456" s="675" t="s">
        <v>6497</v>
      </c>
      <c r="F1456" s="576" t="s">
        <v>7</v>
      </c>
      <c r="G1456" s="576" t="s">
        <v>3666</v>
      </c>
      <c r="H1456" s="158"/>
      <c r="I1456" s="158"/>
    </row>
    <row r="1457" spans="1:9" ht="14.25">
      <c r="A1457" s="579" t="s">
        <v>1802</v>
      </c>
      <c r="B1457" s="592" t="s">
        <v>10664</v>
      </c>
      <c r="C1457" s="592" t="s">
        <v>10664</v>
      </c>
      <c r="D1457" s="575">
        <v>7332</v>
      </c>
      <c r="E1457" s="675" t="s">
        <v>6497</v>
      </c>
      <c r="F1457" s="576" t="s">
        <v>7</v>
      </c>
      <c r="G1457" s="576" t="s">
        <v>3666</v>
      </c>
      <c r="H1457" s="158"/>
      <c r="I1457" s="158"/>
    </row>
    <row r="1458" spans="1:9" ht="14.25">
      <c r="A1458" s="579" t="s">
        <v>1803</v>
      </c>
      <c r="B1458" s="592" t="s">
        <v>10666</v>
      </c>
      <c r="C1458" s="592" t="s">
        <v>10666</v>
      </c>
      <c r="D1458" s="575">
        <v>50256</v>
      </c>
      <c r="E1458" s="675" t="s">
        <v>6497</v>
      </c>
      <c r="F1458" s="576" t="s">
        <v>7</v>
      </c>
      <c r="G1458" s="576" t="s">
        <v>3666</v>
      </c>
      <c r="H1458" s="158"/>
      <c r="I1458" s="158"/>
    </row>
    <row r="1459" spans="1:9" ht="14.25">
      <c r="A1459" s="579" t="s">
        <v>1804</v>
      </c>
      <c r="B1459" s="592" t="s">
        <v>10757</v>
      </c>
      <c r="C1459" s="592" t="s">
        <v>10757</v>
      </c>
      <c r="D1459" s="575">
        <v>14244</v>
      </c>
      <c r="E1459" s="675" t="s">
        <v>6497</v>
      </c>
      <c r="F1459" s="576" t="s">
        <v>7</v>
      </c>
      <c r="G1459" s="576" t="s">
        <v>3666</v>
      </c>
      <c r="H1459" s="158"/>
      <c r="I1459" s="158"/>
    </row>
    <row r="1460" spans="1:9" ht="14.25">
      <c r="A1460" s="579" t="s">
        <v>1805</v>
      </c>
      <c r="B1460" s="592" t="s">
        <v>10758</v>
      </c>
      <c r="C1460" s="592" t="s">
        <v>10758</v>
      </c>
      <c r="D1460" s="575">
        <v>984</v>
      </c>
      <c r="E1460" s="675" t="s">
        <v>6497</v>
      </c>
      <c r="F1460" s="576" t="s">
        <v>7</v>
      </c>
      <c r="G1460" s="576" t="s">
        <v>3666</v>
      </c>
      <c r="H1460" s="158"/>
      <c r="I1460" s="158"/>
    </row>
    <row r="1461" spans="1:9" ht="14.25">
      <c r="A1461" s="579" t="s">
        <v>1806</v>
      </c>
      <c r="B1461" s="592" t="s">
        <v>10760</v>
      </c>
      <c r="C1461" s="592" t="s">
        <v>10760</v>
      </c>
      <c r="D1461" s="575">
        <v>19488</v>
      </c>
      <c r="E1461" s="675" t="s">
        <v>6497</v>
      </c>
      <c r="F1461" s="576" t="s">
        <v>7</v>
      </c>
      <c r="G1461" s="576" t="s">
        <v>3666</v>
      </c>
      <c r="H1461" s="158"/>
      <c r="I1461" s="158"/>
    </row>
    <row r="1462" spans="1:9" ht="14.25">
      <c r="A1462" s="579" t="s">
        <v>1807</v>
      </c>
      <c r="B1462" s="592" t="s">
        <v>10434</v>
      </c>
      <c r="C1462" s="592" t="s">
        <v>10434</v>
      </c>
      <c r="D1462" s="575">
        <v>6708</v>
      </c>
      <c r="E1462" s="675" t="s">
        <v>6497</v>
      </c>
      <c r="F1462" s="576" t="s">
        <v>7</v>
      </c>
      <c r="G1462" s="576" t="s">
        <v>3666</v>
      </c>
      <c r="H1462" s="848"/>
      <c r="I1462" s="848"/>
    </row>
    <row r="1463" spans="1:9" ht="14.25">
      <c r="A1463" s="579" t="s">
        <v>1808</v>
      </c>
      <c r="B1463" s="592" t="s">
        <v>10486</v>
      </c>
      <c r="C1463" s="592" t="s">
        <v>10486</v>
      </c>
      <c r="D1463" s="575">
        <v>8388</v>
      </c>
      <c r="E1463" s="675" t="s">
        <v>6497</v>
      </c>
      <c r="F1463" s="576" t="s">
        <v>7</v>
      </c>
      <c r="G1463" s="576" t="s">
        <v>3666</v>
      </c>
      <c r="H1463" s="848"/>
      <c r="I1463" s="848"/>
    </row>
    <row r="1464" spans="1:9" ht="14.25">
      <c r="A1464" s="579" t="s">
        <v>1809</v>
      </c>
      <c r="B1464" s="592" t="s">
        <v>10490</v>
      </c>
      <c r="C1464" s="592" t="s">
        <v>10490</v>
      </c>
      <c r="D1464" s="575">
        <v>11100</v>
      </c>
      <c r="E1464" s="675" t="s">
        <v>6497</v>
      </c>
      <c r="F1464" s="576" t="s">
        <v>7</v>
      </c>
      <c r="G1464" s="576" t="s">
        <v>8396</v>
      </c>
      <c r="H1464" s="848"/>
      <c r="I1464" s="848"/>
    </row>
    <row r="1465" spans="1:9" ht="14.25">
      <c r="A1465" s="579" t="s">
        <v>1810</v>
      </c>
      <c r="B1465" s="592" t="s">
        <v>10562</v>
      </c>
      <c r="C1465" s="592" t="s">
        <v>10562</v>
      </c>
      <c r="D1465" s="575">
        <v>10476</v>
      </c>
      <c r="E1465" s="675" t="s">
        <v>6497</v>
      </c>
      <c r="F1465" s="576" t="s">
        <v>7</v>
      </c>
      <c r="G1465" s="576" t="s">
        <v>3666</v>
      </c>
      <c r="H1465" s="848"/>
      <c r="I1465" s="848"/>
    </row>
    <row r="1466" spans="1:9" ht="14.25">
      <c r="A1466" s="579" t="s">
        <v>1811</v>
      </c>
      <c r="B1466" s="592" t="s">
        <v>10564</v>
      </c>
      <c r="C1466" s="592" t="s">
        <v>10564</v>
      </c>
      <c r="D1466" s="575">
        <v>20940</v>
      </c>
      <c r="E1466" s="675" t="s">
        <v>6497</v>
      </c>
      <c r="F1466" s="576" t="s">
        <v>7</v>
      </c>
      <c r="G1466" s="576" t="s">
        <v>3666</v>
      </c>
      <c r="H1466" s="848"/>
      <c r="I1466" s="848"/>
    </row>
    <row r="1467" spans="1:9" ht="14.25">
      <c r="A1467" s="579" t="s">
        <v>1812</v>
      </c>
      <c r="B1467" s="592" t="s">
        <v>10665</v>
      </c>
      <c r="C1467" s="592" t="s">
        <v>10665</v>
      </c>
      <c r="D1467" s="575">
        <v>17592</v>
      </c>
      <c r="E1467" s="675" t="s">
        <v>6497</v>
      </c>
      <c r="F1467" s="576" t="s">
        <v>7</v>
      </c>
      <c r="G1467" s="576" t="s">
        <v>3666</v>
      </c>
      <c r="H1467" s="158"/>
      <c r="I1467" s="158"/>
    </row>
    <row r="1468" spans="1:9" ht="14.25">
      <c r="A1468" s="579" t="s">
        <v>1813</v>
      </c>
      <c r="B1468" s="592" t="s">
        <v>10779</v>
      </c>
      <c r="C1468" s="592" t="s">
        <v>10779</v>
      </c>
      <c r="D1468" s="575">
        <v>3360</v>
      </c>
      <c r="E1468" s="675" t="s">
        <v>6497</v>
      </c>
      <c r="F1468" s="576" t="s">
        <v>7</v>
      </c>
      <c r="G1468" s="576" t="s">
        <v>3666</v>
      </c>
      <c r="H1468" s="158"/>
      <c r="I1468" s="158"/>
    </row>
    <row r="1469" spans="1:9" ht="14.25">
      <c r="A1469" s="579" t="s">
        <v>1814</v>
      </c>
      <c r="B1469" s="592" t="s">
        <v>10328</v>
      </c>
      <c r="C1469" s="592" t="s">
        <v>10328</v>
      </c>
      <c r="D1469" s="575">
        <v>7968</v>
      </c>
      <c r="E1469" s="675" t="s">
        <v>6497</v>
      </c>
      <c r="F1469" s="576" t="s">
        <v>7</v>
      </c>
      <c r="G1469" s="576" t="s">
        <v>3666</v>
      </c>
      <c r="H1469" s="158"/>
      <c r="I1469" s="848"/>
    </row>
    <row r="1470" spans="1:9" ht="14.25">
      <c r="A1470" s="579" t="s">
        <v>1815</v>
      </c>
      <c r="B1470" s="592" t="s">
        <v>10326</v>
      </c>
      <c r="C1470" s="592" t="s">
        <v>10326</v>
      </c>
      <c r="D1470" s="575">
        <v>4824</v>
      </c>
      <c r="E1470" s="675" t="s">
        <v>6497</v>
      </c>
      <c r="F1470" s="576" t="s">
        <v>7</v>
      </c>
      <c r="G1470" s="576" t="s">
        <v>3666</v>
      </c>
      <c r="H1470" s="158"/>
      <c r="I1470" s="848"/>
    </row>
    <row r="1471" spans="1:9" ht="14.25">
      <c r="A1471" s="579" t="s">
        <v>1816</v>
      </c>
      <c r="B1471" s="592" t="s">
        <v>10480</v>
      </c>
      <c r="C1471" s="592" t="s">
        <v>10480</v>
      </c>
      <c r="D1471" s="575">
        <v>2940</v>
      </c>
      <c r="E1471" s="675" t="s">
        <v>6497</v>
      </c>
      <c r="F1471" s="576" t="s">
        <v>7</v>
      </c>
      <c r="G1471" s="576" t="s">
        <v>3666</v>
      </c>
      <c r="H1471" s="848"/>
      <c r="I1471" s="848"/>
    </row>
    <row r="1472" spans="1:9" ht="14.25">
      <c r="A1472" s="579" t="s">
        <v>1817</v>
      </c>
      <c r="B1472" s="592" t="s">
        <v>10482</v>
      </c>
      <c r="C1472" s="592" t="s">
        <v>10482</v>
      </c>
      <c r="D1472" s="575">
        <v>5448</v>
      </c>
      <c r="E1472" s="675" t="s">
        <v>6497</v>
      </c>
      <c r="F1472" s="576" t="s">
        <v>7</v>
      </c>
      <c r="G1472" s="576" t="s">
        <v>3666</v>
      </c>
      <c r="H1472" s="848"/>
      <c r="I1472" s="848"/>
    </row>
    <row r="1473" spans="1:9" ht="14.25">
      <c r="A1473" s="579" t="s">
        <v>1818</v>
      </c>
      <c r="B1473" s="592" t="s">
        <v>10484</v>
      </c>
      <c r="C1473" s="592" t="s">
        <v>10484</v>
      </c>
      <c r="D1473" s="575">
        <v>3564</v>
      </c>
      <c r="E1473" s="675" t="s">
        <v>6497</v>
      </c>
      <c r="F1473" s="576" t="s">
        <v>7</v>
      </c>
      <c r="G1473" s="576" t="s">
        <v>3666</v>
      </c>
      <c r="H1473" s="848"/>
      <c r="I1473" s="848"/>
    </row>
    <row r="1474" spans="1:9" ht="14.25">
      <c r="A1474" s="579" t="s">
        <v>1819</v>
      </c>
      <c r="B1474" s="592" t="s">
        <v>10496</v>
      </c>
      <c r="C1474" s="592" t="s">
        <v>10496</v>
      </c>
      <c r="D1474" s="575">
        <v>8388</v>
      </c>
      <c r="E1474" s="675" t="s">
        <v>6497</v>
      </c>
      <c r="F1474" s="576" t="s">
        <v>7</v>
      </c>
      <c r="G1474" s="576" t="s">
        <v>3666</v>
      </c>
      <c r="H1474" s="848"/>
      <c r="I1474" s="848"/>
    </row>
    <row r="1475" spans="1:9" ht="14.25">
      <c r="A1475" s="579" t="s">
        <v>1820</v>
      </c>
      <c r="B1475" s="592" t="s">
        <v>10497</v>
      </c>
      <c r="C1475" s="592" t="s">
        <v>10497</v>
      </c>
      <c r="D1475" s="575">
        <v>9000</v>
      </c>
      <c r="E1475" s="675" t="s">
        <v>6497</v>
      </c>
      <c r="F1475" s="576" t="s">
        <v>7</v>
      </c>
      <c r="G1475" s="576" t="s">
        <v>3666</v>
      </c>
      <c r="H1475" s="848"/>
      <c r="I1475" s="848"/>
    </row>
    <row r="1476" spans="1:9" ht="24">
      <c r="A1476" s="579" t="s">
        <v>7240</v>
      </c>
      <c r="B1476" s="592" t="s">
        <v>10501</v>
      </c>
      <c r="C1476" s="592" t="s">
        <v>10501</v>
      </c>
      <c r="D1476" s="575">
        <v>32040</v>
      </c>
      <c r="E1476" s="688" t="s">
        <v>6497</v>
      </c>
      <c r="F1476" s="688" t="s">
        <v>7</v>
      </c>
      <c r="G1476" s="688" t="s">
        <v>3666</v>
      </c>
      <c r="H1476" s="848"/>
      <c r="I1476" s="848"/>
    </row>
    <row r="1477" spans="1:9" ht="24">
      <c r="A1477" s="579" t="s">
        <v>7241</v>
      </c>
      <c r="B1477" s="592" t="s">
        <v>10499</v>
      </c>
      <c r="C1477" s="592" t="s">
        <v>10499</v>
      </c>
      <c r="D1477" s="575">
        <v>50892</v>
      </c>
      <c r="E1477" s="688" t="s">
        <v>6497</v>
      </c>
      <c r="F1477" s="688" t="s">
        <v>7</v>
      </c>
      <c r="G1477" s="688" t="s">
        <v>3666</v>
      </c>
      <c r="H1477" s="848"/>
      <c r="I1477" s="848"/>
    </row>
    <row r="1478" spans="1:9" ht="14.25">
      <c r="A1478" s="689" t="s">
        <v>1821</v>
      </c>
      <c r="B1478" s="592" t="s">
        <v>10503</v>
      </c>
      <c r="C1478" s="592" t="s">
        <v>10503</v>
      </c>
      <c r="D1478" s="575">
        <v>14460</v>
      </c>
      <c r="E1478" s="680" t="s">
        <v>6497</v>
      </c>
      <c r="F1478" s="593" t="s">
        <v>7</v>
      </c>
      <c r="G1478" s="593" t="s">
        <v>3666</v>
      </c>
      <c r="H1478" s="848"/>
      <c r="I1478" s="848"/>
    </row>
    <row r="1479" spans="1:9" ht="14.25">
      <c r="A1479" s="689" t="s">
        <v>1822</v>
      </c>
      <c r="B1479" s="592" t="s">
        <v>10505</v>
      </c>
      <c r="C1479" s="592" t="s">
        <v>10505</v>
      </c>
      <c r="D1479" s="575">
        <v>23448</v>
      </c>
      <c r="E1479" s="680" t="s">
        <v>6497</v>
      </c>
      <c r="F1479" s="593" t="s">
        <v>7</v>
      </c>
      <c r="G1479" s="593" t="s">
        <v>3666</v>
      </c>
      <c r="H1479" s="848"/>
      <c r="I1479" s="848"/>
    </row>
    <row r="1480" spans="1:9" ht="14.25">
      <c r="A1480" s="689" t="s">
        <v>1823</v>
      </c>
      <c r="B1480" s="592" t="s">
        <v>10506</v>
      </c>
      <c r="C1480" s="592" t="s">
        <v>10506</v>
      </c>
      <c r="D1480" s="575">
        <v>1272</v>
      </c>
      <c r="E1480" s="680" t="s">
        <v>6497</v>
      </c>
      <c r="F1480" s="593" t="s">
        <v>7</v>
      </c>
      <c r="G1480" s="593" t="s">
        <v>3666</v>
      </c>
      <c r="H1480" s="848"/>
      <c r="I1480" s="848"/>
    </row>
    <row r="1481" spans="1:9" ht="14.25">
      <c r="A1481" s="689" t="s">
        <v>1824</v>
      </c>
      <c r="B1481" s="592" t="s">
        <v>10507</v>
      </c>
      <c r="C1481" s="592" t="s">
        <v>10507</v>
      </c>
      <c r="D1481" s="575">
        <v>6288</v>
      </c>
      <c r="E1481" s="680" t="s">
        <v>6497</v>
      </c>
      <c r="F1481" s="593" t="s">
        <v>7</v>
      </c>
      <c r="G1481" s="593" t="s">
        <v>3666</v>
      </c>
      <c r="H1481" s="848"/>
      <c r="I1481" s="848"/>
    </row>
    <row r="1482" spans="1:9" ht="14.25">
      <c r="A1482" s="689" t="s">
        <v>1825</v>
      </c>
      <c r="B1482" s="592" t="s">
        <v>10559</v>
      </c>
      <c r="C1482" s="592" t="s">
        <v>10559</v>
      </c>
      <c r="D1482" s="575">
        <v>252</v>
      </c>
      <c r="E1482" s="680" t="s">
        <v>6497</v>
      </c>
      <c r="F1482" s="593" t="s">
        <v>7</v>
      </c>
      <c r="G1482" s="593" t="s">
        <v>3666</v>
      </c>
      <c r="H1482" s="848"/>
      <c r="I1482" s="848"/>
    </row>
    <row r="1483" spans="1:9" ht="14.25">
      <c r="A1483" s="689" t="s">
        <v>1826</v>
      </c>
      <c r="B1483" s="592" t="s">
        <v>10561</v>
      </c>
      <c r="C1483" s="592" t="s">
        <v>10561</v>
      </c>
      <c r="D1483" s="575">
        <v>1884</v>
      </c>
      <c r="E1483" s="680" t="s">
        <v>6497</v>
      </c>
      <c r="F1483" s="593" t="s">
        <v>7</v>
      </c>
      <c r="G1483" s="593" t="s">
        <v>3666</v>
      </c>
      <c r="H1483" s="848"/>
      <c r="I1483" s="848"/>
    </row>
    <row r="1484" spans="1:9" ht="14.25">
      <c r="A1484" s="689" t="s">
        <v>1827</v>
      </c>
      <c r="B1484" s="592" t="s">
        <v>10570</v>
      </c>
      <c r="C1484" s="592" t="s">
        <v>10570</v>
      </c>
      <c r="D1484" s="575">
        <v>2100</v>
      </c>
      <c r="E1484" s="680" t="s">
        <v>6497</v>
      </c>
      <c r="F1484" s="593" t="s">
        <v>7</v>
      </c>
      <c r="G1484" s="593" t="s">
        <v>3666</v>
      </c>
      <c r="H1484" s="848"/>
      <c r="I1484" s="848"/>
    </row>
    <row r="1485" spans="1:9" ht="14.25">
      <c r="A1485" s="689" t="s">
        <v>1828</v>
      </c>
      <c r="B1485" s="592" t="s">
        <v>10653</v>
      </c>
      <c r="C1485" s="592" t="s">
        <v>10653</v>
      </c>
      <c r="D1485" s="575">
        <v>5244</v>
      </c>
      <c r="E1485" s="680" t="s">
        <v>6497</v>
      </c>
      <c r="F1485" s="593" t="s">
        <v>7</v>
      </c>
      <c r="G1485" s="593" t="s">
        <v>3666</v>
      </c>
      <c r="H1485" s="848"/>
      <c r="I1485" s="848"/>
    </row>
    <row r="1486" spans="1:9" ht="14.25">
      <c r="A1486" s="579" t="s">
        <v>1829</v>
      </c>
      <c r="B1486" s="592" t="s">
        <v>10654</v>
      </c>
      <c r="C1486" s="592" t="s">
        <v>10654</v>
      </c>
      <c r="D1486" s="575">
        <v>3780</v>
      </c>
      <c r="E1486" s="675" t="s">
        <v>6497</v>
      </c>
      <c r="F1486" s="576" t="s">
        <v>7</v>
      </c>
      <c r="G1486" s="576" t="s">
        <v>3666</v>
      </c>
      <c r="H1486" s="848"/>
      <c r="I1486" s="848"/>
    </row>
    <row r="1487" spans="1:9" ht="14.25">
      <c r="A1487" s="579" t="s">
        <v>1830</v>
      </c>
      <c r="B1487" s="592" t="s">
        <v>10667</v>
      </c>
      <c r="C1487" s="592" t="s">
        <v>10667</v>
      </c>
      <c r="D1487" s="575">
        <v>636</v>
      </c>
      <c r="E1487" s="675" t="s">
        <v>6497</v>
      </c>
      <c r="F1487" s="576" t="s">
        <v>7</v>
      </c>
      <c r="G1487" s="576" t="s">
        <v>3666</v>
      </c>
      <c r="H1487" s="158"/>
      <c r="I1487" s="848"/>
    </row>
    <row r="1488" spans="1:9" ht="14.25">
      <c r="A1488" s="579" t="s">
        <v>1831</v>
      </c>
      <c r="B1488" s="592" t="s">
        <v>10669</v>
      </c>
      <c r="C1488" s="592" t="s">
        <v>10669</v>
      </c>
      <c r="D1488" s="575">
        <v>6072</v>
      </c>
      <c r="E1488" s="675" t="s">
        <v>6497</v>
      </c>
      <c r="F1488" s="576" t="s">
        <v>7</v>
      </c>
      <c r="G1488" s="576" t="s">
        <v>3666</v>
      </c>
      <c r="H1488" s="158"/>
      <c r="I1488" s="158"/>
    </row>
    <row r="1489" spans="1:9" ht="14.25">
      <c r="A1489" s="579" t="s">
        <v>1935</v>
      </c>
      <c r="B1489" s="592" t="s">
        <v>10670</v>
      </c>
      <c r="C1489" s="592" t="s">
        <v>10670</v>
      </c>
      <c r="D1489" s="575">
        <v>5448</v>
      </c>
      <c r="E1489" s="675" t="s">
        <v>6497</v>
      </c>
      <c r="F1489" s="576" t="s">
        <v>7</v>
      </c>
      <c r="G1489" s="576" t="s">
        <v>8396</v>
      </c>
      <c r="H1489" s="158"/>
      <c r="I1489" s="158"/>
    </row>
    <row r="1490" spans="1:9" ht="14.25">
      <c r="A1490" s="579" t="s">
        <v>1832</v>
      </c>
      <c r="B1490" s="592" t="s">
        <v>10671</v>
      </c>
      <c r="C1490" s="592" t="s">
        <v>10671</v>
      </c>
      <c r="D1490" s="575">
        <v>3144</v>
      </c>
      <c r="E1490" s="675" t="s">
        <v>6497</v>
      </c>
      <c r="F1490" s="576" t="s">
        <v>7</v>
      </c>
      <c r="G1490" s="576" t="s">
        <v>3666</v>
      </c>
      <c r="H1490" s="158"/>
      <c r="I1490" s="158"/>
    </row>
    <row r="1491" spans="1:9" ht="14.25">
      <c r="A1491" s="579" t="s">
        <v>1833</v>
      </c>
      <c r="B1491" s="592" t="s">
        <v>10673</v>
      </c>
      <c r="C1491" s="592" t="s">
        <v>10673</v>
      </c>
      <c r="D1491" s="575">
        <v>2520</v>
      </c>
      <c r="E1491" s="675" t="s">
        <v>6497</v>
      </c>
      <c r="F1491" s="576" t="s">
        <v>7</v>
      </c>
      <c r="G1491" s="576" t="s">
        <v>3666</v>
      </c>
      <c r="H1491" s="158"/>
      <c r="I1491" s="158"/>
    </row>
    <row r="1492" spans="1:9" ht="14.25">
      <c r="A1492" s="579" t="s">
        <v>1834</v>
      </c>
      <c r="B1492" s="592" t="s">
        <v>10706</v>
      </c>
      <c r="C1492" s="592" t="s">
        <v>10706</v>
      </c>
      <c r="D1492" s="575">
        <v>2940</v>
      </c>
      <c r="E1492" s="675" t="s">
        <v>6497</v>
      </c>
      <c r="F1492" s="576" t="s">
        <v>7</v>
      </c>
      <c r="G1492" s="576" t="s">
        <v>3666</v>
      </c>
      <c r="H1492" s="158"/>
      <c r="I1492" s="158"/>
    </row>
    <row r="1493" spans="1:9" ht="14.25">
      <c r="A1493" s="579" t="s">
        <v>1835</v>
      </c>
      <c r="B1493" s="592" t="s">
        <v>10777</v>
      </c>
      <c r="C1493" s="592" t="s">
        <v>10777</v>
      </c>
      <c r="D1493" s="575">
        <v>3144</v>
      </c>
      <c r="E1493" s="675" t="s">
        <v>6497</v>
      </c>
      <c r="F1493" s="576" t="s">
        <v>7</v>
      </c>
      <c r="G1493" s="576" t="s">
        <v>3666</v>
      </c>
      <c r="H1493" s="158"/>
      <c r="I1493" s="158"/>
    </row>
    <row r="1494" spans="1:9" ht="14.25">
      <c r="A1494" s="579" t="s">
        <v>1836</v>
      </c>
      <c r="B1494" s="592" t="s">
        <v>10656</v>
      </c>
      <c r="C1494" s="592" t="s">
        <v>10656</v>
      </c>
      <c r="D1494" s="575">
        <v>12576</v>
      </c>
      <c r="E1494" s="675" t="s">
        <v>6497</v>
      </c>
      <c r="F1494" s="576" t="s">
        <v>7</v>
      </c>
      <c r="G1494" s="576" t="s">
        <v>3666</v>
      </c>
      <c r="H1494" s="848"/>
      <c r="I1494" s="848"/>
    </row>
    <row r="1495" spans="1:9" ht="15" thickBot="1">
      <c r="A1495" s="579" t="s">
        <v>1837</v>
      </c>
      <c r="B1495" s="592" t="s">
        <v>10707</v>
      </c>
      <c r="C1495" s="592" t="s">
        <v>10707</v>
      </c>
      <c r="D1495" s="575">
        <v>2520</v>
      </c>
      <c r="E1495" s="675" t="s">
        <v>6497</v>
      </c>
      <c r="F1495" s="576" t="s">
        <v>7</v>
      </c>
      <c r="G1495" s="576" t="s">
        <v>3666</v>
      </c>
      <c r="H1495" s="158"/>
      <c r="I1495" s="158"/>
    </row>
    <row r="1496" spans="1:9" ht="13.5">
      <c r="A1496" s="161" t="s">
        <v>6504</v>
      </c>
      <c r="B1496" s="132"/>
      <c r="C1496" s="132"/>
      <c r="D1496" s="132"/>
      <c r="E1496" s="132"/>
      <c r="F1496" s="132"/>
      <c r="G1496" s="262"/>
      <c r="H1496" s="158"/>
      <c r="I1496" s="158"/>
    </row>
    <row r="1497" spans="1:9" ht="13.5">
      <c r="A1497" s="579" t="s">
        <v>2082</v>
      </c>
      <c r="B1497" s="665" t="s">
        <v>2147</v>
      </c>
      <c r="C1497" s="678" t="s">
        <v>2147</v>
      </c>
      <c r="D1497" s="575">
        <v>15720</v>
      </c>
      <c r="E1497" s="675" t="s">
        <v>6497</v>
      </c>
      <c r="F1497" s="576" t="s">
        <v>1294</v>
      </c>
      <c r="G1497" s="576" t="s">
        <v>3666</v>
      </c>
      <c r="H1497" s="848"/>
      <c r="I1497" s="848"/>
    </row>
    <row r="1498" spans="1:9" ht="13.5">
      <c r="A1498" s="579" t="s">
        <v>2083</v>
      </c>
      <c r="B1498" s="665" t="s">
        <v>2148</v>
      </c>
      <c r="C1498" s="678" t="s">
        <v>2148</v>
      </c>
      <c r="D1498" s="575">
        <v>18600</v>
      </c>
      <c r="E1498" s="675" t="s">
        <v>6497</v>
      </c>
      <c r="F1498" s="576" t="s">
        <v>1294</v>
      </c>
      <c r="G1498" s="576" t="s">
        <v>3666</v>
      </c>
      <c r="H1498" s="848"/>
      <c r="I1498" s="848"/>
    </row>
    <row r="1499" spans="1:9" ht="13.5">
      <c r="A1499" s="579" t="s">
        <v>2084</v>
      </c>
      <c r="B1499" s="665" t="s">
        <v>2149</v>
      </c>
      <c r="C1499" s="678" t="s">
        <v>2149</v>
      </c>
      <c r="D1499" s="575">
        <v>3144</v>
      </c>
      <c r="E1499" s="675" t="s">
        <v>6497</v>
      </c>
      <c r="F1499" s="576" t="s">
        <v>1294</v>
      </c>
      <c r="G1499" s="576" t="s">
        <v>3666</v>
      </c>
      <c r="H1499" s="848"/>
      <c r="I1499" s="848"/>
    </row>
    <row r="1500" spans="1:9" ht="13.5">
      <c r="A1500" s="689" t="s">
        <v>2085</v>
      </c>
      <c r="B1500" s="668" t="s">
        <v>2150</v>
      </c>
      <c r="C1500" s="687" t="s">
        <v>2150</v>
      </c>
      <c r="D1500" s="575">
        <v>32460</v>
      </c>
      <c r="E1500" s="680" t="s">
        <v>6497</v>
      </c>
      <c r="F1500" s="593" t="s">
        <v>1294</v>
      </c>
      <c r="G1500" s="593" t="s">
        <v>3666</v>
      </c>
      <c r="H1500" s="848"/>
      <c r="I1500" s="848"/>
    </row>
    <row r="1501" spans="1:9" ht="24">
      <c r="A1501" s="690" t="s">
        <v>7238</v>
      </c>
      <c r="B1501" s="687" t="s">
        <v>7285</v>
      </c>
      <c r="C1501" s="687" t="s">
        <v>7285</v>
      </c>
      <c r="D1501" s="575">
        <v>32040</v>
      </c>
      <c r="E1501" s="680" t="s">
        <v>6497</v>
      </c>
      <c r="F1501" s="593" t="s">
        <v>1294</v>
      </c>
      <c r="G1501" s="593" t="s">
        <v>3666</v>
      </c>
      <c r="H1501" s="848"/>
      <c r="I1501" s="848"/>
    </row>
    <row r="1502" spans="1:9" ht="24">
      <c r="A1502" s="691" t="s">
        <v>7239</v>
      </c>
      <c r="B1502" s="687" t="s">
        <v>7286</v>
      </c>
      <c r="C1502" s="687" t="s">
        <v>7286</v>
      </c>
      <c r="D1502" s="575">
        <v>50892</v>
      </c>
      <c r="E1502" s="680" t="s">
        <v>6497</v>
      </c>
      <c r="F1502" s="593" t="s">
        <v>1294</v>
      </c>
      <c r="G1502" s="593" t="s">
        <v>3666</v>
      </c>
      <c r="H1502" s="848"/>
      <c r="I1502" s="848"/>
    </row>
    <row r="1503" spans="1:9" ht="13.5">
      <c r="A1503" s="689" t="s">
        <v>2086</v>
      </c>
      <c r="B1503" s="668" t="s">
        <v>2151</v>
      </c>
      <c r="C1503" s="687" t="s">
        <v>2151</v>
      </c>
      <c r="D1503" s="575">
        <v>5244</v>
      </c>
      <c r="E1503" s="680" t="s">
        <v>6497</v>
      </c>
      <c r="F1503" s="593" t="s">
        <v>1294</v>
      </c>
      <c r="G1503" s="593" t="s">
        <v>3666</v>
      </c>
      <c r="H1503" s="848"/>
      <c r="I1503" s="848"/>
    </row>
    <row r="1504" spans="1:9" ht="13.5">
      <c r="A1504" s="689" t="s">
        <v>2087</v>
      </c>
      <c r="B1504" s="668" t="s">
        <v>2152</v>
      </c>
      <c r="C1504" s="687" t="s">
        <v>2152</v>
      </c>
      <c r="D1504" s="575">
        <v>8388</v>
      </c>
      <c r="E1504" s="680" t="s">
        <v>6497</v>
      </c>
      <c r="F1504" s="593" t="s">
        <v>1294</v>
      </c>
      <c r="G1504" s="593" t="s">
        <v>3666</v>
      </c>
      <c r="H1504" s="848"/>
      <c r="I1504" s="848"/>
    </row>
    <row r="1505" spans="1:9" ht="13.5">
      <c r="A1505" s="689" t="s">
        <v>2088</v>
      </c>
      <c r="B1505" s="668" t="s">
        <v>2153</v>
      </c>
      <c r="C1505" s="687" t="s">
        <v>2153</v>
      </c>
      <c r="D1505" s="575">
        <v>37188</v>
      </c>
      <c r="E1505" s="680" t="s">
        <v>6497</v>
      </c>
      <c r="F1505" s="593" t="s">
        <v>1294</v>
      </c>
      <c r="G1505" s="593" t="s">
        <v>3666</v>
      </c>
      <c r="H1505" s="158"/>
      <c r="I1505" s="158"/>
    </row>
    <row r="1506" spans="1:9" ht="13.5">
      <c r="A1506" s="689" t="s">
        <v>2089</v>
      </c>
      <c r="B1506" s="668" t="s">
        <v>2154</v>
      </c>
      <c r="C1506" s="687" t="s">
        <v>2154</v>
      </c>
      <c r="D1506" s="575">
        <v>20940</v>
      </c>
      <c r="E1506" s="680" t="s">
        <v>6497</v>
      </c>
      <c r="F1506" s="593" t="s">
        <v>1294</v>
      </c>
      <c r="G1506" s="593" t="s">
        <v>3666</v>
      </c>
      <c r="H1506" s="848"/>
      <c r="I1506" s="848"/>
    </row>
    <row r="1507" spans="1:9" ht="13.5">
      <c r="A1507" s="689" t="s">
        <v>2090</v>
      </c>
      <c r="B1507" s="668" t="s">
        <v>2155</v>
      </c>
      <c r="C1507" s="687" t="s">
        <v>2155</v>
      </c>
      <c r="D1507" s="575">
        <v>62832</v>
      </c>
      <c r="E1507" s="680" t="s">
        <v>6497</v>
      </c>
      <c r="F1507" s="593" t="s">
        <v>1294</v>
      </c>
      <c r="G1507" s="593" t="s">
        <v>3666</v>
      </c>
      <c r="H1507" s="158"/>
      <c r="I1507" s="158"/>
    </row>
    <row r="1508" spans="1:9" ht="13.5">
      <c r="A1508" s="689" t="s">
        <v>2091</v>
      </c>
      <c r="B1508" s="668" t="s">
        <v>2156</v>
      </c>
      <c r="C1508" s="687" t="s">
        <v>2156</v>
      </c>
      <c r="D1508" s="575">
        <v>18228</v>
      </c>
      <c r="E1508" s="680" t="s">
        <v>6497</v>
      </c>
      <c r="F1508" s="593" t="s">
        <v>1294</v>
      </c>
      <c r="G1508" s="593" t="s">
        <v>3666</v>
      </c>
      <c r="H1508" s="848"/>
      <c r="I1508" s="848"/>
    </row>
    <row r="1509" spans="1:9" ht="13.5">
      <c r="A1509" s="579" t="s">
        <v>2092</v>
      </c>
      <c r="B1509" s="665" t="s">
        <v>2157</v>
      </c>
      <c r="C1509" s="678" t="s">
        <v>2157</v>
      </c>
      <c r="D1509" s="575">
        <v>52356</v>
      </c>
      <c r="E1509" s="675" t="s">
        <v>6497</v>
      </c>
      <c r="F1509" s="576" t="s">
        <v>1294</v>
      </c>
      <c r="G1509" s="576" t="s">
        <v>3666</v>
      </c>
      <c r="H1509" s="158"/>
      <c r="I1509" s="158"/>
    </row>
    <row r="1510" spans="1:9" ht="13.5">
      <c r="A1510" s="579" t="s">
        <v>2093</v>
      </c>
      <c r="B1510" s="665" t="s">
        <v>2158</v>
      </c>
      <c r="C1510" s="678" t="s">
        <v>2158</v>
      </c>
      <c r="D1510" s="575">
        <v>7332</v>
      </c>
      <c r="E1510" s="675" t="s">
        <v>6497</v>
      </c>
      <c r="F1510" s="576" t="s">
        <v>1294</v>
      </c>
      <c r="G1510" s="576" t="s">
        <v>3666</v>
      </c>
      <c r="H1510" s="848"/>
      <c r="I1510" s="848"/>
    </row>
    <row r="1511" spans="1:9" ht="13.5">
      <c r="A1511" s="579" t="s">
        <v>2094</v>
      </c>
      <c r="B1511" s="665" t="s">
        <v>2159</v>
      </c>
      <c r="C1511" s="678" t="s">
        <v>2159</v>
      </c>
      <c r="D1511" s="575">
        <v>50256</v>
      </c>
      <c r="E1511" s="675" t="s">
        <v>6497</v>
      </c>
      <c r="F1511" s="576" t="s">
        <v>1294</v>
      </c>
      <c r="G1511" s="576" t="s">
        <v>3666</v>
      </c>
      <c r="H1511" s="158"/>
      <c r="I1511" s="158"/>
    </row>
    <row r="1512" spans="1:9" ht="13.5">
      <c r="A1512" s="579" t="s">
        <v>2095</v>
      </c>
      <c r="B1512" s="665" t="s">
        <v>2160</v>
      </c>
      <c r="C1512" s="678" t="s">
        <v>2160</v>
      </c>
      <c r="D1512" s="575">
        <v>14244</v>
      </c>
      <c r="E1512" s="675" t="s">
        <v>6497</v>
      </c>
      <c r="F1512" s="576" t="s">
        <v>1294</v>
      </c>
      <c r="G1512" s="576" t="s">
        <v>3666</v>
      </c>
      <c r="H1512" s="848"/>
      <c r="I1512" s="848"/>
    </row>
    <row r="1513" spans="1:9" ht="13.5">
      <c r="A1513" s="579" t="s">
        <v>2096</v>
      </c>
      <c r="B1513" s="665" t="s">
        <v>2161</v>
      </c>
      <c r="C1513" s="678" t="s">
        <v>2161</v>
      </c>
      <c r="D1513" s="575">
        <v>984</v>
      </c>
      <c r="E1513" s="675" t="s">
        <v>6497</v>
      </c>
      <c r="F1513" s="576" t="s">
        <v>1294</v>
      </c>
      <c r="G1513" s="576" t="s">
        <v>3666</v>
      </c>
      <c r="H1513" s="848"/>
      <c r="I1513" s="848"/>
    </row>
    <row r="1514" spans="1:9" ht="13.5">
      <c r="A1514" s="579" t="s">
        <v>2097</v>
      </c>
      <c r="B1514" s="665" t="s">
        <v>2162</v>
      </c>
      <c r="C1514" s="678" t="s">
        <v>2162</v>
      </c>
      <c r="D1514" s="575">
        <v>19488</v>
      </c>
      <c r="E1514" s="675" t="s">
        <v>6497</v>
      </c>
      <c r="F1514" s="576" t="s">
        <v>1294</v>
      </c>
      <c r="G1514" s="576" t="s">
        <v>3666</v>
      </c>
      <c r="H1514" s="848"/>
      <c r="I1514" s="848"/>
    </row>
    <row r="1515" spans="1:9" ht="13.5">
      <c r="A1515" s="579" t="s">
        <v>2098</v>
      </c>
      <c r="B1515" s="665" t="s">
        <v>2163</v>
      </c>
      <c r="C1515" s="678" t="s">
        <v>2163</v>
      </c>
      <c r="D1515" s="575">
        <v>6708</v>
      </c>
      <c r="E1515" s="675" t="s">
        <v>6497</v>
      </c>
      <c r="F1515" s="576" t="s">
        <v>1294</v>
      </c>
      <c r="G1515" s="576" t="s">
        <v>3666</v>
      </c>
      <c r="H1515" s="848"/>
      <c r="I1515" s="848"/>
    </row>
    <row r="1516" spans="1:9" ht="13.5">
      <c r="A1516" s="579" t="s">
        <v>2099</v>
      </c>
      <c r="B1516" s="665" t="s">
        <v>2164</v>
      </c>
      <c r="C1516" s="678" t="s">
        <v>2164</v>
      </c>
      <c r="D1516" s="575">
        <v>8388</v>
      </c>
      <c r="E1516" s="675" t="s">
        <v>6497</v>
      </c>
      <c r="F1516" s="576" t="s">
        <v>1294</v>
      </c>
      <c r="G1516" s="576" t="s">
        <v>3666</v>
      </c>
      <c r="H1516" s="848"/>
      <c r="I1516" s="848"/>
    </row>
    <row r="1517" spans="1:9" ht="13.5">
      <c r="A1517" s="579" t="s">
        <v>2100</v>
      </c>
      <c r="B1517" s="665" t="s">
        <v>2165</v>
      </c>
      <c r="C1517" s="678" t="s">
        <v>2165</v>
      </c>
      <c r="D1517" s="575">
        <v>11100</v>
      </c>
      <c r="E1517" s="675" t="s">
        <v>6497</v>
      </c>
      <c r="F1517" s="576" t="s">
        <v>1294</v>
      </c>
      <c r="G1517" s="576" t="s">
        <v>8396</v>
      </c>
      <c r="H1517" s="848"/>
      <c r="I1517" s="848"/>
    </row>
    <row r="1518" spans="1:9" ht="13.5">
      <c r="A1518" s="579" t="s">
        <v>2101</v>
      </c>
      <c r="B1518" s="665" t="s">
        <v>2166</v>
      </c>
      <c r="C1518" s="678" t="s">
        <v>2166</v>
      </c>
      <c r="D1518" s="575">
        <v>13200</v>
      </c>
      <c r="E1518" s="675" t="s">
        <v>6497</v>
      </c>
      <c r="F1518" s="576" t="s">
        <v>1294</v>
      </c>
      <c r="G1518" s="576" t="s">
        <v>3666</v>
      </c>
      <c r="H1518" s="848"/>
      <c r="I1518" s="848"/>
    </row>
    <row r="1519" spans="1:9" ht="13.5">
      <c r="A1519" s="579" t="s">
        <v>2102</v>
      </c>
      <c r="B1519" s="665" t="s">
        <v>2167</v>
      </c>
      <c r="C1519" s="678" t="s">
        <v>2167</v>
      </c>
      <c r="D1519" s="575">
        <v>10476</v>
      </c>
      <c r="E1519" s="675" t="s">
        <v>6497</v>
      </c>
      <c r="F1519" s="576" t="s">
        <v>1294</v>
      </c>
      <c r="G1519" s="576" t="s">
        <v>3666</v>
      </c>
      <c r="H1519" s="848"/>
      <c r="I1519" s="848"/>
    </row>
    <row r="1520" spans="1:9" ht="13.5">
      <c r="A1520" s="579" t="s">
        <v>2103</v>
      </c>
      <c r="B1520" s="665" t="s">
        <v>2168</v>
      </c>
      <c r="C1520" s="678" t="s">
        <v>2168</v>
      </c>
      <c r="D1520" s="575">
        <v>20940</v>
      </c>
      <c r="E1520" s="675" t="s">
        <v>6497</v>
      </c>
      <c r="F1520" s="576" t="s">
        <v>1294</v>
      </c>
      <c r="G1520" s="576" t="s">
        <v>3666</v>
      </c>
      <c r="H1520" s="848"/>
      <c r="I1520" s="848"/>
    </row>
    <row r="1521" spans="1:9" ht="13.5">
      <c r="A1521" s="579" t="s">
        <v>2104</v>
      </c>
      <c r="B1521" s="665" t="s">
        <v>2169</v>
      </c>
      <c r="C1521" s="678" t="s">
        <v>2169</v>
      </c>
      <c r="D1521" s="575">
        <v>17592</v>
      </c>
      <c r="E1521" s="675" t="s">
        <v>6497</v>
      </c>
      <c r="F1521" s="576" t="s">
        <v>1294</v>
      </c>
      <c r="G1521" s="576" t="s">
        <v>3666</v>
      </c>
      <c r="H1521" s="848"/>
      <c r="I1521" s="848"/>
    </row>
    <row r="1522" spans="1:9" ht="13.5">
      <c r="A1522" s="579" t="s">
        <v>2105</v>
      </c>
      <c r="B1522" s="665" t="s">
        <v>2170</v>
      </c>
      <c r="C1522" s="678" t="s">
        <v>2170</v>
      </c>
      <c r="D1522" s="575">
        <v>3360</v>
      </c>
      <c r="E1522" s="675" t="s">
        <v>6497</v>
      </c>
      <c r="F1522" s="576" t="s">
        <v>1294</v>
      </c>
      <c r="G1522" s="576" t="s">
        <v>3666</v>
      </c>
      <c r="H1522" s="848"/>
      <c r="I1522" s="848"/>
    </row>
    <row r="1523" spans="1:9" ht="13.5">
      <c r="A1523" s="579" t="s">
        <v>2106</v>
      </c>
      <c r="B1523" s="665" t="s">
        <v>2171</v>
      </c>
      <c r="C1523" s="678" t="s">
        <v>2171</v>
      </c>
      <c r="D1523" s="575">
        <v>7968</v>
      </c>
      <c r="E1523" s="675" t="s">
        <v>6497</v>
      </c>
      <c r="F1523" s="576" t="s">
        <v>1294</v>
      </c>
      <c r="G1523" s="576" t="s">
        <v>3666</v>
      </c>
      <c r="H1523" s="848"/>
      <c r="I1523" s="848"/>
    </row>
    <row r="1524" spans="1:9" ht="13.5">
      <c r="A1524" s="579" t="s">
        <v>2107</v>
      </c>
      <c r="B1524" s="665" t="s">
        <v>2172</v>
      </c>
      <c r="C1524" s="678" t="s">
        <v>2172</v>
      </c>
      <c r="D1524" s="575">
        <v>4824</v>
      </c>
      <c r="E1524" s="675" t="s">
        <v>6497</v>
      </c>
      <c r="F1524" s="576" t="s">
        <v>1294</v>
      </c>
      <c r="G1524" s="576" t="s">
        <v>3666</v>
      </c>
      <c r="H1524" s="848"/>
      <c r="I1524" s="848"/>
    </row>
    <row r="1525" spans="1:9" ht="13.5">
      <c r="A1525" s="579" t="s">
        <v>2108</v>
      </c>
      <c r="B1525" s="665" t="s">
        <v>2173</v>
      </c>
      <c r="C1525" s="678" t="s">
        <v>2173</v>
      </c>
      <c r="D1525" s="575">
        <v>2940</v>
      </c>
      <c r="E1525" s="675" t="s">
        <v>6497</v>
      </c>
      <c r="F1525" s="576" t="s">
        <v>1294</v>
      </c>
      <c r="G1525" s="576" t="s">
        <v>3666</v>
      </c>
      <c r="H1525" s="848"/>
      <c r="I1525" s="848"/>
    </row>
    <row r="1526" spans="1:9" ht="13.5">
      <c r="A1526" s="579" t="s">
        <v>2109</v>
      </c>
      <c r="B1526" s="665" t="s">
        <v>2174</v>
      </c>
      <c r="C1526" s="678" t="s">
        <v>2174</v>
      </c>
      <c r="D1526" s="575">
        <v>5448</v>
      </c>
      <c r="E1526" s="675" t="s">
        <v>6497</v>
      </c>
      <c r="F1526" s="576" t="s">
        <v>1294</v>
      </c>
      <c r="G1526" s="576" t="s">
        <v>3666</v>
      </c>
      <c r="H1526" s="848"/>
      <c r="I1526" s="848"/>
    </row>
    <row r="1527" spans="1:9" ht="13.5">
      <c r="A1527" s="579" t="s">
        <v>2110</v>
      </c>
      <c r="B1527" s="665" t="s">
        <v>2175</v>
      </c>
      <c r="C1527" s="678" t="s">
        <v>2175</v>
      </c>
      <c r="D1527" s="575">
        <v>3564</v>
      </c>
      <c r="E1527" s="675" t="s">
        <v>6497</v>
      </c>
      <c r="F1527" s="576" t="s">
        <v>1294</v>
      </c>
      <c r="G1527" s="576" t="s">
        <v>3666</v>
      </c>
      <c r="H1527" s="848"/>
      <c r="I1527" s="848"/>
    </row>
    <row r="1528" spans="1:9" ht="13.5">
      <c r="A1528" s="579" t="s">
        <v>2111</v>
      </c>
      <c r="B1528" s="665" t="s">
        <v>2176</v>
      </c>
      <c r="C1528" s="678" t="s">
        <v>2176</v>
      </c>
      <c r="D1528" s="575">
        <v>8388</v>
      </c>
      <c r="E1528" s="675" t="s">
        <v>6497</v>
      </c>
      <c r="F1528" s="576" t="s">
        <v>1294</v>
      </c>
      <c r="G1528" s="576" t="s">
        <v>3666</v>
      </c>
      <c r="H1528" s="848"/>
      <c r="I1528" s="848"/>
    </row>
    <row r="1529" spans="1:9" ht="13.5">
      <c r="A1529" s="579" t="s">
        <v>2112</v>
      </c>
      <c r="B1529" s="665" t="s">
        <v>3363</v>
      </c>
      <c r="C1529" s="678" t="s">
        <v>3363</v>
      </c>
      <c r="D1529" s="575">
        <v>9000</v>
      </c>
      <c r="E1529" s="675" t="s">
        <v>6497</v>
      </c>
      <c r="F1529" s="576" t="s">
        <v>1294</v>
      </c>
      <c r="G1529" s="576" t="s">
        <v>3666</v>
      </c>
      <c r="H1529" s="848"/>
      <c r="I1529" s="848"/>
    </row>
    <row r="1530" spans="1:9" ht="13.5">
      <c r="A1530" s="579" t="s">
        <v>2113</v>
      </c>
      <c r="B1530" s="665" t="s">
        <v>2177</v>
      </c>
      <c r="C1530" s="678" t="s">
        <v>2177</v>
      </c>
      <c r="D1530" s="575">
        <v>14460</v>
      </c>
      <c r="E1530" s="675" t="s">
        <v>6497</v>
      </c>
      <c r="F1530" s="576" t="s">
        <v>1294</v>
      </c>
      <c r="G1530" s="576" t="s">
        <v>3666</v>
      </c>
      <c r="H1530" s="848"/>
      <c r="I1530" s="848"/>
    </row>
    <row r="1531" spans="1:9" ht="13.5">
      <c r="A1531" s="579" t="s">
        <v>2114</v>
      </c>
      <c r="B1531" s="665" t="s">
        <v>2178</v>
      </c>
      <c r="C1531" s="678" t="s">
        <v>2178</v>
      </c>
      <c r="D1531" s="575">
        <v>23448</v>
      </c>
      <c r="E1531" s="675" t="s">
        <v>6497</v>
      </c>
      <c r="F1531" s="576" t="s">
        <v>1294</v>
      </c>
      <c r="G1531" s="576" t="s">
        <v>3666</v>
      </c>
      <c r="H1531" s="848"/>
      <c r="I1531" s="848"/>
    </row>
    <row r="1532" spans="1:9" ht="13.5">
      <c r="A1532" s="579" t="s">
        <v>2115</v>
      </c>
      <c r="B1532" s="668" t="s">
        <v>2179</v>
      </c>
      <c r="C1532" s="687" t="s">
        <v>2179</v>
      </c>
      <c r="D1532" s="575">
        <v>1272</v>
      </c>
      <c r="E1532" s="675" t="s">
        <v>6497</v>
      </c>
      <c r="F1532" s="576" t="s">
        <v>1294</v>
      </c>
      <c r="G1532" s="576" t="s">
        <v>3666</v>
      </c>
      <c r="H1532" s="848"/>
      <c r="I1532" s="848"/>
    </row>
    <row r="1533" spans="1:9" ht="13.5">
      <c r="A1533" s="579" t="s">
        <v>2116</v>
      </c>
      <c r="B1533" s="668" t="s">
        <v>2180</v>
      </c>
      <c r="C1533" s="687" t="s">
        <v>2180</v>
      </c>
      <c r="D1533" s="575">
        <v>6288</v>
      </c>
      <c r="E1533" s="675" t="s">
        <v>6497</v>
      </c>
      <c r="F1533" s="576" t="s">
        <v>1294</v>
      </c>
      <c r="G1533" s="576" t="s">
        <v>3666</v>
      </c>
      <c r="H1533" s="848"/>
      <c r="I1533" s="848"/>
    </row>
    <row r="1534" spans="1:9" ht="13.5">
      <c r="A1534" s="579" t="s">
        <v>2117</v>
      </c>
      <c r="B1534" s="668" t="s">
        <v>2181</v>
      </c>
      <c r="C1534" s="687" t="s">
        <v>2181</v>
      </c>
      <c r="D1534" s="575">
        <v>252</v>
      </c>
      <c r="E1534" s="675" t="s">
        <v>6497</v>
      </c>
      <c r="F1534" s="576" t="s">
        <v>1294</v>
      </c>
      <c r="G1534" s="576" t="s">
        <v>3666</v>
      </c>
      <c r="H1534" s="848"/>
      <c r="I1534" s="848"/>
    </row>
    <row r="1535" spans="1:9" ht="13.5">
      <c r="A1535" s="579" t="s">
        <v>2118</v>
      </c>
      <c r="B1535" s="668" t="s">
        <v>2182</v>
      </c>
      <c r="C1535" s="687" t="s">
        <v>2182</v>
      </c>
      <c r="D1535" s="575">
        <v>1884</v>
      </c>
      <c r="E1535" s="675" t="s">
        <v>6497</v>
      </c>
      <c r="F1535" s="576" t="s">
        <v>1294</v>
      </c>
      <c r="G1535" s="576" t="s">
        <v>3666</v>
      </c>
      <c r="H1535" s="848"/>
      <c r="I1535" s="848"/>
    </row>
    <row r="1536" spans="1:9" ht="24">
      <c r="A1536" s="579" t="s">
        <v>2119</v>
      </c>
      <c r="B1536" s="588" t="s">
        <v>7282</v>
      </c>
      <c r="C1536" s="588" t="s">
        <v>7282</v>
      </c>
      <c r="D1536" s="575">
        <v>2100</v>
      </c>
      <c r="E1536" s="675" t="s">
        <v>6497</v>
      </c>
      <c r="F1536" s="576" t="s">
        <v>1294</v>
      </c>
      <c r="G1536" s="576" t="s">
        <v>3666</v>
      </c>
      <c r="H1536" s="848"/>
      <c r="I1536" s="848"/>
    </row>
    <row r="1537" spans="1:9" ht="13.5">
      <c r="A1537" s="579" t="s">
        <v>2120</v>
      </c>
      <c r="B1537" s="668" t="s">
        <v>2183</v>
      </c>
      <c r="C1537" s="687" t="s">
        <v>2183</v>
      </c>
      <c r="D1537" s="575">
        <v>5244</v>
      </c>
      <c r="E1537" s="675" t="s">
        <v>6497</v>
      </c>
      <c r="F1537" s="576" t="s">
        <v>1294</v>
      </c>
      <c r="G1537" s="576" t="s">
        <v>3666</v>
      </c>
      <c r="H1537" s="848"/>
      <c r="I1537" s="848"/>
    </row>
    <row r="1538" spans="1:9" ht="13.5">
      <c r="A1538" s="579" t="s">
        <v>2121</v>
      </c>
      <c r="B1538" s="668" t="s">
        <v>2184</v>
      </c>
      <c r="C1538" s="687" t="s">
        <v>2184</v>
      </c>
      <c r="D1538" s="575">
        <v>3780</v>
      </c>
      <c r="E1538" s="675" t="s">
        <v>6497</v>
      </c>
      <c r="F1538" s="576" t="s">
        <v>1294</v>
      </c>
      <c r="G1538" s="576" t="s">
        <v>3666</v>
      </c>
      <c r="H1538" s="848"/>
      <c r="I1538" s="848"/>
    </row>
    <row r="1539" spans="1:9" ht="13.5">
      <c r="A1539" s="579" t="s">
        <v>2122</v>
      </c>
      <c r="B1539" s="668" t="s">
        <v>2185</v>
      </c>
      <c r="C1539" s="687" t="s">
        <v>2185</v>
      </c>
      <c r="D1539" s="575">
        <v>636</v>
      </c>
      <c r="E1539" s="675" t="s">
        <v>6497</v>
      </c>
      <c r="F1539" s="576" t="s">
        <v>1294</v>
      </c>
      <c r="G1539" s="576" t="s">
        <v>3666</v>
      </c>
      <c r="H1539" s="848"/>
      <c r="I1539" s="848"/>
    </row>
    <row r="1540" spans="1:9" ht="13.5">
      <c r="A1540" s="579" t="s">
        <v>2123</v>
      </c>
      <c r="B1540" s="665" t="s">
        <v>2186</v>
      </c>
      <c r="C1540" s="678" t="s">
        <v>2186</v>
      </c>
      <c r="D1540" s="575">
        <v>6072</v>
      </c>
      <c r="E1540" s="675" t="s">
        <v>6497</v>
      </c>
      <c r="F1540" s="576" t="s">
        <v>1294</v>
      </c>
      <c r="G1540" s="576" t="s">
        <v>3666</v>
      </c>
      <c r="H1540" s="848"/>
      <c r="I1540" s="848"/>
    </row>
    <row r="1541" spans="1:9" ht="13.5">
      <c r="A1541" s="579" t="s">
        <v>2124</v>
      </c>
      <c r="B1541" s="665" t="s">
        <v>2187</v>
      </c>
      <c r="C1541" s="665" t="s">
        <v>2187</v>
      </c>
      <c r="D1541" s="575">
        <v>5280</v>
      </c>
      <c r="E1541" s="675" t="s">
        <v>6497</v>
      </c>
      <c r="F1541" s="576" t="s">
        <v>1294</v>
      </c>
      <c r="G1541" s="576" t="s">
        <v>8396</v>
      </c>
      <c r="H1541" s="848"/>
      <c r="I1541" s="848"/>
    </row>
    <row r="1542" spans="1:9" ht="13.5">
      <c r="A1542" s="579" t="s">
        <v>2125</v>
      </c>
      <c r="B1542" s="665" t="s">
        <v>2188</v>
      </c>
      <c r="C1542" s="678" t="s">
        <v>2188</v>
      </c>
      <c r="D1542" s="575">
        <v>3144</v>
      </c>
      <c r="E1542" s="675" t="s">
        <v>6497</v>
      </c>
      <c r="F1542" s="576" t="s">
        <v>1294</v>
      </c>
      <c r="G1542" s="576" t="s">
        <v>3666</v>
      </c>
      <c r="H1542" s="848"/>
      <c r="I1542" s="848"/>
    </row>
    <row r="1543" spans="1:9" ht="13.5">
      <c r="A1543" s="579" t="s">
        <v>2126</v>
      </c>
      <c r="B1543" s="665" t="s">
        <v>3461</v>
      </c>
      <c r="C1543" s="678" t="s">
        <v>3461</v>
      </c>
      <c r="D1543" s="575">
        <v>2520</v>
      </c>
      <c r="E1543" s="675" t="s">
        <v>6497</v>
      </c>
      <c r="F1543" s="576" t="s">
        <v>1294</v>
      </c>
      <c r="G1543" s="576" t="s">
        <v>3666</v>
      </c>
      <c r="H1543" s="848"/>
      <c r="I1543" s="848"/>
    </row>
    <row r="1544" spans="1:9" ht="13.5">
      <c r="A1544" s="579" t="s">
        <v>2127</v>
      </c>
      <c r="B1544" s="665" t="s">
        <v>2189</v>
      </c>
      <c r="C1544" s="678" t="s">
        <v>2189</v>
      </c>
      <c r="D1544" s="575">
        <v>2940</v>
      </c>
      <c r="E1544" s="675" t="s">
        <v>6497</v>
      </c>
      <c r="F1544" s="576" t="s">
        <v>1294</v>
      </c>
      <c r="G1544" s="576" t="s">
        <v>3666</v>
      </c>
      <c r="H1544" s="848"/>
      <c r="I1544" s="848"/>
    </row>
    <row r="1545" spans="1:9" ht="13.5">
      <c r="A1545" s="579" t="s">
        <v>2128</v>
      </c>
      <c r="B1545" s="665" t="s">
        <v>2190</v>
      </c>
      <c r="C1545" s="678" t="s">
        <v>2190</v>
      </c>
      <c r="D1545" s="575">
        <v>3144</v>
      </c>
      <c r="E1545" s="675" t="s">
        <v>6497</v>
      </c>
      <c r="F1545" s="576" t="s">
        <v>1294</v>
      </c>
      <c r="G1545" s="576" t="s">
        <v>3666</v>
      </c>
      <c r="H1545" s="848"/>
      <c r="I1545" s="848"/>
    </row>
    <row r="1546" spans="1:9" ht="13.5">
      <c r="A1546" s="579" t="s">
        <v>2129</v>
      </c>
      <c r="B1546" s="665" t="s">
        <v>2191</v>
      </c>
      <c r="C1546" s="678" t="s">
        <v>2191</v>
      </c>
      <c r="D1546" s="575">
        <v>12576</v>
      </c>
      <c r="E1546" s="675" t="s">
        <v>6497</v>
      </c>
      <c r="F1546" s="576" t="s">
        <v>1294</v>
      </c>
      <c r="G1546" s="576" t="s">
        <v>3666</v>
      </c>
      <c r="H1546" s="848"/>
      <c r="I1546" s="848"/>
    </row>
    <row r="1547" spans="1:9" ht="14.25" thickBot="1">
      <c r="A1547" s="579" t="s">
        <v>2130</v>
      </c>
      <c r="B1547" s="665" t="s">
        <v>2192</v>
      </c>
      <c r="C1547" s="678" t="s">
        <v>2192</v>
      </c>
      <c r="D1547" s="575">
        <v>2520</v>
      </c>
      <c r="E1547" s="675" t="s">
        <v>6497</v>
      </c>
      <c r="F1547" s="576" t="s">
        <v>1294</v>
      </c>
      <c r="G1547" s="576" t="s">
        <v>3666</v>
      </c>
      <c r="H1547" s="848"/>
      <c r="I1547" s="848"/>
    </row>
    <row r="1548" spans="1:9" ht="13.5">
      <c r="A1548" s="161" t="s">
        <v>3803</v>
      </c>
      <c r="B1548" s="132"/>
      <c r="C1548" s="132"/>
      <c r="D1548" s="132"/>
      <c r="E1548" s="132"/>
      <c r="F1548" s="132"/>
      <c r="G1548" s="262"/>
      <c r="H1548" s="158"/>
      <c r="I1548" s="158"/>
    </row>
    <row r="1549" spans="1:9" ht="14.25">
      <c r="A1549" s="579" t="s">
        <v>6519</v>
      </c>
      <c r="B1549" s="592" t="s">
        <v>10532</v>
      </c>
      <c r="C1549" s="592" t="s">
        <v>10532</v>
      </c>
      <c r="D1549" s="575">
        <v>984</v>
      </c>
      <c r="E1549" s="675" t="s">
        <v>6497</v>
      </c>
      <c r="F1549" s="576" t="s">
        <v>7</v>
      </c>
      <c r="G1549" s="576" t="s">
        <v>3666</v>
      </c>
      <c r="H1549" s="848"/>
      <c r="I1549" s="848"/>
    </row>
    <row r="1550" spans="1:9" ht="14.25">
      <c r="A1550" s="579" t="s">
        <v>6522</v>
      </c>
      <c r="B1550" s="592" t="s">
        <v>10547</v>
      </c>
      <c r="C1550" s="592" t="s">
        <v>10547</v>
      </c>
      <c r="D1550" s="575">
        <v>6852</v>
      </c>
      <c r="E1550" s="675" t="s">
        <v>6497</v>
      </c>
      <c r="F1550" s="576" t="s">
        <v>7</v>
      </c>
      <c r="G1550" s="576" t="s">
        <v>3666</v>
      </c>
      <c r="H1550" s="848"/>
      <c r="I1550" s="848"/>
    </row>
    <row r="1551" spans="1:9" ht="14.25">
      <c r="A1551" s="579" t="s">
        <v>6525</v>
      </c>
      <c r="B1551" s="592" t="s">
        <v>10542</v>
      </c>
      <c r="C1551" s="592" t="s">
        <v>10542</v>
      </c>
      <c r="D1551" s="575">
        <v>4896</v>
      </c>
      <c r="E1551" s="675" t="s">
        <v>6497</v>
      </c>
      <c r="F1551" s="576" t="s">
        <v>7</v>
      </c>
      <c r="G1551" s="576" t="s">
        <v>3666</v>
      </c>
      <c r="H1551" s="848"/>
      <c r="I1551" s="848"/>
    </row>
    <row r="1552" spans="1:9" ht="14.25">
      <c r="A1552" s="579" t="s">
        <v>6526</v>
      </c>
      <c r="B1552" s="592" t="s">
        <v>10540</v>
      </c>
      <c r="C1552" s="592" t="s">
        <v>10541</v>
      </c>
      <c r="D1552" s="575">
        <v>9792</v>
      </c>
      <c r="E1552" s="675" t="s">
        <v>6497</v>
      </c>
      <c r="F1552" s="576" t="s">
        <v>7</v>
      </c>
      <c r="G1552" s="576" t="s">
        <v>3666</v>
      </c>
      <c r="H1552" s="848"/>
      <c r="I1552" s="848"/>
    </row>
    <row r="1553" spans="1:9" ht="14.25">
      <c r="A1553" s="579" t="s">
        <v>6527</v>
      </c>
      <c r="B1553" s="592" t="s">
        <v>10536</v>
      </c>
      <c r="C1553" s="592" t="s">
        <v>10537</v>
      </c>
      <c r="D1553" s="575">
        <v>16644</v>
      </c>
      <c r="E1553" s="675" t="s">
        <v>6497</v>
      </c>
      <c r="F1553" s="576" t="s">
        <v>7</v>
      </c>
      <c r="G1553" s="576" t="s">
        <v>3666</v>
      </c>
      <c r="H1553" s="848"/>
      <c r="I1553" s="848"/>
    </row>
    <row r="1554" spans="1:9" ht="14.25">
      <c r="A1554" s="579" t="s">
        <v>6528</v>
      </c>
      <c r="B1554" s="592" t="s">
        <v>10543</v>
      </c>
      <c r="C1554" s="592" t="s">
        <v>10544</v>
      </c>
      <c r="D1554" s="575">
        <v>30336</v>
      </c>
      <c r="E1554" s="675" t="s">
        <v>6497</v>
      </c>
      <c r="F1554" s="576" t="s">
        <v>7</v>
      </c>
      <c r="G1554" s="576" t="s">
        <v>3666</v>
      </c>
      <c r="H1554" s="848"/>
      <c r="I1554" s="848"/>
    </row>
    <row r="1555" spans="1:9" ht="14.25">
      <c r="A1555" s="579" t="s">
        <v>3748</v>
      </c>
      <c r="B1555" s="592" t="s">
        <v>10530</v>
      </c>
      <c r="C1555" s="592" t="s">
        <v>10530</v>
      </c>
      <c r="D1555" s="575">
        <v>984</v>
      </c>
      <c r="E1555" s="675" t="s">
        <v>6497</v>
      </c>
      <c r="F1555" s="576" t="s">
        <v>7</v>
      </c>
      <c r="G1555" s="576" t="s">
        <v>3666</v>
      </c>
      <c r="H1555" s="848"/>
      <c r="I1555" s="848"/>
    </row>
    <row r="1556" spans="1:9" ht="14.25">
      <c r="A1556" s="579" t="s">
        <v>3757</v>
      </c>
      <c r="B1556" s="592" t="s">
        <v>10518</v>
      </c>
      <c r="C1556" s="592" t="s">
        <v>10518</v>
      </c>
      <c r="D1556" s="575">
        <v>4896</v>
      </c>
      <c r="E1556" s="675" t="s">
        <v>6497</v>
      </c>
      <c r="F1556" s="576" t="s">
        <v>7</v>
      </c>
      <c r="G1556" s="576" t="s">
        <v>3666</v>
      </c>
      <c r="H1556" s="848"/>
      <c r="I1556" s="848"/>
    </row>
    <row r="1557" spans="1:9" ht="14.25">
      <c r="A1557" s="579" t="s">
        <v>3758</v>
      </c>
      <c r="B1557" s="592" t="s">
        <v>10516</v>
      </c>
      <c r="C1557" s="592" t="s">
        <v>10516</v>
      </c>
      <c r="D1557" s="575">
        <v>8820</v>
      </c>
      <c r="E1557" s="675" t="s">
        <v>6497</v>
      </c>
      <c r="F1557" s="576" t="s">
        <v>7</v>
      </c>
      <c r="G1557" s="576" t="s">
        <v>3666</v>
      </c>
      <c r="H1557" s="848"/>
      <c r="I1557" s="848"/>
    </row>
    <row r="1558" spans="1:9" ht="14.25">
      <c r="A1558" s="579" t="s">
        <v>3759</v>
      </c>
      <c r="B1558" s="592" t="s">
        <v>10514</v>
      </c>
      <c r="C1558" s="592" t="s">
        <v>10514</v>
      </c>
      <c r="D1558" s="575">
        <v>11748</v>
      </c>
      <c r="E1558" s="675" t="s">
        <v>6497</v>
      </c>
      <c r="F1558" s="576" t="s">
        <v>7</v>
      </c>
      <c r="G1558" s="576" t="s">
        <v>3666</v>
      </c>
      <c r="H1558" s="848"/>
      <c r="I1558" s="848"/>
    </row>
    <row r="1559" spans="1:9" ht="14.25">
      <c r="A1559" s="579" t="s">
        <v>3760</v>
      </c>
      <c r="B1559" s="592" t="s">
        <v>10520</v>
      </c>
      <c r="C1559" s="592" t="s">
        <v>10520</v>
      </c>
      <c r="D1559" s="575">
        <v>19572</v>
      </c>
      <c r="E1559" s="675" t="s">
        <v>6497</v>
      </c>
      <c r="F1559" s="576" t="s">
        <v>7</v>
      </c>
      <c r="G1559" s="576" t="s">
        <v>3666</v>
      </c>
      <c r="H1559" s="848"/>
      <c r="I1559" s="848"/>
    </row>
    <row r="1560" spans="1:9" ht="14.25">
      <c r="A1560" s="579" t="s">
        <v>3769</v>
      </c>
      <c r="B1560" s="592" t="s">
        <v>10526</v>
      </c>
      <c r="C1560" s="592" t="s">
        <v>10526</v>
      </c>
      <c r="D1560" s="575">
        <v>2952</v>
      </c>
      <c r="E1560" s="675" t="s">
        <v>6497</v>
      </c>
      <c r="F1560" s="576" t="s">
        <v>7</v>
      </c>
      <c r="G1560" s="576" t="s">
        <v>3666</v>
      </c>
      <c r="H1560" s="848"/>
      <c r="I1560" s="848"/>
    </row>
    <row r="1561" spans="1:9" ht="14.25">
      <c r="A1561" s="692" t="s">
        <v>3770</v>
      </c>
      <c r="B1561" s="592" t="s">
        <v>10524</v>
      </c>
      <c r="C1561" s="592" t="s">
        <v>10524</v>
      </c>
      <c r="D1561" s="575">
        <v>5880</v>
      </c>
      <c r="E1561" s="675" t="s">
        <v>6497</v>
      </c>
      <c r="F1561" s="607" t="s">
        <v>7</v>
      </c>
      <c r="G1561" s="607" t="s">
        <v>3666</v>
      </c>
      <c r="H1561" s="848"/>
      <c r="I1561" s="848"/>
    </row>
    <row r="1562" spans="1:9" ht="14.25">
      <c r="A1562" s="579" t="s">
        <v>3771</v>
      </c>
      <c r="B1562" s="592" t="s">
        <v>10522</v>
      </c>
      <c r="C1562" s="592" t="s">
        <v>10522</v>
      </c>
      <c r="D1562" s="575">
        <v>9792</v>
      </c>
      <c r="E1562" s="675" t="s">
        <v>6497</v>
      </c>
      <c r="F1562" s="576" t="s">
        <v>7</v>
      </c>
      <c r="G1562" s="576" t="s">
        <v>3666</v>
      </c>
      <c r="H1562" s="848"/>
      <c r="I1562" s="848"/>
    </row>
    <row r="1563" spans="1:9" ht="15" thickBot="1">
      <c r="A1563" s="579" t="s">
        <v>3780</v>
      </c>
      <c r="B1563" s="592" t="s">
        <v>10513</v>
      </c>
      <c r="C1563" s="592" t="s">
        <v>10513</v>
      </c>
      <c r="D1563" s="575">
        <v>4896</v>
      </c>
      <c r="E1563" s="675" t="s">
        <v>6497</v>
      </c>
      <c r="F1563" s="576" t="s">
        <v>7</v>
      </c>
      <c r="G1563" s="576" t="s">
        <v>3666</v>
      </c>
      <c r="H1563" s="848"/>
      <c r="I1563" s="848"/>
    </row>
    <row r="1564" spans="1:9" ht="13.5">
      <c r="A1564" s="161" t="s">
        <v>3804</v>
      </c>
      <c r="B1564" s="132"/>
      <c r="C1564" s="132"/>
      <c r="D1564" s="132"/>
      <c r="E1564" s="132"/>
      <c r="F1564" s="132"/>
      <c r="G1564" s="262"/>
      <c r="H1564" s="158"/>
      <c r="I1564" s="158"/>
    </row>
    <row r="1565" spans="1:9" ht="13.5">
      <c r="A1565" s="579" t="s">
        <v>6520</v>
      </c>
      <c r="B1565" s="665" t="s">
        <v>6521</v>
      </c>
      <c r="C1565" s="678" t="s">
        <v>6521</v>
      </c>
      <c r="D1565" s="575">
        <v>984</v>
      </c>
      <c r="E1565" s="675" t="s">
        <v>6497</v>
      </c>
      <c r="F1565" s="576" t="s">
        <v>1294</v>
      </c>
      <c r="G1565" s="576" t="s">
        <v>3666</v>
      </c>
      <c r="H1565" s="848"/>
      <c r="I1565" s="848"/>
    </row>
    <row r="1566" spans="1:9" ht="13.5">
      <c r="A1566" s="579" t="s">
        <v>6523</v>
      </c>
      <c r="B1566" s="665" t="s">
        <v>6524</v>
      </c>
      <c r="C1566" s="678" t="s">
        <v>6524</v>
      </c>
      <c r="D1566" s="575">
        <v>6852</v>
      </c>
      <c r="E1566" s="675" t="s">
        <v>6497</v>
      </c>
      <c r="F1566" s="576" t="s">
        <v>1294</v>
      </c>
      <c r="G1566" s="576" t="s">
        <v>3666</v>
      </c>
      <c r="H1566" s="848"/>
      <c r="I1566" s="848"/>
    </row>
    <row r="1567" spans="1:9" ht="13.5">
      <c r="A1567" s="579" t="s">
        <v>6529</v>
      </c>
      <c r="B1567" s="665" t="s">
        <v>6530</v>
      </c>
      <c r="C1567" s="678" t="s">
        <v>6531</v>
      </c>
      <c r="D1567" s="575">
        <v>4896</v>
      </c>
      <c r="E1567" s="675" t="s">
        <v>6497</v>
      </c>
      <c r="F1567" s="576" t="s">
        <v>1294</v>
      </c>
      <c r="G1567" s="576" t="s">
        <v>3666</v>
      </c>
      <c r="H1567" s="848"/>
      <c r="I1567" s="848"/>
    </row>
    <row r="1568" spans="1:9" ht="13.5">
      <c r="A1568" s="579" t="s">
        <v>6532</v>
      </c>
      <c r="B1568" s="665" t="s">
        <v>6533</v>
      </c>
      <c r="C1568" s="678" t="s">
        <v>6534</v>
      </c>
      <c r="D1568" s="575">
        <v>9792</v>
      </c>
      <c r="E1568" s="675" t="s">
        <v>6497</v>
      </c>
      <c r="F1568" s="576" t="s">
        <v>1294</v>
      </c>
      <c r="G1568" s="576" t="s">
        <v>3666</v>
      </c>
      <c r="H1568" s="848"/>
      <c r="I1568" s="848"/>
    </row>
    <row r="1569" spans="1:9" ht="13.5">
      <c r="A1569" s="579" t="s">
        <v>6535</v>
      </c>
      <c r="B1569" s="665" t="s">
        <v>6536</v>
      </c>
      <c r="C1569" s="678" t="s">
        <v>6537</v>
      </c>
      <c r="D1569" s="575">
        <v>16644</v>
      </c>
      <c r="E1569" s="675" t="s">
        <v>6497</v>
      </c>
      <c r="F1569" s="576" t="s">
        <v>1294</v>
      </c>
      <c r="G1569" s="576" t="s">
        <v>3666</v>
      </c>
      <c r="H1569" s="848"/>
      <c r="I1569" s="848"/>
    </row>
    <row r="1570" spans="1:9" ht="13.5">
      <c r="A1570" s="579" t="s">
        <v>6538</v>
      </c>
      <c r="B1570" s="665" t="s">
        <v>6539</v>
      </c>
      <c r="C1570" s="678" t="s">
        <v>6540</v>
      </c>
      <c r="D1570" s="575">
        <v>30336</v>
      </c>
      <c r="E1570" s="675" t="s">
        <v>6497</v>
      </c>
      <c r="F1570" s="576" t="s">
        <v>1294</v>
      </c>
      <c r="G1570" s="576" t="s">
        <v>3666</v>
      </c>
      <c r="H1570" s="848"/>
      <c r="I1570" s="848"/>
    </row>
    <row r="1571" spans="1:9" ht="13.5">
      <c r="A1571" s="579" t="s">
        <v>3749</v>
      </c>
      <c r="B1571" s="665" t="s">
        <v>3750</v>
      </c>
      <c r="C1571" s="678" t="s">
        <v>3750</v>
      </c>
      <c r="D1571" s="575">
        <v>984</v>
      </c>
      <c r="E1571" s="675" t="s">
        <v>6497</v>
      </c>
      <c r="F1571" s="576" t="s">
        <v>1294</v>
      </c>
      <c r="G1571" s="670" t="s">
        <v>3666</v>
      </c>
      <c r="H1571" s="848"/>
      <c r="I1571" s="848"/>
    </row>
    <row r="1572" spans="1:9" ht="13.5">
      <c r="A1572" s="579" t="s">
        <v>3765</v>
      </c>
      <c r="B1572" s="665" t="s">
        <v>3766</v>
      </c>
      <c r="C1572" s="678" t="s">
        <v>3766</v>
      </c>
      <c r="D1572" s="575">
        <v>4896</v>
      </c>
      <c r="E1572" s="675" t="s">
        <v>6497</v>
      </c>
      <c r="F1572" s="576" t="s">
        <v>1294</v>
      </c>
      <c r="G1572" s="670" t="s">
        <v>3666</v>
      </c>
      <c r="H1572" s="848"/>
      <c r="I1572" s="848"/>
    </row>
    <row r="1573" spans="1:9" ht="13.5">
      <c r="A1573" s="579" t="s">
        <v>3763</v>
      </c>
      <c r="B1573" s="665" t="s">
        <v>3764</v>
      </c>
      <c r="C1573" s="678" t="s">
        <v>3764</v>
      </c>
      <c r="D1573" s="575">
        <v>8820</v>
      </c>
      <c r="E1573" s="675" t="s">
        <v>6497</v>
      </c>
      <c r="F1573" s="576" t="s">
        <v>1294</v>
      </c>
      <c r="G1573" s="670" t="s">
        <v>3666</v>
      </c>
      <c r="H1573" s="848"/>
      <c r="I1573" s="848"/>
    </row>
    <row r="1574" spans="1:9" ht="13.5">
      <c r="A1574" s="579" t="s">
        <v>3761</v>
      </c>
      <c r="B1574" s="665" t="s">
        <v>3762</v>
      </c>
      <c r="C1574" s="678" t="s">
        <v>3762</v>
      </c>
      <c r="D1574" s="575">
        <v>11748</v>
      </c>
      <c r="E1574" s="675" t="s">
        <v>6497</v>
      </c>
      <c r="F1574" s="576" t="s">
        <v>1294</v>
      </c>
      <c r="G1574" s="670" t="s">
        <v>3666</v>
      </c>
      <c r="H1574" s="848"/>
      <c r="I1574" s="848"/>
    </row>
    <row r="1575" spans="1:9" ht="13.5">
      <c r="A1575" s="579" t="s">
        <v>3767</v>
      </c>
      <c r="B1575" s="665" t="s">
        <v>3768</v>
      </c>
      <c r="C1575" s="678" t="s">
        <v>3768</v>
      </c>
      <c r="D1575" s="575">
        <v>19572</v>
      </c>
      <c r="E1575" s="675" t="s">
        <v>6497</v>
      </c>
      <c r="F1575" s="576" t="s">
        <v>1294</v>
      </c>
      <c r="G1575" s="670" t="s">
        <v>3666</v>
      </c>
      <c r="H1575" s="848"/>
      <c r="I1575" s="848"/>
    </row>
    <row r="1576" spans="1:9" ht="13.5">
      <c r="A1576" s="579" t="s">
        <v>3776</v>
      </c>
      <c r="B1576" s="665" t="s">
        <v>3777</v>
      </c>
      <c r="C1576" s="678" t="s">
        <v>3777</v>
      </c>
      <c r="D1576" s="575">
        <v>2952</v>
      </c>
      <c r="E1576" s="675" t="s">
        <v>6497</v>
      </c>
      <c r="F1576" s="576" t="s">
        <v>1294</v>
      </c>
      <c r="G1576" s="670" t="s">
        <v>3666</v>
      </c>
      <c r="H1576" s="848"/>
      <c r="I1576" s="848"/>
    </row>
    <row r="1577" spans="1:9" ht="13.5">
      <c r="A1577" s="579" t="s">
        <v>3774</v>
      </c>
      <c r="B1577" s="665" t="s">
        <v>3775</v>
      </c>
      <c r="C1577" s="678" t="s">
        <v>3775</v>
      </c>
      <c r="D1577" s="575">
        <v>5880</v>
      </c>
      <c r="E1577" s="675" t="s">
        <v>6497</v>
      </c>
      <c r="F1577" s="576" t="s">
        <v>1294</v>
      </c>
      <c r="G1577" s="670" t="s">
        <v>3666</v>
      </c>
      <c r="H1577" s="848"/>
      <c r="I1577" s="848"/>
    </row>
    <row r="1578" spans="1:9" ht="13.5">
      <c r="A1578" s="579" t="s">
        <v>3772</v>
      </c>
      <c r="B1578" s="665" t="s">
        <v>3773</v>
      </c>
      <c r="C1578" s="678" t="s">
        <v>3773</v>
      </c>
      <c r="D1578" s="575">
        <v>9792</v>
      </c>
      <c r="E1578" s="675" t="s">
        <v>6497</v>
      </c>
      <c r="F1578" s="576" t="s">
        <v>1294</v>
      </c>
      <c r="G1578" s="670" t="s">
        <v>3666</v>
      </c>
      <c r="H1578" s="848"/>
      <c r="I1578" s="848"/>
    </row>
    <row r="1579" spans="1:9" ht="14.25" thickBot="1">
      <c r="A1579" s="579" t="s">
        <v>3778</v>
      </c>
      <c r="B1579" s="665" t="s">
        <v>3779</v>
      </c>
      <c r="C1579" s="678" t="s">
        <v>3779</v>
      </c>
      <c r="D1579" s="575">
        <v>4896</v>
      </c>
      <c r="E1579" s="675" t="s">
        <v>6497</v>
      </c>
      <c r="F1579" s="576" t="s">
        <v>1294</v>
      </c>
      <c r="G1579" s="670" t="s">
        <v>3666</v>
      </c>
      <c r="H1579" s="848"/>
      <c r="I1579" s="848"/>
    </row>
    <row r="1580" spans="1:9" ht="13.5">
      <c r="A1580" s="161" t="s">
        <v>5728</v>
      </c>
      <c r="B1580" s="132"/>
      <c r="C1580" s="132"/>
      <c r="D1580" s="132"/>
      <c r="E1580" s="132"/>
      <c r="F1580" s="132"/>
      <c r="G1580" s="262"/>
      <c r="H1580" s="158"/>
      <c r="I1580" s="158"/>
    </row>
    <row r="1581" spans="1:9" ht="14.25">
      <c r="A1581" s="579" t="s">
        <v>5991</v>
      </c>
      <c r="B1581" s="592" t="s">
        <v>10628</v>
      </c>
      <c r="C1581" s="592" t="s">
        <v>10628</v>
      </c>
      <c r="D1581" s="575">
        <v>10296</v>
      </c>
      <c r="E1581" s="675" t="s">
        <v>6497</v>
      </c>
      <c r="F1581" s="576" t="s">
        <v>7</v>
      </c>
      <c r="G1581" s="576" t="s">
        <v>8395</v>
      </c>
      <c r="H1581" s="848"/>
      <c r="I1581" s="848"/>
    </row>
    <row r="1582" spans="1:9" ht="14.25" thickBot="1">
      <c r="A1582" s="579" t="s">
        <v>5729</v>
      </c>
      <c r="B1582" s="665" t="s">
        <v>5730</v>
      </c>
      <c r="C1582" s="678" t="s">
        <v>5730</v>
      </c>
      <c r="D1582" s="575">
        <v>10296</v>
      </c>
      <c r="E1582" s="675" t="s">
        <v>6497</v>
      </c>
      <c r="F1582" s="576" t="s">
        <v>1294</v>
      </c>
      <c r="G1582" s="576" t="s">
        <v>8395</v>
      </c>
      <c r="H1582" s="848"/>
      <c r="I1582" s="848"/>
    </row>
    <row r="1583" spans="1:9" ht="13.5">
      <c r="A1583" s="839" t="s">
        <v>9279</v>
      </c>
      <c r="B1583" s="132"/>
      <c r="C1583" s="132"/>
      <c r="D1583" s="132"/>
      <c r="E1583" s="132"/>
      <c r="F1583" s="132"/>
      <c r="G1583" s="262"/>
      <c r="H1583" s="848"/>
      <c r="I1583" s="848"/>
    </row>
    <row r="1584" spans="1:9" ht="14.25">
      <c r="A1584" s="82" t="s">
        <v>9280</v>
      </c>
      <c r="B1584" s="122" t="s">
        <v>9281</v>
      </c>
      <c r="C1584" s="122" t="s">
        <v>9281</v>
      </c>
      <c r="D1584" s="13">
        <v>6480</v>
      </c>
      <c r="E1584" s="68" t="s">
        <v>6497</v>
      </c>
      <c r="F1584" s="14" t="s">
        <v>7</v>
      </c>
      <c r="G1584" s="14" t="s">
        <v>3663</v>
      </c>
      <c r="H1584" s="848"/>
      <c r="I1584" s="848"/>
    </row>
    <row r="1585" spans="1:9" ht="14.25">
      <c r="A1585" s="82" t="s">
        <v>9282</v>
      </c>
      <c r="B1585" s="122" t="s">
        <v>3943</v>
      </c>
      <c r="C1585" s="122" t="s">
        <v>3943</v>
      </c>
      <c r="D1585" s="13">
        <v>8280</v>
      </c>
      <c r="E1585" s="68" t="s">
        <v>6497</v>
      </c>
      <c r="F1585" s="14" t="s">
        <v>7</v>
      </c>
      <c r="G1585" s="14" t="s">
        <v>3663</v>
      </c>
      <c r="H1585" s="848"/>
      <c r="I1585" s="848"/>
    </row>
    <row r="1586" spans="1:9" ht="15" thickBot="1">
      <c r="A1586" s="82" t="s">
        <v>9283</v>
      </c>
      <c r="B1586" s="122" t="s">
        <v>3944</v>
      </c>
      <c r="C1586" s="122" t="s">
        <v>3944</v>
      </c>
      <c r="D1586" s="13">
        <v>9732</v>
      </c>
      <c r="E1586" s="68" t="s">
        <v>6497</v>
      </c>
      <c r="F1586" s="14" t="s">
        <v>7</v>
      </c>
      <c r="G1586" s="14" t="s">
        <v>3663</v>
      </c>
      <c r="H1586" s="848"/>
      <c r="I1586" s="848"/>
    </row>
    <row r="1587" spans="1:9" ht="13.5">
      <c r="A1587" s="180" t="s">
        <v>9269</v>
      </c>
      <c r="B1587" s="132"/>
      <c r="C1587" s="132"/>
      <c r="D1587" s="132"/>
      <c r="E1587" s="132"/>
      <c r="F1587" s="132"/>
      <c r="G1587" s="262"/>
      <c r="H1587" s="848"/>
      <c r="I1587" s="848"/>
    </row>
    <row r="1588" spans="1:9" ht="13.5">
      <c r="A1588" s="75" t="s">
        <v>9270</v>
      </c>
      <c r="B1588" s="122" t="s">
        <v>9271</v>
      </c>
      <c r="C1588" s="219" t="s">
        <v>9272</v>
      </c>
      <c r="D1588" s="119">
        <v>6480</v>
      </c>
      <c r="E1588" s="68" t="s">
        <v>6497</v>
      </c>
      <c r="F1588" s="14" t="s">
        <v>1294</v>
      </c>
      <c r="G1588" s="14" t="s">
        <v>3663</v>
      </c>
      <c r="H1588" s="848"/>
      <c r="I1588" s="848"/>
    </row>
    <row r="1589" spans="1:9" ht="13.5">
      <c r="A1589" s="75" t="s">
        <v>9273</v>
      </c>
      <c r="B1589" s="122" t="s">
        <v>9274</v>
      </c>
      <c r="C1589" s="122" t="s">
        <v>9275</v>
      </c>
      <c r="D1589" s="13">
        <v>8280</v>
      </c>
      <c r="E1589" s="68" t="s">
        <v>6497</v>
      </c>
      <c r="F1589" s="14" t="s">
        <v>1294</v>
      </c>
      <c r="G1589" s="14" t="s">
        <v>3663</v>
      </c>
      <c r="H1589" s="848"/>
      <c r="I1589" s="848"/>
    </row>
    <row r="1590" spans="1:9" ht="14.25" thickBot="1">
      <c r="A1590" s="75" t="s">
        <v>9276</v>
      </c>
      <c r="B1590" s="122" t="s">
        <v>9277</v>
      </c>
      <c r="C1590" s="122" t="s">
        <v>9278</v>
      </c>
      <c r="D1590" s="13">
        <v>9732</v>
      </c>
      <c r="E1590" s="68" t="s">
        <v>6497</v>
      </c>
      <c r="F1590" s="14" t="s">
        <v>1294</v>
      </c>
      <c r="G1590" s="14" t="s">
        <v>3663</v>
      </c>
      <c r="H1590" s="848"/>
      <c r="I1590" s="848"/>
    </row>
    <row r="1591" spans="1:9" ht="13.5">
      <c r="A1591" s="693" t="s">
        <v>594</v>
      </c>
      <c r="B1591" s="132"/>
      <c r="C1591" s="132"/>
      <c r="D1591" s="132"/>
      <c r="E1591" s="132"/>
      <c r="F1591" s="132"/>
      <c r="G1591" s="262"/>
      <c r="H1591" s="158"/>
      <c r="I1591" s="158"/>
    </row>
    <row r="1592" spans="1:9" ht="14.25">
      <c r="A1592" s="652" t="s">
        <v>7137</v>
      </c>
      <c r="B1592" s="592" t="s">
        <v>10708</v>
      </c>
      <c r="C1592" s="592" t="s">
        <v>10709</v>
      </c>
      <c r="D1592" s="581">
        <v>180</v>
      </c>
      <c r="E1592" s="667" t="s">
        <v>6497</v>
      </c>
      <c r="F1592" s="582" t="s">
        <v>7</v>
      </c>
      <c r="G1592" s="582" t="s">
        <v>3663</v>
      </c>
      <c r="H1592" s="848"/>
      <c r="I1592" s="848"/>
    </row>
    <row r="1593" spans="1:9" ht="14.25">
      <c r="A1593" s="652" t="s">
        <v>7139</v>
      </c>
      <c r="B1593" s="592" t="s">
        <v>10712</v>
      </c>
      <c r="C1593" s="592" t="s">
        <v>10713</v>
      </c>
      <c r="D1593" s="581">
        <v>636</v>
      </c>
      <c r="E1593" s="667" t="s">
        <v>6497</v>
      </c>
      <c r="F1593" s="582" t="s">
        <v>7</v>
      </c>
      <c r="G1593" s="582" t="s">
        <v>3663</v>
      </c>
      <c r="H1593" s="848"/>
      <c r="I1593" s="848"/>
    </row>
    <row r="1594" spans="1:9" ht="14.25">
      <c r="A1594" s="652" t="s">
        <v>7141</v>
      </c>
      <c r="B1594" s="592" t="s">
        <v>10716</v>
      </c>
      <c r="C1594" s="592" t="s">
        <v>10717</v>
      </c>
      <c r="D1594" s="581">
        <v>1440</v>
      </c>
      <c r="E1594" s="667" t="s">
        <v>6497</v>
      </c>
      <c r="F1594" s="582" t="s">
        <v>7</v>
      </c>
      <c r="G1594" s="582" t="s">
        <v>3663</v>
      </c>
      <c r="H1594" s="848"/>
      <c r="I1594" s="848"/>
    </row>
    <row r="1595" spans="1:9" ht="14.25">
      <c r="A1595" s="652" t="s">
        <v>7143</v>
      </c>
      <c r="B1595" s="592" t="s">
        <v>10720</v>
      </c>
      <c r="C1595" s="592" t="s">
        <v>10721</v>
      </c>
      <c r="D1595" s="581">
        <v>1980</v>
      </c>
      <c r="E1595" s="667" t="s">
        <v>6497</v>
      </c>
      <c r="F1595" s="582" t="s">
        <v>7</v>
      </c>
      <c r="G1595" s="582" t="s">
        <v>3663</v>
      </c>
      <c r="H1595" s="848"/>
      <c r="I1595" s="848"/>
    </row>
    <row r="1596" spans="1:9" ht="13.5">
      <c r="A1596" s="652" t="s">
        <v>7145</v>
      </c>
      <c r="B1596" s="588" t="s">
        <v>7146</v>
      </c>
      <c r="C1596" s="588" t="s">
        <v>7147</v>
      </c>
      <c r="D1596" s="581">
        <v>2976</v>
      </c>
      <c r="E1596" s="667" t="s">
        <v>6497</v>
      </c>
      <c r="F1596" s="582" t="s">
        <v>7</v>
      </c>
      <c r="G1596" s="582" t="s">
        <v>3663</v>
      </c>
      <c r="H1596" s="848"/>
      <c r="I1596" s="848"/>
    </row>
    <row r="1597" spans="1:9" ht="14.25">
      <c r="A1597" s="652" t="s">
        <v>7151</v>
      </c>
      <c r="B1597" s="592" t="s">
        <v>10724</v>
      </c>
      <c r="C1597" s="592" t="s">
        <v>10725</v>
      </c>
      <c r="D1597" s="581">
        <v>5220</v>
      </c>
      <c r="E1597" s="667" t="s">
        <v>6497</v>
      </c>
      <c r="F1597" s="582" t="s">
        <v>7</v>
      </c>
      <c r="G1597" s="582" t="s">
        <v>3663</v>
      </c>
      <c r="H1597" s="848"/>
      <c r="I1597" s="848"/>
    </row>
    <row r="1598" spans="1:9" ht="13.5">
      <c r="A1598" s="652" t="s">
        <v>7153</v>
      </c>
      <c r="B1598" s="588" t="s">
        <v>7154</v>
      </c>
      <c r="C1598" s="588" t="s">
        <v>7155</v>
      </c>
      <c r="D1598" s="581">
        <v>9360</v>
      </c>
      <c r="E1598" s="667" t="s">
        <v>6497</v>
      </c>
      <c r="F1598" s="582" t="s">
        <v>7</v>
      </c>
      <c r="G1598" s="582" t="s">
        <v>3663</v>
      </c>
      <c r="H1598" s="848"/>
      <c r="I1598" s="848"/>
    </row>
    <row r="1599" spans="1:9" ht="14.25">
      <c r="A1599" s="652" t="s">
        <v>7159</v>
      </c>
      <c r="B1599" s="592" t="s">
        <v>10728</v>
      </c>
      <c r="C1599" s="592" t="s">
        <v>10729</v>
      </c>
      <c r="D1599" s="581">
        <v>16200</v>
      </c>
      <c r="E1599" s="667" t="s">
        <v>6497</v>
      </c>
      <c r="F1599" s="582" t="s">
        <v>7</v>
      </c>
      <c r="G1599" s="582" t="s">
        <v>3663</v>
      </c>
      <c r="H1599" s="848"/>
      <c r="I1599" s="848"/>
    </row>
    <row r="1600" spans="1:9" ht="14.25">
      <c r="A1600" s="652" t="s">
        <v>7161</v>
      </c>
      <c r="B1600" s="592" t="s">
        <v>10732</v>
      </c>
      <c r="C1600" s="592" t="s">
        <v>10733</v>
      </c>
      <c r="D1600" s="581">
        <v>29808</v>
      </c>
      <c r="E1600" s="667" t="s">
        <v>6497</v>
      </c>
      <c r="F1600" s="582" t="s">
        <v>7</v>
      </c>
      <c r="G1600" s="582" t="s">
        <v>3663</v>
      </c>
      <c r="H1600" s="848"/>
      <c r="I1600" s="848"/>
    </row>
    <row r="1601" spans="1:9" ht="14.25">
      <c r="A1601" s="652" t="s">
        <v>7372</v>
      </c>
      <c r="B1601" s="592" t="s">
        <v>10736</v>
      </c>
      <c r="C1601" s="592" t="s">
        <v>7377</v>
      </c>
      <c r="D1601" s="581">
        <v>42300</v>
      </c>
      <c r="E1601" s="667" t="s">
        <v>6497</v>
      </c>
      <c r="F1601" s="582" t="s">
        <v>7</v>
      </c>
      <c r="G1601" s="582" t="s">
        <v>3663</v>
      </c>
      <c r="H1601" s="848"/>
      <c r="I1601" s="848"/>
    </row>
    <row r="1602" spans="1:9" ht="14.25">
      <c r="A1602" s="652" t="s">
        <v>7373</v>
      </c>
      <c r="B1602" s="592" t="s">
        <v>10741</v>
      </c>
      <c r="C1602" s="592" t="s">
        <v>7376</v>
      </c>
      <c r="D1602" s="581">
        <v>71280</v>
      </c>
      <c r="E1602" s="667" t="s">
        <v>6497</v>
      </c>
      <c r="F1602" s="582" t="s">
        <v>7</v>
      </c>
      <c r="G1602" s="582" t="s">
        <v>3663</v>
      </c>
      <c r="H1602" s="848"/>
      <c r="I1602" s="848"/>
    </row>
    <row r="1603" spans="1:9" ht="14.25">
      <c r="A1603" s="652" t="s">
        <v>7138</v>
      </c>
      <c r="B1603" s="592" t="s">
        <v>10710</v>
      </c>
      <c r="C1603" s="592" t="s">
        <v>10711</v>
      </c>
      <c r="D1603" s="581">
        <v>180</v>
      </c>
      <c r="E1603" s="667" t="s">
        <v>6497</v>
      </c>
      <c r="F1603" s="582" t="s">
        <v>1294</v>
      </c>
      <c r="G1603" s="582" t="s">
        <v>3663</v>
      </c>
      <c r="H1603" s="848"/>
      <c r="I1603" s="848"/>
    </row>
    <row r="1604" spans="1:9" ht="14.25">
      <c r="A1604" s="652" t="s">
        <v>7140</v>
      </c>
      <c r="B1604" s="592" t="s">
        <v>10714</v>
      </c>
      <c r="C1604" s="592" t="s">
        <v>10715</v>
      </c>
      <c r="D1604" s="581">
        <v>636</v>
      </c>
      <c r="E1604" s="667" t="s">
        <v>6497</v>
      </c>
      <c r="F1604" s="582" t="s">
        <v>1294</v>
      </c>
      <c r="G1604" s="582" t="s">
        <v>3663</v>
      </c>
      <c r="H1604" s="848"/>
      <c r="I1604" s="848"/>
    </row>
    <row r="1605" spans="1:9" ht="14.25">
      <c r="A1605" s="652" t="s">
        <v>7142</v>
      </c>
      <c r="B1605" s="592" t="s">
        <v>10718</v>
      </c>
      <c r="C1605" s="592" t="s">
        <v>10719</v>
      </c>
      <c r="D1605" s="581">
        <v>1440</v>
      </c>
      <c r="E1605" s="667" t="s">
        <v>6497</v>
      </c>
      <c r="F1605" s="582" t="s">
        <v>1294</v>
      </c>
      <c r="G1605" s="582" t="s">
        <v>3663</v>
      </c>
      <c r="H1605" s="848"/>
      <c r="I1605" s="848"/>
    </row>
    <row r="1606" spans="1:9" ht="14.25">
      <c r="A1606" s="652" t="s">
        <v>7144</v>
      </c>
      <c r="B1606" s="592" t="s">
        <v>10722</v>
      </c>
      <c r="C1606" s="592" t="s">
        <v>10723</v>
      </c>
      <c r="D1606" s="581">
        <v>1980</v>
      </c>
      <c r="E1606" s="667" t="s">
        <v>6497</v>
      </c>
      <c r="F1606" s="582" t="s">
        <v>1294</v>
      </c>
      <c r="G1606" s="582" t="s">
        <v>3663</v>
      </c>
      <c r="H1606" s="848"/>
      <c r="I1606" s="848"/>
    </row>
    <row r="1607" spans="1:9" ht="13.5">
      <c r="A1607" s="652" t="s">
        <v>7148</v>
      </c>
      <c r="B1607" s="588" t="s">
        <v>7149</v>
      </c>
      <c r="C1607" s="588" t="s">
        <v>7150</v>
      </c>
      <c r="D1607" s="581">
        <v>2976</v>
      </c>
      <c r="E1607" s="667" t="s">
        <v>6497</v>
      </c>
      <c r="F1607" s="582" t="s">
        <v>1294</v>
      </c>
      <c r="G1607" s="582" t="s">
        <v>3663</v>
      </c>
      <c r="H1607" s="848"/>
      <c r="I1607" s="848"/>
    </row>
    <row r="1608" spans="1:9" ht="14.25">
      <c r="A1608" s="652" t="s">
        <v>7152</v>
      </c>
      <c r="B1608" s="592" t="s">
        <v>10726</v>
      </c>
      <c r="C1608" s="592" t="s">
        <v>10727</v>
      </c>
      <c r="D1608" s="53">
        <v>5220</v>
      </c>
      <c r="E1608" s="667" t="s">
        <v>6497</v>
      </c>
      <c r="F1608" s="582" t="s">
        <v>1294</v>
      </c>
      <c r="G1608" s="582" t="s">
        <v>3663</v>
      </c>
      <c r="H1608" s="848"/>
      <c r="I1608" s="848"/>
    </row>
    <row r="1609" spans="1:9" ht="13.5">
      <c r="A1609" s="652" t="s">
        <v>7156</v>
      </c>
      <c r="B1609" s="588" t="s">
        <v>7157</v>
      </c>
      <c r="C1609" s="588" t="s">
        <v>7158</v>
      </c>
      <c r="D1609" s="581">
        <v>9360</v>
      </c>
      <c r="E1609" s="667" t="s">
        <v>6497</v>
      </c>
      <c r="F1609" s="582" t="s">
        <v>1294</v>
      </c>
      <c r="G1609" s="582" t="s">
        <v>3663</v>
      </c>
      <c r="H1609" s="848"/>
      <c r="I1609" s="848"/>
    </row>
    <row r="1610" spans="1:9" ht="14.25">
      <c r="A1610" s="652" t="s">
        <v>7160</v>
      </c>
      <c r="B1610" s="592" t="s">
        <v>10730</v>
      </c>
      <c r="C1610" s="592" t="s">
        <v>10731</v>
      </c>
      <c r="D1610" s="581">
        <v>16200</v>
      </c>
      <c r="E1610" s="667" t="s">
        <v>6497</v>
      </c>
      <c r="F1610" s="582" t="s">
        <v>1294</v>
      </c>
      <c r="G1610" s="582" t="s">
        <v>3663</v>
      </c>
      <c r="H1610" s="848"/>
      <c r="I1610" s="848"/>
    </row>
    <row r="1611" spans="1:9" ht="14.25">
      <c r="A1611" s="652" t="s">
        <v>7162</v>
      </c>
      <c r="B1611" s="592" t="s">
        <v>10734</v>
      </c>
      <c r="C1611" s="592" t="s">
        <v>10735</v>
      </c>
      <c r="D1611" s="581">
        <v>29808</v>
      </c>
      <c r="E1611" s="667" t="s">
        <v>6497</v>
      </c>
      <c r="F1611" s="582" t="s">
        <v>1294</v>
      </c>
      <c r="G1611" s="582" t="s">
        <v>3663</v>
      </c>
      <c r="H1611" s="848"/>
      <c r="I1611" s="848"/>
    </row>
    <row r="1612" spans="1:9" ht="14.25">
      <c r="A1612" s="652" t="s">
        <v>7374</v>
      </c>
      <c r="B1612" s="592" t="s">
        <v>10739</v>
      </c>
      <c r="C1612" s="592" t="s">
        <v>10740</v>
      </c>
      <c r="D1612" s="581">
        <v>42300</v>
      </c>
      <c r="E1612" s="667" t="s">
        <v>6497</v>
      </c>
      <c r="F1612" s="582" t="s">
        <v>1294</v>
      </c>
      <c r="G1612" s="582" t="s">
        <v>3663</v>
      </c>
      <c r="H1612" s="848"/>
      <c r="I1612" s="848"/>
    </row>
    <row r="1613" spans="1:9" ht="15" thickBot="1">
      <c r="A1613" s="652" t="s">
        <v>7375</v>
      </c>
      <c r="B1613" s="592" t="s">
        <v>10744</v>
      </c>
      <c r="C1613" s="592" t="s">
        <v>10745</v>
      </c>
      <c r="D1613" s="581">
        <v>71280</v>
      </c>
      <c r="E1613" s="667" t="s">
        <v>6497</v>
      </c>
      <c r="F1613" s="582" t="s">
        <v>1294</v>
      </c>
      <c r="G1613" s="582" t="s">
        <v>3663</v>
      </c>
      <c r="H1613" s="848"/>
      <c r="I1613" s="848"/>
    </row>
    <row r="1614" spans="1:9" ht="13.5">
      <c r="A1614" s="693" t="s">
        <v>7163</v>
      </c>
      <c r="B1614" s="132"/>
      <c r="C1614" s="132"/>
      <c r="D1614" s="132"/>
      <c r="E1614" s="132"/>
      <c r="F1614" s="132"/>
      <c r="G1614" s="262"/>
      <c r="H1614" s="158"/>
      <c r="I1614" s="158"/>
    </row>
    <row r="1615" spans="1:9" ht="13.5">
      <c r="A1615" s="683" t="s">
        <v>1315</v>
      </c>
      <c r="B1615" s="665" t="s">
        <v>3945</v>
      </c>
      <c r="C1615" s="665" t="s">
        <v>3945</v>
      </c>
      <c r="D1615" s="575">
        <v>180</v>
      </c>
      <c r="E1615" s="675" t="s">
        <v>6497</v>
      </c>
      <c r="F1615" s="684" t="s">
        <v>7</v>
      </c>
      <c r="G1615" s="576" t="s">
        <v>3663</v>
      </c>
      <c r="H1615" s="158"/>
      <c r="I1615" s="158"/>
    </row>
    <row r="1616" spans="1:9" ht="13.5">
      <c r="A1616" s="683" t="s">
        <v>595</v>
      </c>
      <c r="B1616" s="665" t="s">
        <v>3946</v>
      </c>
      <c r="C1616" s="665" t="s">
        <v>3946</v>
      </c>
      <c r="D1616" s="575">
        <v>492</v>
      </c>
      <c r="E1616" s="675" t="s">
        <v>6497</v>
      </c>
      <c r="F1616" s="684" t="s">
        <v>7</v>
      </c>
      <c r="G1616" s="576" t="s">
        <v>3663</v>
      </c>
      <c r="H1616" s="158"/>
      <c r="I1616" s="158"/>
    </row>
    <row r="1617" spans="1:9" ht="13.5">
      <c r="A1617" s="669" t="s">
        <v>596</v>
      </c>
      <c r="B1617" s="665" t="s">
        <v>3947</v>
      </c>
      <c r="C1617" s="665" t="s">
        <v>3947</v>
      </c>
      <c r="D1617" s="575">
        <v>1452</v>
      </c>
      <c r="E1617" s="675" t="s">
        <v>6497</v>
      </c>
      <c r="F1617" s="576" t="s">
        <v>7</v>
      </c>
      <c r="G1617" s="576" t="s">
        <v>3663</v>
      </c>
      <c r="H1617" s="158"/>
      <c r="I1617" s="158"/>
    </row>
    <row r="1618" spans="1:9" ht="13.5">
      <c r="A1618" s="669" t="s">
        <v>597</v>
      </c>
      <c r="B1618" s="665" t="s">
        <v>3948</v>
      </c>
      <c r="C1618" s="665" t="s">
        <v>3948</v>
      </c>
      <c r="D1618" s="575">
        <v>2040</v>
      </c>
      <c r="E1618" s="675" t="s">
        <v>6497</v>
      </c>
      <c r="F1618" s="576" t="s">
        <v>7</v>
      </c>
      <c r="G1618" s="576" t="s">
        <v>3663</v>
      </c>
      <c r="H1618" s="158"/>
      <c r="I1618" s="158"/>
    </row>
    <row r="1619" spans="1:9" ht="13.5">
      <c r="A1619" s="669" t="s">
        <v>598</v>
      </c>
      <c r="B1619" s="665" t="s">
        <v>3949</v>
      </c>
      <c r="C1619" s="665" t="s">
        <v>3949</v>
      </c>
      <c r="D1619" s="575">
        <v>4296</v>
      </c>
      <c r="E1619" s="675" t="s">
        <v>6497</v>
      </c>
      <c r="F1619" s="576" t="s">
        <v>7</v>
      </c>
      <c r="G1619" s="576" t="s">
        <v>3663</v>
      </c>
      <c r="H1619" s="158"/>
      <c r="I1619" s="158"/>
    </row>
    <row r="1620" spans="1:9" ht="13.5">
      <c r="A1620" s="669" t="s">
        <v>1316</v>
      </c>
      <c r="B1620" s="665" t="s">
        <v>3950</v>
      </c>
      <c r="C1620" s="665" t="s">
        <v>3950</v>
      </c>
      <c r="D1620" s="575">
        <v>180</v>
      </c>
      <c r="E1620" s="675" t="s">
        <v>6497</v>
      </c>
      <c r="F1620" s="684" t="s">
        <v>1294</v>
      </c>
      <c r="G1620" s="576" t="s">
        <v>3663</v>
      </c>
      <c r="H1620" s="848"/>
      <c r="I1620" s="848"/>
    </row>
    <row r="1621" spans="1:9" ht="13.5">
      <c r="A1621" s="669" t="s">
        <v>599</v>
      </c>
      <c r="B1621" s="665" t="s">
        <v>3951</v>
      </c>
      <c r="C1621" s="665" t="s">
        <v>3951</v>
      </c>
      <c r="D1621" s="575">
        <v>492</v>
      </c>
      <c r="E1621" s="675" t="s">
        <v>6497</v>
      </c>
      <c r="F1621" s="576" t="s">
        <v>1294</v>
      </c>
      <c r="G1621" s="576" t="s">
        <v>3663</v>
      </c>
      <c r="H1621" s="848"/>
      <c r="I1621" s="848"/>
    </row>
    <row r="1622" spans="1:9" ht="13.5">
      <c r="A1622" s="669" t="s">
        <v>600</v>
      </c>
      <c r="B1622" s="665" t="s">
        <v>3952</v>
      </c>
      <c r="C1622" s="665" t="s">
        <v>3952</v>
      </c>
      <c r="D1622" s="575">
        <v>1452</v>
      </c>
      <c r="E1622" s="675" t="s">
        <v>6497</v>
      </c>
      <c r="F1622" s="576" t="s">
        <v>1294</v>
      </c>
      <c r="G1622" s="576" t="s">
        <v>3663</v>
      </c>
      <c r="H1622" s="848"/>
      <c r="I1622" s="848"/>
    </row>
    <row r="1623" spans="1:9" ht="13.5">
      <c r="A1623" s="669" t="s">
        <v>601</v>
      </c>
      <c r="B1623" s="665" t="s">
        <v>3953</v>
      </c>
      <c r="C1623" s="665" t="s">
        <v>3953</v>
      </c>
      <c r="D1623" s="575">
        <v>2040</v>
      </c>
      <c r="E1623" s="675" t="s">
        <v>6497</v>
      </c>
      <c r="F1623" s="576" t="s">
        <v>1294</v>
      </c>
      <c r="G1623" s="576" t="s">
        <v>3663</v>
      </c>
      <c r="H1623" s="848"/>
      <c r="I1623" s="848"/>
    </row>
    <row r="1624" spans="1:9" ht="14.25" thickBot="1">
      <c r="A1624" s="672" t="s">
        <v>602</v>
      </c>
      <c r="B1624" s="665" t="s">
        <v>3954</v>
      </c>
      <c r="C1624" s="665" t="s">
        <v>3954</v>
      </c>
      <c r="D1624" s="575">
        <v>4296</v>
      </c>
      <c r="E1624" s="675" t="s">
        <v>6497</v>
      </c>
      <c r="F1624" s="576" t="s">
        <v>1294</v>
      </c>
      <c r="G1624" s="576" t="s">
        <v>3663</v>
      </c>
      <c r="H1624" s="848"/>
      <c r="I1624" s="848"/>
    </row>
    <row r="1625" spans="1:9" ht="13.5">
      <c r="A1625" s="694" t="s">
        <v>1411</v>
      </c>
      <c r="B1625" s="132"/>
      <c r="C1625" s="132"/>
      <c r="D1625" s="132"/>
      <c r="E1625" s="132"/>
      <c r="F1625" s="132"/>
      <c r="G1625" s="262"/>
      <c r="H1625" s="158"/>
      <c r="I1625" s="158"/>
    </row>
    <row r="1626" spans="1:9" ht="14.25">
      <c r="A1626" s="669" t="s">
        <v>1965</v>
      </c>
      <c r="B1626" s="592" t="s">
        <v>10748</v>
      </c>
      <c r="C1626" s="592" t="s">
        <v>10748</v>
      </c>
      <c r="D1626" s="575">
        <v>156</v>
      </c>
      <c r="E1626" s="675" t="s">
        <v>6497</v>
      </c>
      <c r="F1626" s="576" t="s">
        <v>7</v>
      </c>
      <c r="G1626" s="576" t="s">
        <v>3663</v>
      </c>
      <c r="H1626" s="158"/>
      <c r="I1626" s="848"/>
    </row>
    <row r="1627" spans="1:9" ht="14.25">
      <c r="A1627" s="669" t="s">
        <v>1412</v>
      </c>
      <c r="B1627" s="592" t="s">
        <v>10750</v>
      </c>
      <c r="C1627" s="592" t="s">
        <v>10750</v>
      </c>
      <c r="D1627" s="575">
        <v>1176</v>
      </c>
      <c r="E1627" s="675" t="s">
        <v>6497</v>
      </c>
      <c r="F1627" s="576" t="s">
        <v>7</v>
      </c>
      <c r="G1627" s="576" t="s">
        <v>3663</v>
      </c>
      <c r="H1627" s="158"/>
      <c r="I1627" s="158"/>
    </row>
    <row r="1628" spans="1:9" ht="14.25">
      <c r="A1628" s="672" t="s">
        <v>1413</v>
      </c>
      <c r="B1628" s="592" t="s">
        <v>10752</v>
      </c>
      <c r="C1628" s="592" t="s">
        <v>10752</v>
      </c>
      <c r="D1628" s="575">
        <v>1824</v>
      </c>
      <c r="E1628" s="675" t="s">
        <v>6497</v>
      </c>
      <c r="F1628" s="576" t="s">
        <v>7</v>
      </c>
      <c r="G1628" s="576" t="s">
        <v>3663</v>
      </c>
      <c r="H1628" s="158"/>
      <c r="I1628" s="158"/>
    </row>
    <row r="1629" spans="1:9" ht="14.25">
      <c r="A1629" s="672" t="s">
        <v>1414</v>
      </c>
      <c r="B1629" s="592" t="s">
        <v>10746</v>
      </c>
      <c r="C1629" s="592" t="s">
        <v>10746</v>
      </c>
      <c r="D1629" s="575">
        <v>3744</v>
      </c>
      <c r="E1629" s="675" t="s">
        <v>6497</v>
      </c>
      <c r="F1629" s="576" t="s">
        <v>7</v>
      </c>
      <c r="G1629" s="576" t="s">
        <v>3663</v>
      </c>
      <c r="H1629" s="158"/>
      <c r="I1629" s="158"/>
    </row>
    <row r="1630" spans="1:9" ht="13.5">
      <c r="A1630" s="672" t="s">
        <v>2403</v>
      </c>
      <c r="B1630" s="668" t="s">
        <v>3955</v>
      </c>
      <c r="C1630" s="668" t="s">
        <v>3955</v>
      </c>
      <c r="D1630" s="575">
        <v>9240</v>
      </c>
      <c r="E1630" s="675" t="s">
        <v>6497</v>
      </c>
      <c r="F1630" s="576" t="s">
        <v>7</v>
      </c>
      <c r="G1630" s="576" t="s">
        <v>3663</v>
      </c>
      <c r="H1630" s="158"/>
      <c r="I1630" s="158"/>
    </row>
    <row r="1631" spans="1:9" ht="13.5">
      <c r="A1631" s="672" t="s">
        <v>2405</v>
      </c>
      <c r="B1631" s="668" t="s">
        <v>3956</v>
      </c>
      <c r="C1631" s="668" t="s">
        <v>3956</v>
      </c>
      <c r="D1631" s="575">
        <v>18480</v>
      </c>
      <c r="E1631" s="675" t="s">
        <v>6497</v>
      </c>
      <c r="F1631" s="576" t="s">
        <v>7</v>
      </c>
      <c r="G1631" s="576" t="s">
        <v>3663</v>
      </c>
      <c r="H1631" s="158"/>
      <c r="I1631" s="158"/>
    </row>
    <row r="1632" spans="1:9" ht="13.5">
      <c r="A1632" s="669" t="s">
        <v>1966</v>
      </c>
      <c r="B1632" s="668" t="s">
        <v>3957</v>
      </c>
      <c r="C1632" s="668" t="s">
        <v>3957</v>
      </c>
      <c r="D1632" s="575">
        <v>156</v>
      </c>
      <c r="E1632" s="675" t="s">
        <v>6497</v>
      </c>
      <c r="F1632" s="576" t="s">
        <v>1294</v>
      </c>
      <c r="G1632" s="576" t="s">
        <v>3663</v>
      </c>
      <c r="H1632" s="848"/>
      <c r="I1632" s="848"/>
    </row>
    <row r="1633" spans="1:9" ht="13.5">
      <c r="A1633" s="669" t="s">
        <v>1415</v>
      </c>
      <c r="B1633" s="668" t="s">
        <v>3958</v>
      </c>
      <c r="C1633" s="668" t="s">
        <v>3958</v>
      </c>
      <c r="D1633" s="575">
        <v>1176</v>
      </c>
      <c r="E1633" s="675" t="s">
        <v>6497</v>
      </c>
      <c r="F1633" s="576" t="s">
        <v>1294</v>
      </c>
      <c r="G1633" s="576" t="s">
        <v>3663</v>
      </c>
      <c r="H1633" s="848"/>
      <c r="I1633" s="848"/>
    </row>
    <row r="1634" spans="1:9" ht="13.5">
      <c r="A1634" s="672" t="s">
        <v>1416</v>
      </c>
      <c r="B1634" s="665" t="s">
        <v>3959</v>
      </c>
      <c r="C1634" s="665" t="s">
        <v>3959</v>
      </c>
      <c r="D1634" s="575">
        <v>1824</v>
      </c>
      <c r="E1634" s="675" t="s">
        <v>6497</v>
      </c>
      <c r="F1634" s="576" t="s">
        <v>1294</v>
      </c>
      <c r="G1634" s="576" t="s">
        <v>3663</v>
      </c>
      <c r="H1634" s="848"/>
      <c r="I1634" s="848"/>
    </row>
    <row r="1635" spans="1:9" ht="13.5">
      <c r="A1635" s="669" t="s">
        <v>1429</v>
      </c>
      <c r="B1635" s="665" t="s">
        <v>3960</v>
      </c>
      <c r="C1635" s="665" t="s">
        <v>3960</v>
      </c>
      <c r="D1635" s="575">
        <v>3744</v>
      </c>
      <c r="E1635" s="675" t="s">
        <v>6497</v>
      </c>
      <c r="F1635" s="576" t="s">
        <v>1294</v>
      </c>
      <c r="G1635" s="576" t="s">
        <v>3663</v>
      </c>
      <c r="H1635" s="848"/>
      <c r="I1635" s="848"/>
    </row>
    <row r="1636" spans="1:9" ht="13.5">
      <c r="A1636" s="672" t="s">
        <v>2404</v>
      </c>
      <c r="B1636" s="665" t="s">
        <v>3961</v>
      </c>
      <c r="C1636" s="665" t="s">
        <v>3961</v>
      </c>
      <c r="D1636" s="575">
        <v>9240</v>
      </c>
      <c r="E1636" s="675" t="s">
        <v>6497</v>
      </c>
      <c r="F1636" s="576" t="s">
        <v>1294</v>
      </c>
      <c r="G1636" s="576" t="s">
        <v>3663</v>
      </c>
      <c r="H1636" s="848"/>
      <c r="I1636" s="848"/>
    </row>
    <row r="1637" spans="1:9" ht="14.25" thickBot="1">
      <c r="A1637" s="188" t="s">
        <v>2406</v>
      </c>
      <c r="B1637" s="234" t="s">
        <v>3962</v>
      </c>
      <c r="C1637" s="234" t="s">
        <v>3962</v>
      </c>
      <c r="D1637" s="575">
        <v>18480</v>
      </c>
      <c r="E1637" s="675" t="s">
        <v>6497</v>
      </c>
      <c r="F1637" s="193" t="s">
        <v>1294</v>
      </c>
      <c r="G1637" s="193" t="s">
        <v>3663</v>
      </c>
      <c r="H1637" s="848"/>
      <c r="I1637" s="848"/>
    </row>
    <row r="1638" spans="1:9" ht="14.25">
      <c r="A1638" s="695" t="s">
        <v>2520</v>
      </c>
      <c r="B1638" s="132"/>
      <c r="C1638" s="132"/>
      <c r="D1638" s="132"/>
      <c r="E1638" s="132"/>
      <c r="F1638" s="132"/>
      <c r="G1638" s="262"/>
      <c r="H1638" s="158"/>
      <c r="I1638" s="158"/>
    </row>
    <row r="1639" spans="1:9" ht="24">
      <c r="A1639" s="696" t="s">
        <v>611</v>
      </c>
      <c r="B1639" s="592" t="s">
        <v>10424</v>
      </c>
      <c r="C1639" s="592" t="s">
        <v>10424</v>
      </c>
      <c r="D1639" s="575">
        <v>93</v>
      </c>
      <c r="E1639" s="675" t="s">
        <v>6497</v>
      </c>
      <c r="F1639" s="697" t="s">
        <v>7</v>
      </c>
      <c r="G1639" s="698" t="s">
        <v>3666</v>
      </c>
      <c r="H1639" s="848"/>
      <c r="I1639" s="848"/>
    </row>
    <row r="1640" spans="1:9" ht="24.75" thickBot="1">
      <c r="A1640" s="591" t="s">
        <v>612</v>
      </c>
      <c r="B1640" s="592" t="s">
        <v>2977</v>
      </c>
      <c r="C1640" s="592" t="s">
        <v>2977</v>
      </c>
      <c r="D1640" s="575">
        <v>93</v>
      </c>
      <c r="E1640" s="675" t="s">
        <v>6497</v>
      </c>
      <c r="F1640" s="576" t="s">
        <v>1294</v>
      </c>
      <c r="G1640" s="193" t="s">
        <v>3666</v>
      </c>
      <c r="H1640" s="848"/>
      <c r="I1640" s="848"/>
    </row>
    <row r="1641" spans="1:9" ht="14.25">
      <c r="A1641" s="695" t="s">
        <v>9646</v>
      </c>
      <c r="B1641" s="132"/>
      <c r="C1641" s="132"/>
      <c r="D1641" s="132"/>
      <c r="E1641" s="132"/>
      <c r="F1641" s="132"/>
      <c r="G1641" s="262"/>
      <c r="H1641" s="158"/>
      <c r="I1641" s="158"/>
    </row>
    <row r="1642" spans="1:9" ht="14.25">
      <c r="A1642" s="696" t="s">
        <v>9642</v>
      </c>
      <c r="B1642" s="578" t="s">
        <v>9643</v>
      </c>
      <c r="C1642" s="578" t="s">
        <v>9643</v>
      </c>
      <c r="D1642" s="830">
        <v>9000</v>
      </c>
      <c r="E1642" s="140" t="s">
        <v>6497</v>
      </c>
      <c r="F1642" s="140" t="s">
        <v>7</v>
      </c>
      <c r="G1642" s="140" t="s">
        <v>3666</v>
      </c>
      <c r="H1642" s="158"/>
      <c r="I1642" s="158"/>
    </row>
    <row r="1643" spans="1:9" ht="15" thickBot="1">
      <c r="A1643" s="696" t="s">
        <v>9644</v>
      </c>
      <c r="B1643" s="578" t="s">
        <v>9645</v>
      </c>
      <c r="C1643" s="578" t="s">
        <v>9645</v>
      </c>
      <c r="D1643" s="830">
        <v>9000</v>
      </c>
      <c r="E1643" s="140" t="s">
        <v>6497</v>
      </c>
      <c r="F1643" s="140" t="s">
        <v>1294</v>
      </c>
      <c r="G1643" s="140" t="s">
        <v>3666</v>
      </c>
      <c r="H1643" s="158"/>
      <c r="I1643" s="158"/>
    </row>
    <row r="1644" spans="1:9" ht="14.25">
      <c r="A1644" s="695" t="s">
        <v>2521</v>
      </c>
      <c r="B1644" s="132"/>
      <c r="C1644" s="132"/>
      <c r="D1644" s="132"/>
      <c r="E1644" s="132"/>
      <c r="F1644" s="132"/>
      <c r="G1644" s="262"/>
      <c r="H1644" s="158"/>
      <c r="I1644" s="158"/>
    </row>
    <row r="1645" spans="1:9" ht="14.25">
      <c r="A1645" s="700" t="s">
        <v>4245</v>
      </c>
      <c r="B1645" s="701" t="s">
        <v>4246</v>
      </c>
      <c r="C1645" s="701" t="s">
        <v>4246</v>
      </c>
      <c r="D1645" s="702">
        <v>4632</v>
      </c>
      <c r="E1645" s="675" t="s">
        <v>6497</v>
      </c>
      <c r="F1645" s="697" t="s">
        <v>7</v>
      </c>
      <c r="G1645" s="698" t="s">
        <v>3666</v>
      </c>
      <c r="H1645" s="848"/>
      <c r="I1645" s="848"/>
    </row>
    <row r="1646" spans="1:9" ht="14.25">
      <c r="A1646" s="700" t="s">
        <v>4247</v>
      </c>
      <c r="B1646" s="701" t="s">
        <v>4248</v>
      </c>
      <c r="C1646" s="701" t="s">
        <v>4248</v>
      </c>
      <c r="D1646" s="702">
        <v>5928</v>
      </c>
      <c r="E1646" s="675" t="s">
        <v>6497</v>
      </c>
      <c r="F1646" s="697" t="s">
        <v>7</v>
      </c>
      <c r="G1646" s="698" t="s">
        <v>3666</v>
      </c>
      <c r="H1646" s="848"/>
      <c r="I1646" s="848"/>
    </row>
    <row r="1647" spans="1:9" ht="14.25">
      <c r="A1647" s="700" t="s">
        <v>4249</v>
      </c>
      <c r="B1647" s="701" t="s">
        <v>4250</v>
      </c>
      <c r="C1647" s="701" t="s">
        <v>4250</v>
      </c>
      <c r="D1647" s="702">
        <v>6948</v>
      </c>
      <c r="E1647" s="675" t="s">
        <v>6497</v>
      </c>
      <c r="F1647" s="697" t="s">
        <v>7</v>
      </c>
      <c r="G1647" s="698" t="s">
        <v>3666</v>
      </c>
      <c r="H1647" s="848"/>
      <c r="I1647" s="848"/>
    </row>
    <row r="1648" spans="1:9" ht="14.25">
      <c r="A1648" s="700" t="s">
        <v>4251</v>
      </c>
      <c r="B1648" s="701" t="s">
        <v>4252</v>
      </c>
      <c r="C1648" s="701" t="s">
        <v>4252</v>
      </c>
      <c r="D1648" s="702">
        <v>14832</v>
      </c>
      <c r="E1648" s="675" t="s">
        <v>6497</v>
      </c>
      <c r="F1648" s="697" t="s">
        <v>7</v>
      </c>
      <c r="G1648" s="698" t="s">
        <v>3666</v>
      </c>
      <c r="H1648" s="848"/>
      <c r="I1648" s="848"/>
    </row>
    <row r="1649" spans="1:9" ht="14.25">
      <c r="A1649" s="700" t="s">
        <v>4253</v>
      </c>
      <c r="B1649" s="701" t="s">
        <v>4254</v>
      </c>
      <c r="C1649" s="701" t="s">
        <v>4254</v>
      </c>
      <c r="D1649" s="702">
        <v>18960</v>
      </c>
      <c r="E1649" s="675" t="s">
        <v>6497</v>
      </c>
      <c r="F1649" s="697" t="s">
        <v>7</v>
      </c>
      <c r="G1649" s="698" t="s">
        <v>3666</v>
      </c>
      <c r="H1649" s="848"/>
      <c r="I1649" s="848"/>
    </row>
    <row r="1650" spans="1:9" ht="14.25">
      <c r="A1650" s="700" t="s">
        <v>4255</v>
      </c>
      <c r="B1650" s="701" t="s">
        <v>4256</v>
      </c>
      <c r="C1650" s="701" t="s">
        <v>4256</v>
      </c>
      <c r="D1650" s="702">
        <v>22248</v>
      </c>
      <c r="E1650" s="675" t="s">
        <v>6497</v>
      </c>
      <c r="F1650" s="697" t="s">
        <v>7</v>
      </c>
      <c r="G1650" s="698" t="s">
        <v>3666</v>
      </c>
      <c r="H1650" s="848"/>
      <c r="I1650" s="848"/>
    </row>
    <row r="1651" spans="1:9" ht="14.25">
      <c r="A1651" s="700" t="s">
        <v>4257</v>
      </c>
      <c r="B1651" s="701" t="s">
        <v>4258</v>
      </c>
      <c r="C1651" s="701" t="s">
        <v>4258</v>
      </c>
      <c r="D1651" s="702">
        <v>13896</v>
      </c>
      <c r="E1651" s="675" t="s">
        <v>6497</v>
      </c>
      <c r="F1651" s="697" t="s">
        <v>7</v>
      </c>
      <c r="G1651" s="698" t="s">
        <v>3666</v>
      </c>
      <c r="H1651" s="848"/>
      <c r="I1651" s="848"/>
    </row>
    <row r="1652" spans="1:9" ht="14.25">
      <c r="A1652" s="700" t="s">
        <v>4259</v>
      </c>
      <c r="B1652" s="701" t="s">
        <v>4260</v>
      </c>
      <c r="C1652" s="701" t="s">
        <v>4260</v>
      </c>
      <c r="D1652" s="702">
        <v>17772</v>
      </c>
      <c r="E1652" s="675" t="s">
        <v>6497</v>
      </c>
      <c r="F1652" s="697" t="s">
        <v>7</v>
      </c>
      <c r="G1652" s="698" t="s">
        <v>3666</v>
      </c>
      <c r="H1652" s="848"/>
      <c r="I1652" s="848"/>
    </row>
    <row r="1653" spans="1:9" ht="14.25">
      <c r="A1653" s="700" t="s">
        <v>4261</v>
      </c>
      <c r="B1653" s="701" t="s">
        <v>4262</v>
      </c>
      <c r="C1653" s="701" t="s">
        <v>4262</v>
      </c>
      <c r="D1653" s="702">
        <v>20856</v>
      </c>
      <c r="E1653" s="675" t="s">
        <v>6497</v>
      </c>
      <c r="F1653" s="697" t="s">
        <v>7</v>
      </c>
      <c r="G1653" s="698" t="s">
        <v>3666</v>
      </c>
      <c r="H1653" s="848"/>
      <c r="I1653" s="848"/>
    </row>
    <row r="1654" spans="1:9" ht="14.25">
      <c r="A1654" s="703" t="s">
        <v>6761</v>
      </c>
      <c r="B1654" s="704" t="s">
        <v>6762</v>
      </c>
      <c r="C1654" s="704" t="s">
        <v>6762</v>
      </c>
      <c r="D1654" s="705">
        <v>23184</v>
      </c>
      <c r="E1654" s="667" t="s">
        <v>6497</v>
      </c>
      <c r="F1654" s="706" t="s">
        <v>7</v>
      </c>
      <c r="G1654" s="707" t="s">
        <v>3666</v>
      </c>
      <c r="H1654" s="848"/>
      <c r="I1654" s="848"/>
    </row>
    <row r="1655" spans="1:9" ht="14.25">
      <c r="A1655" s="703" t="s">
        <v>6763</v>
      </c>
      <c r="B1655" s="704" t="s">
        <v>6764</v>
      </c>
      <c r="C1655" s="704" t="s">
        <v>6764</v>
      </c>
      <c r="D1655" s="705">
        <v>29616</v>
      </c>
      <c r="E1655" s="667" t="s">
        <v>6497</v>
      </c>
      <c r="F1655" s="706" t="s">
        <v>7</v>
      </c>
      <c r="G1655" s="707" t="s">
        <v>3666</v>
      </c>
      <c r="H1655" s="848"/>
      <c r="I1655" s="848"/>
    </row>
    <row r="1656" spans="1:9" ht="14.25">
      <c r="A1656" s="703" t="s">
        <v>6765</v>
      </c>
      <c r="B1656" s="704" t="s">
        <v>6766</v>
      </c>
      <c r="C1656" s="704" t="s">
        <v>6766</v>
      </c>
      <c r="D1656" s="705">
        <v>34764</v>
      </c>
      <c r="E1656" s="667" t="s">
        <v>6497</v>
      </c>
      <c r="F1656" s="706" t="s">
        <v>7</v>
      </c>
      <c r="G1656" s="707" t="s">
        <v>3666</v>
      </c>
      <c r="H1656" s="848"/>
      <c r="I1656" s="848"/>
    </row>
    <row r="1657" spans="1:9" ht="14.25">
      <c r="A1657" s="700" t="s">
        <v>4263</v>
      </c>
      <c r="B1657" s="701" t="s">
        <v>4264</v>
      </c>
      <c r="C1657" s="701" t="s">
        <v>4264</v>
      </c>
      <c r="D1657" s="702">
        <v>9264</v>
      </c>
      <c r="E1657" s="675" t="s">
        <v>6497</v>
      </c>
      <c r="F1657" s="697" t="s">
        <v>7</v>
      </c>
      <c r="G1657" s="698" t="s">
        <v>3666</v>
      </c>
      <c r="H1657" s="848"/>
      <c r="I1657" s="848"/>
    </row>
    <row r="1658" spans="1:9" ht="14.25">
      <c r="A1658" s="700" t="s">
        <v>4265</v>
      </c>
      <c r="B1658" s="701" t="s">
        <v>4266</v>
      </c>
      <c r="C1658" s="701" t="s">
        <v>4266</v>
      </c>
      <c r="D1658" s="702">
        <v>11844</v>
      </c>
      <c r="E1658" s="675" t="s">
        <v>6497</v>
      </c>
      <c r="F1658" s="697" t="s">
        <v>7</v>
      </c>
      <c r="G1658" s="698" t="s">
        <v>3666</v>
      </c>
      <c r="H1658" s="848"/>
      <c r="I1658" s="848"/>
    </row>
    <row r="1659" spans="1:9" ht="14.25">
      <c r="A1659" s="700" t="s">
        <v>4267</v>
      </c>
      <c r="B1659" s="701" t="s">
        <v>4268</v>
      </c>
      <c r="C1659" s="701" t="s">
        <v>4268</v>
      </c>
      <c r="D1659" s="702">
        <v>13896</v>
      </c>
      <c r="E1659" s="675" t="s">
        <v>6497</v>
      </c>
      <c r="F1659" s="697" t="s">
        <v>7</v>
      </c>
      <c r="G1659" s="698" t="s">
        <v>3666</v>
      </c>
      <c r="H1659" s="848"/>
      <c r="I1659" s="848"/>
    </row>
    <row r="1660" spans="1:9" ht="14.25">
      <c r="A1660" s="700" t="s">
        <v>4269</v>
      </c>
      <c r="B1660" s="701" t="s">
        <v>4270</v>
      </c>
      <c r="C1660" s="701" t="s">
        <v>4270</v>
      </c>
      <c r="D1660" s="702">
        <v>14832</v>
      </c>
      <c r="E1660" s="675" t="s">
        <v>6497</v>
      </c>
      <c r="F1660" s="697" t="s">
        <v>7</v>
      </c>
      <c r="G1660" s="698" t="s">
        <v>3666</v>
      </c>
      <c r="H1660" s="848"/>
      <c r="I1660" s="848"/>
    </row>
    <row r="1661" spans="1:9" ht="14.25">
      <c r="A1661" s="700" t="s">
        <v>4271</v>
      </c>
      <c r="B1661" s="701" t="s">
        <v>4272</v>
      </c>
      <c r="C1661" s="701" t="s">
        <v>4272</v>
      </c>
      <c r="D1661" s="702">
        <v>18960</v>
      </c>
      <c r="E1661" s="675" t="s">
        <v>6497</v>
      </c>
      <c r="F1661" s="697" t="s">
        <v>7</v>
      </c>
      <c r="G1661" s="698" t="s">
        <v>3666</v>
      </c>
      <c r="H1661" s="848"/>
      <c r="I1661" s="848"/>
    </row>
    <row r="1662" spans="1:9" ht="14.25">
      <c r="A1662" s="700" t="s">
        <v>4273</v>
      </c>
      <c r="B1662" s="701" t="s">
        <v>4274</v>
      </c>
      <c r="C1662" s="701" t="s">
        <v>4274</v>
      </c>
      <c r="D1662" s="702">
        <v>22248</v>
      </c>
      <c r="E1662" s="675" t="s">
        <v>6497</v>
      </c>
      <c r="F1662" s="697" t="s">
        <v>7</v>
      </c>
      <c r="G1662" s="698" t="s">
        <v>3666</v>
      </c>
      <c r="H1662" s="848"/>
      <c r="I1662" s="848"/>
    </row>
    <row r="1663" spans="1:9" ht="14.25">
      <c r="A1663" s="578" t="s">
        <v>613</v>
      </c>
      <c r="B1663" s="701" t="s">
        <v>614</v>
      </c>
      <c r="C1663" s="701" t="s">
        <v>614</v>
      </c>
      <c r="D1663" s="702">
        <v>4356</v>
      </c>
      <c r="E1663" s="675" t="s">
        <v>6497</v>
      </c>
      <c r="F1663" s="697" t="s">
        <v>7</v>
      </c>
      <c r="G1663" s="698" t="s">
        <v>3666</v>
      </c>
      <c r="H1663" s="848"/>
      <c r="I1663" s="848"/>
    </row>
    <row r="1664" spans="1:9" ht="14.25">
      <c r="A1664" s="578" t="s">
        <v>615</v>
      </c>
      <c r="B1664" s="701" t="s">
        <v>616</v>
      </c>
      <c r="C1664" s="701" t="s">
        <v>616</v>
      </c>
      <c r="D1664" s="702">
        <v>5556</v>
      </c>
      <c r="E1664" s="675" t="s">
        <v>6497</v>
      </c>
      <c r="F1664" s="697" t="s">
        <v>7</v>
      </c>
      <c r="G1664" s="698" t="s">
        <v>3666</v>
      </c>
      <c r="H1664" s="848"/>
      <c r="I1664" s="848"/>
    </row>
    <row r="1665" spans="1:9" ht="14.25">
      <c r="A1665" s="700" t="s">
        <v>617</v>
      </c>
      <c r="B1665" s="701" t="s">
        <v>618</v>
      </c>
      <c r="C1665" s="701" t="s">
        <v>618</v>
      </c>
      <c r="D1665" s="702">
        <v>6528</v>
      </c>
      <c r="E1665" s="675" t="s">
        <v>6497</v>
      </c>
      <c r="F1665" s="697" t="s">
        <v>7</v>
      </c>
      <c r="G1665" s="698" t="s">
        <v>3666</v>
      </c>
      <c r="H1665" s="848"/>
      <c r="I1665" s="848"/>
    </row>
    <row r="1666" spans="1:9" ht="14.25">
      <c r="A1666" s="578" t="s">
        <v>619</v>
      </c>
      <c r="B1666" s="701" t="s">
        <v>620</v>
      </c>
      <c r="C1666" s="701" t="s">
        <v>620</v>
      </c>
      <c r="D1666" s="702">
        <v>8148</v>
      </c>
      <c r="E1666" s="675" t="s">
        <v>6497</v>
      </c>
      <c r="F1666" s="697" t="s">
        <v>7</v>
      </c>
      <c r="G1666" s="698" t="s">
        <v>3666</v>
      </c>
      <c r="H1666" s="848"/>
      <c r="I1666" s="848"/>
    </row>
    <row r="1667" spans="1:9" ht="14.25">
      <c r="A1667" s="578" t="s">
        <v>621</v>
      </c>
      <c r="B1667" s="701" t="s">
        <v>622</v>
      </c>
      <c r="C1667" s="701" t="s">
        <v>622</v>
      </c>
      <c r="D1667" s="702">
        <v>10416</v>
      </c>
      <c r="E1667" s="675" t="s">
        <v>6497</v>
      </c>
      <c r="F1667" s="697" t="s">
        <v>7</v>
      </c>
      <c r="G1667" s="698" t="s">
        <v>3666</v>
      </c>
      <c r="H1667" s="848"/>
      <c r="I1667" s="848"/>
    </row>
    <row r="1668" spans="1:9" ht="14.25">
      <c r="A1668" s="700" t="s">
        <v>623</v>
      </c>
      <c r="B1668" s="701" t="s">
        <v>624</v>
      </c>
      <c r="C1668" s="701" t="s">
        <v>624</v>
      </c>
      <c r="D1668" s="702">
        <v>12228</v>
      </c>
      <c r="E1668" s="675" t="s">
        <v>6497</v>
      </c>
      <c r="F1668" s="697" t="s">
        <v>7</v>
      </c>
      <c r="G1668" s="698" t="s">
        <v>3666</v>
      </c>
      <c r="H1668" s="848"/>
      <c r="I1668" s="848"/>
    </row>
    <row r="1669" spans="1:9" ht="14.25">
      <c r="A1669" s="578" t="s">
        <v>625</v>
      </c>
      <c r="B1669" s="701" t="s">
        <v>626</v>
      </c>
      <c r="C1669" s="701" t="s">
        <v>626</v>
      </c>
      <c r="D1669" s="702">
        <v>10464</v>
      </c>
      <c r="E1669" s="675" t="s">
        <v>6497</v>
      </c>
      <c r="F1669" s="697" t="s">
        <v>7</v>
      </c>
      <c r="G1669" s="698" t="s">
        <v>3666</v>
      </c>
      <c r="H1669" s="848"/>
      <c r="I1669" s="848"/>
    </row>
    <row r="1670" spans="1:9" ht="14.25">
      <c r="A1670" s="578" t="s">
        <v>627</v>
      </c>
      <c r="B1670" s="701" t="s">
        <v>628</v>
      </c>
      <c r="C1670" s="701" t="s">
        <v>628</v>
      </c>
      <c r="D1670" s="702">
        <v>13380</v>
      </c>
      <c r="E1670" s="675" t="s">
        <v>6497</v>
      </c>
      <c r="F1670" s="697" t="s">
        <v>7</v>
      </c>
      <c r="G1670" s="698" t="s">
        <v>3666</v>
      </c>
      <c r="H1670" s="848"/>
      <c r="I1670" s="848"/>
    </row>
    <row r="1671" spans="1:9" ht="14.25">
      <c r="A1671" s="700" t="s">
        <v>629</v>
      </c>
      <c r="B1671" s="701" t="s">
        <v>630</v>
      </c>
      <c r="C1671" s="701" t="s">
        <v>630</v>
      </c>
      <c r="D1671" s="702">
        <v>15708</v>
      </c>
      <c r="E1671" s="675" t="s">
        <v>6497</v>
      </c>
      <c r="F1671" s="697" t="s">
        <v>7</v>
      </c>
      <c r="G1671" s="698" t="s">
        <v>3666</v>
      </c>
      <c r="H1671" s="848"/>
      <c r="I1671" s="848"/>
    </row>
    <row r="1672" spans="1:9" ht="14.25">
      <c r="A1672" s="578" t="s">
        <v>631</v>
      </c>
      <c r="B1672" s="701" t="s">
        <v>632</v>
      </c>
      <c r="C1672" s="701" t="s">
        <v>632</v>
      </c>
      <c r="D1672" s="702">
        <v>14544</v>
      </c>
      <c r="E1672" s="675" t="s">
        <v>6497</v>
      </c>
      <c r="F1672" s="697" t="s">
        <v>7</v>
      </c>
      <c r="G1672" s="698" t="s">
        <v>3666</v>
      </c>
      <c r="H1672" s="848"/>
      <c r="I1672" s="848"/>
    </row>
    <row r="1673" spans="1:9" ht="14.25">
      <c r="A1673" s="578" t="s">
        <v>633</v>
      </c>
      <c r="B1673" s="701" t="s">
        <v>634</v>
      </c>
      <c r="C1673" s="701" t="s">
        <v>634</v>
      </c>
      <c r="D1673" s="702">
        <v>18588</v>
      </c>
      <c r="E1673" s="675" t="s">
        <v>6497</v>
      </c>
      <c r="F1673" s="697" t="s">
        <v>7</v>
      </c>
      <c r="G1673" s="698" t="s">
        <v>3666</v>
      </c>
      <c r="H1673" s="848"/>
      <c r="I1673" s="848"/>
    </row>
    <row r="1674" spans="1:9" ht="14.25">
      <c r="A1674" s="700" t="s">
        <v>635</v>
      </c>
      <c r="B1674" s="701" t="s">
        <v>636</v>
      </c>
      <c r="C1674" s="701" t="s">
        <v>636</v>
      </c>
      <c r="D1674" s="702">
        <v>21828</v>
      </c>
      <c r="E1674" s="675" t="s">
        <v>6497</v>
      </c>
      <c r="F1674" s="697" t="s">
        <v>7</v>
      </c>
      <c r="G1674" s="698" t="s">
        <v>3666</v>
      </c>
      <c r="H1674" s="848"/>
      <c r="I1674" s="848"/>
    </row>
    <row r="1675" spans="1:9" ht="14.25">
      <c r="A1675" s="578" t="s">
        <v>637</v>
      </c>
      <c r="B1675" s="701" t="s">
        <v>638</v>
      </c>
      <c r="C1675" s="701" t="s">
        <v>638</v>
      </c>
      <c r="D1675" s="702">
        <v>18444</v>
      </c>
      <c r="E1675" s="675" t="s">
        <v>6497</v>
      </c>
      <c r="F1675" s="697" t="s">
        <v>7</v>
      </c>
      <c r="G1675" s="698" t="s">
        <v>3666</v>
      </c>
      <c r="H1675" s="848"/>
      <c r="I1675" s="848"/>
    </row>
    <row r="1676" spans="1:9" ht="14.25">
      <c r="A1676" s="578" t="s">
        <v>639</v>
      </c>
      <c r="B1676" s="701" t="s">
        <v>640</v>
      </c>
      <c r="C1676" s="701" t="s">
        <v>640</v>
      </c>
      <c r="D1676" s="702">
        <v>23568</v>
      </c>
      <c r="E1676" s="675" t="s">
        <v>6497</v>
      </c>
      <c r="F1676" s="697" t="s">
        <v>7</v>
      </c>
      <c r="G1676" s="698" t="s">
        <v>3666</v>
      </c>
      <c r="H1676" s="848"/>
      <c r="I1676" s="848"/>
    </row>
    <row r="1677" spans="1:9" ht="15" thickBot="1">
      <c r="A1677" s="700" t="s">
        <v>641</v>
      </c>
      <c r="B1677" s="701" t="s">
        <v>642</v>
      </c>
      <c r="C1677" s="701" t="s">
        <v>642</v>
      </c>
      <c r="D1677" s="702">
        <v>27660</v>
      </c>
      <c r="E1677" s="675" t="s">
        <v>6497</v>
      </c>
      <c r="F1677" s="697" t="s">
        <v>7</v>
      </c>
      <c r="G1677" s="698" t="s">
        <v>3666</v>
      </c>
      <c r="H1677" s="848"/>
      <c r="I1677" s="848"/>
    </row>
    <row r="1678" spans="1:9" ht="14.25">
      <c r="A1678" s="695" t="s">
        <v>2522</v>
      </c>
      <c r="B1678" s="132"/>
      <c r="C1678" s="132"/>
      <c r="D1678" s="132"/>
      <c r="E1678" s="132"/>
      <c r="F1678" s="132"/>
      <c r="G1678" s="262"/>
      <c r="H1678" s="158"/>
      <c r="I1678" s="158"/>
    </row>
    <row r="1679" spans="1:9" ht="14.25">
      <c r="A1679" s="700" t="s">
        <v>4275</v>
      </c>
      <c r="B1679" s="701" t="s">
        <v>4276</v>
      </c>
      <c r="C1679" s="701" t="s">
        <v>4276</v>
      </c>
      <c r="D1679" s="702">
        <v>4632</v>
      </c>
      <c r="E1679" s="675" t="s">
        <v>6497</v>
      </c>
      <c r="F1679" s="697" t="s">
        <v>1294</v>
      </c>
      <c r="G1679" s="698" t="s">
        <v>3666</v>
      </c>
      <c r="H1679" s="848"/>
      <c r="I1679" s="848"/>
    </row>
    <row r="1680" spans="1:9" ht="14.25">
      <c r="A1680" s="700" t="s">
        <v>4277</v>
      </c>
      <c r="B1680" s="701" t="s">
        <v>4278</v>
      </c>
      <c r="C1680" s="701" t="s">
        <v>4278</v>
      </c>
      <c r="D1680" s="702">
        <v>5928</v>
      </c>
      <c r="E1680" s="675" t="s">
        <v>6497</v>
      </c>
      <c r="F1680" s="697" t="s">
        <v>1294</v>
      </c>
      <c r="G1680" s="698" t="s">
        <v>3666</v>
      </c>
      <c r="H1680" s="848"/>
      <c r="I1680" s="848"/>
    </row>
    <row r="1681" spans="1:9" ht="14.25">
      <c r="A1681" s="700" t="s">
        <v>4279</v>
      </c>
      <c r="B1681" s="701" t="s">
        <v>4280</v>
      </c>
      <c r="C1681" s="701" t="s">
        <v>4280</v>
      </c>
      <c r="D1681" s="702">
        <v>6948</v>
      </c>
      <c r="E1681" s="675" t="s">
        <v>6497</v>
      </c>
      <c r="F1681" s="697" t="s">
        <v>1294</v>
      </c>
      <c r="G1681" s="698" t="s">
        <v>3666</v>
      </c>
      <c r="H1681" s="848"/>
      <c r="I1681" s="848"/>
    </row>
    <row r="1682" spans="1:9" ht="14.25">
      <c r="A1682" s="700" t="s">
        <v>4281</v>
      </c>
      <c r="B1682" s="701" t="s">
        <v>4282</v>
      </c>
      <c r="C1682" s="701" t="s">
        <v>4282</v>
      </c>
      <c r="D1682" s="702">
        <v>14832</v>
      </c>
      <c r="E1682" s="675" t="s">
        <v>6497</v>
      </c>
      <c r="F1682" s="697" t="s">
        <v>1294</v>
      </c>
      <c r="G1682" s="698" t="s">
        <v>3666</v>
      </c>
      <c r="H1682" s="848"/>
      <c r="I1682" s="848"/>
    </row>
    <row r="1683" spans="1:9" ht="14.25">
      <c r="A1683" s="700" t="s">
        <v>4283</v>
      </c>
      <c r="B1683" s="701" t="s">
        <v>4284</v>
      </c>
      <c r="C1683" s="701" t="s">
        <v>4284</v>
      </c>
      <c r="D1683" s="702">
        <v>18960</v>
      </c>
      <c r="E1683" s="675" t="s">
        <v>6497</v>
      </c>
      <c r="F1683" s="697" t="s">
        <v>1294</v>
      </c>
      <c r="G1683" s="698" t="s">
        <v>3666</v>
      </c>
      <c r="H1683" s="848"/>
      <c r="I1683" s="848"/>
    </row>
    <row r="1684" spans="1:9" ht="14.25">
      <c r="A1684" s="700" t="s">
        <v>4285</v>
      </c>
      <c r="B1684" s="701" t="s">
        <v>4286</v>
      </c>
      <c r="C1684" s="701" t="s">
        <v>4286</v>
      </c>
      <c r="D1684" s="702">
        <v>22248</v>
      </c>
      <c r="E1684" s="675" t="s">
        <v>6497</v>
      </c>
      <c r="F1684" s="697" t="s">
        <v>1294</v>
      </c>
      <c r="G1684" s="698" t="s">
        <v>3666</v>
      </c>
      <c r="H1684" s="848"/>
      <c r="I1684" s="848"/>
    </row>
    <row r="1685" spans="1:9" ht="14.25">
      <c r="A1685" s="700" t="s">
        <v>4287</v>
      </c>
      <c r="B1685" s="701" t="s">
        <v>4288</v>
      </c>
      <c r="C1685" s="701" t="s">
        <v>4288</v>
      </c>
      <c r="D1685" s="702">
        <v>13896</v>
      </c>
      <c r="E1685" s="675" t="s">
        <v>6497</v>
      </c>
      <c r="F1685" s="697" t="s">
        <v>1294</v>
      </c>
      <c r="G1685" s="698" t="s">
        <v>3666</v>
      </c>
      <c r="H1685" s="848"/>
      <c r="I1685" s="848"/>
    </row>
    <row r="1686" spans="1:9" ht="14.25">
      <c r="A1686" s="700" t="s">
        <v>4289</v>
      </c>
      <c r="B1686" s="701" t="s">
        <v>4290</v>
      </c>
      <c r="C1686" s="701" t="s">
        <v>4290</v>
      </c>
      <c r="D1686" s="702">
        <v>17772</v>
      </c>
      <c r="E1686" s="675" t="s">
        <v>6497</v>
      </c>
      <c r="F1686" s="697" t="s">
        <v>1294</v>
      </c>
      <c r="G1686" s="698" t="s">
        <v>3666</v>
      </c>
      <c r="H1686" s="848"/>
      <c r="I1686" s="848"/>
    </row>
    <row r="1687" spans="1:9" ht="14.25">
      <c r="A1687" s="700" t="s">
        <v>4291</v>
      </c>
      <c r="B1687" s="701" t="s">
        <v>4292</v>
      </c>
      <c r="C1687" s="701" t="s">
        <v>4292</v>
      </c>
      <c r="D1687" s="702">
        <v>20856</v>
      </c>
      <c r="E1687" s="675" t="s">
        <v>6497</v>
      </c>
      <c r="F1687" s="697" t="s">
        <v>1294</v>
      </c>
      <c r="G1687" s="698" t="s">
        <v>3666</v>
      </c>
      <c r="H1687" s="848"/>
      <c r="I1687" s="848"/>
    </row>
    <row r="1688" spans="1:9" ht="14.25">
      <c r="A1688" s="703" t="s">
        <v>6767</v>
      </c>
      <c r="B1688" s="704" t="s">
        <v>6768</v>
      </c>
      <c r="C1688" s="704" t="s">
        <v>6768</v>
      </c>
      <c r="D1688" s="705">
        <v>23184</v>
      </c>
      <c r="E1688" s="667" t="s">
        <v>6497</v>
      </c>
      <c r="F1688" s="706" t="s">
        <v>1294</v>
      </c>
      <c r="G1688" s="707" t="s">
        <v>3666</v>
      </c>
      <c r="H1688" s="848"/>
      <c r="I1688" s="848"/>
    </row>
    <row r="1689" spans="1:9" ht="14.25">
      <c r="A1689" s="703" t="s">
        <v>6769</v>
      </c>
      <c r="B1689" s="704" t="s">
        <v>6770</v>
      </c>
      <c r="C1689" s="704" t="s">
        <v>6770</v>
      </c>
      <c r="D1689" s="705">
        <v>29616</v>
      </c>
      <c r="E1689" s="667" t="s">
        <v>6497</v>
      </c>
      <c r="F1689" s="706" t="s">
        <v>1294</v>
      </c>
      <c r="G1689" s="707" t="s">
        <v>3666</v>
      </c>
      <c r="H1689" s="848"/>
      <c r="I1689" s="848"/>
    </row>
    <row r="1690" spans="1:9" ht="14.25">
      <c r="A1690" s="703" t="s">
        <v>6771</v>
      </c>
      <c r="B1690" s="704" t="s">
        <v>6772</v>
      </c>
      <c r="C1690" s="704" t="s">
        <v>6772</v>
      </c>
      <c r="D1690" s="705">
        <v>34764</v>
      </c>
      <c r="E1690" s="667" t="s">
        <v>6497</v>
      </c>
      <c r="F1690" s="706" t="s">
        <v>1294</v>
      </c>
      <c r="G1690" s="707" t="s">
        <v>3666</v>
      </c>
      <c r="H1690" s="848"/>
      <c r="I1690" s="848"/>
    </row>
    <row r="1691" spans="1:9" ht="14.25">
      <c r="A1691" s="700" t="s">
        <v>4293</v>
      </c>
      <c r="B1691" s="701" t="s">
        <v>4294</v>
      </c>
      <c r="C1691" s="701" t="s">
        <v>4294</v>
      </c>
      <c r="D1691" s="702">
        <v>9264</v>
      </c>
      <c r="E1691" s="675" t="s">
        <v>6497</v>
      </c>
      <c r="F1691" s="697" t="s">
        <v>1294</v>
      </c>
      <c r="G1691" s="698" t="s">
        <v>3666</v>
      </c>
      <c r="H1691" s="848"/>
      <c r="I1691" s="848"/>
    </row>
    <row r="1692" spans="1:9" ht="14.25">
      <c r="A1692" s="700" t="s">
        <v>4295</v>
      </c>
      <c r="B1692" s="701" t="s">
        <v>4296</v>
      </c>
      <c r="C1692" s="701" t="s">
        <v>4296</v>
      </c>
      <c r="D1692" s="702">
        <v>11844</v>
      </c>
      <c r="E1692" s="675" t="s">
        <v>6497</v>
      </c>
      <c r="F1692" s="697" t="s">
        <v>1294</v>
      </c>
      <c r="G1692" s="698" t="s">
        <v>3666</v>
      </c>
      <c r="H1692" s="848"/>
      <c r="I1692" s="848"/>
    </row>
    <row r="1693" spans="1:9" ht="14.25">
      <c r="A1693" s="700" t="s">
        <v>4297</v>
      </c>
      <c r="B1693" s="701" t="s">
        <v>4298</v>
      </c>
      <c r="C1693" s="701" t="s">
        <v>4298</v>
      </c>
      <c r="D1693" s="702">
        <v>13896</v>
      </c>
      <c r="E1693" s="675" t="s">
        <v>6497</v>
      </c>
      <c r="F1693" s="697" t="s">
        <v>1294</v>
      </c>
      <c r="G1693" s="698" t="s">
        <v>3666</v>
      </c>
      <c r="H1693" s="848"/>
      <c r="I1693" s="848"/>
    </row>
    <row r="1694" spans="1:9" ht="14.25">
      <c r="A1694" s="700" t="s">
        <v>4299</v>
      </c>
      <c r="B1694" s="701" t="s">
        <v>4300</v>
      </c>
      <c r="C1694" s="701" t="s">
        <v>4300</v>
      </c>
      <c r="D1694" s="702">
        <v>14832</v>
      </c>
      <c r="E1694" s="675" t="s">
        <v>6497</v>
      </c>
      <c r="F1694" s="697" t="s">
        <v>1294</v>
      </c>
      <c r="G1694" s="698" t="s">
        <v>3666</v>
      </c>
      <c r="H1694" s="848"/>
      <c r="I1694" s="848"/>
    </row>
    <row r="1695" spans="1:9" ht="14.25">
      <c r="A1695" s="700" t="s">
        <v>4301</v>
      </c>
      <c r="B1695" s="701" t="s">
        <v>4302</v>
      </c>
      <c r="C1695" s="701" t="s">
        <v>4302</v>
      </c>
      <c r="D1695" s="702">
        <v>18960</v>
      </c>
      <c r="E1695" s="675" t="s">
        <v>6497</v>
      </c>
      <c r="F1695" s="697" t="s">
        <v>1294</v>
      </c>
      <c r="G1695" s="698" t="s">
        <v>3666</v>
      </c>
      <c r="H1695" s="848"/>
      <c r="I1695" s="848"/>
    </row>
    <row r="1696" spans="1:9" ht="14.25">
      <c r="A1696" s="700" t="s">
        <v>4303</v>
      </c>
      <c r="B1696" s="701" t="s">
        <v>4304</v>
      </c>
      <c r="C1696" s="701" t="s">
        <v>4304</v>
      </c>
      <c r="D1696" s="702">
        <v>22248</v>
      </c>
      <c r="E1696" s="675" t="s">
        <v>6497</v>
      </c>
      <c r="F1696" s="697" t="s">
        <v>1294</v>
      </c>
      <c r="G1696" s="698" t="s">
        <v>3666</v>
      </c>
      <c r="H1696" s="848"/>
      <c r="I1696" s="848"/>
    </row>
    <row r="1697" spans="1:9" ht="14.25">
      <c r="A1697" s="699" t="s">
        <v>646</v>
      </c>
      <c r="B1697" s="699" t="s">
        <v>647</v>
      </c>
      <c r="C1697" s="578" t="s">
        <v>647</v>
      </c>
      <c r="D1697" s="575">
        <v>4356</v>
      </c>
      <c r="E1697" s="675" t="s">
        <v>6497</v>
      </c>
      <c r="F1697" s="576" t="s">
        <v>1294</v>
      </c>
      <c r="G1697" s="576" t="s">
        <v>3666</v>
      </c>
      <c r="H1697" s="848"/>
      <c r="I1697" s="848"/>
    </row>
    <row r="1698" spans="1:9" ht="14.25">
      <c r="A1698" s="699" t="s">
        <v>648</v>
      </c>
      <c r="B1698" s="699" t="s">
        <v>649</v>
      </c>
      <c r="C1698" s="578" t="s">
        <v>649</v>
      </c>
      <c r="D1698" s="575">
        <v>5556</v>
      </c>
      <c r="E1698" s="675" t="s">
        <v>6497</v>
      </c>
      <c r="F1698" s="576" t="s">
        <v>1294</v>
      </c>
      <c r="G1698" s="576" t="s">
        <v>3666</v>
      </c>
      <c r="H1698" s="848"/>
      <c r="I1698" s="848"/>
    </row>
    <row r="1699" spans="1:9" ht="14.25">
      <c r="A1699" s="699" t="s">
        <v>650</v>
      </c>
      <c r="B1699" s="699" t="s">
        <v>651</v>
      </c>
      <c r="C1699" s="578" t="s">
        <v>651</v>
      </c>
      <c r="D1699" s="575">
        <v>6528</v>
      </c>
      <c r="E1699" s="675" t="s">
        <v>6497</v>
      </c>
      <c r="F1699" s="576" t="s">
        <v>1294</v>
      </c>
      <c r="G1699" s="576" t="s">
        <v>3666</v>
      </c>
      <c r="H1699" s="848"/>
      <c r="I1699" s="848"/>
    </row>
    <row r="1700" spans="1:9" ht="14.25">
      <c r="A1700" s="699" t="s">
        <v>652</v>
      </c>
      <c r="B1700" s="699" t="s">
        <v>653</v>
      </c>
      <c r="C1700" s="578" t="s">
        <v>653</v>
      </c>
      <c r="D1700" s="575">
        <v>8148</v>
      </c>
      <c r="E1700" s="675" t="s">
        <v>6497</v>
      </c>
      <c r="F1700" s="576" t="s">
        <v>1294</v>
      </c>
      <c r="G1700" s="576" t="s">
        <v>3666</v>
      </c>
      <c r="H1700" s="848"/>
      <c r="I1700" s="848"/>
    </row>
    <row r="1701" spans="1:9" ht="14.25">
      <c r="A1701" s="699" t="s">
        <v>654</v>
      </c>
      <c r="B1701" s="699" t="s">
        <v>655</v>
      </c>
      <c r="C1701" s="578" t="s">
        <v>655</v>
      </c>
      <c r="D1701" s="575">
        <v>10416</v>
      </c>
      <c r="E1701" s="675" t="s">
        <v>6497</v>
      </c>
      <c r="F1701" s="576" t="s">
        <v>1294</v>
      </c>
      <c r="G1701" s="576" t="s">
        <v>3666</v>
      </c>
      <c r="H1701" s="848"/>
      <c r="I1701" s="848"/>
    </row>
    <row r="1702" spans="1:9" ht="14.25">
      <c r="A1702" s="699" t="s">
        <v>656</v>
      </c>
      <c r="B1702" s="699" t="s">
        <v>657</v>
      </c>
      <c r="C1702" s="578" t="s">
        <v>657</v>
      </c>
      <c r="D1702" s="575">
        <v>12228</v>
      </c>
      <c r="E1702" s="675" t="s">
        <v>6497</v>
      </c>
      <c r="F1702" s="576" t="s">
        <v>1294</v>
      </c>
      <c r="G1702" s="576" t="s">
        <v>3666</v>
      </c>
      <c r="H1702" s="848"/>
      <c r="I1702" s="848"/>
    </row>
    <row r="1703" spans="1:9" ht="14.25">
      <c r="A1703" s="699" t="s">
        <v>658</v>
      </c>
      <c r="B1703" s="699" t="s">
        <v>659</v>
      </c>
      <c r="C1703" s="578" t="s">
        <v>659</v>
      </c>
      <c r="D1703" s="575">
        <v>10464</v>
      </c>
      <c r="E1703" s="675" t="s">
        <v>6497</v>
      </c>
      <c r="F1703" s="576" t="s">
        <v>1294</v>
      </c>
      <c r="G1703" s="576" t="s">
        <v>3666</v>
      </c>
      <c r="H1703" s="848"/>
      <c r="I1703" s="848"/>
    </row>
    <row r="1704" spans="1:9" ht="14.25">
      <c r="A1704" s="699" t="s">
        <v>660</v>
      </c>
      <c r="B1704" s="699" t="s">
        <v>661</v>
      </c>
      <c r="C1704" s="578" t="s">
        <v>661</v>
      </c>
      <c r="D1704" s="575">
        <v>13380</v>
      </c>
      <c r="E1704" s="675" t="s">
        <v>6497</v>
      </c>
      <c r="F1704" s="576" t="s">
        <v>1294</v>
      </c>
      <c r="G1704" s="576" t="s">
        <v>3666</v>
      </c>
      <c r="H1704" s="848"/>
      <c r="I1704" s="848"/>
    </row>
    <row r="1705" spans="1:9" ht="14.25">
      <c r="A1705" s="699" t="s">
        <v>662</v>
      </c>
      <c r="B1705" s="699" t="s">
        <v>663</v>
      </c>
      <c r="C1705" s="578" t="s">
        <v>663</v>
      </c>
      <c r="D1705" s="575">
        <v>15708</v>
      </c>
      <c r="E1705" s="675" t="s">
        <v>6497</v>
      </c>
      <c r="F1705" s="576" t="s">
        <v>1294</v>
      </c>
      <c r="G1705" s="576" t="s">
        <v>3666</v>
      </c>
      <c r="H1705" s="848"/>
      <c r="I1705" s="848"/>
    </row>
    <row r="1706" spans="1:9" ht="14.25">
      <c r="A1706" s="699" t="s">
        <v>664</v>
      </c>
      <c r="B1706" s="699" t="s">
        <v>665</v>
      </c>
      <c r="C1706" s="578" t="s">
        <v>665</v>
      </c>
      <c r="D1706" s="575">
        <v>14544</v>
      </c>
      <c r="E1706" s="675" t="s">
        <v>6497</v>
      </c>
      <c r="F1706" s="576" t="s">
        <v>1294</v>
      </c>
      <c r="G1706" s="576" t="s">
        <v>3666</v>
      </c>
      <c r="H1706" s="848"/>
      <c r="I1706" s="848"/>
    </row>
    <row r="1707" spans="1:9" ht="14.25">
      <c r="A1707" s="699" t="s">
        <v>666</v>
      </c>
      <c r="B1707" s="699" t="s">
        <v>667</v>
      </c>
      <c r="C1707" s="578" t="s">
        <v>667</v>
      </c>
      <c r="D1707" s="575">
        <v>18588</v>
      </c>
      <c r="E1707" s="675" t="s">
        <v>6497</v>
      </c>
      <c r="F1707" s="576" t="s">
        <v>1294</v>
      </c>
      <c r="G1707" s="576" t="s">
        <v>3666</v>
      </c>
      <c r="H1707" s="848"/>
      <c r="I1707" s="848"/>
    </row>
    <row r="1708" spans="1:9" ht="14.25">
      <c r="A1708" s="699" t="s">
        <v>668</v>
      </c>
      <c r="B1708" s="699" t="s">
        <v>669</v>
      </c>
      <c r="C1708" s="578" t="s">
        <v>669</v>
      </c>
      <c r="D1708" s="575">
        <v>21828</v>
      </c>
      <c r="E1708" s="675" t="s">
        <v>6497</v>
      </c>
      <c r="F1708" s="576" t="s">
        <v>1294</v>
      </c>
      <c r="G1708" s="576" t="s">
        <v>3666</v>
      </c>
      <c r="H1708" s="848"/>
      <c r="I1708" s="848"/>
    </row>
    <row r="1709" spans="1:9" ht="14.25">
      <c r="A1709" s="699" t="s">
        <v>670</v>
      </c>
      <c r="B1709" s="699" t="s">
        <v>671</v>
      </c>
      <c r="C1709" s="578" t="s">
        <v>671</v>
      </c>
      <c r="D1709" s="575">
        <v>18444</v>
      </c>
      <c r="E1709" s="675" t="s">
        <v>6497</v>
      </c>
      <c r="F1709" s="576" t="s">
        <v>1294</v>
      </c>
      <c r="G1709" s="576" t="s">
        <v>3666</v>
      </c>
      <c r="H1709" s="848"/>
      <c r="I1709" s="848"/>
    </row>
    <row r="1710" spans="1:9" ht="14.25">
      <c r="A1710" s="699" t="s">
        <v>672</v>
      </c>
      <c r="B1710" s="699" t="s">
        <v>673</v>
      </c>
      <c r="C1710" s="578" t="s">
        <v>673</v>
      </c>
      <c r="D1710" s="575">
        <v>23568</v>
      </c>
      <c r="E1710" s="675" t="s">
        <v>6497</v>
      </c>
      <c r="F1710" s="576" t="s">
        <v>1294</v>
      </c>
      <c r="G1710" s="576" t="s">
        <v>3666</v>
      </c>
      <c r="H1710" s="848"/>
      <c r="I1710" s="848"/>
    </row>
    <row r="1711" spans="1:9" ht="15" thickBot="1">
      <c r="A1711" s="699" t="s">
        <v>674</v>
      </c>
      <c r="B1711" s="699" t="s">
        <v>675</v>
      </c>
      <c r="C1711" s="578" t="s">
        <v>675</v>
      </c>
      <c r="D1711" s="575">
        <v>27660</v>
      </c>
      <c r="E1711" s="675" t="s">
        <v>6497</v>
      </c>
      <c r="F1711" s="576" t="s">
        <v>1294</v>
      </c>
      <c r="G1711" s="576" t="s">
        <v>3666</v>
      </c>
      <c r="H1711" s="848"/>
      <c r="I1711" s="848"/>
    </row>
    <row r="1712" spans="1:9" ht="14.25">
      <c r="A1712" s="695" t="s">
        <v>7705</v>
      </c>
      <c r="B1712" s="132"/>
      <c r="C1712" s="132"/>
      <c r="D1712" s="132"/>
      <c r="E1712" s="132"/>
      <c r="F1712" s="132"/>
      <c r="G1712" s="262"/>
      <c r="H1712" s="158"/>
      <c r="I1712" s="158"/>
    </row>
    <row r="1713" spans="1:9" ht="24">
      <c r="A1713" s="708" t="s">
        <v>6630</v>
      </c>
      <c r="B1713" s="709" t="s">
        <v>6631</v>
      </c>
      <c r="C1713" s="709" t="s">
        <v>6631</v>
      </c>
      <c r="D1713" s="575">
        <v>492</v>
      </c>
      <c r="E1713" s="675" t="s">
        <v>6497</v>
      </c>
      <c r="F1713" s="675" t="s">
        <v>7</v>
      </c>
      <c r="G1713" s="576" t="s">
        <v>8395</v>
      </c>
      <c r="H1713" s="848"/>
      <c r="I1713" s="848"/>
    </row>
    <row r="1714" spans="1:9" ht="24">
      <c r="A1714" s="699" t="s">
        <v>6465</v>
      </c>
      <c r="B1714" s="678" t="s">
        <v>6484</v>
      </c>
      <c r="C1714" s="678" t="s">
        <v>6484</v>
      </c>
      <c r="D1714" s="575">
        <v>984</v>
      </c>
      <c r="E1714" s="675" t="s">
        <v>6497</v>
      </c>
      <c r="F1714" s="576" t="s">
        <v>7</v>
      </c>
      <c r="G1714" s="576" t="s">
        <v>8395</v>
      </c>
      <c r="H1714" s="848"/>
      <c r="I1714" s="848"/>
    </row>
    <row r="1715" spans="1:9" ht="24">
      <c r="A1715" s="699" t="s">
        <v>6466</v>
      </c>
      <c r="B1715" s="678" t="s">
        <v>6485</v>
      </c>
      <c r="C1715" s="678" t="s">
        <v>6485</v>
      </c>
      <c r="D1715" s="575">
        <v>2940</v>
      </c>
      <c r="E1715" s="675" t="s">
        <v>6497</v>
      </c>
      <c r="F1715" s="576" t="s">
        <v>7</v>
      </c>
      <c r="G1715" s="576" t="s">
        <v>8395</v>
      </c>
      <c r="H1715" s="848"/>
      <c r="I1715" s="848"/>
    </row>
    <row r="1716" spans="1:9" ht="24">
      <c r="A1716" s="699" t="s">
        <v>6467</v>
      </c>
      <c r="B1716" s="678" t="s">
        <v>6486</v>
      </c>
      <c r="C1716" s="678" t="s">
        <v>6486</v>
      </c>
      <c r="D1716" s="575">
        <v>3912</v>
      </c>
      <c r="E1716" s="675" t="s">
        <v>6497</v>
      </c>
      <c r="F1716" s="576" t="s">
        <v>7</v>
      </c>
      <c r="G1716" s="576" t="s">
        <v>8395</v>
      </c>
      <c r="H1716" s="848"/>
      <c r="I1716" s="848"/>
    </row>
    <row r="1717" spans="1:9" ht="24.75" thickBot="1">
      <c r="A1717" s="710" t="s">
        <v>6773</v>
      </c>
      <c r="B1717" s="583" t="s">
        <v>6774</v>
      </c>
      <c r="C1717" s="583" t="s">
        <v>6774</v>
      </c>
      <c r="D1717" s="581">
        <v>4896</v>
      </c>
      <c r="E1717" s="667" t="s">
        <v>6497</v>
      </c>
      <c r="F1717" s="582" t="s">
        <v>7</v>
      </c>
      <c r="G1717" s="576" t="s">
        <v>8395</v>
      </c>
      <c r="H1717" s="848"/>
      <c r="I1717" s="848"/>
    </row>
    <row r="1718" spans="1:9" ht="14.25">
      <c r="A1718" s="695" t="s">
        <v>7706</v>
      </c>
      <c r="B1718" s="132"/>
      <c r="C1718" s="132"/>
      <c r="D1718" s="132"/>
      <c r="E1718" s="132"/>
      <c r="F1718" s="132"/>
      <c r="G1718" s="262"/>
      <c r="H1718" s="158"/>
      <c r="I1718" s="158"/>
    </row>
    <row r="1719" spans="1:9" ht="24">
      <c r="A1719" s="711" t="s">
        <v>6632</v>
      </c>
      <c r="B1719" s="709" t="s">
        <v>6633</v>
      </c>
      <c r="C1719" s="709" t="s">
        <v>6633</v>
      </c>
      <c r="D1719" s="575">
        <v>684</v>
      </c>
      <c r="E1719" s="675" t="s">
        <v>6497</v>
      </c>
      <c r="F1719" s="675" t="s">
        <v>7</v>
      </c>
      <c r="G1719" s="576" t="s">
        <v>8395</v>
      </c>
      <c r="H1719" s="848"/>
      <c r="I1719" s="848"/>
    </row>
    <row r="1720" spans="1:9" ht="24">
      <c r="A1720" s="699" t="s">
        <v>6468</v>
      </c>
      <c r="B1720" s="578" t="s">
        <v>6487</v>
      </c>
      <c r="C1720" s="578" t="s">
        <v>6487</v>
      </c>
      <c r="D1720" s="575">
        <v>1464</v>
      </c>
      <c r="E1720" s="675" t="s">
        <v>6497</v>
      </c>
      <c r="F1720" s="576" t="s">
        <v>7</v>
      </c>
      <c r="G1720" s="576" t="s">
        <v>8395</v>
      </c>
      <c r="H1720" s="848"/>
      <c r="I1720" s="848"/>
    </row>
    <row r="1721" spans="1:9" ht="24">
      <c r="A1721" s="699" t="s">
        <v>6469</v>
      </c>
      <c r="B1721" s="578" t="s">
        <v>6488</v>
      </c>
      <c r="C1721" s="578" t="s">
        <v>6488</v>
      </c>
      <c r="D1721" s="575">
        <v>3912</v>
      </c>
      <c r="E1721" s="675" t="s">
        <v>6497</v>
      </c>
      <c r="F1721" s="576" t="s">
        <v>7</v>
      </c>
      <c r="G1721" s="576" t="s">
        <v>8395</v>
      </c>
      <c r="H1721" s="848"/>
      <c r="I1721" s="848"/>
    </row>
    <row r="1722" spans="1:9" ht="24">
      <c r="A1722" s="699" t="s">
        <v>6470</v>
      </c>
      <c r="B1722" s="578" t="s">
        <v>6489</v>
      </c>
      <c r="C1722" s="578" t="s">
        <v>6489</v>
      </c>
      <c r="D1722" s="575">
        <v>4896</v>
      </c>
      <c r="E1722" s="675" t="s">
        <v>6497</v>
      </c>
      <c r="F1722" s="576" t="s">
        <v>7</v>
      </c>
      <c r="G1722" s="576" t="s">
        <v>8395</v>
      </c>
      <c r="H1722" s="848"/>
      <c r="I1722" s="848"/>
    </row>
    <row r="1723" spans="1:9" ht="24.75" thickBot="1">
      <c r="A1723" s="710" t="s">
        <v>6775</v>
      </c>
      <c r="B1723" s="712" t="s">
        <v>6776</v>
      </c>
      <c r="C1723" s="712" t="s">
        <v>6776</v>
      </c>
      <c r="D1723" s="581">
        <v>5868</v>
      </c>
      <c r="E1723" s="667" t="s">
        <v>6497</v>
      </c>
      <c r="F1723" s="582" t="s">
        <v>7</v>
      </c>
      <c r="G1723" s="576" t="s">
        <v>8395</v>
      </c>
      <c r="H1723" s="848"/>
      <c r="I1723" s="848"/>
    </row>
    <row r="1724" spans="1:9" ht="14.25">
      <c r="A1724" s="695" t="s">
        <v>6779</v>
      </c>
      <c r="B1724" s="132"/>
      <c r="C1724" s="132"/>
      <c r="D1724" s="132"/>
      <c r="E1724" s="132"/>
      <c r="F1724" s="132"/>
      <c r="G1724" s="262"/>
      <c r="H1724" s="848"/>
      <c r="I1724" s="848"/>
    </row>
    <row r="1725" spans="1:9" ht="24">
      <c r="A1725" s="710" t="s">
        <v>6780</v>
      </c>
      <c r="B1725" s="712" t="s">
        <v>6781</v>
      </c>
      <c r="C1725" s="712" t="s">
        <v>6781</v>
      </c>
      <c r="D1725" s="581">
        <v>492</v>
      </c>
      <c r="E1725" s="667" t="s">
        <v>6497</v>
      </c>
      <c r="F1725" s="582" t="s">
        <v>7</v>
      </c>
      <c r="G1725" s="576" t="s">
        <v>8395</v>
      </c>
      <c r="H1725" s="848"/>
      <c r="I1725" s="848"/>
    </row>
    <row r="1726" spans="1:9" ht="24">
      <c r="A1726" s="710" t="s">
        <v>6782</v>
      </c>
      <c r="B1726" s="712" t="s">
        <v>6783</v>
      </c>
      <c r="C1726" s="712" t="s">
        <v>6783</v>
      </c>
      <c r="D1726" s="581">
        <v>984</v>
      </c>
      <c r="E1726" s="667" t="s">
        <v>6497</v>
      </c>
      <c r="F1726" s="582" t="s">
        <v>7</v>
      </c>
      <c r="G1726" s="576" t="s">
        <v>8395</v>
      </c>
      <c r="H1726" s="848"/>
      <c r="I1726" s="848"/>
    </row>
    <row r="1727" spans="1:9" ht="24">
      <c r="A1727" s="710" t="s">
        <v>6784</v>
      </c>
      <c r="B1727" s="712" t="s">
        <v>6785</v>
      </c>
      <c r="C1727" s="712" t="s">
        <v>6785</v>
      </c>
      <c r="D1727" s="581">
        <v>1956</v>
      </c>
      <c r="E1727" s="667" t="s">
        <v>6497</v>
      </c>
      <c r="F1727" s="582" t="s">
        <v>7</v>
      </c>
      <c r="G1727" s="576" t="s">
        <v>8395</v>
      </c>
      <c r="H1727" s="848"/>
      <c r="I1727" s="848"/>
    </row>
    <row r="1728" spans="1:9" ht="24">
      <c r="A1728" s="710" t="s">
        <v>6786</v>
      </c>
      <c r="B1728" s="712" t="s">
        <v>6787</v>
      </c>
      <c r="C1728" s="712" t="s">
        <v>6787</v>
      </c>
      <c r="D1728" s="581">
        <v>2940</v>
      </c>
      <c r="E1728" s="667" t="s">
        <v>6497</v>
      </c>
      <c r="F1728" s="582" t="s">
        <v>7</v>
      </c>
      <c r="G1728" s="576" t="s">
        <v>8395</v>
      </c>
      <c r="H1728" s="848"/>
      <c r="I1728" s="848"/>
    </row>
    <row r="1729" spans="1:9" ht="24.75" thickBot="1">
      <c r="A1729" s="710" t="s">
        <v>6788</v>
      </c>
      <c r="B1729" s="712" t="s">
        <v>6789</v>
      </c>
      <c r="C1729" s="712" t="s">
        <v>6789</v>
      </c>
      <c r="D1729" s="581">
        <v>3912</v>
      </c>
      <c r="E1729" s="667" t="s">
        <v>6497</v>
      </c>
      <c r="F1729" s="582" t="s">
        <v>7</v>
      </c>
      <c r="G1729" s="576" t="s">
        <v>8395</v>
      </c>
      <c r="H1729" s="848"/>
      <c r="I1729" s="848"/>
    </row>
    <row r="1730" spans="1:9" ht="15" thickBot="1">
      <c r="A1730" s="162" t="s">
        <v>6887</v>
      </c>
      <c r="B1730" s="292"/>
      <c r="C1730" s="293"/>
      <c r="D1730" s="132"/>
      <c r="E1730" s="132"/>
      <c r="F1730" s="132"/>
      <c r="G1730" s="262"/>
      <c r="H1730" s="158"/>
      <c r="I1730" s="848"/>
    </row>
    <row r="1731" spans="1:9" ht="24">
      <c r="A1731" s="710" t="s">
        <v>6888</v>
      </c>
      <c r="B1731" s="712" t="s">
        <v>6889</v>
      </c>
      <c r="C1731" s="712" t="s">
        <v>6889</v>
      </c>
      <c r="D1731" s="581">
        <v>1956</v>
      </c>
      <c r="E1731" s="667" t="s">
        <v>6497</v>
      </c>
      <c r="F1731" s="582" t="s">
        <v>7</v>
      </c>
      <c r="G1731" s="576" t="s">
        <v>8395</v>
      </c>
      <c r="H1731" s="848"/>
      <c r="I1731" s="848"/>
    </row>
    <row r="1732" spans="1:9" ht="24">
      <c r="A1732" s="710" t="s">
        <v>6890</v>
      </c>
      <c r="B1732" s="712" t="s">
        <v>6891</v>
      </c>
      <c r="C1732" s="712" t="s">
        <v>6891</v>
      </c>
      <c r="D1732" s="581">
        <v>2940</v>
      </c>
      <c r="E1732" s="667" t="s">
        <v>6497</v>
      </c>
      <c r="F1732" s="582" t="s">
        <v>7</v>
      </c>
      <c r="G1732" s="576" t="s">
        <v>8395</v>
      </c>
      <c r="H1732" s="848"/>
      <c r="I1732" s="848"/>
    </row>
    <row r="1733" spans="1:9" ht="24">
      <c r="A1733" s="710" t="s">
        <v>6892</v>
      </c>
      <c r="B1733" s="712" t="s">
        <v>6893</v>
      </c>
      <c r="C1733" s="712" t="s">
        <v>6893</v>
      </c>
      <c r="D1733" s="581">
        <v>4896</v>
      </c>
      <c r="E1733" s="667" t="s">
        <v>6497</v>
      </c>
      <c r="F1733" s="582" t="s">
        <v>7</v>
      </c>
      <c r="G1733" s="576" t="s">
        <v>8395</v>
      </c>
      <c r="H1733" s="848"/>
      <c r="I1733" s="848"/>
    </row>
    <row r="1734" spans="1:9" ht="24">
      <c r="A1734" s="710" t="s">
        <v>6894</v>
      </c>
      <c r="B1734" s="712" t="s">
        <v>6895</v>
      </c>
      <c r="C1734" s="712" t="s">
        <v>6895</v>
      </c>
      <c r="D1734" s="581">
        <v>5868</v>
      </c>
      <c r="E1734" s="667" t="s">
        <v>6497</v>
      </c>
      <c r="F1734" s="582" t="s">
        <v>7</v>
      </c>
      <c r="G1734" s="576" t="s">
        <v>8395</v>
      </c>
      <c r="H1734" s="848"/>
      <c r="I1734" s="848"/>
    </row>
    <row r="1735" spans="1:9" ht="24.75" thickBot="1">
      <c r="A1735" s="710" t="s">
        <v>6896</v>
      </c>
      <c r="B1735" s="712" t="s">
        <v>6897</v>
      </c>
      <c r="C1735" s="712" t="s">
        <v>6897</v>
      </c>
      <c r="D1735" s="581">
        <v>6852</v>
      </c>
      <c r="E1735" s="667" t="s">
        <v>6497</v>
      </c>
      <c r="F1735" s="582" t="s">
        <v>7</v>
      </c>
      <c r="G1735" s="576" t="s">
        <v>8395</v>
      </c>
      <c r="H1735" s="848"/>
      <c r="I1735" s="848"/>
    </row>
    <row r="1736" spans="1:9" ht="15" thickBot="1">
      <c r="A1736" s="162" t="s">
        <v>10036</v>
      </c>
      <c r="B1736" s="292"/>
      <c r="C1736" s="293"/>
      <c r="D1736" s="132"/>
      <c r="E1736" s="132"/>
      <c r="F1736" s="132"/>
      <c r="G1736" s="262"/>
      <c r="H1736" s="158"/>
      <c r="I1736" s="848"/>
    </row>
    <row r="1737" spans="1:9" ht="24">
      <c r="A1737" s="1022" t="s">
        <v>10028</v>
      </c>
      <c r="B1737" s="884" t="s">
        <v>10029</v>
      </c>
      <c r="C1737" s="884" t="s">
        <v>10029</v>
      </c>
      <c r="D1737" s="956">
        <v>1956</v>
      </c>
      <c r="E1737" s="1023" t="s">
        <v>6497</v>
      </c>
      <c r="F1737" s="1024" t="s">
        <v>7</v>
      </c>
      <c r="G1737" s="1024" t="s">
        <v>8395</v>
      </c>
      <c r="H1737" s="848"/>
      <c r="I1737" s="848"/>
    </row>
    <row r="1738" spans="1:9" ht="24">
      <c r="A1738" s="1022" t="s">
        <v>10030</v>
      </c>
      <c r="B1738" s="884" t="s">
        <v>10031</v>
      </c>
      <c r="C1738" s="884" t="s">
        <v>10031</v>
      </c>
      <c r="D1738" s="956">
        <v>4896</v>
      </c>
      <c r="E1738" s="1023" t="s">
        <v>6497</v>
      </c>
      <c r="F1738" s="1024" t="s">
        <v>7</v>
      </c>
      <c r="G1738" s="1024" t="s">
        <v>8395</v>
      </c>
      <c r="H1738" s="848"/>
      <c r="I1738" s="848"/>
    </row>
    <row r="1739" spans="1:9" ht="24">
      <c r="A1739" s="1022" t="s">
        <v>10032</v>
      </c>
      <c r="B1739" s="884" t="s">
        <v>10033</v>
      </c>
      <c r="C1739" s="884" t="s">
        <v>10033</v>
      </c>
      <c r="D1739" s="956">
        <v>6852</v>
      </c>
      <c r="E1739" s="1023" t="s">
        <v>6497</v>
      </c>
      <c r="F1739" s="1024" t="s">
        <v>7</v>
      </c>
      <c r="G1739" s="1024" t="s">
        <v>8395</v>
      </c>
      <c r="H1739" s="848"/>
      <c r="I1739" s="848"/>
    </row>
    <row r="1740" spans="1:9" ht="24.75" thickBot="1">
      <c r="A1740" s="1022" t="s">
        <v>10034</v>
      </c>
      <c r="B1740" s="884" t="s">
        <v>10035</v>
      </c>
      <c r="C1740" s="884" t="s">
        <v>10035</v>
      </c>
      <c r="D1740" s="956">
        <v>7824</v>
      </c>
      <c r="E1740" s="1023" t="s">
        <v>6497</v>
      </c>
      <c r="F1740" s="1024" t="s">
        <v>7</v>
      </c>
      <c r="G1740" s="1024" t="s">
        <v>8395</v>
      </c>
      <c r="H1740" s="848"/>
      <c r="I1740" s="848"/>
    </row>
    <row r="1741" spans="1:9" ht="14.25">
      <c r="A1741" s="695" t="s">
        <v>7707</v>
      </c>
      <c r="B1741" s="132"/>
      <c r="C1741" s="132"/>
      <c r="D1741" s="132"/>
      <c r="E1741" s="132"/>
      <c r="F1741" s="132"/>
      <c r="G1741" s="262"/>
      <c r="H1741" s="158"/>
      <c r="I1741" s="158"/>
    </row>
    <row r="1742" spans="1:9" ht="24">
      <c r="A1742" s="711" t="s">
        <v>6658</v>
      </c>
      <c r="B1742" s="709" t="s">
        <v>6659</v>
      </c>
      <c r="C1742" s="709" t="s">
        <v>6659</v>
      </c>
      <c r="D1742" s="575">
        <v>492</v>
      </c>
      <c r="E1742" s="675" t="s">
        <v>6497</v>
      </c>
      <c r="F1742" s="675" t="s">
        <v>1294</v>
      </c>
      <c r="G1742" s="576" t="s">
        <v>8395</v>
      </c>
      <c r="H1742" s="848"/>
      <c r="I1742" s="848"/>
    </row>
    <row r="1743" spans="1:9" ht="24">
      <c r="A1743" s="120" t="s">
        <v>6471</v>
      </c>
      <c r="B1743" s="678" t="s">
        <v>6472</v>
      </c>
      <c r="C1743" s="678" t="s">
        <v>6472</v>
      </c>
      <c r="D1743" s="575">
        <v>984</v>
      </c>
      <c r="E1743" s="675" t="s">
        <v>6497</v>
      </c>
      <c r="F1743" s="576" t="s">
        <v>1294</v>
      </c>
      <c r="G1743" s="576" t="s">
        <v>8395</v>
      </c>
      <c r="H1743" s="848"/>
      <c r="I1743" s="848"/>
    </row>
    <row r="1744" spans="1:9" ht="24">
      <c r="A1744" s="120" t="s">
        <v>6473</v>
      </c>
      <c r="B1744" s="678" t="s">
        <v>6474</v>
      </c>
      <c r="C1744" s="678" t="s">
        <v>6474</v>
      </c>
      <c r="D1744" s="575">
        <v>2940</v>
      </c>
      <c r="E1744" s="675" t="s">
        <v>6497</v>
      </c>
      <c r="F1744" s="576" t="s">
        <v>1294</v>
      </c>
      <c r="G1744" s="576" t="s">
        <v>8395</v>
      </c>
      <c r="H1744" s="848"/>
      <c r="I1744" s="848"/>
    </row>
    <row r="1745" spans="1:9" ht="24">
      <c r="A1745" s="120" t="s">
        <v>6475</v>
      </c>
      <c r="B1745" s="678" t="s">
        <v>6476</v>
      </c>
      <c r="C1745" s="678" t="s">
        <v>6476</v>
      </c>
      <c r="D1745" s="575">
        <v>3912</v>
      </c>
      <c r="E1745" s="675" t="s">
        <v>6497</v>
      </c>
      <c r="F1745" s="576" t="s">
        <v>1294</v>
      </c>
      <c r="G1745" s="576" t="s">
        <v>8395</v>
      </c>
      <c r="H1745" s="848"/>
      <c r="I1745" s="848"/>
    </row>
    <row r="1746" spans="1:9" ht="24.75" thickBot="1">
      <c r="A1746" s="710" t="s">
        <v>6777</v>
      </c>
      <c r="B1746" s="712" t="s">
        <v>6849</v>
      </c>
      <c r="C1746" s="712" t="s">
        <v>6849</v>
      </c>
      <c r="D1746" s="581">
        <v>4896</v>
      </c>
      <c r="E1746" s="667" t="s">
        <v>6497</v>
      </c>
      <c r="F1746" s="582" t="s">
        <v>1294</v>
      </c>
      <c r="G1746" s="576" t="s">
        <v>8395</v>
      </c>
      <c r="H1746" s="848"/>
      <c r="I1746" s="848"/>
    </row>
    <row r="1747" spans="1:9" ht="14.25">
      <c r="A1747" s="695" t="s">
        <v>7708</v>
      </c>
      <c r="B1747" s="132"/>
      <c r="C1747" s="132"/>
      <c r="D1747" s="132"/>
      <c r="E1747" s="132"/>
      <c r="F1747" s="132"/>
      <c r="G1747" s="262"/>
      <c r="H1747" s="158"/>
      <c r="I1747" s="158"/>
    </row>
    <row r="1748" spans="1:9" ht="24">
      <c r="A1748" s="710" t="s">
        <v>6660</v>
      </c>
      <c r="B1748" s="712" t="s">
        <v>6661</v>
      </c>
      <c r="C1748" s="712" t="s">
        <v>6661</v>
      </c>
      <c r="D1748" s="581">
        <v>684</v>
      </c>
      <c r="E1748" s="667" t="s">
        <v>6497</v>
      </c>
      <c r="F1748" s="582" t="s">
        <v>1294</v>
      </c>
      <c r="G1748" s="576" t="s">
        <v>8395</v>
      </c>
      <c r="H1748" s="848"/>
      <c r="I1748" s="848"/>
    </row>
    <row r="1749" spans="1:9" ht="24">
      <c r="A1749" s="699" t="s">
        <v>6477</v>
      </c>
      <c r="B1749" s="578" t="s">
        <v>6478</v>
      </c>
      <c r="C1749" s="712" t="s">
        <v>9755</v>
      </c>
      <c r="D1749" s="575">
        <v>1464</v>
      </c>
      <c r="E1749" s="675" t="s">
        <v>6497</v>
      </c>
      <c r="F1749" s="576" t="s">
        <v>1294</v>
      </c>
      <c r="G1749" s="576" t="s">
        <v>8395</v>
      </c>
      <c r="H1749" s="848"/>
      <c r="I1749" s="848"/>
    </row>
    <row r="1750" spans="1:9" ht="24">
      <c r="A1750" s="699" t="s">
        <v>6479</v>
      </c>
      <c r="B1750" s="578" t="s">
        <v>6480</v>
      </c>
      <c r="C1750" s="712" t="s">
        <v>9756</v>
      </c>
      <c r="D1750" s="575">
        <v>3912</v>
      </c>
      <c r="E1750" s="675" t="s">
        <v>6497</v>
      </c>
      <c r="F1750" s="576" t="s">
        <v>1294</v>
      </c>
      <c r="G1750" s="576" t="s">
        <v>8395</v>
      </c>
      <c r="H1750" s="848"/>
      <c r="I1750" s="848"/>
    </row>
    <row r="1751" spans="1:9" ht="24">
      <c r="A1751" s="699" t="s">
        <v>6481</v>
      </c>
      <c r="B1751" s="578" t="s">
        <v>6482</v>
      </c>
      <c r="C1751" s="578" t="s">
        <v>6482</v>
      </c>
      <c r="D1751" s="575">
        <v>4896</v>
      </c>
      <c r="E1751" s="675" t="s">
        <v>6497</v>
      </c>
      <c r="F1751" s="576" t="s">
        <v>1294</v>
      </c>
      <c r="G1751" s="576" t="s">
        <v>8395</v>
      </c>
      <c r="H1751" s="848"/>
      <c r="I1751" s="848"/>
    </row>
    <row r="1752" spans="1:9" ht="24.75" thickBot="1">
      <c r="A1752" s="710" t="s">
        <v>6778</v>
      </c>
      <c r="B1752" s="712" t="s">
        <v>6850</v>
      </c>
      <c r="C1752" s="712" t="s">
        <v>6850</v>
      </c>
      <c r="D1752" s="581">
        <v>5868</v>
      </c>
      <c r="E1752" s="667" t="s">
        <v>6497</v>
      </c>
      <c r="F1752" s="582" t="s">
        <v>1294</v>
      </c>
      <c r="G1752" s="576" t="s">
        <v>8395</v>
      </c>
      <c r="H1752" s="848"/>
      <c r="I1752" s="848"/>
    </row>
    <row r="1753" spans="1:9" ht="14.25">
      <c r="A1753" s="695" t="s">
        <v>6790</v>
      </c>
      <c r="B1753" s="132"/>
      <c r="C1753" s="132"/>
      <c r="D1753" s="132"/>
      <c r="E1753" s="132"/>
      <c r="F1753" s="132"/>
      <c r="G1753" s="262"/>
      <c r="H1753" s="848"/>
      <c r="I1753" s="848"/>
    </row>
    <row r="1754" spans="1:9" ht="24">
      <c r="A1754" s="710" t="s">
        <v>6791</v>
      </c>
      <c r="B1754" s="712" t="s">
        <v>6851</v>
      </c>
      <c r="C1754" s="712" t="s">
        <v>6851</v>
      </c>
      <c r="D1754" s="581">
        <v>492</v>
      </c>
      <c r="E1754" s="667" t="s">
        <v>6497</v>
      </c>
      <c r="F1754" s="582" t="s">
        <v>1294</v>
      </c>
      <c r="G1754" s="576" t="s">
        <v>8395</v>
      </c>
      <c r="H1754" s="848"/>
      <c r="I1754" s="848"/>
    </row>
    <row r="1755" spans="1:9" ht="24">
      <c r="A1755" s="710" t="s">
        <v>6792</v>
      </c>
      <c r="B1755" s="712" t="s">
        <v>6852</v>
      </c>
      <c r="C1755" s="712" t="s">
        <v>6852</v>
      </c>
      <c r="D1755" s="581">
        <v>984</v>
      </c>
      <c r="E1755" s="667" t="s">
        <v>6497</v>
      </c>
      <c r="F1755" s="582" t="s">
        <v>1294</v>
      </c>
      <c r="G1755" s="576" t="s">
        <v>8395</v>
      </c>
      <c r="H1755" s="848"/>
      <c r="I1755" s="848"/>
    </row>
    <row r="1756" spans="1:9" ht="24">
      <c r="A1756" s="710" t="s">
        <v>6793</v>
      </c>
      <c r="B1756" s="712" t="s">
        <v>6853</v>
      </c>
      <c r="C1756" s="712" t="s">
        <v>6853</v>
      </c>
      <c r="D1756" s="581">
        <v>1956</v>
      </c>
      <c r="E1756" s="667" t="s">
        <v>6497</v>
      </c>
      <c r="F1756" s="582" t="s">
        <v>1294</v>
      </c>
      <c r="G1756" s="576" t="s">
        <v>8395</v>
      </c>
      <c r="H1756" s="848"/>
      <c r="I1756" s="848"/>
    </row>
    <row r="1757" spans="1:9" ht="24">
      <c r="A1757" s="710" t="s">
        <v>6794</v>
      </c>
      <c r="B1757" s="712" t="s">
        <v>6854</v>
      </c>
      <c r="C1757" s="712" t="s">
        <v>6854</v>
      </c>
      <c r="D1757" s="581">
        <v>2940</v>
      </c>
      <c r="E1757" s="667" t="s">
        <v>6497</v>
      </c>
      <c r="F1757" s="582" t="s">
        <v>1294</v>
      </c>
      <c r="G1757" s="576" t="s">
        <v>8395</v>
      </c>
      <c r="H1757" s="848"/>
      <c r="I1757" s="848"/>
    </row>
    <row r="1758" spans="1:9" ht="24.75" thickBot="1">
      <c r="A1758" s="710" t="s">
        <v>6795</v>
      </c>
      <c r="B1758" s="712" t="s">
        <v>6855</v>
      </c>
      <c r="C1758" s="712" t="s">
        <v>6855</v>
      </c>
      <c r="D1758" s="581">
        <v>3912</v>
      </c>
      <c r="E1758" s="667" t="s">
        <v>6497</v>
      </c>
      <c r="F1758" s="582" t="s">
        <v>1294</v>
      </c>
      <c r="G1758" s="576" t="s">
        <v>8395</v>
      </c>
      <c r="H1758" s="848"/>
      <c r="I1758" s="848"/>
    </row>
    <row r="1759" spans="1:9" ht="14.25" thickBot="1">
      <c r="A1759" s="162" t="s">
        <v>6887</v>
      </c>
      <c r="B1759" s="292"/>
      <c r="C1759" s="292"/>
      <c r="D1759" s="132"/>
      <c r="E1759" s="132"/>
      <c r="F1759" s="132"/>
      <c r="G1759" s="262"/>
      <c r="H1759" s="158"/>
      <c r="I1759" s="848"/>
    </row>
    <row r="1760" spans="1:9" ht="24">
      <c r="A1760" s="710" t="s">
        <v>6898</v>
      </c>
      <c r="B1760" s="712" t="s">
        <v>6899</v>
      </c>
      <c r="C1760" s="712" t="s">
        <v>6899</v>
      </c>
      <c r="D1760" s="581">
        <v>1956</v>
      </c>
      <c r="E1760" s="667" t="s">
        <v>6497</v>
      </c>
      <c r="F1760" s="582" t="s">
        <v>1294</v>
      </c>
      <c r="G1760" s="576" t="s">
        <v>8395</v>
      </c>
      <c r="H1760" s="848"/>
      <c r="I1760" s="848"/>
    </row>
    <row r="1761" spans="1:9" ht="24">
      <c r="A1761" s="710" t="s">
        <v>6900</v>
      </c>
      <c r="B1761" s="712" t="s">
        <v>6901</v>
      </c>
      <c r="C1761" s="712" t="s">
        <v>6901</v>
      </c>
      <c r="D1761" s="581">
        <v>2940</v>
      </c>
      <c r="E1761" s="667" t="s">
        <v>6497</v>
      </c>
      <c r="F1761" s="582" t="s">
        <v>1294</v>
      </c>
      <c r="G1761" s="576" t="s">
        <v>8395</v>
      </c>
      <c r="H1761" s="848"/>
      <c r="I1761" s="848"/>
    </row>
    <row r="1762" spans="1:9" ht="24">
      <c r="A1762" s="710" t="s">
        <v>6902</v>
      </c>
      <c r="B1762" s="712" t="s">
        <v>6903</v>
      </c>
      <c r="C1762" s="712" t="s">
        <v>6903</v>
      </c>
      <c r="D1762" s="581">
        <v>4896</v>
      </c>
      <c r="E1762" s="667" t="s">
        <v>6497</v>
      </c>
      <c r="F1762" s="582" t="s">
        <v>1294</v>
      </c>
      <c r="G1762" s="576" t="s">
        <v>8395</v>
      </c>
      <c r="H1762" s="848"/>
      <c r="I1762" s="848"/>
    </row>
    <row r="1763" spans="1:9" ht="24">
      <c r="A1763" s="710" t="s">
        <v>6904</v>
      </c>
      <c r="B1763" s="712" t="s">
        <v>6905</v>
      </c>
      <c r="C1763" s="712" t="s">
        <v>6905</v>
      </c>
      <c r="D1763" s="581">
        <v>5868</v>
      </c>
      <c r="E1763" s="667" t="s">
        <v>6497</v>
      </c>
      <c r="F1763" s="582" t="s">
        <v>1294</v>
      </c>
      <c r="G1763" s="576" t="s">
        <v>8395</v>
      </c>
      <c r="H1763" s="848"/>
      <c r="I1763" s="848"/>
    </row>
    <row r="1764" spans="1:9" ht="24.75" thickBot="1">
      <c r="A1764" s="710" t="s">
        <v>6906</v>
      </c>
      <c r="B1764" s="712" t="s">
        <v>6907</v>
      </c>
      <c r="C1764" s="712" t="s">
        <v>6907</v>
      </c>
      <c r="D1764" s="581">
        <v>6852</v>
      </c>
      <c r="E1764" s="667" t="s">
        <v>6497</v>
      </c>
      <c r="F1764" s="582" t="s">
        <v>1294</v>
      </c>
      <c r="G1764" s="576" t="s">
        <v>8395</v>
      </c>
      <c r="H1764" s="848"/>
      <c r="I1764" s="848"/>
    </row>
    <row r="1765" spans="1:9" ht="14.25" thickBot="1">
      <c r="A1765" s="162" t="s">
        <v>10045</v>
      </c>
      <c r="B1765" s="292"/>
      <c r="C1765" s="292"/>
      <c r="D1765" s="132"/>
      <c r="E1765" s="132"/>
      <c r="F1765" s="132"/>
      <c r="G1765" s="262"/>
      <c r="H1765" s="158"/>
      <c r="I1765" s="848"/>
    </row>
    <row r="1766" spans="1:9" ht="24">
      <c r="A1766" s="1022" t="s">
        <v>10037</v>
      </c>
      <c r="B1766" s="884" t="s">
        <v>10038</v>
      </c>
      <c r="C1766" s="884" t="s">
        <v>10038</v>
      </c>
      <c r="D1766" s="956">
        <v>1956</v>
      </c>
      <c r="E1766" s="1023" t="s">
        <v>6497</v>
      </c>
      <c r="F1766" s="1024" t="s">
        <v>1294</v>
      </c>
      <c r="G1766" s="1024" t="s">
        <v>8395</v>
      </c>
      <c r="H1766" s="848"/>
      <c r="I1766" s="848"/>
    </row>
    <row r="1767" spans="1:9" ht="24">
      <c r="A1767" s="1022" t="s">
        <v>10039</v>
      </c>
      <c r="B1767" s="884" t="s">
        <v>10040</v>
      </c>
      <c r="C1767" s="884" t="s">
        <v>10040</v>
      </c>
      <c r="D1767" s="956">
        <v>4896</v>
      </c>
      <c r="E1767" s="1023" t="s">
        <v>6497</v>
      </c>
      <c r="F1767" s="1024" t="s">
        <v>1294</v>
      </c>
      <c r="G1767" s="1024" t="s">
        <v>8395</v>
      </c>
      <c r="H1767" s="848"/>
      <c r="I1767" s="848"/>
    </row>
    <row r="1768" spans="1:9" ht="24">
      <c r="A1768" s="1022" t="s">
        <v>10041</v>
      </c>
      <c r="B1768" s="884" t="s">
        <v>10042</v>
      </c>
      <c r="C1768" s="884" t="s">
        <v>10042</v>
      </c>
      <c r="D1768" s="956">
        <v>6852</v>
      </c>
      <c r="E1768" s="1023" t="s">
        <v>6497</v>
      </c>
      <c r="F1768" s="1024" t="s">
        <v>1294</v>
      </c>
      <c r="G1768" s="1024" t="s">
        <v>8395</v>
      </c>
      <c r="H1768" s="848"/>
      <c r="I1768" s="848"/>
    </row>
    <row r="1769" spans="1:9" ht="24.75" thickBot="1">
      <c r="A1769" s="1022" t="s">
        <v>10043</v>
      </c>
      <c r="B1769" s="884" t="s">
        <v>10044</v>
      </c>
      <c r="C1769" s="884" t="s">
        <v>10044</v>
      </c>
      <c r="D1769" s="956">
        <v>7824</v>
      </c>
      <c r="E1769" s="1023" t="s">
        <v>6497</v>
      </c>
      <c r="F1769" s="1024" t="s">
        <v>1294</v>
      </c>
      <c r="G1769" s="1024" t="s">
        <v>8395</v>
      </c>
      <c r="H1769" s="848"/>
      <c r="I1769" s="848"/>
    </row>
    <row r="1770" spans="1:9" ht="14.25" thickBot="1">
      <c r="A1770" s="924" t="s">
        <v>6617</v>
      </c>
      <c r="B1770" s="392"/>
      <c r="C1770" s="858"/>
      <c r="D1770" s="860"/>
      <c r="E1770" s="860"/>
      <c r="F1770" s="860"/>
      <c r="G1770" s="395"/>
      <c r="H1770" s="848"/>
      <c r="I1770" s="848"/>
    </row>
    <row r="1771" spans="1:9" ht="24.6" customHeight="1">
      <c r="A1771" s="711" t="s">
        <v>6618</v>
      </c>
      <c r="B1771" s="592" t="s">
        <v>10761</v>
      </c>
      <c r="C1771" s="592" t="s">
        <v>10761</v>
      </c>
      <c r="D1771" s="713">
        <v>180</v>
      </c>
      <c r="E1771" s="675" t="s">
        <v>6497</v>
      </c>
      <c r="F1771" s="675" t="s">
        <v>7</v>
      </c>
      <c r="G1771" s="675" t="s">
        <v>3666</v>
      </c>
      <c r="H1771" s="848"/>
      <c r="I1771" s="848"/>
    </row>
    <row r="1772" spans="1:9" ht="14.25">
      <c r="A1772" s="711" t="s">
        <v>6624</v>
      </c>
      <c r="B1772" s="592" t="s">
        <v>10763</v>
      </c>
      <c r="C1772" s="592" t="s">
        <v>10763</v>
      </c>
      <c r="D1772" s="713">
        <v>1548</v>
      </c>
      <c r="E1772" s="675" t="s">
        <v>6497</v>
      </c>
      <c r="F1772" s="675" t="s">
        <v>7</v>
      </c>
      <c r="G1772" s="675" t="s">
        <v>3666</v>
      </c>
      <c r="H1772" s="848"/>
      <c r="I1772" s="848"/>
    </row>
    <row r="1773" spans="1:9" ht="14.25">
      <c r="A1773" s="711" t="s">
        <v>6621</v>
      </c>
      <c r="B1773" s="592" t="s">
        <v>10762</v>
      </c>
      <c r="C1773" s="592" t="s">
        <v>10762</v>
      </c>
      <c r="D1773" s="713">
        <v>852</v>
      </c>
      <c r="E1773" s="675" t="s">
        <v>6497</v>
      </c>
      <c r="F1773" s="675" t="s">
        <v>7</v>
      </c>
      <c r="G1773" s="675" t="s">
        <v>3666</v>
      </c>
      <c r="H1773" s="848"/>
      <c r="I1773" s="848"/>
    </row>
    <row r="1774" spans="1:9" ht="15" thickBot="1">
      <c r="A1774" s="711" t="s">
        <v>6627</v>
      </c>
      <c r="B1774" s="592" t="s">
        <v>10764</v>
      </c>
      <c r="C1774" s="592" t="s">
        <v>10764</v>
      </c>
      <c r="D1774" s="713">
        <v>2316</v>
      </c>
      <c r="E1774" s="675" t="s">
        <v>6497</v>
      </c>
      <c r="F1774" s="675" t="s">
        <v>7</v>
      </c>
      <c r="G1774" s="675" t="s">
        <v>3666</v>
      </c>
      <c r="H1774" s="848"/>
      <c r="I1774" s="848"/>
    </row>
    <row r="1775" spans="1:9" ht="14.25" thickBot="1">
      <c r="A1775" s="924" t="s">
        <v>6634</v>
      </c>
      <c r="B1775" s="392"/>
      <c r="C1775" s="858"/>
      <c r="D1775" s="860"/>
      <c r="E1775" s="860"/>
      <c r="F1775" s="860"/>
      <c r="G1775" s="395"/>
      <c r="H1775" s="848"/>
      <c r="I1775" s="848"/>
    </row>
    <row r="1776" spans="1:9" ht="14.25">
      <c r="A1776" s="711" t="s">
        <v>6619</v>
      </c>
      <c r="B1776" s="709" t="s">
        <v>6620</v>
      </c>
      <c r="C1776" s="709" t="s">
        <v>6620</v>
      </c>
      <c r="D1776" s="713">
        <v>180</v>
      </c>
      <c r="E1776" s="675" t="s">
        <v>6497</v>
      </c>
      <c r="F1776" s="675" t="s">
        <v>1294</v>
      </c>
      <c r="G1776" s="675" t="s">
        <v>3666</v>
      </c>
      <c r="H1776" s="848"/>
      <c r="I1776" s="848"/>
    </row>
    <row r="1777" spans="1:9" ht="14.25">
      <c r="A1777" s="711" t="s">
        <v>6625</v>
      </c>
      <c r="B1777" s="709" t="s">
        <v>6626</v>
      </c>
      <c r="C1777" s="709" t="s">
        <v>6626</v>
      </c>
      <c r="D1777" s="713">
        <v>1548</v>
      </c>
      <c r="E1777" s="675" t="s">
        <v>6497</v>
      </c>
      <c r="F1777" s="675" t="s">
        <v>1294</v>
      </c>
      <c r="G1777" s="675" t="s">
        <v>3666</v>
      </c>
      <c r="H1777" s="848"/>
      <c r="I1777" s="848"/>
    </row>
    <row r="1778" spans="1:9" ht="14.25">
      <c r="A1778" s="711" t="s">
        <v>6622</v>
      </c>
      <c r="B1778" s="709" t="s">
        <v>6623</v>
      </c>
      <c r="C1778" s="709" t="s">
        <v>6623</v>
      </c>
      <c r="D1778" s="713">
        <v>852</v>
      </c>
      <c r="E1778" s="675" t="s">
        <v>6497</v>
      </c>
      <c r="F1778" s="675" t="s">
        <v>1294</v>
      </c>
      <c r="G1778" s="675" t="s">
        <v>3666</v>
      </c>
      <c r="H1778" s="848"/>
      <c r="I1778" s="848"/>
    </row>
    <row r="1779" spans="1:9" ht="15" thickBot="1">
      <c r="A1779" s="711" t="s">
        <v>6628</v>
      </c>
      <c r="B1779" s="709" t="s">
        <v>6629</v>
      </c>
      <c r="C1779" s="709" t="s">
        <v>6629</v>
      </c>
      <c r="D1779" s="713">
        <v>2316</v>
      </c>
      <c r="E1779" s="675" t="s">
        <v>6497</v>
      </c>
      <c r="F1779" s="675" t="s">
        <v>1294</v>
      </c>
      <c r="G1779" s="675" t="s">
        <v>3666</v>
      </c>
      <c r="H1779" s="848"/>
      <c r="I1779" s="848"/>
    </row>
    <row r="1780" spans="1:9" ht="14.25">
      <c r="A1780" s="695" t="s">
        <v>2523</v>
      </c>
      <c r="B1780" s="132"/>
      <c r="C1780" s="132"/>
      <c r="D1780" s="132"/>
      <c r="E1780" s="132"/>
      <c r="F1780" s="132"/>
      <c r="G1780" s="262"/>
      <c r="H1780" s="158"/>
      <c r="I1780" s="158"/>
    </row>
    <row r="1781" spans="1:9" ht="14.25">
      <c r="A1781" s="711" t="s">
        <v>399</v>
      </c>
      <c r="B1781" s="592" t="s">
        <v>10771</v>
      </c>
      <c r="C1781" s="592" t="s">
        <v>10771</v>
      </c>
      <c r="D1781" s="713">
        <v>180</v>
      </c>
      <c r="E1781" s="675" t="s">
        <v>6497</v>
      </c>
      <c r="F1781" s="714" t="s">
        <v>7</v>
      </c>
      <c r="G1781" s="714" t="s">
        <v>3666</v>
      </c>
      <c r="H1781" s="158"/>
      <c r="I1781" s="158"/>
    </row>
    <row r="1782" spans="1:9" ht="14.25">
      <c r="A1782" s="711" t="s">
        <v>400</v>
      </c>
      <c r="B1782" s="1063" t="s">
        <v>2983</v>
      </c>
      <c r="C1782" s="1063" t="s">
        <v>2983</v>
      </c>
      <c r="D1782" s="713">
        <v>180</v>
      </c>
      <c r="E1782" s="675" t="s">
        <v>6497</v>
      </c>
      <c r="F1782" s="675" t="s">
        <v>1294</v>
      </c>
      <c r="G1782" s="675" t="s">
        <v>3666</v>
      </c>
      <c r="H1782" s="848"/>
      <c r="I1782" s="848"/>
    </row>
    <row r="1783" spans="1:9" ht="14.25">
      <c r="A1783" s="711" t="s">
        <v>401</v>
      </c>
      <c r="B1783" s="592" t="s">
        <v>10773</v>
      </c>
      <c r="C1783" s="592" t="s">
        <v>10773</v>
      </c>
      <c r="D1783" s="713">
        <v>828</v>
      </c>
      <c r="E1783" s="675" t="s">
        <v>6497</v>
      </c>
      <c r="F1783" s="714" t="s">
        <v>7</v>
      </c>
      <c r="G1783" s="714" t="s">
        <v>3666</v>
      </c>
      <c r="H1783" s="158"/>
      <c r="I1783" s="158"/>
    </row>
    <row r="1784" spans="1:9" ht="14.25">
      <c r="A1784" s="711" t="s">
        <v>402</v>
      </c>
      <c r="B1784" s="1063" t="s">
        <v>2984</v>
      </c>
      <c r="C1784" s="1063" t="s">
        <v>2984</v>
      </c>
      <c r="D1784" s="713">
        <v>828</v>
      </c>
      <c r="E1784" s="675" t="s">
        <v>6497</v>
      </c>
      <c r="F1784" s="675" t="s">
        <v>1294</v>
      </c>
      <c r="G1784" s="675" t="s">
        <v>3666</v>
      </c>
      <c r="H1784" s="848"/>
      <c r="I1784" s="848"/>
    </row>
    <row r="1785" spans="1:9" ht="14.25">
      <c r="A1785" s="711" t="s">
        <v>403</v>
      </c>
      <c r="B1785" s="592" t="s">
        <v>10774</v>
      </c>
      <c r="C1785" s="592" t="s">
        <v>10774</v>
      </c>
      <c r="D1785" s="713">
        <v>1500</v>
      </c>
      <c r="E1785" s="675" t="s">
        <v>6497</v>
      </c>
      <c r="F1785" s="714" t="s">
        <v>7</v>
      </c>
      <c r="G1785" s="714" t="s">
        <v>3666</v>
      </c>
      <c r="H1785" s="158"/>
      <c r="I1785" s="158"/>
    </row>
    <row r="1786" spans="1:9" ht="15" thickBot="1">
      <c r="A1786" s="711" t="s">
        <v>404</v>
      </c>
      <c r="B1786" s="1063" t="s">
        <v>2985</v>
      </c>
      <c r="C1786" s="1063" t="s">
        <v>2985</v>
      </c>
      <c r="D1786" s="713">
        <v>1500</v>
      </c>
      <c r="E1786" s="675" t="s">
        <v>6497</v>
      </c>
      <c r="F1786" s="675" t="s">
        <v>1294</v>
      </c>
      <c r="G1786" s="675" t="s">
        <v>3666</v>
      </c>
      <c r="H1786" s="848"/>
      <c r="I1786" s="848"/>
    </row>
    <row r="1787" spans="1:9" ht="13.5">
      <c r="A1787" s="192" t="s">
        <v>2513</v>
      </c>
      <c r="B1787" s="132"/>
      <c r="C1787" s="132"/>
      <c r="D1787" s="132"/>
      <c r="E1787" s="132"/>
      <c r="F1787" s="132"/>
      <c r="G1787" s="262"/>
      <c r="H1787" s="158"/>
      <c r="I1787" s="158"/>
    </row>
    <row r="1788" spans="1:9" ht="13.5">
      <c r="A1788" s="669" t="s">
        <v>679</v>
      </c>
      <c r="B1788" s="669" t="s">
        <v>2986</v>
      </c>
      <c r="C1788" s="671" t="s">
        <v>2987</v>
      </c>
      <c r="D1788" s="575">
        <v>7668</v>
      </c>
      <c r="E1788" s="675" t="s">
        <v>6497</v>
      </c>
      <c r="F1788" s="576" t="s">
        <v>7</v>
      </c>
      <c r="G1788" s="576" t="s">
        <v>3666</v>
      </c>
      <c r="H1788" s="848"/>
      <c r="I1788" s="848"/>
    </row>
    <row r="1789" spans="1:9" ht="13.5">
      <c r="A1789" s="669" t="s">
        <v>680</v>
      </c>
      <c r="B1789" s="669" t="s">
        <v>2988</v>
      </c>
      <c r="C1789" s="671" t="s">
        <v>2989</v>
      </c>
      <c r="D1789" s="575">
        <v>9348</v>
      </c>
      <c r="E1789" s="675" t="s">
        <v>6497</v>
      </c>
      <c r="F1789" s="576" t="s">
        <v>7</v>
      </c>
      <c r="G1789" s="576" t="s">
        <v>3666</v>
      </c>
      <c r="H1789" s="848"/>
      <c r="I1789" s="848"/>
    </row>
    <row r="1790" spans="1:9" ht="13.5">
      <c r="A1790" s="669" t="s">
        <v>681</v>
      </c>
      <c r="B1790" s="669" t="s">
        <v>2990</v>
      </c>
      <c r="C1790" s="671" t="s">
        <v>2991</v>
      </c>
      <c r="D1790" s="575">
        <v>11556</v>
      </c>
      <c r="E1790" s="675" t="s">
        <v>6497</v>
      </c>
      <c r="F1790" s="576" t="s">
        <v>7</v>
      </c>
      <c r="G1790" s="576" t="s">
        <v>3666</v>
      </c>
      <c r="H1790" s="848"/>
      <c r="I1790" s="848"/>
    </row>
    <row r="1791" spans="1:9" ht="13.5">
      <c r="A1791" s="669" t="s">
        <v>682</v>
      </c>
      <c r="B1791" s="669" t="s">
        <v>2992</v>
      </c>
      <c r="C1791" s="671" t="s">
        <v>2993</v>
      </c>
      <c r="D1791" s="575">
        <v>11760</v>
      </c>
      <c r="E1791" s="675" t="s">
        <v>6497</v>
      </c>
      <c r="F1791" s="576" t="s">
        <v>7</v>
      </c>
      <c r="G1791" s="576" t="s">
        <v>3666</v>
      </c>
      <c r="H1791" s="848"/>
      <c r="I1791" s="848"/>
    </row>
    <row r="1792" spans="1:9" ht="13.5">
      <c r="A1792" s="669" t="s">
        <v>683</v>
      </c>
      <c r="B1792" s="669" t="s">
        <v>2994</v>
      </c>
      <c r="C1792" s="671" t="s">
        <v>2995</v>
      </c>
      <c r="D1792" s="575">
        <v>14604</v>
      </c>
      <c r="E1792" s="675" t="s">
        <v>6497</v>
      </c>
      <c r="F1792" s="576" t="s">
        <v>7</v>
      </c>
      <c r="G1792" s="576" t="s">
        <v>3666</v>
      </c>
      <c r="H1792" s="848"/>
      <c r="I1792" s="848"/>
    </row>
    <row r="1793" spans="1:9" ht="13.5">
      <c r="A1793" s="669" t="s">
        <v>684</v>
      </c>
      <c r="B1793" s="669" t="s">
        <v>2996</v>
      </c>
      <c r="C1793" s="671" t="s">
        <v>2997</v>
      </c>
      <c r="D1793" s="575">
        <v>17640</v>
      </c>
      <c r="E1793" s="675" t="s">
        <v>6497</v>
      </c>
      <c r="F1793" s="576" t="s">
        <v>7</v>
      </c>
      <c r="G1793" s="576" t="s">
        <v>3666</v>
      </c>
      <c r="H1793" s="848"/>
      <c r="I1793" s="848"/>
    </row>
    <row r="1794" spans="1:9" ht="13.5">
      <c r="A1794" s="669" t="s">
        <v>685</v>
      </c>
      <c r="B1794" s="669" t="s">
        <v>2998</v>
      </c>
      <c r="C1794" s="671" t="s">
        <v>2999</v>
      </c>
      <c r="D1794" s="575">
        <v>15756</v>
      </c>
      <c r="E1794" s="675" t="s">
        <v>6497</v>
      </c>
      <c r="F1794" s="576" t="s">
        <v>7</v>
      </c>
      <c r="G1794" s="576" t="s">
        <v>3666</v>
      </c>
      <c r="H1794" s="848"/>
      <c r="I1794" s="848"/>
    </row>
    <row r="1795" spans="1:9" ht="13.5">
      <c r="A1795" s="669" t="s">
        <v>686</v>
      </c>
      <c r="B1795" s="669" t="s">
        <v>3000</v>
      </c>
      <c r="C1795" s="671" t="s">
        <v>3001</v>
      </c>
      <c r="D1795" s="575">
        <v>19644</v>
      </c>
      <c r="E1795" s="675" t="s">
        <v>6497</v>
      </c>
      <c r="F1795" s="576" t="s">
        <v>7</v>
      </c>
      <c r="G1795" s="576" t="s">
        <v>3666</v>
      </c>
      <c r="H1795" s="848"/>
      <c r="I1795" s="848"/>
    </row>
    <row r="1796" spans="1:9" ht="13.5">
      <c r="A1796" s="669" t="s">
        <v>687</v>
      </c>
      <c r="B1796" s="669" t="s">
        <v>3002</v>
      </c>
      <c r="C1796" s="671" t="s">
        <v>3003</v>
      </c>
      <c r="D1796" s="575">
        <v>23628</v>
      </c>
      <c r="E1796" s="675" t="s">
        <v>6497</v>
      </c>
      <c r="F1796" s="576" t="s">
        <v>7</v>
      </c>
      <c r="G1796" s="576" t="s">
        <v>3666</v>
      </c>
      <c r="H1796" s="848"/>
      <c r="I1796" s="848"/>
    </row>
    <row r="1797" spans="1:9" ht="13.5">
      <c r="A1797" s="669" t="s">
        <v>688</v>
      </c>
      <c r="B1797" s="669" t="s">
        <v>3004</v>
      </c>
      <c r="C1797" s="669" t="s">
        <v>3004</v>
      </c>
      <c r="D1797" s="575">
        <v>9768</v>
      </c>
      <c r="E1797" s="675" t="s">
        <v>6497</v>
      </c>
      <c r="F1797" s="576" t="s">
        <v>7</v>
      </c>
      <c r="G1797" s="576" t="s">
        <v>3666</v>
      </c>
      <c r="H1797" s="848"/>
      <c r="I1797" s="848"/>
    </row>
    <row r="1798" spans="1:9" ht="13.5">
      <c r="A1798" s="669" t="s">
        <v>689</v>
      </c>
      <c r="B1798" s="669" t="s">
        <v>3005</v>
      </c>
      <c r="C1798" s="669" t="s">
        <v>3005</v>
      </c>
      <c r="D1798" s="575">
        <v>12396</v>
      </c>
      <c r="E1798" s="675" t="s">
        <v>6497</v>
      </c>
      <c r="F1798" s="576" t="s">
        <v>7</v>
      </c>
      <c r="G1798" s="576" t="s">
        <v>3666</v>
      </c>
      <c r="H1798" s="848"/>
      <c r="I1798" s="848"/>
    </row>
    <row r="1799" spans="1:9" ht="13.5">
      <c r="A1799" s="669" t="s">
        <v>690</v>
      </c>
      <c r="B1799" s="669" t="s">
        <v>3006</v>
      </c>
      <c r="C1799" s="669" t="s">
        <v>3006</v>
      </c>
      <c r="D1799" s="575">
        <v>14604</v>
      </c>
      <c r="E1799" s="675" t="s">
        <v>6497</v>
      </c>
      <c r="F1799" s="576" t="s">
        <v>7</v>
      </c>
      <c r="G1799" s="576" t="s">
        <v>3666</v>
      </c>
      <c r="H1799" s="848"/>
      <c r="I1799" s="848"/>
    </row>
    <row r="1800" spans="1:9" ht="13.5">
      <c r="A1800" s="669" t="s">
        <v>691</v>
      </c>
      <c r="B1800" s="669" t="s">
        <v>3007</v>
      </c>
      <c r="C1800" s="669" t="s">
        <v>3007</v>
      </c>
      <c r="D1800" s="575">
        <v>15756</v>
      </c>
      <c r="E1800" s="675" t="s">
        <v>6497</v>
      </c>
      <c r="F1800" s="576" t="s">
        <v>7</v>
      </c>
      <c r="G1800" s="576" t="s">
        <v>3666</v>
      </c>
      <c r="H1800" s="848"/>
      <c r="I1800" s="848"/>
    </row>
    <row r="1801" spans="1:9" ht="13.5">
      <c r="A1801" s="669" t="s">
        <v>692</v>
      </c>
      <c r="B1801" s="669" t="s">
        <v>3008</v>
      </c>
      <c r="C1801" s="669" t="s">
        <v>3008</v>
      </c>
      <c r="D1801" s="575">
        <v>20064</v>
      </c>
      <c r="E1801" s="675" t="s">
        <v>6497</v>
      </c>
      <c r="F1801" s="576" t="s">
        <v>7</v>
      </c>
      <c r="G1801" s="576" t="s">
        <v>3666</v>
      </c>
      <c r="H1801" s="848"/>
      <c r="I1801" s="848"/>
    </row>
    <row r="1802" spans="1:9" ht="13.5">
      <c r="A1802" s="669" t="s">
        <v>693</v>
      </c>
      <c r="B1802" s="669" t="s">
        <v>3009</v>
      </c>
      <c r="C1802" s="669" t="s">
        <v>3009</v>
      </c>
      <c r="D1802" s="575">
        <v>23628</v>
      </c>
      <c r="E1802" s="675" t="s">
        <v>6497</v>
      </c>
      <c r="F1802" s="576" t="s">
        <v>7</v>
      </c>
      <c r="G1802" s="576" t="s">
        <v>3666</v>
      </c>
      <c r="H1802" s="848"/>
      <c r="I1802" s="848"/>
    </row>
    <row r="1803" spans="1:9" ht="13.5">
      <c r="A1803" s="669" t="s">
        <v>694</v>
      </c>
      <c r="B1803" s="669" t="s">
        <v>3010</v>
      </c>
      <c r="C1803" s="669" t="s">
        <v>3010</v>
      </c>
      <c r="D1803" s="575">
        <v>25524</v>
      </c>
      <c r="E1803" s="675" t="s">
        <v>6497</v>
      </c>
      <c r="F1803" s="576" t="s">
        <v>7</v>
      </c>
      <c r="G1803" s="576" t="s">
        <v>3666</v>
      </c>
      <c r="H1803" s="848"/>
      <c r="I1803" s="848"/>
    </row>
    <row r="1804" spans="1:9" ht="13.5">
      <c r="A1804" s="669" t="s">
        <v>695</v>
      </c>
      <c r="B1804" s="669" t="s">
        <v>3011</v>
      </c>
      <c r="C1804" s="669" t="s">
        <v>3011</v>
      </c>
      <c r="D1804" s="575">
        <v>32664</v>
      </c>
      <c r="E1804" s="675" t="s">
        <v>6497</v>
      </c>
      <c r="F1804" s="576" t="s">
        <v>7</v>
      </c>
      <c r="G1804" s="576" t="s">
        <v>3666</v>
      </c>
      <c r="H1804" s="158"/>
      <c r="I1804" s="848"/>
    </row>
    <row r="1805" spans="1:9" ht="13.5">
      <c r="A1805" s="669" t="s">
        <v>696</v>
      </c>
      <c r="B1805" s="669" t="s">
        <v>3012</v>
      </c>
      <c r="C1805" s="669" t="s">
        <v>3012</v>
      </c>
      <c r="D1805" s="575">
        <v>38328</v>
      </c>
      <c r="E1805" s="675" t="s">
        <v>6497</v>
      </c>
      <c r="F1805" s="576" t="s">
        <v>7</v>
      </c>
      <c r="G1805" s="576" t="s">
        <v>3666</v>
      </c>
      <c r="H1805" s="158"/>
      <c r="I1805" s="158"/>
    </row>
    <row r="1806" spans="1:9" ht="13.5">
      <c r="A1806" s="672" t="s">
        <v>697</v>
      </c>
      <c r="B1806" s="672" t="s">
        <v>3013</v>
      </c>
      <c r="C1806" s="672" t="s">
        <v>3013</v>
      </c>
      <c r="D1806" s="575">
        <v>36024</v>
      </c>
      <c r="E1806" s="675" t="s">
        <v>6497</v>
      </c>
      <c r="F1806" s="576" t="s">
        <v>7</v>
      </c>
      <c r="G1806" s="576" t="s">
        <v>3666</v>
      </c>
      <c r="H1806" s="158"/>
      <c r="I1806" s="158"/>
    </row>
    <row r="1807" spans="1:9" ht="13.5">
      <c r="A1807" s="672" t="s">
        <v>698</v>
      </c>
      <c r="B1807" s="672" t="s">
        <v>3014</v>
      </c>
      <c r="C1807" s="672" t="s">
        <v>3014</v>
      </c>
      <c r="D1807" s="575">
        <v>46032</v>
      </c>
      <c r="E1807" s="675" t="s">
        <v>6497</v>
      </c>
      <c r="F1807" s="576" t="s">
        <v>7</v>
      </c>
      <c r="G1807" s="576" t="s">
        <v>3666</v>
      </c>
      <c r="H1807" s="158"/>
      <c r="I1807" s="158"/>
    </row>
    <row r="1808" spans="1:9" ht="13.5">
      <c r="A1808" s="672" t="s">
        <v>699</v>
      </c>
      <c r="B1808" s="672" t="s">
        <v>3015</v>
      </c>
      <c r="C1808" s="672" t="s">
        <v>3015</v>
      </c>
      <c r="D1808" s="575">
        <v>54036</v>
      </c>
      <c r="E1808" s="675" t="s">
        <v>6497</v>
      </c>
      <c r="F1808" s="576" t="s">
        <v>7</v>
      </c>
      <c r="G1808" s="576" t="s">
        <v>3666</v>
      </c>
      <c r="H1808" s="158"/>
      <c r="I1808" s="158"/>
    </row>
    <row r="1809" spans="1:9" ht="13.5">
      <c r="A1809" s="672" t="s">
        <v>700</v>
      </c>
      <c r="B1809" s="672" t="s">
        <v>3016</v>
      </c>
      <c r="C1809" s="672" t="s">
        <v>3016</v>
      </c>
      <c r="D1809" s="575">
        <v>18720</v>
      </c>
      <c r="E1809" s="675" t="s">
        <v>6497</v>
      </c>
      <c r="F1809" s="576" t="s">
        <v>7</v>
      </c>
      <c r="G1809" s="576" t="s">
        <v>3666</v>
      </c>
      <c r="H1809" s="848"/>
      <c r="I1809" s="848"/>
    </row>
    <row r="1810" spans="1:9" ht="13.5">
      <c r="A1810" s="672" t="s">
        <v>701</v>
      </c>
      <c r="B1810" s="672" t="s">
        <v>3017</v>
      </c>
      <c r="C1810" s="672" t="s">
        <v>3017</v>
      </c>
      <c r="D1810" s="575">
        <v>23916</v>
      </c>
      <c r="E1810" s="675" t="s">
        <v>6497</v>
      </c>
      <c r="F1810" s="576" t="s">
        <v>7</v>
      </c>
      <c r="G1810" s="576" t="s">
        <v>3666</v>
      </c>
      <c r="H1810" s="848"/>
      <c r="I1810" s="848"/>
    </row>
    <row r="1811" spans="1:9" ht="13.5">
      <c r="A1811" s="672" t="s">
        <v>702</v>
      </c>
      <c r="B1811" s="672" t="s">
        <v>3018</v>
      </c>
      <c r="C1811" s="672" t="s">
        <v>3018</v>
      </c>
      <c r="D1811" s="575">
        <v>28128</v>
      </c>
      <c r="E1811" s="675" t="s">
        <v>6497</v>
      </c>
      <c r="F1811" s="576" t="s">
        <v>7</v>
      </c>
      <c r="G1811" s="576" t="s">
        <v>3666</v>
      </c>
      <c r="H1811" s="848"/>
      <c r="I1811" s="848"/>
    </row>
    <row r="1812" spans="1:9" ht="13.5">
      <c r="A1812" s="669" t="s">
        <v>703</v>
      </c>
      <c r="B1812" s="669" t="s">
        <v>3019</v>
      </c>
      <c r="C1812" s="669" t="s">
        <v>3019</v>
      </c>
      <c r="D1812" s="575">
        <v>4008</v>
      </c>
      <c r="E1812" s="675" t="s">
        <v>6497</v>
      </c>
      <c r="F1812" s="576" t="s">
        <v>7</v>
      </c>
      <c r="G1812" s="576" t="s">
        <v>3666</v>
      </c>
      <c r="H1812" s="848"/>
      <c r="I1812" s="848"/>
    </row>
    <row r="1813" spans="1:9" ht="13.5">
      <c r="A1813" s="669" t="s">
        <v>704</v>
      </c>
      <c r="B1813" s="669" t="s">
        <v>3020</v>
      </c>
      <c r="C1813" s="669" t="s">
        <v>3020</v>
      </c>
      <c r="D1813" s="575">
        <v>5040</v>
      </c>
      <c r="E1813" s="675" t="s">
        <v>6497</v>
      </c>
      <c r="F1813" s="576" t="s">
        <v>7</v>
      </c>
      <c r="G1813" s="576" t="s">
        <v>3666</v>
      </c>
      <c r="H1813" s="848"/>
      <c r="I1813" s="848"/>
    </row>
    <row r="1814" spans="1:9" ht="13.5">
      <c r="A1814" s="669" t="s">
        <v>705</v>
      </c>
      <c r="B1814" s="669" t="s">
        <v>3021</v>
      </c>
      <c r="C1814" s="669" t="s">
        <v>3021</v>
      </c>
      <c r="D1814" s="575">
        <v>5880</v>
      </c>
      <c r="E1814" s="675" t="s">
        <v>6497</v>
      </c>
      <c r="F1814" s="576" t="s">
        <v>7</v>
      </c>
      <c r="G1814" s="576" t="s">
        <v>3666</v>
      </c>
      <c r="H1814" s="848"/>
      <c r="I1814" s="848"/>
    </row>
    <row r="1815" spans="1:9" ht="13.5">
      <c r="A1815" s="669" t="s">
        <v>706</v>
      </c>
      <c r="B1815" s="669" t="s">
        <v>3022</v>
      </c>
      <c r="C1815" s="669" t="s">
        <v>3022</v>
      </c>
      <c r="D1815" s="575">
        <v>6936</v>
      </c>
      <c r="E1815" s="675" t="s">
        <v>6497</v>
      </c>
      <c r="F1815" s="576" t="s">
        <v>7</v>
      </c>
      <c r="G1815" s="576" t="s">
        <v>3666</v>
      </c>
      <c r="H1815" s="848"/>
      <c r="I1815" s="848"/>
    </row>
    <row r="1816" spans="1:9" ht="13.5">
      <c r="A1816" s="669" t="s">
        <v>707</v>
      </c>
      <c r="B1816" s="669" t="s">
        <v>3023</v>
      </c>
      <c r="C1816" s="669" t="s">
        <v>3023</v>
      </c>
      <c r="D1816" s="575">
        <v>8820</v>
      </c>
      <c r="E1816" s="675" t="s">
        <v>6497</v>
      </c>
      <c r="F1816" s="576" t="s">
        <v>7</v>
      </c>
      <c r="G1816" s="576" t="s">
        <v>3666</v>
      </c>
      <c r="H1816" s="848"/>
      <c r="I1816" s="848"/>
    </row>
    <row r="1817" spans="1:9" ht="13.5">
      <c r="A1817" s="669" t="s">
        <v>708</v>
      </c>
      <c r="B1817" s="669" t="s">
        <v>3024</v>
      </c>
      <c r="C1817" s="669" t="s">
        <v>3024</v>
      </c>
      <c r="D1817" s="575">
        <v>10296</v>
      </c>
      <c r="E1817" s="675" t="s">
        <v>6497</v>
      </c>
      <c r="F1817" s="576" t="s">
        <v>7</v>
      </c>
      <c r="G1817" s="576" t="s">
        <v>3666</v>
      </c>
      <c r="H1817" s="848"/>
      <c r="I1817" s="848"/>
    </row>
    <row r="1818" spans="1:9" ht="13.5">
      <c r="A1818" s="669" t="s">
        <v>709</v>
      </c>
      <c r="B1818" s="669" t="s">
        <v>3025</v>
      </c>
      <c r="C1818" s="669" t="s">
        <v>3025</v>
      </c>
      <c r="D1818" s="575">
        <v>9876</v>
      </c>
      <c r="E1818" s="675" t="s">
        <v>6497</v>
      </c>
      <c r="F1818" s="576" t="s">
        <v>7</v>
      </c>
      <c r="G1818" s="576" t="s">
        <v>3666</v>
      </c>
      <c r="H1818" s="848"/>
      <c r="I1818" s="848"/>
    </row>
    <row r="1819" spans="1:9" ht="13.5">
      <c r="A1819" s="669" t="s">
        <v>710</v>
      </c>
      <c r="B1819" s="669" t="s">
        <v>3026</v>
      </c>
      <c r="C1819" s="669" t="s">
        <v>3026</v>
      </c>
      <c r="D1819" s="575">
        <v>12600</v>
      </c>
      <c r="E1819" s="675" t="s">
        <v>6497</v>
      </c>
      <c r="F1819" s="576" t="s">
        <v>7</v>
      </c>
      <c r="G1819" s="576" t="s">
        <v>3666</v>
      </c>
      <c r="H1819" s="848"/>
      <c r="I1819" s="848"/>
    </row>
    <row r="1820" spans="1:9" ht="13.5">
      <c r="A1820" s="669" t="s">
        <v>711</v>
      </c>
      <c r="B1820" s="669" t="s">
        <v>3027</v>
      </c>
      <c r="C1820" s="669" t="s">
        <v>3027</v>
      </c>
      <c r="D1820" s="575">
        <v>14700</v>
      </c>
      <c r="E1820" s="675" t="s">
        <v>6497</v>
      </c>
      <c r="F1820" s="576" t="s">
        <v>7</v>
      </c>
      <c r="G1820" s="576" t="s">
        <v>3666</v>
      </c>
      <c r="H1820" s="848"/>
      <c r="I1820" s="848"/>
    </row>
    <row r="1821" spans="1:9" ht="13.5">
      <c r="A1821" s="669" t="s">
        <v>712</v>
      </c>
      <c r="B1821" s="669" t="s">
        <v>3028</v>
      </c>
      <c r="C1821" s="669" t="s">
        <v>3028</v>
      </c>
      <c r="D1821" s="575">
        <v>13212</v>
      </c>
      <c r="E1821" s="675" t="s">
        <v>6497</v>
      </c>
      <c r="F1821" s="576" t="s">
        <v>7</v>
      </c>
      <c r="G1821" s="576" t="s">
        <v>3666</v>
      </c>
      <c r="H1821" s="848"/>
      <c r="I1821" s="848"/>
    </row>
    <row r="1822" spans="1:9" ht="13.5">
      <c r="A1822" s="669" t="s">
        <v>713</v>
      </c>
      <c r="B1822" s="669" t="s">
        <v>3029</v>
      </c>
      <c r="C1822" s="669" t="s">
        <v>3029</v>
      </c>
      <c r="D1822" s="575">
        <v>16776</v>
      </c>
      <c r="E1822" s="675" t="s">
        <v>6497</v>
      </c>
      <c r="F1822" s="576" t="s">
        <v>7</v>
      </c>
      <c r="G1822" s="576" t="s">
        <v>3666</v>
      </c>
      <c r="H1822" s="848"/>
      <c r="I1822" s="848"/>
    </row>
    <row r="1823" spans="1:9" ht="13.5">
      <c r="A1823" s="669" t="s">
        <v>714</v>
      </c>
      <c r="B1823" s="669" t="s">
        <v>3030</v>
      </c>
      <c r="C1823" s="669" t="s">
        <v>3030</v>
      </c>
      <c r="D1823" s="575">
        <v>19812</v>
      </c>
      <c r="E1823" s="675" t="s">
        <v>6497</v>
      </c>
      <c r="F1823" s="576" t="s">
        <v>7</v>
      </c>
      <c r="G1823" s="576" t="s">
        <v>3666</v>
      </c>
      <c r="H1823" s="848"/>
      <c r="I1823" s="848"/>
    </row>
    <row r="1824" spans="1:9" ht="13.5">
      <c r="A1824" s="669" t="s">
        <v>715</v>
      </c>
      <c r="B1824" s="669" t="s">
        <v>3031</v>
      </c>
      <c r="C1824" s="669" t="s">
        <v>3031</v>
      </c>
      <c r="D1824" s="575">
        <v>16236</v>
      </c>
      <c r="E1824" s="675" t="s">
        <v>6497</v>
      </c>
      <c r="F1824" s="576" t="s">
        <v>7</v>
      </c>
      <c r="G1824" s="576" t="s">
        <v>3666</v>
      </c>
      <c r="H1824" s="848"/>
      <c r="I1824" s="848"/>
    </row>
    <row r="1825" spans="1:9" ht="13.5">
      <c r="A1825" s="669" t="s">
        <v>716</v>
      </c>
      <c r="B1825" s="669" t="s">
        <v>3032</v>
      </c>
      <c r="C1825" s="669" t="s">
        <v>3032</v>
      </c>
      <c r="D1825" s="575">
        <v>20676</v>
      </c>
      <c r="E1825" s="675" t="s">
        <v>6497</v>
      </c>
      <c r="F1825" s="576" t="s">
        <v>7</v>
      </c>
      <c r="G1825" s="576" t="s">
        <v>3666</v>
      </c>
      <c r="H1825" s="848"/>
      <c r="I1825" s="848"/>
    </row>
    <row r="1826" spans="1:9" ht="13.5">
      <c r="A1826" s="669" t="s">
        <v>717</v>
      </c>
      <c r="B1826" s="669" t="s">
        <v>3033</v>
      </c>
      <c r="C1826" s="669" t="s">
        <v>3033</v>
      </c>
      <c r="D1826" s="575">
        <v>24348</v>
      </c>
      <c r="E1826" s="675" t="s">
        <v>6497</v>
      </c>
      <c r="F1826" s="576" t="s">
        <v>7</v>
      </c>
      <c r="G1826" s="576" t="s">
        <v>3666</v>
      </c>
      <c r="H1826" s="848"/>
      <c r="I1826" s="848"/>
    </row>
    <row r="1827" spans="1:9" ht="13.5">
      <c r="A1827" s="669" t="s">
        <v>718</v>
      </c>
      <c r="B1827" s="669" t="s">
        <v>719</v>
      </c>
      <c r="C1827" s="669" t="s">
        <v>719</v>
      </c>
      <c r="D1827" s="575">
        <v>7248</v>
      </c>
      <c r="E1827" s="675" t="s">
        <v>6497</v>
      </c>
      <c r="F1827" s="576" t="s">
        <v>7</v>
      </c>
      <c r="G1827" s="576" t="s">
        <v>3666</v>
      </c>
      <c r="H1827" s="848"/>
      <c r="I1827" s="848"/>
    </row>
    <row r="1828" spans="1:9" ht="13.5">
      <c r="A1828" s="669" t="s">
        <v>720</v>
      </c>
      <c r="B1828" s="669" t="s">
        <v>721</v>
      </c>
      <c r="C1828" s="669" t="s">
        <v>721</v>
      </c>
      <c r="D1828" s="575">
        <v>9348</v>
      </c>
      <c r="E1828" s="675" t="s">
        <v>6497</v>
      </c>
      <c r="F1828" s="576" t="s">
        <v>7</v>
      </c>
      <c r="G1828" s="576" t="s">
        <v>3666</v>
      </c>
      <c r="H1828" s="848"/>
      <c r="I1828" s="848"/>
    </row>
    <row r="1829" spans="1:9" ht="13.5">
      <c r="A1829" s="669" t="s">
        <v>722</v>
      </c>
      <c r="B1829" s="669" t="s">
        <v>723</v>
      </c>
      <c r="C1829" s="669" t="s">
        <v>723</v>
      </c>
      <c r="D1829" s="575">
        <v>10920</v>
      </c>
      <c r="E1829" s="675" t="s">
        <v>6497</v>
      </c>
      <c r="F1829" s="576" t="s">
        <v>7</v>
      </c>
      <c r="G1829" s="576" t="s">
        <v>3666</v>
      </c>
      <c r="H1829" s="848"/>
      <c r="I1829" s="848"/>
    </row>
    <row r="1830" spans="1:9" ht="13.5">
      <c r="A1830" s="669" t="s">
        <v>724</v>
      </c>
      <c r="B1830" s="669" t="s">
        <v>725</v>
      </c>
      <c r="C1830" s="669" t="s">
        <v>725</v>
      </c>
      <c r="D1830" s="575">
        <v>8340</v>
      </c>
      <c r="E1830" s="675" t="s">
        <v>6497</v>
      </c>
      <c r="F1830" s="576" t="s">
        <v>7</v>
      </c>
      <c r="G1830" s="576" t="s">
        <v>3666</v>
      </c>
      <c r="H1830" s="848"/>
      <c r="I1830" s="848"/>
    </row>
    <row r="1831" spans="1:9" ht="13.5">
      <c r="A1831" s="669" t="s">
        <v>726</v>
      </c>
      <c r="B1831" s="669" t="s">
        <v>727</v>
      </c>
      <c r="C1831" s="669" t="s">
        <v>727</v>
      </c>
      <c r="D1831" s="575">
        <v>10608</v>
      </c>
      <c r="E1831" s="675" t="s">
        <v>6497</v>
      </c>
      <c r="F1831" s="576" t="s">
        <v>7</v>
      </c>
      <c r="G1831" s="576" t="s">
        <v>3666</v>
      </c>
      <c r="H1831" s="848"/>
      <c r="I1831" s="848"/>
    </row>
    <row r="1832" spans="1:9" ht="13.5">
      <c r="A1832" s="669" t="s">
        <v>728</v>
      </c>
      <c r="B1832" s="669" t="s">
        <v>729</v>
      </c>
      <c r="C1832" s="669" t="s">
        <v>729</v>
      </c>
      <c r="D1832" s="575">
        <v>12456</v>
      </c>
      <c r="E1832" s="675" t="s">
        <v>6497</v>
      </c>
      <c r="F1832" s="576" t="s">
        <v>7</v>
      </c>
      <c r="G1832" s="576" t="s">
        <v>3666</v>
      </c>
      <c r="H1832" s="848"/>
      <c r="I1832" s="848"/>
    </row>
    <row r="1833" spans="1:9" ht="13.5">
      <c r="A1833" s="669" t="s">
        <v>730</v>
      </c>
      <c r="B1833" s="669" t="s">
        <v>731</v>
      </c>
      <c r="C1833" s="669" t="s">
        <v>731</v>
      </c>
      <c r="D1833" s="575">
        <v>8748</v>
      </c>
      <c r="E1833" s="675" t="s">
        <v>6497</v>
      </c>
      <c r="F1833" s="576" t="s">
        <v>7</v>
      </c>
      <c r="G1833" s="576" t="s">
        <v>3666</v>
      </c>
      <c r="H1833" s="848"/>
      <c r="I1833" s="848"/>
    </row>
    <row r="1834" spans="1:9" ht="13.5">
      <c r="A1834" s="669" t="s">
        <v>732</v>
      </c>
      <c r="B1834" s="669" t="s">
        <v>733</v>
      </c>
      <c r="C1834" s="669" t="s">
        <v>733</v>
      </c>
      <c r="D1834" s="575">
        <v>11220</v>
      </c>
      <c r="E1834" s="675" t="s">
        <v>6497</v>
      </c>
      <c r="F1834" s="576" t="s">
        <v>7</v>
      </c>
      <c r="G1834" s="576" t="s">
        <v>3666</v>
      </c>
      <c r="H1834" s="848"/>
      <c r="I1834" s="848"/>
    </row>
    <row r="1835" spans="1:9" ht="13.5">
      <c r="A1835" s="669" t="s">
        <v>734</v>
      </c>
      <c r="B1835" s="669" t="s">
        <v>735</v>
      </c>
      <c r="C1835" s="669" t="s">
        <v>735</v>
      </c>
      <c r="D1835" s="575">
        <v>13176</v>
      </c>
      <c r="E1835" s="675" t="s">
        <v>6497</v>
      </c>
      <c r="F1835" s="576" t="s">
        <v>7</v>
      </c>
      <c r="G1835" s="576" t="s">
        <v>3666</v>
      </c>
      <c r="H1835" s="848"/>
      <c r="I1835" s="848"/>
    </row>
    <row r="1836" spans="1:9" ht="13.5">
      <c r="A1836" s="669" t="s">
        <v>736</v>
      </c>
      <c r="B1836" s="669" t="s">
        <v>737</v>
      </c>
      <c r="C1836" s="669" t="s">
        <v>737</v>
      </c>
      <c r="D1836" s="575">
        <v>8400</v>
      </c>
      <c r="E1836" s="675" t="s">
        <v>6497</v>
      </c>
      <c r="F1836" s="576" t="s">
        <v>7</v>
      </c>
      <c r="G1836" s="576" t="s">
        <v>3666</v>
      </c>
      <c r="H1836" s="848"/>
      <c r="I1836" s="848"/>
    </row>
    <row r="1837" spans="1:9" ht="13.5">
      <c r="A1837" s="669" t="s">
        <v>738</v>
      </c>
      <c r="B1837" s="669" t="s">
        <v>739</v>
      </c>
      <c r="C1837" s="669" t="s">
        <v>739</v>
      </c>
      <c r="D1837" s="575">
        <v>10824</v>
      </c>
      <c r="E1837" s="675" t="s">
        <v>6497</v>
      </c>
      <c r="F1837" s="576" t="s">
        <v>7</v>
      </c>
      <c r="G1837" s="576" t="s">
        <v>3666</v>
      </c>
      <c r="H1837" s="848"/>
      <c r="I1837" s="848"/>
    </row>
    <row r="1838" spans="1:9" ht="13.5">
      <c r="A1838" s="669" t="s">
        <v>740</v>
      </c>
      <c r="B1838" s="669" t="s">
        <v>741</v>
      </c>
      <c r="C1838" s="669" t="s">
        <v>741</v>
      </c>
      <c r="D1838" s="575">
        <v>12708</v>
      </c>
      <c r="E1838" s="675" t="s">
        <v>6497</v>
      </c>
      <c r="F1838" s="576" t="s">
        <v>7</v>
      </c>
      <c r="G1838" s="576" t="s">
        <v>3666</v>
      </c>
      <c r="H1838" s="848"/>
      <c r="I1838" s="848"/>
    </row>
    <row r="1839" spans="1:9" ht="13.5">
      <c r="A1839" s="669" t="s">
        <v>742</v>
      </c>
      <c r="B1839" s="669" t="s">
        <v>743</v>
      </c>
      <c r="C1839" s="669" t="s">
        <v>743</v>
      </c>
      <c r="D1839" s="575">
        <v>9528</v>
      </c>
      <c r="E1839" s="675" t="s">
        <v>6497</v>
      </c>
      <c r="F1839" s="576" t="s">
        <v>7</v>
      </c>
      <c r="G1839" s="576" t="s">
        <v>3666</v>
      </c>
      <c r="H1839" s="848"/>
      <c r="I1839" s="848"/>
    </row>
    <row r="1840" spans="1:9" ht="13.5">
      <c r="A1840" s="669" t="s">
        <v>744</v>
      </c>
      <c r="B1840" s="669" t="s">
        <v>745</v>
      </c>
      <c r="C1840" s="669" t="s">
        <v>745</v>
      </c>
      <c r="D1840" s="575">
        <v>12120</v>
      </c>
      <c r="E1840" s="675" t="s">
        <v>6497</v>
      </c>
      <c r="F1840" s="576" t="s">
        <v>7</v>
      </c>
      <c r="G1840" s="576" t="s">
        <v>3666</v>
      </c>
      <c r="H1840" s="848"/>
      <c r="I1840" s="848"/>
    </row>
    <row r="1841" spans="1:9" ht="13.5">
      <c r="A1841" s="669" t="s">
        <v>746</v>
      </c>
      <c r="B1841" s="669" t="s">
        <v>747</v>
      </c>
      <c r="C1841" s="669" t="s">
        <v>747</v>
      </c>
      <c r="D1841" s="575">
        <v>14280</v>
      </c>
      <c r="E1841" s="675" t="s">
        <v>6497</v>
      </c>
      <c r="F1841" s="576" t="s">
        <v>7</v>
      </c>
      <c r="G1841" s="576" t="s">
        <v>3666</v>
      </c>
      <c r="H1841" s="848"/>
      <c r="I1841" s="848"/>
    </row>
    <row r="1842" spans="1:9" ht="13.5">
      <c r="A1842" s="669" t="s">
        <v>748</v>
      </c>
      <c r="B1842" s="669" t="s">
        <v>749</v>
      </c>
      <c r="C1842" s="669" t="s">
        <v>749</v>
      </c>
      <c r="D1842" s="575">
        <v>13764</v>
      </c>
      <c r="E1842" s="675" t="s">
        <v>6497</v>
      </c>
      <c r="F1842" s="576" t="s">
        <v>7</v>
      </c>
      <c r="G1842" s="576" t="s">
        <v>3666</v>
      </c>
      <c r="H1842" s="848"/>
      <c r="I1842" s="848"/>
    </row>
    <row r="1843" spans="1:9" ht="13.5">
      <c r="A1843" s="669" t="s">
        <v>750</v>
      </c>
      <c r="B1843" s="669" t="s">
        <v>751</v>
      </c>
      <c r="C1843" s="669" t="s">
        <v>751</v>
      </c>
      <c r="D1843" s="575">
        <v>17544</v>
      </c>
      <c r="E1843" s="675" t="s">
        <v>6497</v>
      </c>
      <c r="F1843" s="576" t="s">
        <v>7</v>
      </c>
      <c r="G1843" s="576" t="s">
        <v>3666</v>
      </c>
      <c r="H1843" s="848"/>
      <c r="I1843" s="848"/>
    </row>
    <row r="1844" spans="1:9" ht="13.5">
      <c r="A1844" s="669" t="s">
        <v>752</v>
      </c>
      <c r="B1844" s="669" t="s">
        <v>753</v>
      </c>
      <c r="C1844" s="669" t="s">
        <v>753</v>
      </c>
      <c r="D1844" s="575">
        <v>20688</v>
      </c>
      <c r="E1844" s="675" t="s">
        <v>6497</v>
      </c>
      <c r="F1844" s="576" t="s">
        <v>7</v>
      </c>
      <c r="G1844" s="576" t="s">
        <v>3666</v>
      </c>
      <c r="H1844" s="848"/>
      <c r="I1844" s="848"/>
    </row>
    <row r="1845" spans="1:9" ht="13.5">
      <c r="A1845" s="669" t="s">
        <v>754</v>
      </c>
      <c r="B1845" s="669" t="s">
        <v>755</v>
      </c>
      <c r="C1845" s="669" t="s">
        <v>755</v>
      </c>
      <c r="D1845" s="575">
        <v>14184</v>
      </c>
      <c r="E1845" s="675" t="s">
        <v>6497</v>
      </c>
      <c r="F1845" s="576" t="s">
        <v>7</v>
      </c>
      <c r="G1845" s="576" t="s">
        <v>3666</v>
      </c>
      <c r="H1845" s="848"/>
      <c r="I1845" s="848"/>
    </row>
    <row r="1846" spans="1:9" ht="13.5">
      <c r="A1846" s="669" t="s">
        <v>756</v>
      </c>
      <c r="B1846" s="669" t="s">
        <v>757</v>
      </c>
      <c r="C1846" s="669" t="s">
        <v>757</v>
      </c>
      <c r="D1846" s="575">
        <v>18072</v>
      </c>
      <c r="E1846" s="675" t="s">
        <v>6497</v>
      </c>
      <c r="F1846" s="576" t="s">
        <v>7</v>
      </c>
      <c r="G1846" s="576" t="s">
        <v>3666</v>
      </c>
      <c r="H1846" s="848"/>
      <c r="I1846" s="848"/>
    </row>
    <row r="1847" spans="1:9" ht="13.5">
      <c r="A1847" s="669" t="s">
        <v>758</v>
      </c>
      <c r="B1847" s="669" t="s">
        <v>759</v>
      </c>
      <c r="C1847" s="669" t="s">
        <v>759</v>
      </c>
      <c r="D1847" s="575">
        <v>21312</v>
      </c>
      <c r="E1847" s="675" t="s">
        <v>6497</v>
      </c>
      <c r="F1847" s="576" t="s">
        <v>7</v>
      </c>
      <c r="G1847" s="576" t="s">
        <v>3666</v>
      </c>
      <c r="H1847" s="848"/>
      <c r="I1847" s="848"/>
    </row>
    <row r="1848" spans="1:9" ht="14.25">
      <c r="A1848" s="672" t="s">
        <v>760</v>
      </c>
      <c r="B1848" s="592" t="s">
        <v>10380</v>
      </c>
      <c r="C1848" s="592" t="s">
        <v>10380</v>
      </c>
      <c r="D1848" s="575">
        <v>1596</v>
      </c>
      <c r="E1848" s="675" t="s">
        <v>6497</v>
      </c>
      <c r="F1848" s="576" t="s">
        <v>7</v>
      </c>
      <c r="G1848" s="576" t="s">
        <v>3666</v>
      </c>
      <c r="H1848" s="245"/>
      <c r="I1848" s="848"/>
    </row>
    <row r="1849" spans="1:9" ht="14.25">
      <c r="A1849" s="672" t="s">
        <v>761</v>
      </c>
      <c r="B1849" s="592" t="s">
        <v>10378</v>
      </c>
      <c r="C1849" s="592" t="s">
        <v>10378</v>
      </c>
      <c r="D1849" s="575">
        <v>6372</v>
      </c>
      <c r="E1849" s="675" t="s">
        <v>6497</v>
      </c>
      <c r="F1849" s="576" t="s">
        <v>7</v>
      </c>
      <c r="G1849" s="576" t="s">
        <v>3666</v>
      </c>
      <c r="H1849" s="245"/>
      <c r="I1849" s="848"/>
    </row>
    <row r="1850" spans="1:9" ht="14.25">
      <c r="A1850" s="672" t="s">
        <v>762</v>
      </c>
      <c r="B1850" s="592" t="s">
        <v>10379</v>
      </c>
      <c r="C1850" s="592" t="s">
        <v>10379</v>
      </c>
      <c r="D1850" s="575">
        <v>11148</v>
      </c>
      <c r="E1850" s="675" t="s">
        <v>6497</v>
      </c>
      <c r="F1850" s="576" t="s">
        <v>7</v>
      </c>
      <c r="G1850" s="576" t="s">
        <v>3666</v>
      </c>
      <c r="H1850" s="245"/>
      <c r="I1850" s="848"/>
    </row>
    <row r="1851" spans="1:9" ht="14.25">
      <c r="A1851" s="672" t="s">
        <v>763</v>
      </c>
      <c r="B1851" s="592" t="s">
        <v>10382</v>
      </c>
      <c r="C1851" s="592" t="s">
        <v>10382</v>
      </c>
      <c r="D1851" s="575">
        <v>1596</v>
      </c>
      <c r="E1851" s="675" t="s">
        <v>6497</v>
      </c>
      <c r="F1851" s="576" t="s">
        <v>7</v>
      </c>
      <c r="G1851" s="576" t="s">
        <v>3666</v>
      </c>
      <c r="H1851" s="245"/>
      <c r="I1851" s="848"/>
    </row>
    <row r="1852" spans="1:9" ht="14.25">
      <c r="A1852" s="672" t="s">
        <v>764</v>
      </c>
      <c r="B1852" s="592" t="s">
        <v>10383</v>
      </c>
      <c r="C1852" s="592" t="s">
        <v>10383</v>
      </c>
      <c r="D1852" s="575">
        <v>6372</v>
      </c>
      <c r="E1852" s="675" t="s">
        <v>6497</v>
      </c>
      <c r="F1852" s="576" t="s">
        <v>7</v>
      </c>
      <c r="G1852" s="576" t="s">
        <v>3666</v>
      </c>
      <c r="H1852" s="245"/>
      <c r="I1852" s="848"/>
    </row>
    <row r="1853" spans="1:9" ht="14.25">
      <c r="A1853" s="672" t="s">
        <v>765</v>
      </c>
      <c r="B1853" s="592" t="s">
        <v>10381</v>
      </c>
      <c r="C1853" s="592" t="s">
        <v>10381</v>
      </c>
      <c r="D1853" s="575">
        <v>11148</v>
      </c>
      <c r="E1853" s="675" t="s">
        <v>6497</v>
      </c>
      <c r="F1853" s="576" t="s">
        <v>7</v>
      </c>
      <c r="G1853" s="576" t="s">
        <v>3666</v>
      </c>
      <c r="H1853" s="245"/>
      <c r="I1853" s="848"/>
    </row>
    <row r="1854" spans="1:9" ht="14.25">
      <c r="A1854" s="715" t="s">
        <v>766</v>
      </c>
      <c r="B1854" s="592" t="s">
        <v>10418</v>
      </c>
      <c r="C1854" s="592" t="s">
        <v>10418</v>
      </c>
      <c r="D1854" s="575">
        <v>6.18</v>
      </c>
      <c r="E1854" s="675" t="s">
        <v>6497</v>
      </c>
      <c r="F1854" s="576" t="s">
        <v>7</v>
      </c>
      <c r="G1854" s="576" t="s">
        <v>3666</v>
      </c>
      <c r="H1854" s="245"/>
      <c r="I1854" s="848"/>
    </row>
    <row r="1855" spans="1:9" ht="14.25">
      <c r="A1855" s="715" t="s">
        <v>767</v>
      </c>
      <c r="B1855" s="592" t="s">
        <v>10419</v>
      </c>
      <c r="C1855" s="592" t="s">
        <v>10419</v>
      </c>
      <c r="D1855" s="575">
        <v>6.18</v>
      </c>
      <c r="E1855" s="675" t="s">
        <v>6497</v>
      </c>
      <c r="F1855" s="576" t="s">
        <v>7</v>
      </c>
      <c r="G1855" s="576" t="s">
        <v>3666</v>
      </c>
      <c r="H1855" s="848"/>
      <c r="I1855" s="848"/>
    </row>
    <row r="1856" spans="1:9" ht="14.25">
      <c r="A1856" s="715" t="s">
        <v>768</v>
      </c>
      <c r="B1856" s="592" t="s">
        <v>10420</v>
      </c>
      <c r="C1856" s="592" t="s">
        <v>10420</v>
      </c>
      <c r="D1856" s="575">
        <v>6.18</v>
      </c>
      <c r="E1856" s="675" t="s">
        <v>6497</v>
      </c>
      <c r="F1856" s="576" t="s">
        <v>7</v>
      </c>
      <c r="G1856" s="576" t="s">
        <v>3666</v>
      </c>
      <c r="H1856" s="848"/>
      <c r="I1856" s="848"/>
    </row>
    <row r="1857" spans="1:9" ht="14.25">
      <c r="A1857" s="699" t="s">
        <v>769</v>
      </c>
      <c r="B1857" s="592" t="s">
        <v>10421</v>
      </c>
      <c r="C1857" s="592" t="s">
        <v>10421</v>
      </c>
      <c r="D1857" s="575">
        <v>5.15</v>
      </c>
      <c r="E1857" s="675" t="s">
        <v>6497</v>
      </c>
      <c r="F1857" s="576" t="s">
        <v>7</v>
      </c>
      <c r="G1857" s="576" t="s">
        <v>3666</v>
      </c>
      <c r="H1857" s="848"/>
      <c r="I1857" s="848"/>
    </row>
    <row r="1858" spans="1:9" ht="14.25">
      <c r="A1858" s="699" t="s">
        <v>770</v>
      </c>
      <c r="B1858" s="592" t="s">
        <v>10422</v>
      </c>
      <c r="C1858" s="592" t="s">
        <v>10422</v>
      </c>
      <c r="D1858" s="575">
        <v>5.15</v>
      </c>
      <c r="E1858" s="675" t="s">
        <v>6497</v>
      </c>
      <c r="F1858" s="576" t="s">
        <v>7</v>
      </c>
      <c r="G1858" s="576" t="s">
        <v>3666</v>
      </c>
      <c r="H1858" s="848"/>
      <c r="I1858" s="848"/>
    </row>
    <row r="1859" spans="1:9" ht="15" thickBot="1">
      <c r="A1859" s="699" t="s">
        <v>771</v>
      </c>
      <c r="B1859" s="592" t="s">
        <v>10423</v>
      </c>
      <c r="C1859" s="592" t="s">
        <v>10423</v>
      </c>
      <c r="D1859" s="575">
        <v>4.12</v>
      </c>
      <c r="E1859" s="675" t="s">
        <v>6497</v>
      </c>
      <c r="F1859" s="576" t="s">
        <v>7</v>
      </c>
      <c r="G1859" s="576" t="s">
        <v>3666</v>
      </c>
      <c r="H1859" s="848"/>
      <c r="I1859" s="848"/>
    </row>
    <row r="1860" spans="1:9" ht="13.5">
      <c r="A1860" s="181" t="s">
        <v>2514</v>
      </c>
      <c r="B1860" s="132"/>
      <c r="C1860" s="132"/>
      <c r="D1860" s="132"/>
      <c r="E1860" s="132"/>
      <c r="F1860" s="132"/>
      <c r="G1860" s="262"/>
      <c r="H1860" s="158"/>
      <c r="I1860" s="158"/>
    </row>
    <row r="1861" spans="1:9" ht="13.5">
      <c r="A1861" s="669" t="s">
        <v>775</v>
      </c>
      <c r="B1861" s="671" t="s">
        <v>3040</v>
      </c>
      <c r="C1861" s="671" t="s">
        <v>3041</v>
      </c>
      <c r="D1861" s="575">
        <v>7668</v>
      </c>
      <c r="E1861" s="675" t="s">
        <v>6497</v>
      </c>
      <c r="F1861" s="576" t="s">
        <v>1294</v>
      </c>
      <c r="G1861" s="576" t="s">
        <v>3666</v>
      </c>
      <c r="H1861" s="848"/>
      <c r="I1861" s="848"/>
    </row>
    <row r="1862" spans="1:9" ht="13.5">
      <c r="A1862" s="669" t="s">
        <v>776</v>
      </c>
      <c r="B1862" s="671" t="s">
        <v>3042</v>
      </c>
      <c r="C1862" s="671" t="s">
        <v>3043</v>
      </c>
      <c r="D1862" s="575">
        <v>9348</v>
      </c>
      <c r="E1862" s="675" t="s">
        <v>6497</v>
      </c>
      <c r="F1862" s="576" t="s">
        <v>1294</v>
      </c>
      <c r="G1862" s="576" t="s">
        <v>3666</v>
      </c>
      <c r="H1862" s="848"/>
      <c r="I1862" s="848"/>
    </row>
    <row r="1863" spans="1:9" ht="13.5">
      <c r="A1863" s="669" t="s">
        <v>777</v>
      </c>
      <c r="B1863" s="671" t="s">
        <v>3044</v>
      </c>
      <c r="C1863" s="671" t="s">
        <v>3045</v>
      </c>
      <c r="D1863" s="575">
        <v>11556</v>
      </c>
      <c r="E1863" s="675" t="s">
        <v>6497</v>
      </c>
      <c r="F1863" s="576" t="s">
        <v>1294</v>
      </c>
      <c r="G1863" s="576" t="s">
        <v>3666</v>
      </c>
      <c r="H1863" s="848"/>
      <c r="I1863" s="848"/>
    </row>
    <row r="1864" spans="1:9" ht="13.5">
      <c r="A1864" s="669" t="s">
        <v>778</v>
      </c>
      <c r="B1864" s="671" t="s">
        <v>3046</v>
      </c>
      <c r="C1864" s="671" t="s">
        <v>3047</v>
      </c>
      <c r="D1864" s="575">
        <v>11760</v>
      </c>
      <c r="E1864" s="675" t="s">
        <v>6497</v>
      </c>
      <c r="F1864" s="576" t="s">
        <v>1294</v>
      </c>
      <c r="G1864" s="576" t="s">
        <v>3666</v>
      </c>
      <c r="H1864" s="848"/>
      <c r="I1864" s="848"/>
    </row>
    <row r="1865" spans="1:9" ht="13.5">
      <c r="A1865" s="669" t="s">
        <v>779</v>
      </c>
      <c r="B1865" s="671" t="s">
        <v>3048</v>
      </c>
      <c r="C1865" s="671" t="s">
        <v>3049</v>
      </c>
      <c r="D1865" s="575">
        <v>14604</v>
      </c>
      <c r="E1865" s="675" t="s">
        <v>6497</v>
      </c>
      <c r="F1865" s="576" t="s">
        <v>1294</v>
      </c>
      <c r="G1865" s="576" t="s">
        <v>3666</v>
      </c>
      <c r="H1865" s="848"/>
      <c r="I1865" s="848"/>
    </row>
    <row r="1866" spans="1:9" ht="13.5">
      <c r="A1866" s="669" t="s">
        <v>780</v>
      </c>
      <c r="B1866" s="671" t="s">
        <v>3050</v>
      </c>
      <c r="C1866" s="671" t="s">
        <v>3051</v>
      </c>
      <c r="D1866" s="575">
        <v>17640</v>
      </c>
      <c r="E1866" s="675" t="s">
        <v>6497</v>
      </c>
      <c r="F1866" s="576" t="s">
        <v>1294</v>
      </c>
      <c r="G1866" s="576" t="s">
        <v>3666</v>
      </c>
      <c r="H1866" s="848"/>
      <c r="I1866" s="848"/>
    </row>
    <row r="1867" spans="1:9" ht="13.5">
      <c r="A1867" s="669" t="s">
        <v>781</v>
      </c>
      <c r="B1867" s="671" t="s">
        <v>3052</v>
      </c>
      <c r="C1867" s="671" t="s">
        <v>3053</v>
      </c>
      <c r="D1867" s="575">
        <v>15756</v>
      </c>
      <c r="E1867" s="675" t="s">
        <v>6497</v>
      </c>
      <c r="F1867" s="576" t="s">
        <v>1294</v>
      </c>
      <c r="G1867" s="576" t="s">
        <v>3666</v>
      </c>
      <c r="H1867" s="848"/>
      <c r="I1867" s="848"/>
    </row>
    <row r="1868" spans="1:9" ht="13.5">
      <c r="A1868" s="669" t="s">
        <v>782</v>
      </c>
      <c r="B1868" s="671" t="s">
        <v>3054</v>
      </c>
      <c r="C1868" s="671" t="s">
        <v>3055</v>
      </c>
      <c r="D1868" s="575">
        <v>19644</v>
      </c>
      <c r="E1868" s="675" t="s">
        <v>6497</v>
      </c>
      <c r="F1868" s="576" t="s">
        <v>1294</v>
      </c>
      <c r="G1868" s="576" t="s">
        <v>3666</v>
      </c>
      <c r="H1868" s="848"/>
      <c r="I1868" s="848"/>
    </row>
    <row r="1869" spans="1:9" ht="13.5">
      <c r="A1869" s="669" t="s">
        <v>783</v>
      </c>
      <c r="B1869" s="671" t="s">
        <v>3056</v>
      </c>
      <c r="C1869" s="671" t="s">
        <v>3057</v>
      </c>
      <c r="D1869" s="575">
        <v>23628</v>
      </c>
      <c r="E1869" s="675" t="s">
        <v>6497</v>
      </c>
      <c r="F1869" s="576" t="s">
        <v>1294</v>
      </c>
      <c r="G1869" s="576" t="s">
        <v>3666</v>
      </c>
      <c r="H1869" s="848"/>
      <c r="I1869" s="848"/>
    </row>
    <row r="1870" spans="1:9" ht="13.5">
      <c r="A1870" s="669" t="s">
        <v>784</v>
      </c>
      <c r="B1870" s="671" t="s">
        <v>3058</v>
      </c>
      <c r="C1870" s="671" t="s">
        <v>3059</v>
      </c>
      <c r="D1870" s="575">
        <v>9768</v>
      </c>
      <c r="E1870" s="675" t="s">
        <v>6497</v>
      </c>
      <c r="F1870" s="576" t="s">
        <v>1294</v>
      </c>
      <c r="G1870" s="576" t="s">
        <v>3666</v>
      </c>
      <c r="H1870" s="848"/>
      <c r="I1870" s="848"/>
    </row>
    <row r="1871" spans="1:9" ht="13.5">
      <c r="A1871" s="669" t="s">
        <v>785</v>
      </c>
      <c r="B1871" s="671" t="s">
        <v>3060</v>
      </c>
      <c r="C1871" s="671" t="s">
        <v>3061</v>
      </c>
      <c r="D1871" s="575">
        <v>12396</v>
      </c>
      <c r="E1871" s="675" t="s">
        <v>6497</v>
      </c>
      <c r="F1871" s="576" t="s">
        <v>1294</v>
      </c>
      <c r="G1871" s="576" t="s">
        <v>3666</v>
      </c>
      <c r="H1871" s="848"/>
      <c r="I1871" s="848"/>
    </row>
    <row r="1872" spans="1:9" ht="13.5">
      <c r="A1872" s="669" t="s">
        <v>786</v>
      </c>
      <c r="B1872" s="671" t="s">
        <v>3062</v>
      </c>
      <c r="C1872" s="671" t="s">
        <v>3063</v>
      </c>
      <c r="D1872" s="575">
        <v>14604</v>
      </c>
      <c r="E1872" s="675" t="s">
        <v>6497</v>
      </c>
      <c r="F1872" s="576" t="s">
        <v>1294</v>
      </c>
      <c r="G1872" s="576" t="s">
        <v>3666</v>
      </c>
      <c r="H1872" s="848"/>
      <c r="I1872" s="848"/>
    </row>
    <row r="1873" spans="1:9" ht="13.5">
      <c r="A1873" s="669" t="s">
        <v>787</v>
      </c>
      <c r="B1873" s="671" t="s">
        <v>3064</v>
      </c>
      <c r="C1873" s="671" t="s">
        <v>3065</v>
      </c>
      <c r="D1873" s="575">
        <v>15756</v>
      </c>
      <c r="E1873" s="675" t="s">
        <v>6497</v>
      </c>
      <c r="F1873" s="576" t="s">
        <v>1294</v>
      </c>
      <c r="G1873" s="576" t="s">
        <v>3666</v>
      </c>
      <c r="H1873" s="848"/>
      <c r="I1873" s="848"/>
    </row>
    <row r="1874" spans="1:9" ht="13.5">
      <c r="A1874" s="669" t="s">
        <v>788</v>
      </c>
      <c r="B1874" s="671" t="s">
        <v>3066</v>
      </c>
      <c r="C1874" s="671" t="s">
        <v>3067</v>
      </c>
      <c r="D1874" s="575">
        <v>20064</v>
      </c>
      <c r="E1874" s="675" t="s">
        <v>6497</v>
      </c>
      <c r="F1874" s="576" t="s">
        <v>1294</v>
      </c>
      <c r="G1874" s="576" t="s">
        <v>3666</v>
      </c>
      <c r="H1874" s="848"/>
      <c r="I1874" s="848"/>
    </row>
    <row r="1875" spans="1:9" ht="13.5">
      <c r="A1875" s="669" t="s">
        <v>789</v>
      </c>
      <c r="B1875" s="671" t="s">
        <v>3068</v>
      </c>
      <c r="C1875" s="671" t="s">
        <v>3069</v>
      </c>
      <c r="D1875" s="575">
        <v>23628</v>
      </c>
      <c r="E1875" s="675" t="s">
        <v>6497</v>
      </c>
      <c r="F1875" s="576" t="s">
        <v>1294</v>
      </c>
      <c r="G1875" s="576" t="s">
        <v>3666</v>
      </c>
      <c r="H1875" s="848"/>
      <c r="I1875" s="848"/>
    </row>
    <row r="1876" spans="1:9" ht="13.5">
      <c r="A1876" s="669" t="s">
        <v>790</v>
      </c>
      <c r="B1876" s="671" t="s">
        <v>3070</v>
      </c>
      <c r="C1876" s="671" t="s">
        <v>3071</v>
      </c>
      <c r="D1876" s="575">
        <v>25524</v>
      </c>
      <c r="E1876" s="675" t="s">
        <v>6497</v>
      </c>
      <c r="F1876" s="576" t="s">
        <v>1294</v>
      </c>
      <c r="G1876" s="576" t="s">
        <v>3666</v>
      </c>
      <c r="H1876" s="848"/>
      <c r="I1876" s="848"/>
    </row>
    <row r="1877" spans="1:9" ht="13.5">
      <c r="A1877" s="669" t="s">
        <v>791</v>
      </c>
      <c r="B1877" s="671" t="s">
        <v>3072</v>
      </c>
      <c r="C1877" s="671" t="s">
        <v>3073</v>
      </c>
      <c r="D1877" s="575">
        <v>32664</v>
      </c>
      <c r="E1877" s="675" t="s">
        <v>6497</v>
      </c>
      <c r="F1877" s="576" t="s">
        <v>1294</v>
      </c>
      <c r="G1877" s="576" t="s">
        <v>3666</v>
      </c>
      <c r="H1877" s="158"/>
      <c r="I1877" s="848"/>
    </row>
    <row r="1878" spans="1:9" ht="13.5">
      <c r="A1878" s="669" t="s">
        <v>792</v>
      </c>
      <c r="B1878" s="671" t="s">
        <v>3074</v>
      </c>
      <c r="C1878" s="671" t="s">
        <v>3075</v>
      </c>
      <c r="D1878" s="575">
        <v>38328</v>
      </c>
      <c r="E1878" s="675" t="s">
        <v>6497</v>
      </c>
      <c r="F1878" s="576" t="s">
        <v>1294</v>
      </c>
      <c r="G1878" s="576" t="s">
        <v>3666</v>
      </c>
      <c r="H1878" s="158"/>
      <c r="I1878" s="158"/>
    </row>
    <row r="1879" spans="1:9" ht="13.5">
      <c r="A1879" s="669" t="s">
        <v>793</v>
      </c>
      <c r="B1879" s="671" t="s">
        <v>3076</v>
      </c>
      <c r="C1879" s="671" t="s">
        <v>3077</v>
      </c>
      <c r="D1879" s="575">
        <v>36024</v>
      </c>
      <c r="E1879" s="675" t="s">
        <v>6497</v>
      </c>
      <c r="F1879" s="576" t="s">
        <v>1294</v>
      </c>
      <c r="G1879" s="576" t="s">
        <v>3666</v>
      </c>
      <c r="H1879" s="158"/>
      <c r="I1879" s="158"/>
    </row>
    <row r="1880" spans="1:9" ht="13.5">
      <c r="A1880" s="669" t="s">
        <v>794</v>
      </c>
      <c r="B1880" s="671" t="s">
        <v>3078</v>
      </c>
      <c r="C1880" s="671" t="s">
        <v>3079</v>
      </c>
      <c r="D1880" s="575">
        <v>46032</v>
      </c>
      <c r="E1880" s="675" t="s">
        <v>6497</v>
      </c>
      <c r="F1880" s="576" t="s">
        <v>1294</v>
      </c>
      <c r="G1880" s="576" t="s">
        <v>3666</v>
      </c>
      <c r="H1880" s="158"/>
      <c r="I1880" s="158"/>
    </row>
    <row r="1881" spans="1:9" ht="13.5">
      <c r="A1881" s="669" t="s">
        <v>795</v>
      </c>
      <c r="B1881" s="671" t="s">
        <v>796</v>
      </c>
      <c r="C1881" s="671" t="s">
        <v>797</v>
      </c>
      <c r="D1881" s="575">
        <v>54036</v>
      </c>
      <c r="E1881" s="675" t="s">
        <v>6497</v>
      </c>
      <c r="F1881" s="576" t="s">
        <v>1294</v>
      </c>
      <c r="G1881" s="576" t="s">
        <v>3666</v>
      </c>
      <c r="H1881" s="158"/>
      <c r="I1881" s="158"/>
    </row>
    <row r="1882" spans="1:9" ht="13.5">
      <c r="A1882" s="669" t="s">
        <v>798</v>
      </c>
      <c r="B1882" s="671" t="s">
        <v>3080</v>
      </c>
      <c r="C1882" s="671" t="s">
        <v>3081</v>
      </c>
      <c r="D1882" s="575">
        <v>18720</v>
      </c>
      <c r="E1882" s="675" t="s">
        <v>6497</v>
      </c>
      <c r="F1882" s="576" t="s">
        <v>1294</v>
      </c>
      <c r="G1882" s="576" t="s">
        <v>3666</v>
      </c>
      <c r="H1882" s="848"/>
      <c r="I1882" s="848"/>
    </row>
    <row r="1883" spans="1:9" ht="24">
      <c r="A1883" s="669" t="s">
        <v>799</v>
      </c>
      <c r="B1883" s="671" t="s">
        <v>3082</v>
      </c>
      <c r="C1883" s="671" t="s">
        <v>3083</v>
      </c>
      <c r="D1883" s="575">
        <v>23916</v>
      </c>
      <c r="E1883" s="675" t="s">
        <v>6497</v>
      </c>
      <c r="F1883" s="576" t="s">
        <v>1294</v>
      </c>
      <c r="G1883" s="576" t="s">
        <v>3666</v>
      </c>
      <c r="H1883" s="848"/>
      <c r="I1883" s="848"/>
    </row>
    <row r="1884" spans="1:9" ht="24">
      <c r="A1884" s="669" t="s">
        <v>800</v>
      </c>
      <c r="B1884" s="671" t="s">
        <v>3084</v>
      </c>
      <c r="C1884" s="671" t="s">
        <v>3085</v>
      </c>
      <c r="D1884" s="575">
        <v>28128</v>
      </c>
      <c r="E1884" s="675" t="s">
        <v>6497</v>
      </c>
      <c r="F1884" s="576" t="s">
        <v>1294</v>
      </c>
      <c r="G1884" s="576" t="s">
        <v>3666</v>
      </c>
      <c r="H1884" s="848"/>
      <c r="I1884" s="848"/>
    </row>
    <row r="1885" spans="1:9" ht="13.5">
      <c r="A1885" s="669" t="s">
        <v>801</v>
      </c>
      <c r="B1885" s="671" t="s">
        <v>3086</v>
      </c>
      <c r="C1885" s="671" t="s">
        <v>3087</v>
      </c>
      <c r="D1885" s="575">
        <v>3888</v>
      </c>
      <c r="E1885" s="675" t="s">
        <v>6497</v>
      </c>
      <c r="F1885" s="576" t="s">
        <v>1294</v>
      </c>
      <c r="G1885" s="576" t="s">
        <v>3666</v>
      </c>
      <c r="H1885" s="848"/>
      <c r="I1885" s="848"/>
    </row>
    <row r="1886" spans="1:9" ht="13.5">
      <c r="A1886" s="669" t="s">
        <v>802</v>
      </c>
      <c r="B1886" s="671" t="s">
        <v>3088</v>
      </c>
      <c r="C1886" s="671" t="s">
        <v>3089</v>
      </c>
      <c r="D1886" s="575">
        <v>5040</v>
      </c>
      <c r="E1886" s="675" t="s">
        <v>6497</v>
      </c>
      <c r="F1886" s="576" t="s">
        <v>1294</v>
      </c>
      <c r="G1886" s="576" t="s">
        <v>3666</v>
      </c>
      <c r="H1886" s="848"/>
      <c r="I1886" s="848"/>
    </row>
    <row r="1887" spans="1:9" ht="13.5">
      <c r="A1887" s="669" t="s">
        <v>803</v>
      </c>
      <c r="B1887" s="671" t="s">
        <v>3090</v>
      </c>
      <c r="C1887" s="671" t="s">
        <v>3091</v>
      </c>
      <c r="D1887" s="575">
        <v>5880</v>
      </c>
      <c r="E1887" s="675" t="s">
        <v>6497</v>
      </c>
      <c r="F1887" s="576" t="s">
        <v>1294</v>
      </c>
      <c r="G1887" s="576" t="s">
        <v>3666</v>
      </c>
      <c r="H1887" s="848"/>
      <c r="I1887" s="848"/>
    </row>
    <row r="1888" spans="1:9" ht="13.5">
      <c r="A1888" s="669" t="s">
        <v>804</v>
      </c>
      <c r="B1888" s="671" t="s">
        <v>3092</v>
      </c>
      <c r="C1888" s="671" t="s">
        <v>3093</v>
      </c>
      <c r="D1888" s="575">
        <v>6936</v>
      </c>
      <c r="E1888" s="675" t="s">
        <v>6497</v>
      </c>
      <c r="F1888" s="576" t="s">
        <v>1294</v>
      </c>
      <c r="G1888" s="576" t="s">
        <v>3666</v>
      </c>
      <c r="H1888" s="848"/>
      <c r="I1888" s="848"/>
    </row>
    <row r="1889" spans="1:9" ht="13.5">
      <c r="A1889" s="669" t="s">
        <v>805</v>
      </c>
      <c r="B1889" s="671" t="s">
        <v>3094</v>
      </c>
      <c r="C1889" s="671" t="s">
        <v>3095</v>
      </c>
      <c r="D1889" s="575">
        <v>8820</v>
      </c>
      <c r="E1889" s="675" t="s">
        <v>6497</v>
      </c>
      <c r="F1889" s="576" t="s">
        <v>1294</v>
      </c>
      <c r="G1889" s="576" t="s">
        <v>3666</v>
      </c>
      <c r="H1889" s="848"/>
      <c r="I1889" s="848"/>
    </row>
    <row r="1890" spans="1:9" ht="13.5">
      <c r="A1890" s="669" t="s">
        <v>806</v>
      </c>
      <c r="B1890" s="671" t="s">
        <v>3096</v>
      </c>
      <c r="C1890" s="671" t="s">
        <v>3097</v>
      </c>
      <c r="D1890" s="575">
        <v>10296</v>
      </c>
      <c r="E1890" s="675" t="s">
        <v>6497</v>
      </c>
      <c r="F1890" s="576" t="s">
        <v>1294</v>
      </c>
      <c r="G1890" s="576" t="s">
        <v>3666</v>
      </c>
      <c r="H1890" s="848"/>
      <c r="I1890" s="848"/>
    </row>
    <row r="1891" spans="1:9" ht="13.5">
      <c r="A1891" s="669" t="s">
        <v>807</v>
      </c>
      <c r="B1891" s="671" t="s">
        <v>3098</v>
      </c>
      <c r="C1891" s="671" t="s">
        <v>3099</v>
      </c>
      <c r="D1891" s="575">
        <v>9876</v>
      </c>
      <c r="E1891" s="675" t="s">
        <v>6497</v>
      </c>
      <c r="F1891" s="576" t="s">
        <v>1294</v>
      </c>
      <c r="G1891" s="576" t="s">
        <v>3666</v>
      </c>
      <c r="H1891" s="848"/>
      <c r="I1891" s="848"/>
    </row>
    <row r="1892" spans="1:9" ht="13.5">
      <c r="A1892" s="669" t="s">
        <v>808</v>
      </c>
      <c r="B1892" s="671" t="s">
        <v>3100</v>
      </c>
      <c r="C1892" s="671" t="s">
        <v>3101</v>
      </c>
      <c r="D1892" s="575">
        <v>12600</v>
      </c>
      <c r="E1892" s="675" t="s">
        <v>6497</v>
      </c>
      <c r="F1892" s="576" t="s">
        <v>1294</v>
      </c>
      <c r="G1892" s="576" t="s">
        <v>3666</v>
      </c>
      <c r="H1892" s="848"/>
      <c r="I1892" s="848"/>
    </row>
    <row r="1893" spans="1:9" ht="13.5">
      <c r="A1893" s="669" t="s">
        <v>809</v>
      </c>
      <c r="B1893" s="671" t="s">
        <v>3102</v>
      </c>
      <c r="C1893" s="671" t="s">
        <v>3103</v>
      </c>
      <c r="D1893" s="575">
        <v>14700</v>
      </c>
      <c r="E1893" s="675" t="s">
        <v>6497</v>
      </c>
      <c r="F1893" s="576" t="s">
        <v>1294</v>
      </c>
      <c r="G1893" s="576" t="s">
        <v>3666</v>
      </c>
      <c r="H1893" s="848"/>
      <c r="I1893" s="848"/>
    </row>
    <row r="1894" spans="1:9" ht="13.5">
      <c r="A1894" s="669" t="s">
        <v>810</v>
      </c>
      <c r="B1894" s="671" t="s">
        <v>3104</v>
      </c>
      <c r="C1894" s="671" t="s">
        <v>3105</v>
      </c>
      <c r="D1894" s="575">
        <v>13212</v>
      </c>
      <c r="E1894" s="675" t="s">
        <v>6497</v>
      </c>
      <c r="F1894" s="576" t="s">
        <v>1294</v>
      </c>
      <c r="G1894" s="576" t="s">
        <v>3666</v>
      </c>
      <c r="H1894" s="848"/>
      <c r="I1894" s="848"/>
    </row>
    <row r="1895" spans="1:9" ht="13.5">
      <c r="A1895" s="669" t="s">
        <v>811</v>
      </c>
      <c r="B1895" s="671" t="s">
        <v>3106</v>
      </c>
      <c r="C1895" s="671" t="s">
        <v>3107</v>
      </c>
      <c r="D1895" s="575">
        <v>16776</v>
      </c>
      <c r="E1895" s="675" t="s">
        <v>6497</v>
      </c>
      <c r="F1895" s="576" t="s">
        <v>1294</v>
      </c>
      <c r="G1895" s="576" t="s">
        <v>3666</v>
      </c>
      <c r="H1895" s="848"/>
      <c r="I1895" s="848"/>
    </row>
    <row r="1896" spans="1:9" ht="13.5">
      <c r="A1896" s="669" t="s">
        <v>812</v>
      </c>
      <c r="B1896" s="671" t="s">
        <v>3108</v>
      </c>
      <c r="C1896" s="671" t="s">
        <v>3109</v>
      </c>
      <c r="D1896" s="575">
        <v>19812</v>
      </c>
      <c r="E1896" s="675" t="s">
        <v>6497</v>
      </c>
      <c r="F1896" s="576" t="s">
        <v>1294</v>
      </c>
      <c r="G1896" s="576" t="s">
        <v>3666</v>
      </c>
      <c r="H1896" s="848"/>
      <c r="I1896" s="848"/>
    </row>
    <row r="1897" spans="1:9" ht="13.5">
      <c r="A1897" s="669" t="s">
        <v>813</v>
      </c>
      <c r="B1897" s="671" t="s">
        <v>3110</v>
      </c>
      <c r="C1897" s="671" t="s">
        <v>3110</v>
      </c>
      <c r="D1897" s="575">
        <v>16236</v>
      </c>
      <c r="E1897" s="675" t="s">
        <v>6497</v>
      </c>
      <c r="F1897" s="576" t="s">
        <v>1294</v>
      </c>
      <c r="G1897" s="576" t="s">
        <v>3666</v>
      </c>
      <c r="H1897" s="848"/>
      <c r="I1897" s="848"/>
    </row>
    <row r="1898" spans="1:9" ht="13.5">
      <c r="A1898" s="669" t="s">
        <v>814</v>
      </c>
      <c r="B1898" s="671" t="s">
        <v>3111</v>
      </c>
      <c r="C1898" s="671" t="s">
        <v>3111</v>
      </c>
      <c r="D1898" s="575">
        <v>20676</v>
      </c>
      <c r="E1898" s="675" t="s">
        <v>6497</v>
      </c>
      <c r="F1898" s="576" t="s">
        <v>1294</v>
      </c>
      <c r="G1898" s="576" t="s">
        <v>3666</v>
      </c>
      <c r="H1898" s="848"/>
      <c r="I1898" s="848"/>
    </row>
    <row r="1899" spans="1:9" ht="13.5">
      <c r="A1899" s="669" t="s">
        <v>815</v>
      </c>
      <c r="B1899" s="671" t="s">
        <v>3112</v>
      </c>
      <c r="C1899" s="671" t="s">
        <v>3112</v>
      </c>
      <c r="D1899" s="575">
        <v>24348</v>
      </c>
      <c r="E1899" s="675" t="s">
        <v>6497</v>
      </c>
      <c r="F1899" s="576" t="s">
        <v>1294</v>
      </c>
      <c r="G1899" s="576" t="s">
        <v>3666</v>
      </c>
      <c r="H1899" s="848"/>
      <c r="I1899" s="848"/>
    </row>
    <row r="1900" spans="1:9" ht="13.5">
      <c r="A1900" s="669" t="s">
        <v>816</v>
      </c>
      <c r="B1900" s="671" t="s">
        <v>817</v>
      </c>
      <c r="C1900" s="671" t="s">
        <v>818</v>
      </c>
      <c r="D1900" s="575">
        <v>7248</v>
      </c>
      <c r="E1900" s="675" t="s">
        <v>6497</v>
      </c>
      <c r="F1900" s="576" t="s">
        <v>1294</v>
      </c>
      <c r="G1900" s="576" t="s">
        <v>3666</v>
      </c>
      <c r="H1900" s="848"/>
      <c r="I1900" s="848"/>
    </row>
    <row r="1901" spans="1:9" ht="13.5">
      <c r="A1901" s="669" t="s">
        <v>819</v>
      </c>
      <c r="B1901" s="671" t="s">
        <v>820</v>
      </c>
      <c r="C1901" s="671" t="s">
        <v>821</v>
      </c>
      <c r="D1901" s="575">
        <v>9348</v>
      </c>
      <c r="E1901" s="675" t="s">
        <v>6497</v>
      </c>
      <c r="F1901" s="576" t="s">
        <v>1294</v>
      </c>
      <c r="G1901" s="576" t="s">
        <v>3666</v>
      </c>
      <c r="H1901" s="848"/>
      <c r="I1901" s="848"/>
    </row>
    <row r="1902" spans="1:9" ht="13.5">
      <c r="A1902" s="669" t="s">
        <v>822</v>
      </c>
      <c r="B1902" s="671" t="s">
        <v>823</v>
      </c>
      <c r="C1902" s="671" t="s">
        <v>824</v>
      </c>
      <c r="D1902" s="575">
        <v>10920</v>
      </c>
      <c r="E1902" s="675" t="s">
        <v>6497</v>
      </c>
      <c r="F1902" s="576" t="s">
        <v>1294</v>
      </c>
      <c r="G1902" s="576" t="s">
        <v>3666</v>
      </c>
      <c r="H1902" s="848"/>
      <c r="I1902" s="848"/>
    </row>
    <row r="1903" spans="1:9" ht="13.5">
      <c r="A1903" s="669" t="s">
        <v>825</v>
      </c>
      <c r="B1903" s="671" t="s">
        <v>826</v>
      </c>
      <c r="C1903" s="671" t="s">
        <v>827</v>
      </c>
      <c r="D1903" s="575">
        <v>8340</v>
      </c>
      <c r="E1903" s="675" t="s">
        <v>6497</v>
      </c>
      <c r="F1903" s="576" t="s">
        <v>1294</v>
      </c>
      <c r="G1903" s="576" t="s">
        <v>3666</v>
      </c>
      <c r="H1903" s="848"/>
      <c r="I1903" s="848"/>
    </row>
    <row r="1904" spans="1:9" ht="13.5">
      <c r="A1904" s="669" t="s">
        <v>828</v>
      </c>
      <c r="B1904" s="671" t="s">
        <v>829</v>
      </c>
      <c r="C1904" s="671" t="s">
        <v>830</v>
      </c>
      <c r="D1904" s="575">
        <v>10608</v>
      </c>
      <c r="E1904" s="675" t="s">
        <v>6497</v>
      </c>
      <c r="F1904" s="576" t="s">
        <v>1294</v>
      </c>
      <c r="G1904" s="576" t="s">
        <v>3666</v>
      </c>
      <c r="H1904" s="848"/>
      <c r="I1904" s="848"/>
    </row>
    <row r="1905" spans="1:9" ht="13.5">
      <c r="A1905" s="669" t="s">
        <v>831</v>
      </c>
      <c r="B1905" s="671" t="s">
        <v>832</v>
      </c>
      <c r="C1905" s="671" t="s">
        <v>833</v>
      </c>
      <c r="D1905" s="575">
        <v>12456</v>
      </c>
      <c r="E1905" s="675" t="s">
        <v>6497</v>
      </c>
      <c r="F1905" s="576" t="s">
        <v>1294</v>
      </c>
      <c r="G1905" s="576" t="s">
        <v>3666</v>
      </c>
      <c r="H1905" s="848"/>
      <c r="I1905" s="848"/>
    </row>
    <row r="1906" spans="1:9" ht="13.5">
      <c r="A1906" s="669" t="s">
        <v>834</v>
      </c>
      <c r="B1906" s="671" t="s">
        <v>835</v>
      </c>
      <c r="C1906" s="671" t="s">
        <v>836</v>
      </c>
      <c r="D1906" s="575">
        <v>8748</v>
      </c>
      <c r="E1906" s="675" t="s">
        <v>6497</v>
      </c>
      <c r="F1906" s="576" t="s">
        <v>1294</v>
      </c>
      <c r="G1906" s="576" t="s">
        <v>3666</v>
      </c>
      <c r="H1906" s="848"/>
      <c r="I1906" s="848"/>
    </row>
    <row r="1907" spans="1:9" ht="13.5">
      <c r="A1907" s="669" t="s">
        <v>837</v>
      </c>
      <c r="B1907" s="671" t="s">
        <v>838</v>
      </c>
      <c r="C1907" s="671" t="s">
        <v>839</v>
      </c>
      <c r="D1907" s="575">
        <v>11220</v>
      </c>
      <c r="E1907" s="675" t="s">
        <v>6497</v>
      </c>
      <c r="F1907" s="576" t="s">
        <v>1294</v>
      </c>
      <c r="G1907" s="576" t="s">
        <v>3666</v>
      </c>
      <c r="H1907" s="848"/>
      <c r="I1907" s="848"/>
    </row>
    <row r="1908" spans="1:9" ht="13.5">
      <c r="A1908" s="669" t="s">
        <v>840</v>
      </c>
      <c r="B1908" s="671" t="s">
        <v>841</v>
      </c>
      <c r="C1908" s="671" t="s">
        <v>842</v>
      </c>
      <c r="D1908" s="575">
        <v>13176</v>
      </c>
      <c r="E1908" s="675" t="s">
        <v>6497</v>
      </c>
      <c r="F1908" s="576" t="s">
        <v>1294</v>
      </c>
      <c r="G1908" s="576" t="s">
        <v>3666</v>
      </c>
      <c r="H1908" s="848"/>
      <c r="I1908" s="848"/>
    </row>
    <row r="1909" spans="1:9" ht="13.5">
      <c r="A1909" s="669" t="s">
        <v>843</v>
      </c>
      <c r="B1909" s="671" t="s">
        <v>844</v>
      </c>
      <c r="C1909" s="671" t="s">
        <v>845</v>
      </c>
      <c r="D1909" s="575">
        <v>8400</v>
      </c>
      <c r="E1909" s="675" t="s">
        <v>6497</v>
      </c>
      <c r="F1909" s="576" t="s">
        <v>1294</v>
      </c>
      <c r="G1909" s="576" t="s">
        <v>3666</v>
      </c>
      <c r="H1909" s="848"/>
      <c r="I1909" s="848"/>
    </row>
    <row r="1910" spans="1:9" ht="13.5">
      <c r="A1910" s="669" t="s">
        <v>846</v>
      </c>
      <c r="B1910" s="671" t="s">
        <v>847</v>
      </c>
      <c r="C1910" s="671" t="s">
        <v>848</v>
      </c>
      <c r="D1910" s="575">
        <v>10824</v>
      </c>
      <c r="E1910" s="675" t="s">
        <v>6497</v>
      </c>
      <c r="F1910" s="576" t="s">
        <v>1294</v>
      </c>
      <c r="G1910" s="576" t="s">
        <v>3666</v>
      </c>
      <c r="H1910" s="848"/>
      <c r="I1910" s="848"/>
    </row>
    <row r="1911" spans="1:9" ht="13.5">
      <c r="A1911" s="669" t="s">
        <v>849</v>
      </c>
      <c r="B1911" s="671" t="s">
        <v>850</v>
      </c>
      <c r="C1911" s="671" t="s">
        <v>851</v>
      </c>
      <c r="D1911" s="575">
        <v>12708</v>
      </c>
      <c r="E1911" s="675" t="s">
        <v>6497</v>
      </c>
      <c r="F1911" s="576" t="s">
        <v>1294</v>
      </c>
      <c r="G1911" s="576" t="s">
        <v>3666</v>
      </c>
      <c r="H1911" s="848"/>
      <c r="I1911" s="848"/>
    </row>
    <row r="1912" spans="1:9" ht="13.5">
      <c r="A1912" s="669" t="s">
        <v>852</v>
      </c>
      <c r="B1912" s="671" t="s">
        <v>853</v>
      </c>
      <c r="C1912" s="671" t="s">
        <v>854</v>
      </c>
      <c r="D1912" s="575">
        <v>9528</v>
      </c>
      <c r="E1912" s="675" t="s">
        <v>6497</v>
      </c>
      <c r="F1912" s="576" t="s">
        <v>1294</v>
      </c>
      <c r="G1912" s="576" t="s">
        <v>3666</v>
      </c>
      <c r="H1912" s="848"/>
      <c r="I1912" s="848"/>
    </row>
    <row r="1913" spans="1:9" ht="13.5">
      <c r="A1913" s="669" t="s">
        <v>855</v>
      </c>
      <c r="B1913" s="671" t="s">
        <v>856</v>
      </c>
      <c r="C1913" s="671" t="s">
        <v>857</v>
      </c>
      <c r="D1913" s="575">
        <v>12120</v>
      </c>
      <c r="E1913" s="675" t="s">
        <v>6497</v>
      </c>
      <c r="F1913" s="576" t="s">
        <v>1294</v>
      </c>
      <c r="G1913" s="576" t="s">
        <v>3666</v>
      </c>
      <c r="H1913" s="848"/>
      <c r="I1913" s="848"/>
    </row>
    <row r="1914" spans="1:9" ht="13.5">
      <c r="A1914" s="669" t="s">
        <v>858</v>
      </c>
      <c r="B1914" s="671" t="s">
        <v>859</v>
      </c>
      <c r="C1914" s="671" t="s">
        <v>860</v>
      </c>
      <c r="D1914" s="575">
        <v>14280</v>
      </c>
      <c r="E1914" s="675" t="s">
        <v>6497</v>
      </c>
      <c r="F1914" s="576" t="s">
        <v>1294</v>
      </c>
      <c r="G1914" s="576" t="s">
        <v>3666</v>
      </c>
      <c r="H1914" s="848"/>
      <c r="I1914" s="848"/>
    </row>
    <row r="1915" spans="1:9" ht="13.5">
      <c r="A1915" s="669" t="s">
        <v>861</v>
      </c>
      <c r="B1915" s="671" t="s">
        <v>862</v>
      </c>
      <c r="C1915" s="671" t="s">
        <v>863</v>
      </c>
      <c r="D1915" s="575">
        <v>13764</v>
      </c>
      <c r="E1915" s="675" t="s">
        <v>6497</v>
      </c>
      <c r="F1915" s="576" t="s">
        <v>1294</v>
      </c>
      <c r="G1915" s="576" t="s">
        <v>3666</v>
      </c>
      <c r="H1915" s="848"/>
      <c r="I1915" s="848"/>
    </row>
    <row r="1916" spans="1:9" ht="13.5">
      <c r="A1916" s="669" t="s">
        <v>864</v>
      </c>
      <c r="B1916" s="671" t="s">
        <v>865</v>
      </c>
      <c r="C1916" s="671" t="s">
        <v>866</v>
      </c>
      <c r="D1916" s="575">
        <v>17544</v>
      </c>
      <c r="E1916" s="675" t="s">
        <v>6497</v>
      </c>
      <c r="F1916" s="576" t="s">
        <v>1294</v>
      </c>
      <c r="G1916" s="576" t="s">
        <v>3666</v>
      </c>
      <c r="H1916" s="848"/>
      <c r="I1916" s="848"/>
    </row>
    <row r="1917" spans="1:9" ht="13.5">
      <c r="A1917" s="669" t="s">
        <v>867</v>
      </c>
      <c r="B1917" s="671" t="s">
        <v>868</v>
      </c>
      <c r="C1917" s="671" t="s">
        <v>869</v>
      </c>
      <c r="D1917" s="575">
        <v>20688</v>
      </c>
      <c r="E1917" s="675" t="s">
        <v>6497</v>
      </c>
      <c r="F1917" s="576" t="s">
        <v>1294</v>
      </c>
      <c r="G1917" s="576" t="s">
        <v>3666</v>
      </c>
      <c r="H1917" s="848"/>
      <c r="I1917" s="848"/>
    </row>
    <row r="1918" spans="1:9" ht="13.5">
      <c r="A1918" s="669" t="s">
        <v>870</v>
      </c>
      <c r="B1918" s="671" t="s">
        <v>871</v>
      </c>
      <c r="C1918" s="671" t="s">
        <v>872</v>
      </c>
      <c r="D1918" s="575">
        <v>14184</v>
      </c>
      <c r="E1918" s="675" t="s">
        <v>6497</v>
      </c>
      <c r="F1918" s="576" t="s">
        <v>1294</v>
      </c>
      <c r="G1918" s="576" t="s">
        <v>3666</v>
      </c>
      <c r="H1918" s="848"/>
      <c r="I1918" s="848"/>
    </row>
    <row r="1919" spans="1:9" ht="13.5">
      <c r="A1919" s="669" t="s">
        <v>873</v>
      </c>
      <c r="B1919" s="671" t="s">
        <v>874</v>
      </c>
      <c r="C1919" s="671" t="s">
        <v>875</v>
      </c>
      <c r="D1919" s="575">
        <v>18072</v>
      </c>
      <c r="E1919" s="675" t="s">
        <v>6497</v>
      </c>
      <c r="F1919" s="576" t="s">
        <v>1294</v>
      </c>
      <c r="G1919" s="576" t="s">
        <v>3666</v>
      </c>
      <c r="H1919" s="848"/>
      <c r="I1919" s="848"/>
    </row>
    <row r="1920" spans="1:9" ht="13.5">
      <c r="A1920" s="669" t="s">
        <v>876</v>
      </c>
      <c r="B1920" s="671" t="s">
        <v>877</v>
      </c>
      <c r="C1920" s="671" t="s">
        <v>878</v>
      </c>
      <c r="D1920" s="575">
        <v>21312</v>
      </c>
      <c r="E1920" s="675" t="s">
        <v>6497</v>
      </c>
      <c r="F1920" s="576" t="s">
        <v>1294</v>
      </c>
      <c r="G1920" s="576" t="s">
        <v>3666</v>
      </c>
      <c r="H1920" s="848"/>
      <c r="I1920" s="848"/>
    </row>
    <row r="1921" spans="1:9" ht="13.5">
      <c r="A1921" s="669" t="s">
        <v>879</v>
      </c>
      <c r="B1921" s="671" t="s">
        <v>880</v>
      </c>
      <c r="C1921" s="671" t="s">
        <v>881</v>
      </c>
      <c r="D1921" s="575">
        <v>1596</v>
      </c>
      <c r="E1921" s="675" t="s">
        <v>6497</v>
      </c>
      <c r="F1921" s="576" t="s">
        <v>1294</v>
      </c>
      <c r="G1921" s="576" t="s">
        <v>3666</v>
      </c>
      <c r="H1921" s="848"/>
      <c r="I1921" s="848"/>
    </row>
    <row r="1922" spans="1:9" ht="13.5">
      <c r="A1922" s="669" t="s">
        <v>882</v>
      </c>
      <c r="B1922" s="671" t="s">
        <v>883</v>
      </c>
      <c r="C1922" s="671" t="s">
        <v>884</v>
      </c>
      <c r="D1922" s="575">
        <v>6372</v>
      </c>
      <c r="E1922" s="675" t="s">
        <v>6497</v>
      </c>
      <c r="F1922" s="576" t="s">
        <v>1294</v>
      </c>
      <c r="G1922" s="576" t="s">
        <v>3666</v>
      </c>
      <c r="H1922" s="848"/>
      <c r="I1922" s="848"/>
    </row>
    <row r="1923" spans="1:9" ht="13.5">
      <c r="A1923" s="669" t="s">
        <v>885</v>
      </c>
      <c r="B1923" s="671" t="s">
        <v>886</v>
      </c>
      <c r="C1923" s="671" t="s">
        <v>887</v>
      </c>
      <c r="D1923" s="575">
        <v>11148</v>
      </c>
      <c r="E1923" s="675" t="s">
        <v>6497</v>
      </c>
      <c r="F1923" s="576" t="s">
        <v>1294</v>
      </c>
      <c r="G1923" s="576" t="s">
        <v>3666</v>
      </c>
      <c r="H1923" s="848"/>
      <c r="I1923" s="848"/>
    </row>
    <row r="1924" spans="1:9" ht="13.5">
      <c r="A1924" s="669" t="s">
        <v>888</v>
      </c>
      <c r="B1924" s="671" t="s">
        <v>889</v>
      </c>
      <c r="C1924" s="671" t="s">
        <v>890</v>
      </c>
      <c r="D1924" s="575">
        <v>1596</v>
      </c>
      <c r="E1924" s="675" t="s">
        <v>6497</v>
      </c>
      <c r="F1924" s="576" t="s">
        <v>1294</v>
      </c>
      <c r="G1924" s="576" t="s">
        <v>3666</v>
      </c>
      <c r="H1924" s="848"/>
      <c r="I1924" s="848"/>
    </row>
    <row r="1925" spans="1:9" ht="13.5">
      <c r="A1925" s="671" t="s">
        <v>891</v>
      </c>
      <c r="B1925" s="671" t="s">
        <v>892</v>
      </c>
      <c r="C1925" s="671" t="s">
        <v>893</v>
      </c>
      <c r="D1925" s="575">
        <v>6372</v>
      </c>
      <c r="E1925" s="675" t="s">
        <v>6497</v>
      </c>
      <c r="F1925" s="576" t="s">
        <v>1294</v>
      </c>
      <c r="G1925" s="576" t="s">
        <v>3666</v>
      </c>
      <c r="H1925" s="848"/>
      <c r="I1925" s="848"/>
    </row>
    <row r="1926" spans="1:9" ht="13.5">
      <c r="A1926" s="671" t="s">
        <v>894</v>
      </c>
      <c r="B1926" s="671" t="s">
        <v>895</v>
      </c>
      <c r="C1926" s="671" t="s">
        <v>896</v>
      </c>
      <c r="D1926" s="575">
        <v>11148</v>
      </c>
      <c r="E1926" s="675" t="s">
        <v>6497</v>
      </c>
      <c r="F1926" s="576" t="s">
        <v>1294</v>
      </c>
      <c r="G1926" s="576" t="s">
        <v>3666</v>
      </c>
      <c r="H1926" s="848"/>
      <c r="I1926" s="848"/>
    </row>
    <row r="1927" spans="1:9" ht="13.5">
      <c r="A1927" s="669" t="s">
        <v>897</v>
      </c>
      <c r="B1927" s="671" t="s">
        <v>3113</v>
      </c>
      <c r="C1927" s="671" t="s">
        <v>3114</v>
      </c>
      <c r="D1927" s="575">
        <v>6.18</v>
      </c>
      <c r="E1927" s="675" t="s">
        <v>6497</v>
      </c>
      <c r="F1927" s="576" t="s">
        <v>1294</v>
      </c>
      <c r="G1927" s="576" t="s">
        <v>3666</v>
      </c>
      <c r="H1927" s="848"/>
      <c r="I1927" s="848"/>
    </row>
    <row r="1928" spans="1:9" ht="13.5">
      <c r="A1928" s="669" t="s">
        <v>898</v>
      </c>
      <c r="B1928" s="671" t="s">
        <v>3115</v>
      </c>
      <c r="C1928" s="671" t="s">
        <v>3116</v>
      </c>
      <c r="D1928" s="575">
        <v>6.18</v>
      </c>
      <c r="E1928" s="675" t="s">
        <v>6497</v>
      </c>
      <c r="F1928" s="576" t="s">
        <v>1294</v>
      </c>
      <c r="G1928" s="576" t="s">
        <v>3666</v>
      </c>
      <c r="H1928" s="848"/>
      <c r="I1928" s="848"/>
    </row>
    <row r="1929" spans="1:9" ht="13.5">
      <c r="A1929" s="669" t="s">
        <v>899</v>
      </c>
      <c r="B1929" s="671" t="s">
        <v>3117</v>
      </c>
      <c r="C1929" s="671" t="s">
        <v>3118</v>
      </c>
      <c r="D1929" s="575">
        <v>6.18</v>
      </c>
      <c r="E1929" s="675" t="s">
        <v>6497</v>
      </c>
      <c r="F1929" s="576" t="s">
        <v>1294</v>
      </c>
      <c r="G1929" s="576" t="s">
        <v>3666</v>
      </c>
      <c r="H1929" s="848"/>
      <c r="I1929" s="848"/>
    </row>
    <row r="1930" spans="1:9" ht="13.5">
      <c r="A1930" s="669" t="s">
        <v>900</v>
      </c>
      <c r="B1930" s="671" t="s">
        <v>3119</v>
      </c>
      <c r="C1930" s="671" t="s">
        <v>3120</v>
      </c>
      <c r="D1930" s="575">
        <v>5.15</v>
      </c>
      <c r="E1930" s="675" t="s">
        <v>6497</v>
      </c>
      <c r="F1930" s="576" t="s">
        <v>1294</v>
      </c>
      <c r="G1930" s="576" t="s">
        <v>3666</v>
      </c>
      <c r="H1930" s="848"/>
      <c r="I1930" s="848"/>
    </row>
    <row r="1931" spans="1:9" ht="13.5">
      <c r="A1931" s="669" t="s">
        <v>901</v>
      </c>
      <c r="B1931" s="671" t="s">
        <v>3121</v>
      </c>
      <c r="C1931" s="671" t="s">
        <v>3122</v>
      </c>
      <c r="D1931" s="575">
        <v>5.15</v>
      </c>
      <c r="E1931" s="675" t="s">
        <v>6497</v>
      </c>
      <c r="F1931" s="576" t="s">
        <v>1294</v>
      </c>
      <c r="G1931" s="576" t="s">
        <v>3666</v>
      </c>
      <c r="H1931" s="848"/>
      <c r="I1931" s="848"/>
    </row>
    <row r="1932" spans="1:9" ht="14.25" thickBot="1">
      <c r="A1932" s="669" t="s">
        <v>902</v>
      </c>
      <c r="B1932" s="671" t="s">
        <v>3123</v>
      </c>
      <c r="C1932" s="671" t="s">
        <v>3124</v>
      </c>
      <c r="D1932" s="575">
        <v>4.12</v>
      </c>
      <c r="E1932" s="675" t="s">
        <v>6497</v>
      </c>
      <c r="F1932" s="576" t="s">
        <v>1294</v>
      </c>
      <c r="G1932" s="576" t="s">
        <v>3666</v>
      </c>
      <c r="H1932" s="848"/>
      <c r="I1932" s="848"/>
    </row>
    <row r="1933" spans="1:9" ht="13.5">
      <c r="A1933" s="679" t="s">
        <v>2515</v>
      </c>
      <c r="B1933" s="132"/>
      <c r="C1933" s="132"/>
      <c r="D1933" s="132"/>
      <c r="E1933" s="132"/>
      <c r="F1933" s="132"/>
      <c r="G1933" s="262"/>
      <c r="H1933" s="158"/>
      <c r="I1933" s="158"/>
    </row>
    <row r="1934" spans="1:9" ht="13.5">
      <c r="A1934" s="672" t="s">
        <v>906</v>
      </c>
      <c r="B1934" s="671" t="s">
        <v>3125</v>
      </c>
      <c r="C1934" s="671" t="s">
        <v>3125</v>
      </c>
      <c r="D1934" s="575">
        <v>4620</v>
      </c>
      <c r="E1934" s="675" t="s">
        <v>6497</v>
      </c>
      <c r="F1934" s="576" t="s">
        <v>7</v>
      </c>
      <c r="G1934" s="576" t="s">
        <v>3666</v>
      </c>
      <c r="H1934" s="848"/>
      <c r="I1934" s="848"/>
    </row>
    <row r="1935" spans="1:9" ht="13.5">
      <c r="A1935" s="672" t="s">
        <v>907</v>
      </c>
      <c r="B1935" s="671" t="s">
        <v>3126</v>
      </c>
      <c r="C1935" s="671" t="s">
        <v>3126</v>
      </c>
      <c r="D1935" s="575">
        <v>5892</v>
      </c>
      <c r="E1935" s="675" t="s">
        <v>6497</v>
      </c>
      <c r="F1935" s="576" t="s">
        <v>7</v>
      </c>
      <c r="G1935" s="576" t="s">
        <v>3666</v>
      </c>
      <c r="H1935" s="848"/>
      <c r="I1935" s="848"/>
    </row>
    <row r="1936" spans="1:9" ht="13.5">
      <c r="A1936" s="672" t="s">
        <v>908</v>
      </c>
      <c r="B1936" s="671" t="s">
        <v>3127</v>
      </c>
      <c r="C1936" s="671" t="s">
        <v>3127</v>
      </c>
      <c r="D1936" s="575">
        <v>6912</v>
      </c>
      <c r="E1936" s="675" t="s">
        <v>6497</v>
      </c>
      <c r="F1936" s="576" t="s">
        <v>7</v>
      </c>
      <c r="G1936" s="576" t="s">
        <v>3666</v>
      </c>
      <c r="H1936" s="848"/>
      <c r="I1936" s="848"/>
    </row>
    <row r="1937" spans="1:9" ht="13.5">
      <c r="A1937" s="672" t="s">
        <v>909</v>
      </c>
      <c r="B1937" s="671" t="s">
        <v>3128</v>
      </c>
      <c r="C1937" s="671" t="s">
        <v>3128</v>
      </c>
      <c r="D1937" s="575">
        <v>4392</v>
      </c>
      <c r="E1937" s="675" t="s">
        <v>6497</v>
      </c>
      <c r="F1937" s="576" t="s">
        <v>7</v>
      </c>
      <c r="G1937" s="576" t="s">
        <v>3666</v>
      </c>
      <c r="H1937" s="848"/>
      <c r="I1937" s="848"/>
    </row>
    <row r="1938" spans="1:9" ht="13.5">
      <c r="A1938" s="672" t="s">
        <v>910</v>
      </c>
      <c r="B1938" s="671" t="s">
        <v>3129</v>
      </c>
      <c r="C1938" s="671" t="s">
        <v>3129</v>
      </c>
      <c r="D1938" s="575">
        <v>5616</v>
      </c>
      <c r="E1938" s="675" t="s">
        <v>6497</v>
      </c>
      <c r="F1938" s="576" t="s">
        <v>7</v>
      </c>
      <c r="G1938" s="576" t="s">
        <v>3666</v>
      </c>
      <c r="H1938" s="848"/>
      <c r="I1938" s="848"/>
    </row>
    <row r="1939" spans="1:9" ht="13.5">
      <c r="A1939" s="672" t="s">
        <v>911</v>
      </c>
      <c r="B1939" s="671" t="s">
        <v>3130</v>
      </c>
      <c r="C1939" s="671" t="s">
        <v>3130</v>
      </c>
      <c r="D1939" s="575">
        <v>6588</v>
      </c>
      <c r="E1939" s="675" t="s">
        <v>6497</v>
      </c>
      <c r="F1939" s="576" t="s">
        <v>7</v>
      </c>
      <c r="G1939" s="576" t="s">
        <v>3666</v>
      </c>
      <c r="H1939" s="848"/>
      <c r="I1939" s="848"/>
    </row>
    <row r="1940" spans="1:9" ht="13.5">
      <c r="A1940" s="672" t="s">
        <v>912</v>
      </c>
      <c r="B1940" s="671" t="s">
        <v>3131</v>
      </c>
      <c r="C1940" s="671" t="s">
        <v>3131</v>
      </c>
      <c r="D1940" s="575">
        <v>6684</v>
      </c>
      <c r="E1940" s="675" t="s">
        <v>6497</v>
      </c>
      <c r="F1940" s="576" t="s">
        <v>7</v>
      </c>
      <c r="G1940" s="576" t="s">
        <v>3666</v>
      </c>
      <c r="H1940" s="848"/>
      <c r="I1940" s="848"/>
    </row>
    <row r="1941" spans="1:9" ht="13.5">
      <c r="A1941" s="672" t="s">
        <v>913</v>
      </c>
      <c r="B1941" s="671" t="s">
        <v>3132</v>
      </c>
      <c r="C1941" s="671" t="s">
        <v>3132</v>
      </c>
      <c r="D1941" s="575">
        <v>8556</v>
      </c>
      <c r="E1941" s="675" t="s">
        <v>6497</v>
      </c>
      <c r="F1941" s="576" t="s">
        <v>7</v>
      </c>
      <c r="G1941" s="576" t="s">
        <v>3666</v>
      </c>
      <c r="H1941" s="848"/>
      <c r="I1941" s="848"/>
    </row>
    <row r="1942" spans="1:9" ht="13.5">
      <c r="A1942" s="669" t="s">
        <v>914</v>
      </c>
      <c r="B1942" s="671" t="s">
        <v>3133</v>
      </c>
      <c r="C1942" s="671" t="s">
        <v>3133</v>
      </c>
      <c r="D1942" s="575">
        <v>10080</v>
      </c>
      <c r="E1942" s="675" t="s">
        <v>6497</v>
      </c>
      <c r="F1942" s="576" t="s">
        <v>7</v>
      </c>
      <c r="G1942" s="576" t="s">
        <v>3666</v>
      </c>
      <c r="H1942" s="848"/>
      <c r="I1942" s="848"/>
    </row>
    <row r="1943" spans="1:9" ht="13.5">
      <c r="A1943" s="669" t="s">
        <v>915</v>
      </c>
      <c r="B1943" s="671" t="s">
        <v>3134</v>
      </c>
      <c r="C1943" s="671" t="s">
        <v>3134</v>
      </c>
      <c r="D1943" s="575">
        <v>10980</v>
      </c>
      <c r="E1943" s="675" t="s">
        <v>6497</v>
      </c>
      <c r="F1943" s="576" t="s">
        <v>7</v>
      </c>
      <c r="G1943" s="576" t="s">
        <v>3666</v>
      </c>
      <c r="H1943" s="848"/>
      <c r="I1943" s="848"/>
    </row>
    <row r="1944" spans="1:9" ht="13.5">
      <c r="A1944" s="669" t="s">
        <v>916</v>
      </c>
      <c r="B1944" s="671" t="s">
        <v>3135</v>
      </c>
      <c r="C1944" s="671" t="s">
        <v>3135</v>
      </c>
      <c r="D1944" s="575">
        <v>14040</v>
      </c>
      <c r="E1944" s="675" t="s">
        <v>6497</v>
      </c>
      <c r="F1944" s="576" t="s">
        <v>7</v>
      </c>
      <c r="G1944" s="576" t="s">
        <v>3666</v>
      </c>
      <c r="H1944" s="848"/>
      <c r="I1944" s="848"/>
    </row>
    <row r="1945" spans="1:9" ht="13.5">
      <c r="A1945" s="669" t="s">
        <v>917</v>
      </c>
      <c r="B1945" s="671" t="s">
        <v>3136</v>
      </c>
      <c r="C1945" s="671" t="s">
        <v>3136</v>
      </c>
      <c r="D1945" s="575">
        <v>16464</v>
      </c>
      <c r="E1945" s="675" t="s">
        <v>6497</v>
      </c>
      <c r="F1945" s="576" t="s">
        <v>7</v>
      </c>
      <c r="G1945" s="576" t="s">
        <v>3666</v>
      </c>
      <c r="H1945" s="848"/>
      <c r="I1945" s="848"/>
    </row>
    <row r="1946" spans="1:9" ht="13.5">
      <c r="A1946" s="669" t="s">
        <v>918</v>
      </c>
      <c r="B1946" s="671" t="s">
        <v>3137</v>
      </c>
      <c r="C1946" s="671" t="s">
        <v>3137</v>
      </c>
      <c r="D1946" s="575">
        <v>3288</v>
      </c>
      <c r="E1946" s="675" t="s">
        <v>6497</v>
      </c>
      <c r="F1946" s="576" t="s">
        <v>7</v>
      </c>
      <c r="G1946" s="576" t="s">
        <v>3666</v>
      </c>
      <c r="H1946" s="848"/>
      <c r="I1946" s="848"/>
    </row>
    <row r="1947" spans="1:9" ht="13.5">
      <c r="A1947" s="669" t="s">
        <v>919</v>
      </c>
      <c r="B1947" s="671" t="s">
        <v>3138</v>
      </c>
      <c r="C1947" s="671" t="s">
        <v>3138</v>
      </c>
      <c r="D1947" s="575">
        <v>4212</v>
      </c>
      <c r="E1947" s="675" t="s">
        <v>6497</v>
      </c>
      <c r="F1947" s="576" t="s">
        <v>7</v>
      </c>
      <c r="G1947" s="576" t="s">
        <v>3666</v>
      </c>
      <c r="H1947" s="848"/>
      <c r="I1947" s="848"/>
    </row>
    <row r="1948" spans="1:9" ht="13.5">
      <c r="A1948" s="669" t="s">
        <v>920</v>
      </c>
      <c r="B1948" s="671" t="s">
        <v>3139</v>
      </c>
      <c r="C1948" s="671" t="s">
        <v>3139</v>
      </c>
      <c r="D1948" s="575">
        <v>4992</v>
      </c>
      <c r="E1948" s="675" t="s">
        <v>6497</v>
      </c>
      <c r="F1948" s="576" t="s">
        <v>7</v>
      </c>
      <c r="G1948" s="576" t="s">
        <v>3666</v>
      </c>
      <c r="H1948" s="848"/>
      <c r="I1948" s="848"/>
    </row>
    <row r="1949" spans="1:9" ht="13.5">
      <c r="A1949" s="669" t="s">
        <v>921</v>
      </c>
      <c r="B1949" s="671" t="s">
        <v>3140</v>
      </c>
      <c r="C1949" s="671" t="s">
        <v>3140</v>
      </c>
      <c r="D1949" s="575">
        <v>3288</v>
      </c>
      <c r="E1949" s="675" t="s">
        <v>6497</v>
      </c>
      <c r="F1949" s="576" t="s">
        <v>7</v>
      </c>
      <c r="G1949" s="576" t="s">
        <v>3666</v>
      </c>
      <c r="H1949" s="848"/>
      <c r="I1949" s="848"/>
    </row>
    <row r="1950" spans="1:9" ht="13.5">
      <c r="A1950" s="669" t="s">
        <v>922</v>
      </c>
      <c r="B1950" s="671" t="s">
        <v>3141</v>
      </c>
      <c r="C1950" s="671" t="s">
        <v>3141</v>
      </c>
      <c r="D1950" s="575">
        <v>4212</v>
      </c>
      <c r="E1950" s="675" t="s">
        <v>6497</v>
      </c>
      <c r="F1950" s="576" t="s">
        <v>7</v>
      </c>
      <c r="G1950" s="576" t="s">
        <v>3666</v>
      </c>
      <c r="H1950" s="848"/>
      <c r="I1950" s="848"/>
    </row>
    <row r="1951" spans="1:9" ht="13.5">
      <c r="A1951" s="669" t="s">
        <v>923</v>
      </c>
      <c r="B1951" s="671" t="s">
        <v>3142</v>
      </c>
      <c r="C1951" s="671" t="s">
        <v>3142</v>
      </c>
      <c r="D1951" s="575">
        <v>4992</v>
      </c>
      <c r="E1951" s="675" t="s">
        <v>6497</v>
      </c>
      <c r="F1951" s="576" t="s">
        <v>7</v>
      </c>
      <c r="G1951" s="576" t="s">
        <v>3666</v>
      </c>
      <c r="H1951" s="848"/>
      <c r="I1951" s="848"/>
    </row>
    <row r="1952" spans="1:9" ht="13.5">
      <c r="A1952" s="669" t="s">
        <v>924</v>
      </c>
      <c r="B1952" s="671" t="s">
        <v>3143</v>
      </c>
      <c r="C1952" s="671" t="s">
        <v>3143</v>
      </c>
      <c r="D1952" s="575">
        <v>3288</v>
      </c>
      <c r="E1952" s="675" t="s">
        <v>6497</v>
      </c>
      <c r="F1952" s="576" t="s">
        <v>7</v>
      </c>
      <c r="G1952" s="576" t="s">
        <v>3666</v>
      </c>
      <c r="H1952" s="848"/>
      <c r="I1952" s="848"/>
    </row>
    <row r="1953" spans="1:9" ht="13.5">
      <c r="A1953" s="669" t="s">
        <v>925</v>
      </c>
      <c r="B1953" s="671" t="s">
        <v>3144</v>
      </c>
      <c r="C1953" s="671" t="s">
        <v>3144</v>
      </c>
      <c r="D1953" s="575">
        <v>4212</v>
      </c>
      <c r="E1953" s="675" t="s">
        <v>6497</v>
      </c>
      <c r="F1953" s="576" t="s">
        <v>7</v>
      </c>
      <c r="G1953" s="576" t="s">
        <v>3666</v>
      </c>
      <c r="H1953" s="848"/>
      <c r="I1953" s="848"/>
    </row>
    <row r="1954" spans="1:9" ht="13.5">
      <c r="A1954" s="669" t="s">
        <v>926</v>
      </c>
      <c r="B1954" s="671" t="s">
        <v>3145</v>
      </c>
      <c r="C1954" s="671" t="s">
        <v>3145</v>
      </c>
      <c r="D1954" s="575">
        <v>4992</v>
      </c>
      <c r="E1954" s="675" t="s">
        <v>6497</v>
      </c>
      <c r="F1954" s="576" t="s">
        <v>7</v>
      </c>
      <c r="G1954" s="576" t="s">
        <v>3666</v>
      </c>
      <c r="H1954" s="848"/>
      <c r="I1954" s="848"/>
    </row>
    <row r="1955" spans="1:9" ht="13.5">
      <c r="A1955" s="669" t="s">
        <v>927</v>
      </c>
      <c r="B1955" s="671" t="s">
        <v>3146</v>
      </c>
      <c r="C1955" s="671" t="s">
        <v>3146</v>
      </c>
      <c r="D1955" s="575">
        <v>3288</v>
      </c>
      <c r="E1955" s="675" t="s">
        <v>6497</v>
      </c>
      <c r="F1955" s="576" t="s">
        <v>7</v>
      </c>
      <c r="G1955" s="576" t="s">
        <v>3666</v>
      </c>
      <c r="H1955" s="848"/>
      <c r="I1955" s="848"/>
    </row>
    <row r="1956" spans="1:9" ht="13.5">
      <c r="A1956" s="669" t="s">
        <v>928</v>
      </c>
      <c r="B1956" s="671" t="s">
        <v>3147</v>
      </c>
      <c r="C1956" s="671" t="s">
        <v>3147</v>
      </c>
      <c r="D1956" s="575">
        <v>4212</v>
      </c>
      <c r="E1956" s="675" t="s">
        <v>6497</v>
      </c>
      <c r="F1956" s="576" t="s">
        <v>7</v>
      </c>
      <c r="G1956" s="576" t="s">
        <v>3666</v>
      </c>
      <c r="H1956" s="848"/>
      <c r="I1956" s="848"/>
    </row>
    <row r="1957" spans="1:9" ht="13.5">
      <c r="A1957" s="669" t="s">
        <v>929</v>
      </c>
      <c r="B1957" s="671" t="s">
        <v>3148</v>
      </c>
      <c r="C1957" s="671" t="s">
        <v>3148</v>
      </c>
      <c r="D1957" s="575">
        <v>4992</v>
      </c>
      <c r="E1957" s="675" t="s">
        <v>6497</v>
      </c>
      <c r="F1957" s="576" t="s">
        <v>7</v>
      </c>
      <c r="G1957" s="576" t="s">
        <v>3666</v>
      </c>
      <c r="H1957" s="848"/>
      <c r="I1957" s="848"/>
    </row>
    <row r="1958" spans="1:9" ht="13.5">
      <c r="A1958" s="669" t="s">
        <v>930</v>
      </c>
      <c r="B1958" s="673" t="s">
        <v>931</v>
      </c>
      <c r="C1958" s="673" t="s">
        <v>931</v>
      </c>
      <c r="D1958" s="575">
        <v>2964</v>
      </c>
      <c r="E1958" s="675" t="s">
        <v>6497</v>
      </c>
      <c r="F1958" s="576" t="s">
        <v>7</v>
      </c>
      <c r="G1958" s="576" t="s">
        <v>3666</v>
      </c>
      <c r="H1958" s="848"/>
      <c r="I1958" s="848"/>
    </row>
    <row r="1959" spans="1:9" ht="13.5">
      <c r="A1959" s="669" t="s">
        <v>932</v>
      </c>
      <c r="B1959" s="673" t="s">
        <v>933</v>
      </c>
      <c r="C1959" s="673" t="s">
        <v>933</v>
      </c>
      <c r="D1959" s="575">
        <v>7644</v>
      </c>
      <c r="E1959" s="675" t="s">
        <v>6497</v>
      </c>
      <c r="F1959" s="576" t="s">
        <v>7</v>
      </c>
      <c r="G1959" s="576" t="s">
        <v>3666</v>
      </c>
      <c r="H1959" s="848"/>
      <c r="I1959" s="848"/>
    </row>
    <row r="1960" spans="1:9" ht="13.5">
      <c r="A1960" s="669" t="s">
        <v>934</v>
      </c>
      <c r="B1960" s="673" t="s">
        <v>935</v>
      </c>
      <c r="C1960" s="673" t="s">
        <v>935</v>
      </c>
      <c r="D1960" s="575">
        <v>2856</v>
      </c>
      <c r="E1960" s="675" t="s">
        <v>6497</v>
      </c>
      <c r="F1960" s="576" t="s">
        <v>7</v>
      </c>
      <c r="G1960" s="576" t="s">
        <v>3666</v>
      </c>
      <c r="H1960" s="848"/>
      <c r="I1960" s="848"/>
    </row>
    <row r="1961" spans="1:9" ht="13.5">
      <c r="A1961" s="669" t="s">
        <v>936</v>
      </c>
      <c r="B1961" s="673" t="s">
        <v>937</v>
      </c>
      <c r="C1961" s="673" t="s">
        <v>937</v>
      </c>
      <c r="D1961" s="575">
        <v>2856</v>
      </c>
      <c r="E1961" s="675" t="s">
        <v>6497</v>
      </c>
      <c r="F1961" s="576" t="s">
        <v>7</v>
      </c>
      <c r="G1961" s="576" t="s">
        <v>3666</v>
      </c>
      <c r="H1961" s="848"/>
      <c r="I1961" s="848"/>
    </row>
    <row r="1962" spans="1:9" ht="13.5">
      <c r="A1962" s="669" t="s">
        <v>938</v>
      </c>
      <c r="B1962" s="673" t="s">
        <v>939</v>
      </c>
      <c r="C1962" s="673" t="s">
        <v>939</v>
      </c>
      <c r="D1962" s="575">
        <v>2856</v>
      </c>
      <c r="E1962" s="675" t="s">
        <v>6497</v>
      </c>
      <c r="F1962" s="576" t="s">
        <v>7</v>
      </c>
      <c r="G1962" s="576" t="s">
        <v>3666</v>
      </c>
      <c r="H1962" s="848"/>
      <c r="I1962" s="848"/>
    </row>
    <row r="1963" spans="1:9" ht="13.5">
      <c r="A1963" s="669" t="s">
        <v>940</v>
      </c>
      <c r="B1963" s="673" t="s">
        <v>941</v>
      </c>
      <c r="C1963" s="673" t="s">
        <v>941</v>
      </c>
      <c r="D1963" s="575">
        <v>6576</v>
      </c>
      <c r="E1963" s="675" t="s">
        <v>6497</v>
      </c>
      <c r="F1963" s="576" t="s">
        <v>7</v>
      </c>
      <c r="G1963" s="576" t="s">
        <v>3666</v>
      </c>
      <c r="H1963" s="848"/>
      <c r="I1963" s="848"/>
    </row>
    <row r="1964" spans="1:9" ht="13.5">
      <c r="A1964" s="671" t="s">
        <v>942</v>
      </c>
      <c r="B1964" s="673" t="s">
        <v>943</v>
      </c>
      <c r="C1964" s="673" t="s">
        <v>943</v>
      </c>
      <c r="D1964" s="575">
        <v>6576</v>
      </c>
      <c r="E1964" s="675" t="s">
        <v>6497</v>
      </c>
      <c r="F1964" s="576" t="s">
        <v>7</v>
      </c>
      <c r="G1964" s="576" t="s">
        <v>3666</v>
      </c>
      <c r="H1964" s="848"/>
      <c r="I1964" s="848"/>
    </row>
    <row r="1965" spans="1:9" ht="13.5">
      <c r="A1965" s="671" t="s">
        <v>944</v>
      </c>
      <c r="B1965" s="673" t="s">
        <v>945</v>
      </c>
      <c r="C1965" s="673" t="s">
        <v>945</v>
      </c>
      <c r="D1965" s="575">
        <v>6576</v>
      </c>
      <c r="E1965" s="675" t="s">
        <v>6497</v>
      </c>
      <c r="F1965" s="576" t="s">
        <v>7</v>
      </c>
      <c r="G1965" s="576" t="s">
        <v>3666</v>
      </c>
      <c r="H1965" s="848"/>
      <c r="I1965" s="848"/>
    </row>
    <row r="1966" spans="1:9" ht="14.25" thickBot="1">
      <c r="A1966" s="671" t="s">
        <v>946</v>
      </c>
      <c r="B1966" s="673" t="s">
        <v>947</v>
      </c>
      <c r="C1966" s="673" t="s">
        <v>947</v>
      </c>
      <c r="D1966" s="575">
        <v>6576</v>
      </c>
      <c r="E1966" s="675" t="s">
        <v>6497</v>
      </c>
      <c r="F1966" s="576" t="s">
        <v>7</v>
      </c>
      <c r="G1966" s="576" t="s">
        <v>3666</v>
      </c>
      <c r="H1966" s="848"/>
      <c r="I1966" s="848"/>
    </row>
    <row r="1967" spans="1:9" ht="13.5">
      <c r="A1967" s="679" t="s">
        <v>2516</v>
      </c>
      <c r="B1967" s="132"/>
      <c r="C1967" s="132"/>
      <c r="D1967" s="132"/>
      <c r="E1967" s="132"/>
      <c r="F1967" s="132"/>
      <c r="G1967" s="262"/>
      <c r="H1967" s="158"/>
      <c r="I1967" s="158"/>
    </row>
    <row r="1968" spans="1:9" ht="13.5">
      <c r="A1968" s="672" t="s">
        <v>948</v>
      </c>
      <c r="B1968" s="671" t="s">
        <v>3149</v>
      </c>
      <c r="C1968" s="671" t="s">
        <v>3150</v>
      </c>
      <c r="D1968" s="575">
        <v>4620</v>
      </c>
      <c r="E1968" s="675" t="s">
        <v>6497</v>
      </c>
      <c r="F1968" s="576" t="s">
        <v>1294</v>
      </c>
      <c r="G1968" s="576" t="s">
        <v>3666</v>
      </c>
      <c r="H1968" s="848"/>
      <c r="I1968" s="848"/>
    </row>
    <row r="1969" spans="1:9" ht="13.5">
      <c r="A1969" s="672" t="s">
        <v>949</v>
      </c>
      <c r="B1969" s="671" t="s">
        <v>3151</v>
      </c>
      <c r="C1969" s="671" t="s">
        <v>3152</v>
      </c>
      <c r="D1969" s="575">
        <v>5892</v>
      </c>
      <c r="E1969" s="675" t="s">
        <v>6497</v>
      </c>
      <c r="F1969" s="576" t="s">
        <v>1294</v>
      </c>
      <c r="G1969" s="576" t="s">
        <v>3666</v>
      </c>
      <c r="H1969" s="848"/>
      <c r="I1969" s="848"/>
    </row>
    <row r="1970" spans="1:9" ht="13.5">
      <c r="A1970" s="672" t="s">
        <v>950</v>
      </c>
      <c r="B1970" s="671" t="s">
        <v>3153</v>
      </c>
      <c r="C1970" s="671" t="s">
        <v>3154</v>
      </c>
      <c r="D1970" s="575">
        <v>6912</v>
      </c>
      <c r="E1970" s="675" t="s">
        <v>6497</v>
      </c>
      <c r="F1970" s="576" t="s">
        <v>1294</v>
      </c>
      <c r="G1970" s="576" t="s">
        <v>3666</v>
      </c>
      <c r="H1970" s="848"/>
      <c r="I1970" s="848"/>
    </row>
    <row r="1971" spans="1:9" ht="13.5">
      <c r="A1971" s="672" t="s">
        <v>951</v>
      </c>
      <c r="B1971" s="671" t="s">
        <v>3155</v>
      </c>
      <c r="C1971" s="671" t="s">
        <v>3156</v>
      </c>
      <c r="D1971" s="575">
        <v>4392</v>
      </c>
      <c r="E1971" s="675" t="s">
        <v>6497</v>
      </c>
      <c r="F1971" s="576" t="s">
        <v>1294</v>
      </c>
      <c r="G1971" s="576" t="s">
        <v>3666</v>
      </c>
      <c r="H1971" s="848"/>
      <c r="I1971" s="848"/>
    </row>
    <row r="1972" spans="1:9" ht="13.5">
      <c r="A1972" s="672" t="s">
        <v>952</v>
      </c>
      <c r="B1972" s="671" t="s">
        <v>3157</v>
      </c>
      <c r="C1972" s="671" t="s">
        <v>3158</v>
      </c>
      <c r="D1972" s="575">
        <v>5616</v>
      </c>
      <c r="E1972" s="675" t="s">
        <v>6497</v>
      </c>
      <c r="F1972" s="576" t="s">
        <v>1294</v>
      </c>
      <c r="G1972" s="576" t="s">
        <v>3666</v>
      </c>
      <c r="H1972" s="848"/>
      <c r="I1972" s="848"/>
    </row>
    <row r="1973" spans="1:9" ht="13.5">
      <c r="A1973" s="672" t="s">
        <v>953</v>
      </c>
      <c r="B1973" s="671" t="s">
        <v>3159</v>
      </c>
      <c r="C1973" s="671" t="s">
        <v>3160</v>
      </c>
      <c r="D1973" s="575">
        <v>6588</v>
      </c>
      <c r="E1973" s="675" t="s">
        <v>6497</v>
      </c>
      <c r="F1973" s="576" t="s">
        <v>1294</v>
      </c>
      <c r="G1973" s="576" t="s">
        <v>3666</v>
      </c>
      <c r="H1973" s="848"/>
      <c r="I1973" s="848"/>
    </row>
    <row r="1974" spans="1:9" ht="13.5">
      <c r="A1974" s="672" t="s">
        <v>954</v>
      </c>
      <c r="B1974" s="671" t="s">
        <v>3161</v>
      </c>
      <c r="C1974" s="671" t="s">
        <v>3162</v>
      </c>
      <c r="D1974" s="575">
        <v>6684</v>
      </c>
      <c r="E1974" s="675" t="s">
        <v>6497</v>
      </c>
      <c r="F1974" s="576" t="s">
        <v>1294</v>
      </c>
      <c r="G1974" s="576" t="s">
        <v>3666</v>
      </c>
      <c r="H1974" s="848"/>
      <c r="I1974" s="848"/>
    </row>
    <row r="1975" spans="1:9" ht="13.5">
      <c r="A1975" s="672" t="s">
        <v>955</v>
      </c>
      <c r="B1975" s="671" t="s">
        <v>3163</v>
      </c>
      <c r="C1975" s="671" t="s">
        <v>3164</v>
      </c>
      <c r="D1975" s="575">
        <v>8556</v>
      </c>
      <c r="E1975" s="675" t="s">
        <v>6497</v>
      </c>
      <c r="F1975" s="576" t="s">
        <v>1294</v>
      </c>
      <c r="G1975" s="576" t="s">
        <v>3666</v>
      </c>
      <c r="H1975" s="848"/>
      <c r="I1975" s="848"/>
    </row>
    <row r="1976" spans="1:9" ht="13.5">
      <c r="A1976" s="672" t="s">
        <v>956</v>
      </c>
      <c r="B1976" s="671" t="s">
        <v>3165</v>
      </c>
      <c r="C1976" s="671" t="s">
        <v>3166</v>
      </c>
      <c r="D1976" s="575">
        <v>10080</v>
      </c>
      <c r="E1976" s="675" t="s">
        <v>6497</v>
      </c>
      <c r="F1976" s="576" t="s">
        <v>1294</v>
      </c>
      <c r="G1976" s="576" t="s">
        <v>3666</v>
      </c>
      <c r="H1976" s="848"/>
      <c r="I1976" s="848"/>
    </row>
    <row r="1977" spans="1:9" ht="13.5">
      <c r="A1977" s="672" t="s">
        <v>957</v>
      </c>
      <c r="B1977" s="671" t="s">
        <v>3167</v>
      </c>
      <c r="C1977" s="671" t="s">
        <v>3168</v>
      </c>
      <c r="D1977" s="575">
        <v>10980</v>
      </c>
      <c r="E1977" s="675" t="s">
        <v>6497</v>
      </c>
      <c r="F1977" s="576" t="s">
        <v>1294</v>
      </c>
      <c r="G1977" s="576" t="s">
        <v>3666</v>
      </c>
      <c r="H1977" s="848"/>
      <c r="I1977" s="848"/>
    </row>
    <row r="1978" spans="1:9" ht="13.5">
      <c r="A1978" s="672" t="s">
        <v>958</v>
      </c>
      <c r="B1978" s="671" t="s">
        <v>3169</v>
      </c>
      <c r="C1978" s="671" t="s">
        <v>3170</v>
      </c>
      <c r="D1978" s="575">
        <v>14040</v>
      </c>
      <c r="E1978" s="675" t="s">
        <v>6497</v>
      </c>
      <c r="F1978" s="576" t="s">
        <v>1294</v>
      </c>
      <c r="G1978" s="576" t="s">
        <v>3666</v>
      </c>
      <c r="H1978" s="848"/>
      <c r="I1978" s="848"/>
    </row>
    <row r="1979" spans="1:9" ht="13.5">
      <c r="A1979" s="672" t="s">
        <v>959</v>
      </c>
      <c r="B1979" s="671" t="s">
        <v>3171</v>
      </c>
      <c r="C1979" s="671" t="s">
        <v>3172</v>
      </c>
      <c r="D1979" s="575">
        <v>16464</v>
      </c>
      <c r="E1979" s="675" t="s">
        <v>6497</v>
      </c>
      <c r="F1979" s="576" t="s">
        <v>1294</v>
      </c>
      <c r="G1979" s="576" t="s">
        <v>3666</v>
      </c>
      <c r="H1979" s="848"/>
      <c r="I1979" s="848"/>
    </row>
    <row r="1980" spans="1:9" ht="13.5">
      <c r="A1980" s="672" t="s">
        <v>960</v>
      </c>
      <c r="B1980" s="671" t="s">
        <v>3173</v>
      </c>
      <c r="C1980" s="671" t="s">
        <v>3174</v>
      </c>
      <c r="D1980" s="575">
        <v>3288</v>
      </c>
      <c r="E1980" s="675" t="s">
        <v>6497</v>
      </c>
      <c r="F1980" s="576" t="s">
        <v>1294</v>
      </c>
      <c r="G1980" s="576" t="s">
        <v>3666</v>
      </c>
      <c r="H1980" s="848"/>
      <c r="I1980" s="848"/>
    </row>
    <row r="1981" spans="1:9" ht="24">
      <c r="A1981" s="672" t="s">
        <v>961</v>
      </c>
      <c r="B1981" s="671" t="s">
        <v>3175</v>
      </c>
      <c r="C1981" s="671" t="s">
        <v>3176</v>
      </c>
      <c r="D1981" s="575">
        <v>4212</v>
      </c>
      <c r="E1981" s="675" t="s">
        <v>6497</v>
      </c>
      <c r="F1981" s="576" t="s">
        <v>1294</v>
      </c>
      <c r="G1981" s="576" t="s">
        <v>3666</v>
      </c>
      <c r="H1981" s="848"/>
      <c r="I1981" s="848"/>
    </row>
    <row r="1982" spans="1:9" ht="24">
      <c r="A1982" s="672" t="s">
        <v>962</v>
      </c>
      <c r="B1982" s="671" t="s">
        <v>3177</v>
      </c>
      <c r="C1982" s="671" t="s">
        <v>3178</v>
      </c>
      <c r="D1982" s="575">
        <v>4992</v>
      </c>
      <c r="E1982" s="675" t="s">
        <v>6497</v>
      </c>
      <c r="F1982" s="576" t="s">
        <v>1294</v>
      </c>
      <c r="G1982" s="576" t="s">
        <v>3666</v>
      </c>
      <c r="H1982" s="848"/>
      <c r="I1982" s="848"/>
    </row>
    <row r="1983" spans="1:9" ht="13.5">
      <c r="A1983" s="672" t="s">
        <v>963</v>
      </c>
      <c r="B1983" s="671" t="s">
        <v>3179</v>
      </c>
      <c r="C1983" s="671" t="s">
        <v>3180</v>
      </c>
      <c r="D1983" s="575">
        <v>3288</v>
      </c>
      <c r="E1983" s="675" t="s">
        <v>6497</v>
      </c>
      <c r="F1983" s="576" t="s">
        <v>1294</v>
      </c>
      <c r="G1983" s="576" t="s">
        <v>3666</v>
      </c>
      <c r="H1983" s="848"/>
      <c r="I1983" s="848"/>
    </row>
    <row r="1984" spans="1:9" ht="24">
      <c r="A1984" s="672" t="s">
        <v>964</v>
      </c>
      <c r="B1984" s="671" t="s">
        <v>3181</v>
      </c>
      <c r="C1984" s="671" t="s">
        <v>3182</v>
      </c>
      <c r="D1984" s="575">
        <v>4212</v>
      </c>
      <c r="E1984" s="675" t="s">
        <v>6497</v>
      </c>
      <c r="F1984" s="576" t="s">
        <v>1294</v>
      </c>
      <c r="G1984" s="576" t="s">
        <v>3666</v>
      </c>
      <c r="H1984" s="848"/>
      <c r="I1984" s="848"/>
    </row>
    <row r="1985" spans="1:9" ht="24">
      <c r="A1985" s="672" t="s">
        <v>965</v>
      </c>
      <c r="B1985" s="671" t="s">
        <v>3183</v>
      </c>
      <c r="C1985" s="671" t="s">
        <v>3184</v>
      </c>
      <c r="D1985" s="575">
        <v>4992</v>
      </c>
      <c r="E1985" s="675" t="s">
        <v>6497</v>
      </c>
      <c r="F1985" s="576" t="s">
        <v>1294</v>
      </c>
      <c r="G1985" s="576" t="s">
        <v>3666</v>
      </c>
      <c r="H1985" s="848"/>
      <c r="I1985" s="848"/>
    </row>
    <row r="1986" spans="1:9" ht="13.5">
      <c r="A1986" s="672" t="s">
        <v>966</v>
      </c>
      <c r="B1986" s="671" t="s">
        <v>3185</v>
      </c>
      <c r="C1986" s="671" t="s">
        <v>3186</v>
      </c>
      <c r="D1986" s="575">
        <v>3288</v>
      </c>
      <c r="E1986" s="675" t="s">
        <v>6497</v>
      </c>
      <c r="F1986" s="576" t="s">
        <v>1294</v>
      </c>
      <c r="G1986" s="576" t="s">
        <v>3666</v>
      </c>
      <c r="H1986" s="848"/>
      <c r="I1986" s="848"/>
    </row>
    <row r="1987" spans="1:9" ht="24">
      <c r="A1987" s="672" t="s">
        <v>967</v>
      </c>
      <c r="B1987" s="671" t="s">
        <v>3187</v>
      </c>
      <c r="C1987" s="671" t="s">
        <v>3188</v>
      </c>
      <c r="D1987" s="575">
        <v>4212</v>
      </c>
      <c r="E1987" s="675" t="s">
        <v>6497</v>
      </c>
      <c r="F1987" s="576" t="s">
        <v>1294</v>
      </c>
      <c r="G1987" s="576" t="s">
        <v>3666</v>
      </c>
      <c r="H1987" s="848"/>
      <c r="I1987" s="848"/>
    </row>
    <row r="1988" spans="1:9" ht="24">
      <c r="A1988" s="672" t="s">
        <v>968</v>
      </c>
      <c r="B1988" s="671" t="s">
        <v>3189</v>
      </c>
      <c r="C1988" s="671" t="s">
        <v>3190</v>
      </c>
      <c r="D1988" s="575">
        <v>4992</v>
      </c>
      <c r="E1988" s="675" t="s">
        <v>6497</v>
      </c>
      <c r="F1988" s="576" t="s">
        <v>1294</v>
      </c>
      <c r="G1988" s="576" t="s">
        <v>3666</v>
      </c>
      <c r="H1988" s="848"/>
      <c r="I1988" s="848"/>
    </row>
    <row r="1989" spans="1:9" ht="13.5">
      <c r="A1989" s="672" t="s">
        <v>969</v>
      </c>
      <c r="B1989" s="671" t="s">
        <v>3191</v>
      </c>
      <c r="C1989" s="671" t="s">
        <v>3191</v>
      </c>
      <c r="D1989" s="575">
        <v>3288</v>
      </c>
      <c r="E1989" s="675" t="s">
        <v>6497</v>
      </c>
      <c r="F1989" s="576" t="s">
        <v>1294</v>
      </c>
      <c r="G1989" s="576" t="s">
        <v>3666</v>
      </c>
      <c r="H1989" s="848"/>
      <c r="I1989" s="848"/>
    </row>
    <row r="1990" spans="1:9" ht="24">
      <c r="A1990" s="672" t="s">
        <v>970</v>
      </c>
      <c r="B1990" s="671" t="s">
        <v>3192</v>
      </c>
      <c r="C1990" s="671" t="s">
        <v>3192</v>
      </c>
      <c r="D1990" s="575">
        <v>4212</v>
      </c>
      <c r="E1990" s="675" t="s">
        <v>6497</v>
      </c>
      <c r="F1990" s="576" t="s">
        <v>1294</v>
      </c>
      <c r="G1990" s="576" t="s">
        <v>3666</v>
      </c>
      <c r="H1990" s="848"/>
      <c r="I1990" s="848"/>
    </row>
    <row r="1991" spans="1:9" ht="24.75" thickBot="1">
      <c r="A1991" s="717" t="s">
        <v>971</v>
      </c>
      <c r="B1991" s="718" t="s">
        <v>3193</v>
      </c>
      <c r="C1991" s="718" t="s">
        <v>3193</v>
      </c>
      <c r="D1991" s="575">
        <v>4992</v>
      </c>
      <c r="E1991" s="675" t="s">
        <v>6497</v>
      </c>
      <c r="F1991" s="719" t="s">
        <v>1294</v>
      </c>
      <c r="G1991" s="719" t="s">
        <v>3666</v>
      </c>
      <c r="H1991" s="848"/>
      <c r="I1991" s="848"/>
    </row>
    <row r="1992" spans="1:9" ht="13.5">
      <c r="A1992" s="720" t="s">
        <v>972</v>
      </c>
      <c r="B1992" s="132"/>
      <c r="C1992" s="132"/>
      <c r="D1992" s="132"/>
      <c r="E1992" s="132"/>
      <c r="F1992" s="132"/>
      <c r="G1992" s="262"/>
      <c r="H1992" s="158"/>
      <c r="I1992" s="158"/>
    </row>
    <row r="1993" spans="1:9" ht="13.5">
      <c r="A1993" s="721" t="s">
        <v>973</v>
      </c>
      <c r="B1993" s="716" t="s">
        <v>974</v>
      </c>
      <c r="C1993" s="716" t="s">
        <v>974</v>
      </c>
      <c r="D1993" s="575">
        <v>2976</v>
      </c>
      <c r="E1993" s="675" t="s">
        <v>6497</v>
      </c>
      <c r="F1993" s="576" t="s">
        <v>7</v>
      </c>
      <c r="G1993" s="576" t="s">
        <v>3666</v>
      </c>
      <c r="H1993" s="946"/>
      <c r="I1993" s="848"/>
    </row>
    <row r="1994" spans="1:9" ht="14.25" thickBot="1">
      <c r="A1994" s="722" t="s">
        <v>975</v>
      </c>
      <c r="B1994" s="723" t="s">
        <v>976</v>
      </c>
      <c r="C1994" s="716" t="s">
        <v>976</v>
      </c>
      <c r="D1994" s="575">
        <v>2784</v>
      </c>
      <c r="E1994" s="675" t="s">
        <v>6497</v>
      </c>
      <c r="F1994" s="719" t="s">
        <v>7</v>
      </c>
      <c r="G1994" s="719" t="s">
        <v>3666</v>
      </c>
      <c r="H1994" s="946"/>
      <c r="I1994" s="848"/>
    </row>
    <row r="1995" spans="1:9" ht="13.5">
      <c r="A1995" s="720" t="s">
        <v>977</v>
      </c>
      <c r="B1995" s="132"/>
      <c r="C1995" s="132"/>
      <c r="D1995" s="132"/>
      <c r="E1995" s="132"/>
      <c r="F1995" s="132"/>
      <c r="G1995" s="262"/>
      <c r="H1995" s="158"/>
      <c r="I1995" s="158"/>
    </row>
    <row r="1996" spans="1:9" ht="13.5">
      <c r="A1996" s="672" t="s">
        <v>978</v>
      </c>
      <c r="B1996" s="672" t="s">
        <v>979</v>
      </c>
      <c r="C1996" s="672" t="s">
        <v>980</v>
      </c>
      <c r="D1996" s="575">
        <v>2976</v>
      </c>
      <c r="E1996" s="675" t="s">
        <v>6497</v>
      </c>
      <c r="F1996" s="576" t="s">
        <v>1294</v>
      </c>
      <c r="G1996" s="576" t="s">
        <v>3666</v>
      </c>
      <c r="H1996" s="848"/>
      <c r="I1996" s="848"/>
    </row>
    <row r="1997" spans="1:9" ht="14.25" thickBot="1">
      <c r="A1997" s="717" t="s">
        <v>981</v>
      </c>
      <c r="B1997" s="724" t="s">
        <v>982</v>
      </c>
      <c r="C1997" s="724" t="s">
        <v>983</v>
      </c>
      <c r="D1997" s="575">
        <v>2784</v>
      </c>
      <c r="E1997" s="675" t="s">
        <v>6497</v>
      </c>
      <c r="F1997" s="719" t="s">
        <v>1294</v>
      </c>
      <c r="G1997" s="719" t="s">
        <v>3666</v>
      </c>
      <c r="H1997" s="848"/>
      <c r="I1997" s="848"/>
    </row>
    <row r="1998" spans="1:9" ht="13.5">
      <c r="A1998" s="679" t="s">
        <v>2524</v>
      </c>
      <c r="B1998" s="132"/>
      <c r="C1998" s="132"/>
      <c r="D1998" s="132"/>
      <c r="E1998" s="132"/>
      <c r="F1998" s="132"/>
      <c r="G1998" s="262"/>
      <c r="H1998" s="158"/>
      <c r="I1998" s="158"/>
    </row>
    <row r="1999" spans="1:9" ht="13.5">
      <c r="A1999" s="725" t="s">
        <v>984</v>
      </c>
      <c r="B1999" s="716" t="s">
        <v>985</v>
      </c>
      <c r="C1999" s="716" t="s">
        <v>985</v>
      </c>
      <c r="D1999" s="575">
        <v>3924</v>
      </c>
      <c r="E1999" s="675" t="s">
        <v>6497</v>
      </c>
      <c r="F1999" s="684" t="s">
        <v>7</v>
      </c>
      <c r="G1999" s="576" t="s">
        <v>3666</v>
      </c>
      <c r="H1999" s="848"/>
      <c r="I1999" s="848"/>
    </row>
    <row r="2000" spans="1:9" ht="14.25" thickBot="1">
      <c r="A2000" s="726" t="s">
        <v>2495</v>
      </c>
      <c r="B2000" s="723" t="s">
        <v>986</v>
      </c>
      <c r="C2000" s="716" t="s">
        <v>986</v>
      </c>
      <c r="D2000" s="575">
        <v>5940</v>
      </c>
      <c r="E2000" s="675" t="s">
        <v>6497</v>
      </c>
      <c r="F2000" s="719" t="s">
        <v>7</v>
      </c>
      <c r="G2000" s="576" t="s">
        <v>3666</v>
      </c>
      <c r="H2000" s="245"/>
      <c r="I2000" s="848"/>
    </row>
    <row r="2001" spans="1:9" ht="13.5">
      <c r="A2001" s="679" t="s">
        <v>2525</v>
      </c>
      <c r="B2001" s="132"/>
      <c r="C2001" s="132"/>
      <c r="D2001" s="132"/>
      <c r="E2001" s="132"/>
      <c r="F2001" s="132"/>
      <c r="G2001" s="262"/>
      <c r="H2001" s="158"/>
      <c r="I2001" s="158"/>
    </row>
    <row r="2002" spans="1:9" ht="13.5">
      <c r="A2002" s="672" t="s">
        <v>987</v>
      </c>
      <c r="B2002" s="672" t="s">
        <v>988</v>
      </c>
      <c r="C2002" s="672" t="s">
        <v>989</v>
      </c>
      <c r="D2002" s="575">
        <v>3924</v>
      </c>
      <c r="E2002" s="675" t="s">
        <v>6497</v>
      </c>
      <c r="F2002" s="576" t="s">
        <v>1294</v>
      </c>
      <c r="G2002" s="576" t="s">
        <v>3666</v>
      </c>
      <c r="H2002" s="848"/>
      <c r="I2002" s="848"/>
    </row>
    <row r="2003" spans="1:9" ht="14.25" thickBot="1">
      <c r="A2003" s="672" t="s">
        <v>990</v>
      </c>
      <c r="B2003" s="672" t="s">
        <v>991</v>
      </c>
      <c r="C2003" s="672" t="s">
        <v>992</v>
      </c>
      <c r="D2003" s="575">
        <v>5940</v>
      </c>
      <c r="E2003" s="675" t="s">
        <v>6497</v>
      </c>
      <c r="F2003" s="576" t="s">
        <v>1294</v>
      </c>
      <c r="G2003" s="576" t="s">
        <v>3666</v>
      </c>
      <c r="H2003" s="848"/>
      <c r="I2003" s="848"/>
    </row>
    <row r="2004" spans="1:9" ht="13.5">
      <c r="A2004" s="727" t="s">
        <v>7024</v>
      </c>
      <c r="B2004" s="132"/>
      <c r="C2004" s="132"/>
      <c r="D2004" s="132"/>
      <c r="E2004" s="132"/>
      <c r="F2004" s="132"/>
      <c r="G2004" s="262"/>
      <c r="H2004" s="158"/>
      <c r="I2004" s="158"/>
    </row>
    <row r="2005" spans="1:9" ht="13.5">
      <c r="A2005" s="579" t="s">
        <v>1909</v>
      </c>
      <c r="B2005" s="678" t="s">
        <v>1910</v>
      </c>
      <c r="C2005" s="678" t="s">
        <v>1910</v>
      </c>
      <c r="D2005" s="575">
        <v>156</v>
      </c>
      <c r="E2005" s="675" t="s">
        <v>6497</v>
      </c>
      <c r="F2005" s="576" t="s">
        <v>7</v>
      </c>
      <c r="G2005" s="576" t="s">
        <v>3663</v>
      </c>
      <c r="H2005" s="848"/>
      <c r="I2005" s="848"/>
    </row>
    <row r="2006" spans="1:9" ht="13.5">
      <c r="A2006" s="674" t="s">
        <v>144</v>
      </c>
      <c r="B2006" s="678" t="s">
        <v>5999</v>
      </c>
      <c r="C2006" s="678" t="s">
        <v>5999</v>
      </c>
      <c r="D2006" s="575">
        <v>312</v>
      </c>
      <c r="E2006" s="675" t="s">
        <v>6497</v>
      </c>
      <c r="F2006" s="576" t="s">
        <v>7</v>
      </c>
      <c r="G2006" s="576" t="s">
        <v>3663</v>
      </c>
      <c r="H2006" s="848"/>
      <c r="I2006" s="848"/>
    </row>
    <row r="2007" spans="1:9" ht="13.5">
      <c r="A2007" s="674" t="s">
        <v>145</v>
      </c>
      <c r="B2007" s="665" t="s">
        <v>146</v>
      </c>
      <c r="C2007" s="665" t="s">
        <v>146</v>
      </c>
      <c r="D2007" s="575">
        <v>312</v>
      </c>
      <c r="E2007" s="675" t="s">
        <v>6497</v>
      </c>
      <c r="F2007" s="576" t="s">
        <v>7</v>
      </c>
      <c r="G2007" s="576" t="s">
        <v>3663</v>
      </c>
      <c r="H2007" s="848"/>
      <c r="I2007" s="848"/>
    </row>
    <row r="2008" spans="1:9" ht="13.5">
      <c r="A2008" s="674" t="s">
        <v>147</v>
      </c>
      <c r="B2008" s="678" t="s">
        <v>6000</v>
      </c>
      <c r="C2008" s="678" t="s">
        <v>6000</v>
      </c>
      <c r="D2008" s="575">
        <v>552</v>
      </c>
      <c r="E2008" s="675" t="s">
        <v>6497</v>
      </c>
      <c r="F2008" s="576" t="s">
        <v>7</v>
      </c>
      <c r="G2008" s="576" t="s">
        <v>3663</v>
      </c>
      <c r="H2008" s="848"/>
      <c r="I2008" s="848"/>
    </row>
    <row r="2009" spans="1:9" ht="13.5">
      <c r="A2009" s="674" t="s">
        <v>148</v>
      </c>
      <c r="B2009" s="665" t="s">
        <v>149</v>
      </c>
      <c r="C2009" s="665" t="s">
        <v>149</v>
      </c>
      <c r="D2009" s="575">
        <v>552</v>
      </c>
      <c r="E2009" s="675" t="s">
        <v>6497</v>
      </c>
      <c r="F2009" s="576" t="s">
        <v>7</v>
      </c>
      <c r="G2009" s="576" t="s">
        <v>3663</v>
      </c>
      <c r="H2009" s="848"/>
      <c r="I2009" s="848"/>
    </row>
    <row r="2010" spans="1:9" ht="13.5">
      <c r="A2010" s="674" t="s">
        <v>150</v>
      </c>
      <c r="B2010" s="678" t="s">
        <v>6002</v>
      </c>
      <c r="C2010" s="678" t="s">
        <v>6002</v>
      </c>
      <c r="D2010" s="575">
        <v>1320</v>
      </c>
      <c r="E2010" s="675" t="s">
        <v>6497</v>
      </c>
      <c r="F2010" s="576" t="s">
        <v>7</v>
      </c>
      <c r="G2010" s="576" t="s">
        <v>3663</v>
      </c>
      <c r="H2010" s="848"/>
      <c r="I2010" s="848"/>
    </row>
    <row r="2011" spans="1:9" ht="13.5">
      <c r="A2011" s="674" t="s">
        <v>151</v>
      </c>
      <c r="B2011" s="678" t="s">
        <v>6001</v>
      </c>
      <c r="C2011" s="678" t="s">
        <v>6001</v>
      </c>
      <c r="D2011" s="575">
        <v>1932</v>
      </c>
      <c r="E2011" s="675" t="s">
        <v>6497</v>
      </c>
      <c r="F2011" s="576" t="s">
        <v>7</v>
      </c>
      <c r="G2011" s="576" t="s">
        <v>3663</v>
      </c>
      <c r="H2011" s="848"/>
      <c r="I2011" s="848"/>
    </row>
    <row r="2012" spans="1:9" ht="13.5">
      <c r="A2012" s="674" t="s">
        <v>152</v>
      </c>
      <c r="B2012" s="678" t="s">
        <v>6003</v>
      </c>
      <c r="C2012" s="678" t="s">
        <v>6003</v>
      </c>
      <c r="D2012" s="575">
        <v>1932</v>
      </c>
      <c r="E2012" s="675" t="s">
        <v>6497</v>
      </c>
      <c r="F2012" s="576" t="s">
        <v>7</v>
      </c>
      <c r="G2012" s="576" t="s">
        <v>3663</v>
      </c>
      <c r="H2012" s="848"/>
      <c r="I2012" s="848"/>
    </row>
    <row r="2013" spans="1:9" ht="13.5">
      <c r="A2013" s="674" t="s">
        <v>1389</v>
      </c>
      <c r="B2013" s="678" t="s">
        <v>6004</v>
      </c>
      <c r="C2013" s="678" t="s">
        <v>6004</v>
      </c>
      <c r="D2013" s="575">
        <v>1932</v>
      </c>
      <c r="E2013" s="675" t="s">
        <v>6497</v>
      </c>
      <c r="F2013" s="576" t="s">
        <v>7</v>
      </c>
      <c r="G2013" s="576" t="s">
        <v>3663</v>
      </c>
      <c r="H2013" s="848"/>
      <c r="I2013" s="848"/>
    </row>
    <row r="2014" spans="1:9" ht="13.5">
      <c r="A2014" s="674" t="s">
        <v>1390</v>
      </c>
      <c r="B2014" s="687" t="s">
        <v>7751</v>
      </c>
      <c r="C2014" s="687" t="s">
        <v>7751</v>
      </c>
      <c r="D2014" s="575">
        <v>5100</v>
      </c>
      <c r="E2014" s="675" t="s">
        <v>6497</v>
      </c>
      <c r="F2014" s="576" t="s">
        <v>7</v>
      </c>
      <c r="G2014" s="576" t="s">
        <v>3663</v>
      </c>
      <c r="H2014" s="848"/>
      <c r="I2014" s="848"/>
    </row>
    <row r="2015" spans="1:9" ht="13.5">
      <c r="A2015" s="674" t="s">
        <v>6977</v>
      </c>
      <c r="B2015" s="687" t="s">
        <v>6978</v>
      </c>
      <c r="C2015" s="687" t="s">
        <v>6978</v>
      </c>
      <c r="D2015" s="728">
        <v>17136</v>
      </c>
      <c r="E2015" s="675" t="s">
        <v>6497</v>
      </c>
      <c r="F2015" s="576" t="s">
        <v>7</v>
      </c>
      <c r="G2015" s="576" t="s">
        <v>3663</v>
      </c>
      <c r="H2015" s="848"/>
      <c r="I2015" s="848"/>
    </row>
    <row r="2016" spans="1:9" ht="13.5">
      <c r="A2016" s="674" t="s">
        <v>1911</v>
      </c>
      <c r="B2016" s="687" t="s">
        <v>1912</v>
      </c>
      <c r="C2016" s="687" t="s">
        <v>1912</v>
      </c>
      <c r="D2016" s="575">
        <v>156</v>
      </c>
      <c r="E2016" s="675" t="s">
        <v>6497</v>
      </c>
      <c r="F2016" s="576" t="s">
        <v>1294</v>
      </c>
      <c r="G2016" s="576" t="s">
        <v>3663</v>
      </c>
      <c r="H2016" s="848"/>
      <c r="I2016" s="848"/>
    </row>
    <row r="2017" spans="1:9" ht="13.5">
      <c r="A2017" s="674" t="s">
        <v>153</v>
      </c>
      <c r="B2017" s="687" t="s">
        <v>6005</v>
      </c>
      <c r="C2017" s="687" t="s">
        <v>6005</v>
      </c>
      <c r="D2017" s="575">
        <v>312</v>
      </c>
      <c r="E2017" s="675" t="s">
        <v>6497</v>
      </c>
      <c r="F2017" s="576" t="s">
        <v>1294</v>
      </c>
      <c r="G2017" s="576" t="s">
        <v>3663</v>
      </c>
      <c r="H2017" s="848"/>
      <c r="I2017" s="848"/>
    </row>
    <row r="2018" spans="1:9" ht="13.5">
      <c r="A2018" s="674" t="s">
        <v>154</v>
      </c>
      <c r="B2018" s="687" t="s">
        <v>6409</v>
      </c>
      <c r="C2018" s="687" t="s">
        <v>6409</v>
      </c>
      <c r="D2018" s="575">
        <v>312</v>
      </c>
      <c r="E2018" s="675" t="s">
        <v>6497</v>
      </c>
      <c r="F2018" s="576" t="s">
        <v>1294</v>
      </c>
      <c r="G2018" s="576" t="s">
        <v>3663</v>
      </c>
      <c r="H2018" s="848"/>
      <c r="I2018" s="848"/>
    </row>
    <row r="2019" spans="1:9" ht="13.5">
      <c r="A2019" s="674" t="s">
        <v>155</v>
      </c>
      <c r="B2019" s="687" t="s">
        <v>6006</v>
      </c>
      <c r="C2019" s="687" t="s">
        <v>6006</v>
      </c>
      <c r="D2019" s="575">
        <v>552</v>
      </c>
      <c r="E2019" s="675" t="s">
        <v>6497</v>
      </c>
      <c r="F2019" s="576" t="s">
        <v>1294</v>
      </c>
      <c r="G2019" s="576" t="s">
        <v>3663</v>
      </c>
      <c r="H2019" s="848"/>
      <c r="I2019" s="848"/>
    </row>
    <row r="2020" spans="1:9" ht="13.5">
      <c r="A2020" s="674" t="s">
        <v>156</v>
      </c>
      <c r="B2020" s="687" t="s">
        <v>6410</v>
      </c>
      <c r="C2020" s="687" t="s">
        <v>6410</v>
      </c>
      <c r="D2020" s="575">
        <v>552</v>
      </c>
      <c r="E2020" s="675" t="s">
        <v>6497</v>
      </c>
      <c r="F2020" s="576" t="s">
        <v>1294</v>
      </c>
      <c r="G2020" s="576" t="s">
        <v>3663</v>
      </c>
      <c r="H2020" s="848"/>
      <c r="I2020" s="848"/>
    </row>
    <row r="2021" spans="1:9" ht="13.5">
      <c r="A2021" s="674" t="s">
        <v>157</v>
      </c>
      <c r="B2021" s="687" t="s">
        <v>6007</v>
      </c>
      <c r="C2021" s="687" t="s">
        <v>6007</v>
      </c>
      <c r="D2021" s="575">
        <v>1320</v>
      </c>
      <c r="E2021" s="675" t="s">
        <v>6497</v>
      </c>
      <c r="F2021" s="576" t="s">
        <v>1294</v>
      </c>
      <c r="G2021" s="576" t="s">
        <v>3663</v>
      </c>
      <c r="H2021" s="848"/>
      <c r="I2021" s="848"/>
    </row>
    <row r="2022" spans="1:9" ht="13.5">
      <c r="A2022" s="674" t="s">
        <v>158</v>
      </c>
      <c r="B2022" s="687" t="s">
        <v>6008</v>
      </c>
      <c r="C2022" s="687" t="s">
        <v>6008</v>
      </c>
      <c r="D2022" s="575">
        <v>1932</v>
      </c>
      <c r="E2022" s="675" t="s">
        <v>6497</v>
      </c>
      <c r="F2022" s="576" t="s">
        <v>1294</v>
      </c>
      <c r="G2022" s="576" t="s">
        <v>3663</v>
      </c>
      <c r="H2022" s="848"/>
      <c r="I2022" s="848"/>
    </row>
    <row r="2023" spans="1:9" ht="13.5">
      <c r="A2023" s="674" t="s">
        <v>159</v>
      </c>
      <c r="B2023" s="687" t="s">
        <v>6009</v>
      </c>
      <c r="C2023" s="687" t="s">
        <v>6009</v>
      </c>
      <c r="D2023" s="575">
        <v>1932</v>
      </c>
      <c r="E2023" s="675" t="s">
        <v>6497</v>
      </c>
      <c r="F2023" s="576" t="s">
        <v>1294</v>
      </c>
      <c r="G2023" s="576" t="s">
        <v>3663</v>
      </c>
      <c r="H2023" s="848"/>
      <c r="I2023" s="848"/>
    </row>
    <row r="2024" spans="1:9" ht="13.5">
      <c r="A2024" s="674" t="s">
        <v>1391</v>
      </c>
      <c r="B2024" s="687" t="s">
        <v>6010</v>
      </c>
      <c r="C2024" s="687" t="s">
        <v>6010</v>
      </c>
      <c r="D2024" s="575">
        <v>1932</v>
      </c>
      <c r="E2024" s="675" t="s">
        <v>6497</v>
      </c>
      <c r="F2024" s="576" t="s">
        <v>1294</v>
      </c>
      <c r="G2024" s="576" t="s">
        <v>3663</v>
      </c>
      <c r="H2024" s="848"/>
      <c r="I2024" s="848"/>
    </row>
    <row r="2025" spans="1:9" ht="13.5">
      <c r="A2025" s="674" t="s">
        <v>1392</v>
      </c>
      <c r="B2025" s="687" t="s">
        <v>7752</v>
      </c>
      <c r="C2025" s="687" t="s">
        <v>7752</v>
      </c>
      <c r="D2025" s="575">
        <v>5100</v>
      </c>
      <c r="E2025" s="675" t="s">
        <v>6497</v>
      </c>
      <c r="F2025" s="576" t="s">
        <v>1294</v>
      </c>
      <c r="G2025" s="576" t="s">
        <v>3663</v>
      </c>
      <c r="H2025" s="848"/>
      <c r="I2025" s="848"/>
    </row>
    <row r="2026" spans="1:9" ht="14.25" thickBot="1">
      <c r="A2026" s="674" t="s">
        <v>6972</v>
      </c>
      <c r="B2026" s="678" t="s">
        <v>6973</v>
      </c>
      <c r="C2026" s="678" t="s">
        <v>6973</v>
      </c>
      <c r="D2026" s="728">
        <v>17136</v>
      </c>
      <c r="E2026" s="675" t="s">
        <v>6497</v>
      </c>
      <c r="F2026" s="576" t="s">
        <v>1294</v>
      </c>
      <c r="G2026" s="576" t="s">
        <v>3663</v>
      </c>
      <c r="H2026" s="848"/>
      <c r="I2026" s="848"/>
    </row>
    <row r="2027" spans="1:9" ht="13.5">
      <c r="A2027" s="727" t="s">
        <v>4124</v>
      </c>
      <c r="B2027" s="132"/>
      <c r="C2027" s="132"/>
      <c r="D2027" s="132"/>
      <c r="E2027" s="132"/>
      <c r="F2027" s="132"/>
      <c r="G2027" s="262"/>
      <c r="H2027" s="158"/>
      <c r="I2027" s="158"/>
    </row>
    <row r="2028" spans="1:9" ht="13.5">
      <c r="A2028" s="674" t="s">
        <v>4125</v>
      </c>
      <c r="B2028" s="665" t="s">
        <v>4126</v>
      </c>
      <c r="C2028" s="665" t="s">
        <v>4126</v>
      </c>
      <c r="D2028" s="575">
        <v>204</v>
      </c>
      <c r="E2028" s="675" t="s">
        <v>6497</v>
      </c>
      <c r="F2028" s="576" t="s">
        <v>7</v>
      </c>
      <c r="G2028" s="576" t="s">
        <v>3663</v>
      </c>
      <c r="H2028" s="848"/>
      <c r="I2028" s="848"/>
    </row>
    <row r="2029" spans="1:9" ht="13.5">
      <c r="A2029" s="674" t="s">
        <v>4127</v>
      </c>
      <c r="B2029" s="665" t="s">
        <v>4128</v>
      </c>
      <c r="C2029" s="665" t="s">
        <v>4128</v>
      </c>
      <c r="D2029" s="575">
        <v>384</v>
      </c>
      <c r="E2029" s="675" t="s">
        <v>6497</v>
      </c>
      <c r="F2029" s="576" t="s">
        <v>7</v>
      </c>
      <c r="G2029" s="576" t="s">
        <v>3663</v>
      </c>
      <c r="H2029" s="848"/>
      <c r="I2029" s="848"/>
    </row>
    <row r="2030" spans="1:9" ht="13.5">
      <c r="A2030" s="674" t="s">
        <v>4129</v>
      </c>
      <c r="B2030" s="665" t="s">
        <v>4130</v>
      </c>
      <c r="C2030" s="665" t="s">
        <v>4130</v>
      </c>
      <c r="D2030" s="575">
        <v>564</v>
      </c>
      <c r="E2030" s="675" t="s">
        <v>6497</v>
      </c>
      <c r="F2030" s="576" t="s">
        <v>7</v>
      </c>
      <c r="G2030" s="576" t="s">
        <v>3663</v>
      </c>
      <c r="H2030" s="848"/>
      <c r="I2030" s="848"/>
    </row>
    <row r="2031" spans="1:9" ht="13.5">
      <c r="A2031" s="674" t="s">
        <v>4131</v>
      </c>
      <c r="B2031" s="665" t="s">
        <v>4132</v>
      </c>
      <c r="C2031" s="665" t="s">
        <v>4132</v>
      </c>
      <c r="D2031" s="575">
        <v>636</v>
      </c>
      <c r="E2031" s="675" t="s">
        <v>6497</v>
      </c>
      <c r="F2031" s="576" t="s">
        <v>7</v>
      </c>
      <c r="G2031" s="576" t="s">
        <v>3663</v>
      </c>
      <c r="H2031" s="848"/>
      <c r="I2031" s="848"/>
    </row>
    <row r="2032" spans="1:9" ht="13.5">
      <c r="A2032" s="674" t="s">
        <v>4133</v>
      </c>
      <c r="B2032" s="665" t="s">
        <v>4134</v>
      </c>
      <c r="C2032" s="665" t="s">
        <v>4134</v>
      </c>
      <c r="D2032" s="575">
        <v>1164</v>
      </c>
      <c r="E2032" s="675" t="s">
        <v>6497</v>
      </c>
      <c r="F2032" s="576" t="s">
        <v>7</v>
      </c>
      <c r="G2032" s="576" t="s">
        <v>3663</v>
      </c>
      <c r="H2032" s="848"/>
      <c r="I2032" s="848"/>
    </row>
    <row r="2033" spans="1:9" ht="13.5">
      <c r="A2033" s="674" t="s">
        <v>4135</v>
      </c>
      <c r="B2033" s="665" t="s">
        <v>4136</v>
      </c>
      <c r="C2033" s="665" t="s">
        <v>4136</v>
      </c>
      <c r="D2033" s="575">
        <v>2328</v>
      </c>
      <c r="E2033" s="675" t="s">
        <v>6497</v>
      </c>
      <c r="F2033" s="576" t="s">
        <v>7</v>
      </c>
      <c r="G2033" s="576" t="s">
        <v>3663</v>
      </c>
      <c r="H2033" s="848"/>
      <c r="I2033" s="848"/>
    </row>
    <row r="2034" spans="1:9" ht="13.5">
      <c r="A2034" s="674" t="s">
        <v>4137</v>
      </c>
      <c r="B2034" s="665" t="s">
        <v>4138</v>
      </c>
      <c r="C2034" s="665" t="s">
        <v>4138</v>
      </c>
      <c r="D2034" s="575">
        <v>204</v>
      </c>
      <c r="E2034" s="675" t="s">
        <v>6497</v>
      </c>
      <c r="F2034" s="576" t="s">
        <v>1294</v>
      </c>
      <c r="G2034" s="576" t="s">
        <v>3663</v>
      </c>
      <c r="H2034" s="848"/>
      <c r="I2034" s="848"/>
    </row>
    <row r="2035" spans="1:9" ht="13.5">
      <c r="A2035" s="674" t="s">
        <v>4139</v>
      </c>
      <c r="B2035" s="665" t="s">
        <v>4140</v>
      </c>
      <c r="C2035" s="665" t="s">
        <v>4140</v>
      </c>
      <c r="D2035" s="575">
        <v>384</v>
      </c>
      <c r="E2035" s="675" t="s">
        <v>6497</v>
      </c>
      <c r="F2035" s="576" t="s">
        <v>1294</v>
      </c>
      <c r="G2035" s="576" t="s">
        <v>3663</v>
      </c>
      <c r="H2035" s="848"/>
      <c r="I2035" s="848"/>
    </row>
    <row r="2036" spans="1:9" ht="13.5">
      <c r="A2036" s="674" t="s">
        <v>4141</v>
      </c>
      <c r="B2036" s="665" t="s">
        <v>4142</v>
      </c>
      <c r="C2036" s="665" t="s">
        <v>4142</v>
      </c>
      <c r="D2036" s="575">
        <v>564</v>
      </c>
      <c r="E2036" s="675" t="s">
        <v>6497</v>
      </c>
      <c r="F2036" s="576" t="s">
        <v>1294</v>
      </c>
      <c r="G2036" s="576" t="s">
        <v>3663</v>
      </c>
      <c r="H2036" s="848"/>
      <c r="I2036" s="848"/>
    </row>
    <row r="2037" spans="1:9" ht="13.5">
      <c r="A2037" s="674" t="s">
        <v>4143</v>
      </c>
      <c r="B2037" s="665" t="s">
        <v>4144</v>
      </c>
      <c r="C2037" s="665" t="s">
        <v>4144</v>
      </c>
      <c r="D2037" s="575">
        <v>636</v>
      </c>
      <c r="E2037" s="675" t="s">
        <v>6497</v>
      </c>
      <c r="F2037" s="576" t="s">
        <v>1294</v>
      </c>
      <c r="G2037" s="576" t="s">
        <v>3663</v>
      </c>
      <c r="H2037" s="848"/>
      <c r="I2037" s="848"/>
    </row>
    <row r="2038" spans="1:9" ht="13.5">
      <c r="A2038" s="674" t="s">
        <v>4145</v>
      </c>
      <c r="B2038" s="665" t="s">
        <v>4146</v>
      </c>
      <c r="C2038" s="665" t="s">
        <v>4146</v>
      </c>
      <c r="D2038" s="575">
        <v>1164</v>
      </c>
      <c r="E2038" s="675" t="s">
        <v>6497</v>
      </c>
      <c r="F2038" s="576" t="s">
        <v>1294</v>
      </c>
      <c r="G2038" s="576" t="s">
        <v>3663</v>
      </c>
      <c r="H2038" s="848"/>
      <c r="I2038" s="848"/>
    </row>
    <row r="2039" spans="1:9" ht="14.25" thickBot="1">
      <c r="A2039" s="674" t="s">
        <v>4147</v>
      </c>
      <c r="B2039" s="665" t="s">
        <v>4148</v>
      </c>
      <c r="C2039" s="665" t="s">
        <v>4148</v>
      </c>
      <c r="D2039" s="575">
        <v>2328</v>
      </c>
      <c r="E2039" s="675" t="s">
        <v>6497</v>
      </c>
      <c r="F2039" s="576" t="s">
        <v>1294</v>
      </c>
      <c r="G2039" s="576" t="s">
        <v>3663</v>
      </c>
      <c r="H2039" s="848"/>
      <c r="I2039" s="848"/>
    </row>
    <row r="2040" spans="1:9" ht="13.5">
      <c r="A2040" s="727" t="s">
        <v>7025</v>
      </c>
      <c r="B2040" s="132"/>
      <c r="C2040" s="132"/>
      <c r="D2040" s="132"/>
      <c r="E2040" s="132"/>
      <c r="F2040" s="132"/>
      <c r="G2040" s="262"/>
      <c r="H2040" s="158"/>
      <c r="I2040" s="158"/>
    </row>
    <row r="2041" spans="1:9" ht="14.25">
      <c r="A2041" s="579" t="s">
        <v>2279</v>
      </c>
      <c r="B2041" s="592" t="s">
        <v>10437</v>
      </c>
      <c r="C2041" s="592" t="s">
        <v>10437</v>
      </c>
      <c r="D2041" s="575">
        <v>204</v>
      </c>
      <c r="E2041" s="675" t="s">
        <v>6497</v>
      </c>
      <c r="F2041" s="576" t="s">
        <v>7</v>
      </c>
      <c r="G2041" s="576" t="s">
        <v>3663</v>
      </c>
      <c r="H2041" s="848"/>
      <c r="I2041" s="848"/>
    </row>
    <row r="2042" spans="1:9" ht="14.25">
      <c r="A2042" s="579" t="s">
        <v>2280</v>
      </c>
      <c r="B2042" s="592" t="s">
        <v>10438</v>
      </c>
      <c r="C2042" s="592" t="s">
        <v>10439</v>
      </c>
      <c r="D2042" s="575">
        <v>384</v>
      </c>
      <c r="E2042" s="675" t="s">
        <v>6497</v>
      </c>
      <c r="F2042" s="576" t="s">
        <v>7</v>
      </c>
      <c r="G2042" s="576" t="s">
        <v>3663</v>
      </c>
      <c r="H2042" s="848"/>
      <c r="I2042" s="848"/>
    </row>
    <row r="2043" spans="1:9" ht="14.25">
      <c r="A2043" s="579" t="s">
        <v>2281</v>
      </c>
      <c r="B2043" s="592" t="s">
        <v>10442</v>
      </c>
      <c r="C2043" s="592" t="s">
        <v>10443</v>
      </c>
      <c r="D2043" s="575">
        <v>564</v>
      </c>
      <c r="E2043" s="675" t="s">
        <v>6497</v>
      </c>
      <c r="F2043" s="576" t="s">
        <v>7</v>
      </c>
      <c r="G2043" s="576" t="s">
        <v>3663</v>
      </c>
      <c r="H2043" s="848"/>
      <c r="I2043" s="848"/>
    </row>
    <row r="2044" spans="1:9" ht="24">
      <c r="A2044" s="579" t="s">
        <v>2282</v>
      </c>
      <c r="B2044" s="592" t="s">
        <v>10444</v>
      </c>
      <c r="C2044" s="592" t="s">
        <v>5860</v>
      </c>
      <c r="D2044" s="575">
        <v>636</v>
      </c>
      <c r="E2044" s="675" t="s">
        <v>6497</v>
      </c>
      <c r="F2044" s="576" t="s">
        <v>7</v>
      </c>
      <c r="G2044" s="576" t="s">
        <v>3663</v>
      </c>
      <c r="H2044" s="848"/>
      <c r="I2044" s="848"/>
    </row>
    <row r="2045" spans="1:9" ht="24">
      <c r="A2045" s="579" t="s">
        <v>2283</v>
      </c>
      <c r="B2045" s="592" t="s">
        <v>10446</v>
      </c>
      <c r="C2045" s="592" t="s">
        <v>5861</v>
      </c>
      <c r="D2045" s="575">
        <v>1164</v>
      </c>
      <c r="E2045" s="675" t="s">
        <v>6497</v>
      </c>
      <c r="F2045" s="576" t="s">
        <v>7</v>
      </c>
      <c r="G2045" s="576" t="s">
        <v>3663</v>
      </c>
      <c r="H2045" s="848"/>
      <c r="I2045" s="848"/>
    </row>
    <row r="2046" spans="1:9" ht="14.25">
      <c r="A2046" s="579" t="s">
        <v>2284</v>
      </c>
      <c r="B2046" s="592" t="s">
        <v>10448</v>
      </c>
      <c r="C2046" s="592" t="s">
        <v>10449</v>
      </c>
      <c r="D2046" s="575">
        <v>2328</v>
      </c>
      <c r="E2046" s="675" t="s">
        <v>6497</v>
      </c>
      <c r="F2046" s="576" t="s">
        <v>7</v>
      </c>
      <c r="G2046" s="576" t="s">
        <v>3663</v>
      </c>
      <c r="H2046" s="848"/>
      <c r="I2046" s="848"/>
    </row>
    <row r="2047" spans="1:9" ht="14.25">
      <c r="A2047" s="579" t="s">
        <v>3513</v>
      </c>
      <c r="B2047" s="592" t="s">
        <v>10452</v>
      </c>
      <c r="C2047" s="592" t="s">
        <v>10453</v>
      </c>
      <c r="D2047" s="575">
        <v>552</v>
      </c>
      <c r="E2047" s="675" t="s">
        <v>6497</v>
      </c>
      <c r="F2047" s="576" t="s">
        <v>7</v>
      </c>
      <c r="G2047" s="576" t="s">
        <v>3663</v>
      </c>
      <c r="H2047" s="848"/>
      <c r="I2047" s="848"/>
    </row>
    <row r="2048" spans="1:9" ht="14.25">
      <c r="A2048" s="579" t="s">
        <v>3800</v>
      </c>
      <c r="B2048" s="592" t="s">
        <v>10454</v>
      </c>
      <c r="C2048" s="592" t="s">
        <v>10455</v>
      </c>
      <c r="D2048" s="575">
        <v>504</v>
      </c>
      <c r="E2048" s="675" t="s">
        <v>6497</v>
      </c>
      <c r="F2048" s="576" t="s">
        <v>7</v>
      </c>
      <c r="G2048" s="576" t="s">
        <v>3663</v>
      </c>
      <c r="H2048" s="848"/>
      <c r="I2048" s="848"/>
    </row>
    <row r="2049" spans="1:9" ht="14.25">
      <c r="A2049" s="579" t="s">
        <v>5979</v>
      </c>
      <c r="B2049" s="592" t="s">
        <v>10458</v>
      </c>
      <c r="C2049" s="592" t="s">
        <v>5980</v>
      </c>
      <c r="D2049" s="575">
        <v>552</v>
      </c>
      <c r="E2049" s="675" t="s">
        <v>6497</v>
      </c>
      <c r="F2049" s="576" t="s">
        <v>7</v>
      </c>
      <c r="G2049" s="576" t="s">
        <v>3663</v>
      </c>
      <c r="H2049" s="848"/>
      <c r="I2049" s="848"/>
    </row>
    <row r="2050" spans="1:9" ht="14.25">
      <c r="A2050" s="579" t="s">
        <v>6976</v>
      </c>
      <c r="B2050" s="592" t="s">
        <v>10460</v>
      </c>
      <c r="C2050" s="592" t="s">
        <v>10460</v>
      </c>
      <c r="D2050" s="728">
        <v>7788</v>
      </c>
      <c r="E2050" s="675" t="s">
        <v>6497</v>
      </c>
      <c r="F2050" s="576" t="s">
        <v>7</v>
      </c>
      <c r="G2050" s="576" t="s">
        <v>3663</v>
      </c>
      <c r="H2050" s="848"/>
      <c r="I2050" s="848"/>
    </row>
    <row r="2051" spans="1:9" ht="13.5">
      <c r="A2051" s="579" t="s">
        <v>2285</v>
      </c>
      <c r="B2051" s="687" t="s">
        <v>6408</v>
      </c>
      <c r="C2051" s="687" t="s">
        <v>6408</v>
      </c>
      <c r="D2051" s="575">
        <v>204</v>
      </c>
      <c r="E2051" s="675" t="s">
        <v>6497</v>
      </c>
      <c r="F2051" s="576" t="s">
        <v>1294</v>
      </c>
      <c r="G2051" s="576" t="s">
        <v>3663</v>
      </c>
      <c r="H2051" s="848"/>
      <c r="I2051" s="848"/>
    </row>
    <row r="2052" spans="1:9" ht="13.5">
      <c r="A2052" s="579" t="s">
        <v>2286</v>
      </c>
      <c r="B2052" s="678" t="s">
        <v>5853</v>
      </c>
      <c r="C2052" s="678" t="s">
        <v>5862</v>
      </c>
      <c r="D2052" s="575">
        <v>384</v>
      </c>
      <c r="E2052" s="675" t="s">
        <v>6497</v>
      </c>
      <c r="F2052" s="576" t="s">
        <v>1294</v>
      </c>
      <c r="G2052" s="576" t="s">
        <v>3663</v>
      </c>
      <c r="H2052" s="848"/>
      <c r="I2052" s="848"/>
    </row>
    <row r="2053" spans="1:9" ht="13.5">
      <c r="A2053" s="579" t="s">
        <v>2287</v>
      </c>
      <c r="B2053" s="678" t="s">
        <v>5854</v>
      </c>
      <c r="C2053" s="678" t="s">
        <v>6411</v>
      </c>
      <c r="D2053" s="575">
        <v>564</v>
      </c>
      <c r="E2053" s="675" t="s">
        <v>6497</v>
      </c>
      <c r="F2053" s="576" t="s">
        <v>1294</v>
      </c>
      <c r="G2053" s="576" t="s">
        <v>3663</v>
      </c>
      <c r="H2053" s="848"/>
      <c r="I2053" s="848"/>
    </row>
    <row r="2054" spans="1:9" ht="36">
      <c r="A2054" s="579" t="s">
        <v>2288</v>
      </c>
      <c r="B2054" s="678" t="s">
        <v>5855</v>
      </c>
      <c r="C2054" s="678" t="s">
        <v>5863</v>
      </c>
      <c r="D2054" s="575">
        <v>636</v>
      </c>
      <c r="E2054" s="675" t="s">
        <v>6497</v>
      </c>
      <c r="F2054" s="576" t="s">
        <v>1294</v>
      </c>
      <c r="G2054" s="576" t="s">
        <v>3663</v>
      </c>
      <c r="H2054" s="848"/>
      <c r="I2054" s="848"/>
    </row>
    <row r="2055" spans="1:9" ht="36">
      <c r="A2055" s="579" t="s">
        <v>2289</v>
      </c>
      <c r="B2055" s="678" t="s">
        <v>5856</v>
      </c>
      <c r="C2055" s="678" t="s">
        <v>5864</v>
      </c>
      <c r="D2055" s="575">
        <v>1164</v>
      </c>
      <c r="E2055" s="675" t="s">
        <v>6497</v>
      </c>
      <c r="F2055" s="576" t="s">
        <v>1294</v>
      </c>
      <c r="G2055" s="576" t="s">
        <v>3663</v>
      </c>
      <c r="H2055" s="848"/>
      <c r="I2055" s="848"/>
    </row>
    <row r="2056" spans="1:9" ht="13.5">
      <c r="A2056" s="579" t="s">
        <v>2290</v>
      </c>
      <c r="B2056" s="678" t="s">
        <v>5857</v>
      </c>
      <c r="C2056" s="678" t="s">
        <v>5865</v>
      </c>
      <c r="D2056" s="575">
        <v>2328</v>
      </c>
      <c r="E2056" s="675" t="s">
        <v>6497</v>
      </c>
      <c r="F2056" s="576" t="s">
        <v>1294</v>
      </c>
      <c r="G2056" s="576" t="s">
        <v>3663</v>
      </c>
      <c r="H2056" s="848"/>
      <c r="I2056" s="848"/>
    </row>
    <row r="2057" spans="1:9" ht="13.5">
      <c r="A2057" s="579" t="s">
        <v>3514</v>
      </c>
      <c r="B2057" s="678" t="s">
        <v>5858</v>
      </c>
      <c r="C2057" s="678" t="s">
        <v>5988</v>
      </c>
      <c r="D2057" s="575">
        <v>552</v>
      </c>
      <c r="E2057" s="675" t="s">
        <v>6497</v>
      </c>
      <c r="F2057" s="576" t="s">
        <v>1294</v>
      </c>
      <c r="G2057" s="576" t="s">
        <v>3663</v>
      </c>
      <c r="H2057" s="848"/>
      <c r="I2057" s="848"/>
    </row>
    <row r="2058" spans="1:9" ht="13.5">
      <c r="A2058" s="579" t="s">
        <v>3801</v>
      </c>
      <c r="B2058" s="678" t="s">
        <v>5859</v>
      </c>
      <c r="C2058" s="678" t="s">
        <v>3795</v>
      </c>
      <c r="D2058" s="575">
        <v>504</v>
      </c>
      <c r="E2058" s="675" t="s">
        <v>6497</v>
      </c>
      <c r="F2058" s="576" t="s">
        <v>1294</v>
      </c>
      <c r="G2058" s="576" t="s">
        <v>3663</v>
      </c>
      <c r="H2058" s="848"/>
      <c r="I2058" s="848"/>
    </row>
    <row r="2059" spans="1:9" ht="13.5">
      <c r="A2059" s="579" t="s">
        <v>5978</v>
      </c>
      <c r="B2059" s="678" t="s">
        <v>5981</v>
      </c>
      <c r="C2059" s="678" t="s">
        <v>5980</v>
      </c>
      <c r="D2059" s="575">
        <v>552</v>
      </c>
      <c r="E2059" s="675" t="s">
        <v>6497</v>
      </c>
      <c r="F2059" s="576" t="s">
        <v>1294</v>
      </c>
      <c r="G2059" s="576" t="s">
        <v>3663</v>
      </c>
      <c r="H2059" s="848"/>
      <c r="I2059" s="848"/>
    </row>
    <row r="2060" spans="1:9" ht="14.25" thickBot="1">
      <c r="A2060" s="579" t="s">
        <v>6974</v>
      </c>
      <c r="B2060" s="678" t="s">
        <v>6975</v>
      </c>
      <c r="C2060" s="678" t="s">
        <v>6975</v>
      </c>
      <c r="D2060" s="728">
        <v>7788</v>
      </c>
      <c r="E2060" s="675" t="s">
        <v>6497</v>
      </c>
      <c r="F2060" s="576" t="s">
        <v>1294</v>
      </c>
      <c r="G2060" s="576" t="s">
        <v>3663</v>
      </c>
      <c r="H2060" s="848"/>
      <c r="I2060" s="848"/>
    </row>
    <row r="2061" spans="1:9" ht="13.5">
      <c r="A2061" s="181" t="s">
        <v>5640</v>
      </c>
      <c r="B2061" s="132"/>
      <c r="C2061" s="132"/>
      <c r="D2061" s="132"/>
      <c r="E2061" s="132"/>
      <c r="F2061" s="132"/>
      <c r="G2061" s="262"/>
      <c r="H2061" s="158"/>
      <c r="I2061" s="158"/>
    </row>
    <row r="2062" spans="1:9" ht="26.45" customHeight="1">
      <c r="A2062" s="120" t="s">
        <v>5731</v>
      </c>
      <c r="B2062" s="592" t="s">
        <v>10470</v>
      </c>
      <c r="C2062" s="592" t="s">
        <v>11037</v>
      </c>
      <c r="D2062" s="575">
        <v>480</v>
      </c>
      <c r="E2062" s="675" t="s">
        <v>6497</v>
      </c>
      <c r="F2062" s="189" t="s">
        <v>7</v>
      </c>
      <c r="G2062" s="675" t="s">
        <v>3664</v>
      </c>
      <c r="H2062" s="158"/>
      <c r="I2062" s="848"/>
    </row>
    <row r="2063" spans="1:9" ht="22.9" customHeight="1">
      <c r="A2063" s="120" t="s">
        <v>5732</v>
      </c>
      <c r="B2063" s="592" t="s">
        <v>10471</v>
      </c>
      <c r="C2063" s="592" t="s">
        <v>11036</v>
      </c>
      <c r="D2063" s="575">
        <v>696</v>
      </c>
      <c r="E2063" s="675" t="s">
        <v>6497</v>
      </c>
      <c r="F2063" s="189" t="s">
        <v>7</v>
      </c>
      <c r="G2063" s="675" t="s">
        <v>3664</v>
      </c>
      <c r="H2063" s="158"/>
      <c r="I2063" s="848"/>
    </row>
    <row r="2064" spans="1:9" ht="24">
      <c r="A2064" s="120" t="s">
        <v>5733</v>
      </c>
      <c r="B2064" s="592" t="s">
        <v>10472</v>
      </c>
      <c r="C2064" s="592" t="s">
        <v>11038</v>
      </c>
      <c r="D2064" s="575">
        <v>288</v>
      </c>
      <c r="E2064" s="675" t="s">
        <v>6497</v>
      </c>
      <c r="F2064" s="189" t="s">
        <v>7</v>
      </c>
      <c r="G2064" s="675" t="s">
        <v>3664</v>
      </c>
      <c r="H2064" s="158"/>
      <c r="I2064" s="848"/>
    </row>
    <row r="2065" spans="1:9" ht="24">
      <c r="A2065" s="120" t="s">
        <v>5734</v>
      </c>
      <c r="B2065" s="592" t="s">
        <v>10473</v>
      </c>
      <c r="C2065" s="592" t="s">
        <v>11039</v>
      </c>
      <c r="D2065" s="575">
        <v>480</v>
      </c>
      <c r="E2065" s="675" t="s">
        <v>6497</v>
      </c>
      <c r="F2065" s="189" t="s">
        <v>7</v>
      </c>
      <c r="G2065" s="675" t="s">
        <v>3664</v>
      </c>
      <c r="H2065" s="158"/>
      <c r="I2065" s="848"/>
    </row>
    <row r="2066" spans="1:9" ht="24.6" customHeight="1">
      <c r="A2066" s="120" t="s">
        <v>5641</v>
      </c>
      <c r="B2066" s="592" t="s">
        <v>10474</v>
      </c>
      <c r="C2066" s="592" t="s">
        <v>11040</v>
      </c>
      <c r="D2066" s="575">
        <v>936</v>
      </c>
      <c r="E2066" s="675" t="s">
        <v>6497</v>
      </c>
      <c r="F2066" s="189" t="s">
        <v>7</v>
      </c>
      <c r="G2066" s="675" t="s">
        <v>3664</v>
      </c>
      <c r="H2066" s="848"/>
      <c r="I2066" s="848"/>
    </row>
    <row r="2067" spans="1:9" ht="25.9" customHeight="1">
      <c r="A2067" s="120" t="s">
        <v>8381</v>
      </c>
      <c r="B2067" s="592" t="s">
        <v>10476</v>
      </c>
      <c r="C2067" s="592" t="s">
        <v>10477</v>
      </c>
      <c r="D2067" s="235">
        <v>900</v>
      </c>
      <c r="E2067" s="675" t="s">
        <v>6497</v>
      </c>
      <c r="F2067" s="189" t="s">
        <v>7</v>
      </c>
      <c r="G2067" s="675" t="s">
        <v>3664</v>
      </c>
      <c r="H2067" s="848"/>
      <c r="I2067" s="848"/>
    </row>
    <row r="2068" spans="1:9" ht="13.5">
      <c r="A2068" s="120" t="s">
        <v>5735</v>
      </c>
      <c r="B2068" s="1062" t="s">
        <v>5736</v>
      </c>
      <c r="C2068" s="1062" t="s">
        <v>5737</v>
      </c>
      <c r="D2068" s="575">
        <v>480</v>
      </c>
      <c r="E2068" s="675" t="s">
        <v>6497</v>
      </c>
      <c r="F2068" s="189" t="s">
        <v>1294</v>
      </c>
      <c r="G2068" s="675" t="s">
        <v>3664</v>
      </c>
      <c r="H2068" s="848"/>
      <c r="I2068" s="848"/>
    </row>
    <row r="2069" spans="1:9" ht="13.5">
      <c r="A2069" s="120" t="s">
        <v>5738</v>
      </c>
      <c r="B2069" s="203" t="s">
        <v>5739</v>
      </c>
      <c r="C2069" s="203" t="s">
        <v>5740</v>
      </c>
      <c r="D2069" s="575">
        <v>696</v>
      </c>
      <c r="E2069" s="675" t="s">
        <v>6497</v>
      </c>
      <c r="F2069" s="189" t="s">
        <v>1294</v>
      </c>
      <c r="G2069" s="675" t="s">
        <v>3664</v>
      </c>
      <c r="H2069" s="848"/>
      <c r="I2069" s="848"/>
    </row>
    <row r="2070" spans="1:9" ht="24">
      <c r="A2070" s="120" t="s">
        <v>5741</v>
      </c>
      <c r="B2070" s="203" t="s">
        <v>5742</v>
      </c>
      <c r="C2070" s="203" t="s">
        <v>5743</v>
      </c>
      <c r="D2070" s="575">
        <v>288</v>
      </c>
      <c r="E2070" s="675" t="s">
        <v>6497</v>
      </c>
      <c r="F2070" s="189" t="s">
        <v>1294</v>
      </c>
      <c r="G2070" s="675" t="s">
        <v>3664</v>
      </c>
      <c r="H2070" s="848"/>
      <c r="I2070" s="848"/>
    </row>
    <row r="2071" spans="1:9" ht="24">
      <c r="A2071" s="120" t="s">
        <v>5744</v>
      </c>
      <c r="B2071" s="203" t="s">
        <v>5745</v>
      </c>
      <c r="C2071" s="203" t="s">
        <v>5746</v>
      </c>
      <c r="D2071" s="575">
        <v>480</v>
      </c>
      <c r="E2071" s="675" t="s">
        <v>6497</v>
      </c>
      <c r="F2071" s="189" t="s">
        <v>1294</v>
      </c>
      <c r="G2071" s="675" t="s">
        <v>3664</v>
      </c>
      <c r="H2071" s="848"/>
      <c r="I2071" s="848"/>
    </row>
    <row r="2072" spans="1:9" ht="13.5">
      <c r="A2072" s="120" t="s">
        <v>5642</v>
      </c>
      <c r="B2072" s="203" t="s">
        <v>5643</v>
      </c>
      <c r="C2072" s="203" t="s">
        <v>8382</v>
      </c>
      <c r="D2072" s="575">
        <v>936</v>
      </c>
      <c r="E2072" s="675" t="s">
        <v>6497</v>
      </c>
      <c r="F2072" s="189" t="s">
        <v>1294</v>
      </c>
      <c r="G2072" s="675" t="s">
        <v>3664</v>
      </c>
      <c r="H2072" s="848"/>
      <c r="I2072" s="848"/>
    </row>
    <row r="2073" spans="1:9" ht="14.25" thickBot="1">
      <c r="A2073" s="120" t="s">
        <v>8378</v>
      </c>
      <c r="B2073" s="203" t="s">
        <v>8379</v>
      </c>
      <c r="C2073" s="203" t="s">
        <v>8380</v>
      </c>
      <c r="D2073" s="235">
        <v>900</v>
      </c>
      <c r="E2073" s="675" t="s">
        <v>6497</v>
      </c>
      <c r="F2073" s="189" t="s">
        <v>1294</v>
      </c>
      <c r="G2073" s="675" t="s">
        <v>3664</v>
      </c>
      <c r="H2073" s="848"/>
      <c r="I2073" s="848"/>
    </row>
    <row r="2074" spans="1:9" ht="13.5">
      <c r="A2074" s="181" t="s">
        <v>2526</v>
      </c>
      <c r="B2074" s="132"/>
      <c r="C2074" s="132"/>
      <c r="D2074" s="132"/>
      <c r="E2074" s="132"/>
      <c r="F2074" s="132"/>
      <c r="G2074" s="262"/>
      <c r="H2074" s="158"/>
      <c r="I2074" s="158"/>
    </row>
    <row r="2075" spans="1:9" ht="14.25">
      <c r="A2075" s="120" t="s">
        <v>2325</v>
      </c>
      <c r="B2075" s="592" t="s">
        <v>10435</v>
      </c>
      <c r="C2075" s="592" t="s">
        <v>10435</v>
      </c>
      <c r="D2075" s="575">
        <v>696</v>
      </c>
      <c r="E2075" s="675" t="s">
        <v>6497</v>
      </c>
      <c r="F2075" s="576" t="s">
        <v>7</v>
      </c>
      <c r="G2075" s="675" t="s">
        <v>3664</v>
      </c>
      <c r="H2075" s="848"/>
      <c r="I2075" s="848"/>
    </row>
    <row r="2076" spans="1:9" ht="13.5">
      <c r="A2076" s="120" t="s">
        <v>2328</v>
      </c>
      <c r="B2076" s="1061" t="s">
        <v>11048</v>
      </c>
      <c r="C2076" s="1061" t="s">
        <v>11048</v>
      </c>
      <c r="D2076" s="575">
        <v>696</v>
      </c>
      <c r="E2076" s="675" t="s">
        <v>6497</v>
      </c>
      <c r="F2076" s="576" t="s">
        <v>1294</v>
      </c>
      <c r="G2076" s="675" t="s">
        <v>3664</v>
      </c>
      <c r="H2076" s="848"/>
      <c r="I2076" s="848"/>
    </row>
    <row r="2077" spans="1:9" ht="14.25">
      <c r="A2077" s="120" t="s">
        <v>2433</v>
      </c>
      <c r="B2077" s="592" t="s">
        <v>10436</v>
      </c>
      <c r="C2077" s="592" t="s">
        <v>10436</v>
      </c>
      <c r="D2077" s="575">
        <v>912</v>
      </c>
      <c r="E2077" s="675" t="s">
        <v>6497</v>
      </c>
      <c r="F2077" s="576" t="s">
        <v>7</v>
      </c>
      <c r="G2077" s="675" t="s">
        <v>3664</v>
      </c>
      <c r="H2077" s="848"/>
      <c r="I2077" s="848"/>
    </row>
    <row r="2078" spans="1:9" ht="13.5">
      <c r="A2078" s="120" t="s">
        <v>2434</v>
      </c>
      <c r="B2078" s="668" t="s">
        <v>3194</v>
      </c>
      <c r="C2078" s="668" t="s">
        <v>3194</v>
      </c>
      <c r="D2078" s="575">
        <v>912</v>
      </c>
      <c r="E2078" s="675" t="s">
        <v>6497</v>
      </c>
      <c r="F2078" s="576" t="s">
        <v>1294</v>
      </c>
      <c r="G2078" s="675" t="s">
        <v>3664</v>
      </c>
      <c r="H2078" s="848"/>
      <c r="I2078" s="848"/>
    </row>
    <row r="2079" spans="1:9" ht="14.25">
      <c r="A2079" s="120" t="s">
        <v>2323</v>
      </c>
      <c r="B2079" s="592" t="s">
        <v>10468</v>
      </c>
      <c r="C2079" s="592" t="s">
        <v>10468</v>
      </c>
      <c r="D2079" s="575">
        <v>384</v>
      </c>
      <c r="E2079" s="675" t="s">
        <v>6497</v>
      </c>
      <c r="F2079" s="576" t="s">
        <v>7</v>
      </c>
      <c r="G2079" s="675" t="s">
        <v>3664</v>
      </c>
      <c r="H2079" s="848"/>
      <c r="I2079" s="848"/>
    </row>
    <row r="2080" spans="1:9" ht="14.25">
      <c r="A2080" s="120" t="s">
        <v>2324</v>
      </c>
      <c r="B2080" s="592" t="s">
        <v>10469</v>
      </c>
      <c r="C2080" s="592" t="s">
        <v>10469</v>
      </c>
      <c r="D2080" s="575">
        <v>624</v>
      </c>
      <c r="E2080" s="675" t="s">
        <v>6497</v>
      </c>
      <c r="F2080" s="576" t="s">
        <v>7</v>
      </c>
      <c r="G2080" s="675" t="s">
        <v>3664</v>
      </c>
      <c r="H2080" s="848"/>
      <c r="I2080" s="848"/>
    </row>
    <row r="2081" spans="1:9" ht="13.5">
      <c r="A2081" s="579" t="s">
        <v>2326</v>
      </c>
      <c r="B2081" s="668" t="s">
        <v>3495</v>
      </c>
      <c r="C2081" s="668" t="s">
        <v>3495</v>
      </c>
      <c r="D2081" s="575">
        <v>384</v>
      </c>
      <c r="E2081" s="675" t="s">
        <v>6497</v>
      </c>
      <c r="F2081" s="576" t="s">
        <v>1294</v>
      </c>
      <c r="G2081" s="675" t="s">
        <v>3664</v>
      </c>
      <c r="H2081" s="848"/>
      <c r="I2081" s="848"/>
    </row>
    <row r="2082" spans="1:9" ht="14.25" thickBot="1">
      <c r="A2082" s="579" t="s">
        <v>2327</v>
      </c>
      <c r="B2082" s="665" t="s">
        <v>3496</v>
      </c>
      <c r="C2082" s="665" t="s">
        <v>3496</v>
      </c>
      <c r="D2082" s="575">
        <v>624</v>
      </c>
      <c r="E2082" s="675" t="s">
        <v>6497</v>
      </c>
      <c r="F2082" s="576" t="s">
        <v>1294</v>
      </c>
      <c r="G2082" s="675" t="s">
        <v>3664</v>
      </c>
      <c r="H2082" s="848"/>
      <c r="I2082" s="848"/>
    </row>
    <row r="2083" spans="1:9" ht="13.5">
      <c r="A2083" s="679" t="s">
        <v>5914</v>
      </c>
      <c r="B2083" s="132"/>
      <c r="C2083" s="132"/>
      <c r="D2083" s="132"/>
      <c r="E2083" s="132"/>
      <c r="F2083" s="132"/>
      <c r="G2083" s="262"/>
      <c r="H2083" s="158"/>
      <c r="I2083" s="158"/>
    </row>
    <row r="2084" spans="1:9" ht="13.5">
      <c r="A2084" s="120" t="s">
        <v>5915</v>
      </c>
      <c r="B2084" s="678" t="s">
        <v>5916</v>
      </c>
      <c r="C2084" s="678" t="s">
        <v>5911</v>
      </c>
      <c r="D2084" s="575">
        <v>269.25</v>
      </c>
      <c r="E2084" s="675" t="s">
        <v>6497</v>
      </c>
      <c r="F2084" s="576" t="s">
        <v>7</v>
      </c>
      <c r="G2084" s="576" t="s">
        <v>3666</v>
      </c>
      <c r="H2084" s="848"/>
      <c r="I2084" s="848"/>
    </row>
    <row r="2085" spans="1:9" ht="13.5">
      <c r="A2085" s="120" t="s">
        <v>5917</v>
      </c>
      <c r="B2085" s="678" t="s">
        <v>5918</v>
      </c>
      <c r="C2085" s="678" t="s">
        <v>5912</v>
      </c>
      <c r="D2085" s="575">
        <v>389.25</v>
      </c>
      <c r="E2085" s="675" t="s">
        <v>6497</v>
      </c>
      <c r="F2085" s="576" t="s">
        <v>7</v>
      </c>
      <c r="G2085" s="576" t="s">
        <v>3666</v>
      </c>
      <c r="H2085" s="848"/>
      <c r="I2085" s="848"/>
    </row>
    <row r="2086" spans="1:9" ht="13.5">
      <c r="A2086" s="120" t="s">
        <v>5919</v>
      </c>
      <c r="B2086" s="678" t="s">
        <v>5920</v>
      </c>
      <c r="C2086" s="678" t="s">
        <v>5913</v>
      </c>
      <c r="D2086" s="575">
        <v>749.25</v>
      </c>
      <c r="E2086" s="675" t="s">
        <v>6497</v>
      </c>
      <c r="F2086" s="576" t="s">
        <v>7</v>
      </c>
      <c r="G2086" s="576" t="s">
        <v>3666</v>
      </c>
      <c r="H2086" s="848"/>
      <c r="I2086" s="848"/>
    </row>
    <row r="2087" spans="1:9" ht="13.5">
      <c r="A2087" s="120" t="s">
        <v>5921</v>
      </c>
      <c r="B2087" s="678" t="s">
        <v>5922</v>
      </c>
      <c r="C2087" s="678" t="s">
        <v>5911</v>
      </c>
      <c r="D2087" s="575">
        <v>269.25</v>
      </c>
      <c r="E2087" s="675" t="s">
        <v>6497</v>
      </c>
      <c r="F2087" s="576" t="s">
        <v>1294</v>
      </c>
      <c r="G2087" s="576" t="s">
        <v>3666</v>
      </c>
      <c r="H2087" s="848"/>
      <c r="I2087" s="848"/>
    </row>
    <row r="2088" spans="1:9" ht="13.5">
      <c r="A2088" s="120" t="s">
        <v>5923</v>
      </c>
      <c r="B2088" s="678" t="s">
        <v>5924</v>
      </c>
      <c r="C2088" s="678" t="s">
        <v>5912</v>
      </c>
      <c r="D2088" s="575">
        <v>389.25</v>
      </c>
      <c r="E2088" s="675" t="s">
        <v>6497</v>
      </c>
      <c r="F2088" s="576" t="s">
        <v>1294</v>
      </c>
      <c r="G2088" s="576" t="s">
        <v>3666</v>
      </c>
      <c r="H2088" s="848"/>
      <c r="I2088" s="848"/>
    </row>
    <row r="2089" spans="1:9" ht="14.25" thickBot="1">
      <c r="A2089" s="120" t="s">
        <v>5925</v>
      </c>
      <c r="B2089" s="678" t="s">
        <v>5926</v>
      </c>
      <c r="C2089" s="678" t="s">
        <v>5913</v>
      </c>
      <c r="D2089" s="575">
        <v>749.25</v>
      </c>
      <c r="E2089" s="675" t="s">
        <v>6497</v>
      </c>
      <c r="F2089" s="576" t="s">
        <v>1294</v>
      </c>
      <c r="G2089" s="576" t="s">
        <v>3666</v>
      </c>
      <c r="H2089" s="848"/>
      <c r="I2089" s="848"/>
    </row>
    <row r="2090" spans="1:9" ht="13.5">
      <c r="A2090" s="679" t="s">
        <v>2527</v>
      </c>
      <c r="B2090" s="132"/>
      <c r="C2090" s="132"/>
      <c r="D2090" s="132"/>
      <c r="E2090" s="132"/>
      <c r="F2090" s="132"/>
      <c r="G2090" s="262"/>
      <c r="H2090" s="158"/>
      <c r="I2090" s="158"/>
    </row>
    <row r="2091" spans="1:9" ht="13.5">
      <c r="A2091" s="579" t="s">
        <v>2313</v>
      </c>
      <c r="B2091" s="678" t="s">
        <v>3195</v>
      </c>
      <c r="C2091" s="678" t="s">
        <v>3195</v>
      </c>
      <c r="D2091" s="728">
        <v>228</v>
      </c>
      <c r="E2091" s="675" t="s">
        <v>6497</v>
      </c>
      <c r="F2091" s="576" t="s">
        <v>7</v>
      </c>
      <c r="G2091" s="576" t="s">
        <v>3666</v>
      </c>
      <c r="H2091" s="848"/>
      <c r="I2091" s="848"/>
    </row>
    <row r="2092" spans="1:9" ht="13.5">
      <c r="A2092" s="579" t="s">
        <v>2314</v>
      </c>
      <c r="B2092" s="678" t="s">
        <v>3196</v>
      </c>
      <c r="C2092" s="678" t="s">
        <v>3196</v>
      </c>
      <c r="D2092" s="728">
        <v>228</v>
      </c>
      <c r="E2092" s="675" t="s">
        <v>6497</v>
      </c>
      <c r="F2092" s="576" t="s">
        <v>7</v>
      </c>
      <c r="G2092" s="576" t="s">
        <v>3666</v>
      </c>
      <c r="H2092" s="848"/>
      <c r="I2092" s="848"/>
    </row>
    <row r="2093" spans="1:9" ht="13.5">
      <c r="A2093" s="579" t="s">
        <v>2315</v>
      </c>
      <c r="B2093" s="678" t="s">
        <v>3197</v>
      </c>
      <c r="C2093" s="678" t="s">
        <v>3197</v>
      </c>
      <c r="D2093" s="728">
        <v>264</v>
      </c>
      <c r="E2093" s="675" t="s">
        <v>6497</v>
      </c>
      <c r="F2093" s="576" t="s">
        <v>7</v>
      </c>
      <c r="G2093" s="576" t="s">
        <v>3666</v>
      </c>
      <c r="H2093" s="848"/>
      <c r="I2093" s="848"/>
    </row>
    <row r="2094" spans="1:9" ht="13.5">
      <c r="A2094" s="579" t="s">
        <v>2316</v>
      </c>
      <c r="B2094" s="678" t="s">
        <v>3198</v>
      </c>
      <c r="C2094" s="678" t="s">
        <v>3198</v>
      </c>
      <c r="D2094" s="728">
        <v>384</v>
      </c>
      <c r="E2094" s="675" t="s">
        <v>6497</v>
      </c>
      <c r="F2094" s="576" t="s">
        <v>7</v>
      </c>
      <c r="G2094" s="576" t="s">
        <v>3666</v>
      </c>
      <c r="H2094" s="848"/>
      <c r="I2094" s="848"/>
    </row>
    <row r="2095" spans="1:9" ht="13.5">
      <c r="A2095" s="579" t="s">
        <v>2317</v>
      </c>
      <c r="B2095" s="678" t="s">
        <v>3199</v>
      </c>
      <c r="C2095" s="678" t="s">
        <v>3199</v>
      </c>
      <c r="D2095" s="728">
        <v>744</v>
      </c>
      <c r="E2095" s="675" t="s">
        <v>6497</v>
      </c>
      <c r="F2095" s="576" t="s">
        <v>7</v>
      </c>
      <c r="G2095" s="576" t="s">
        <v>3666</v>
      </c>
      <c r="H2095" s="848"/>
      <c r="I2095" s="848"/>
    </row>
    <row r="2096" spans="1:9" ht="13.5">
      <c r="A2096" s="579" t="s">
        <v>2318</v>
      </c>
      <c r="B2096" s="678" t="s">
        <v>3200</v>
      </c>
      <c r="C2096" s="678" t="s">
        <v>3200</v>
      </c>
      <c r="D2096" s="728">
        <v>228</v>
      </c>
      <c r="E2096" s="675" t="s">
        <v>6497</v>
      </c>
      <c r="F2096" s="576" t="s">
        <v>1294</v>
      </c>
      <c r="G2096" s="576" t="s">
        <v>3666</v>
      </c>
      <c r="H2096" s="848"/>
      <c r="I2096" s="848"/>
    </row>
    <row r="2097" spans="1:9" ht="13.5">
      <c r="A2097" s="579" t="s">
        <v>2319</v>
      </c>
      <c r="B2097" s="678" t="s">
        <v>3201</v>
      </c>
      <c r="C2097" s="678" t="s">
        <v>3201</v>
      </c>
      <c r="D2097" s="728">
        <v>228</v>
      </c>
      <c r="E2097" s="675" t="s">
        <v>6497</v>
      </c>
      <c r="F2097" s="576" t="s">
        <v>1294</v>
      </c>
      <c r="G2097" s="576" t="s">
        <v>3666</v>
      </c>
      <c r="H2097" s="848"/>
      <c r="I2097" s="848"/>
    </row>
    <row r="2098" spans="1:9" ht="13.5">
      <c r="A2098" s="579" t="s">
        <v>2320</v>
      </c>
      <c r="B2098" s="678" t="s">
        <v>3202</v>
      </c>
      <c r="C2098" s="678" t="s">
        <v>3202</v>
      </c>
      <c r="D2098" s="728">
        <v>264</v>
      </c>
      <c r="E2098" s="675" t="s">
        <v>6497</v>
      </c>
      <c r="F2098" s="576" t="s">
        <v>1294</v>
      </c>
      <c r="G2098" s="576" t="s">
        <v>3666</v>
      </c>
      <c r="H2098" s="848"/>
      <c r="I2098" s="848"/>
    </row>
    <row r="2099" spans="1:9" ht="13.5">
      <c r="A2099" s="579" t="s">
        <v>2321</v>
      </c>
      <c r="B2099" s="665" t="s">
        <v>3963</v>
      </c>
      <c r="C2099" s="665" t="s">
        <v>3963</v>
      </c>
      <c r="D2099" s="728">
        <v>384</v>
      </c>
      <c r="E2099" s="675" t="s">
        <v>6497</v>
      </c>
      <c r="F2099" s="576" t="s">
        <v>1294</v>
      </c>
      <c r="G2099" s="576" t="s">
        <v>3666</v>
      </c>
      <c r="H2099" s="848"/>
      <c r="I2099" s="848"/>
    </row>
    <row r="2100" spans="1:9" ht="14.25" thickBot="1">
      <c r="A2100" s="579" t="s">
        <v>2322</v>
      </c>
      <c r="B2100" s="678" t="s">
        <v>3203</v>
      </c>
      <c r="C2100" s="678" t="s">
        <v>3203</v>
      </c>
      <c r="D2100" s="728">
        <v>744</v>
      </c>
      <c r="E2100" s="675" t="s">
        <v>6497</v>
      </c>
      <c r="F2100" s="576" t="s">
        <v>1294</v>
      </c>
      <c r="G2100" s="576" t="s">
        <v>3666</v>
      </c>
      <c r="H2100" s="848"/>
      <c r="I2100" s="848"/>
    </row>
    <row r="2101" spans="1:9" ht="13.5">
      <c r="A2101" s="182" t="s">
        <v>993</v>
      </c>
      <c r="B2101" s="132"/>
      <c r="C2101" s="132"/>
      <c r="D2101" s="132"/>
      <c r="E2101" s="132"/>
      <c r="F2101" s="132"/>
      <c r="G2101" s="262"/>
      <c r="H2101" s="158"/>
      <c r="I2101" s="158"/>
    </row>
    <row r="2102" spans="1:9" ht="14.25">
      <c r="A2102" s="699" t="s">
        <v>1319</v>
      </c>
      <c r="B2102" s="665" t="s">
        <v>3964</v>
      </c>
      <c r="C2102" s="665" t="s">
        <v>3965</v>
      </c>
      <c r="D2102" s="575">
        <v>156</v>
      </c>
      <c r="E2102" s="675" t="s">
        <v>6497</v>
      </c>
      <c r="F2102" s="576" t="s">
        <v>7</v>
      </c>
      <c r="G2102" s="576" t="s">
        <v>3663</v>
      </c>
      <c r="H2102" s="848"/>
      <c r="I2102" s="848"/>
    </row>
    <row r="2103" spans="1:9" ht="14.25">
      <c r="A2103" s="699" t="s">
        <v>994</v>
      </c>
      <c r="B2103" s="665" t="s">
        <v>3966</v>
      </c>
      <c r="C2103" s="665" t="s">
        <v>3967</v>
      </c>
      <c r="D2103" s="575">
        <v>168</v>
      </c>
      <c r="E2103" s="675" t="s">
        <v>6497</v>
      </c>
      <c r="F2103" s="576" t="s">
        <v>7</v>
      </c>
      <c r="G2103" s="576" t="s">
        <v>3663</v>
      </c>
      <c r="H2103" s="848"/>
      <c r="I2103" s="848"/>
    </row>
    <row r="2104" spans="1:9" ht="14.25">
      <c r="A2104" s="699" t="s">
        <v>995</v>
      </c>
      <c r="B2104" s="665" t="s">
        <v>3968</v>
      </c>
      <c r="C2104" s="665" t="s">
        <v>3969</v>
      </c>
      <c r="D2104" s="575">
        <v>336</v>
      </c>
      <c r="E2104" s="675" t="s">
        <v>6497</v>
      </c>
      <c r="F2104" s="576" t="s">
        <v>7</v>
      </c>
      <c r="G2104" s="576" t="s">
        <v>3663</v>
      </c>
      <c r="H2104" s="848"/>
      <c r="I2104" s="848"/>
    </row>
    <row r="2105" spans="1:9" ht="14.25">
      <c r="A2105" s="699" t="s">
        <v>996</v>
      </c>
      <c r="B2105" s="665" t="s">
        <v>3970</v>
      </c>
      <c r="C2105" s="665" t="s">
        <v>3971</v>
      </c>
      <c r="D2105" s="575">
        <v>588</v>
      </c>
      <c r="E2105" s="675" t="s">
        <v>6497</v>
      </c>
      <c r="F2105" s="576" t="s">
        <v>7</v>
      </c>
      <c r="G2105" s="576" t="s">
        <v>3663</v>
      </c>
      <c r="H2105" s="848"/>
      <c r="I2105" s="848"/>
    </row>
    <row r="2106" spans="1:9" ht="14.25">
      <c r="A2106" s="699" t="s">
        <v>997</v>
      </c>
      <c r="B2106" s="665" t="s">
        <v>3972</v>
      </c>
      <c r="C2106" s="665" t="s">
        <v>3973</v>
      </c>
      <c r="D2106" s="575">
        <v>1380</v>
      </c>
      <c r="E2106" s="675" t="s">
        <v>6497</v>
      </c>
      <c r="F2106" s="576" t="s">
        <v>7</v>
      </c>
      <c r="G2106" s="576" t="s">
        <v>3663</v>
      </c>
      <c r="H2106" s="848"/>
      <c r="I2106" s="848"/>
    </row>
    <row r="2107" spans="1:9" ht="14.25">
      <c r="A2107" s="699" t="s">
        <v>998</v>
      </c>
      <c r="B2107" s="665" t="s">
        <v>3974</v>
      </c>
      <c r="C2107" s="665" t="s">
        <v>3975</v>
      </c>
      <c r="D2107" s="575">
        <v>2016</v>
      </c>
      <c r="E2107" s="675" t="s">
        <v>6497</v>
      </c>
      <c r="F2107" s="576" t="s">
        <v>7</v>
      </c>
      <c r="G2107" s="576" t="s">
        <v>3663</v>
      </c>
      <c r="H2107" s="848"/>
      <c r="I2107" s="848"/>
    </row>
    <row r="2108" spans="1:9" ht="14.25">
      <c r="A2108" s="699" t="s">
        <v>999</v>
      </c>
      <c r="B2108" s="665" t="s">
        <v>3976</v>
      </c>
      <c r="C2108" s="665" t="s">
        <v>3977</v>
      </c>
      <c r="D2108" s="575">
        <v>3948</v>
      </c>
      <c r="E2108" s="675" t="s">
        <v>6497</v>
      </c>
      <c r="F2108" s="576" t="s">
        <v>7</v>
      </c>
      <c r="G2108" s="576" t="s">
        <v>3663</v>
      </c>
      <c r="H2108" s="848"/>
      <c r="I2108" s="848"/>
    </row>
    <row r="2109" spans="1:9" ht="14.25">
      <c r="A2109" s="699" t="s">
        <v>1000</v>
      </c>
      <c r="B2109" s="665" t="s">
        <v>3978</v>
      </c>
      <c r="C2109" s="665" t="s">
        <v>3979</v>
      </c>
      <c r="D2109" s="575">
        <v>5304</v>
      </c>
      <c r="E2109" s="675" t="s">
        <v>6497</v>
      </c>
      <c r="F2109" s="576" t="s">
        <v>7</v>
      </c>
      <c r="G2109" s="576" t="s">
        <v>3663</v>
      </c>
      <c r="H2109" s="848"/>
      <c r="I2109" s="848"/>
    </row>
    <row r="2110" spans="1:9" ht="24">
      <c r="A2110" s="699" t="s">
        <v>1321</v>
      </c>
      <c r="B2110" s="592" t="s">
        <v>10651</v>
      </c>
      <c r="C2110" s="592" t="s">
        <v>10652</v>
      </c>
      <c r="D2110" s="575">
        <v>156</v>
      </c>
      <c r="E2110" s="675" t="s">
        <v>6497</v>
      </c>
      <c r="F2110" s="576" t="s">
        <v>7</v>
      </c>
      <c r="G2110" s="576" t="s">
        <v>3663</v>
      </c>
      <c r="H2110" s="848"/>
      <c r="I2110" s="848"/>
    </row>
    <row r="2111" spans="1:9" ht="24">
      <c r="A2111" s="699" t="s">
        <v>1001</v>
      </c>
      <c r="B2111" s="592" t="s">
        <v>10643</v>
      </c>
      <c r="C2111" s="592" t="s">
        <v>10644</v>
      </c>
      <c r="D2111" s="575">
        <v>156</v>
      </c>
      <c r="E2111" s="675" t="s">
        <v>6497</v>
      </c>
      <c r="F2111" s="576" t="s">
        <v>7</v>
      </c>
      <c r="G2111" s="576" t="s">
        <v>3663</v>
      </c>
      <c r="H2111" s="848"/>
      <c r="I2111" s="848"/>
    </row>
    <row r="2112" spans="1:9" ht="24">
      <c r="A2112" s="699" t="s">
        <v>1002</v>
      </c>
      <c r="B2112" s="592" t="s">
        <v>10645</v>
      </c>
      <c r="C2112" s="592" t="s">
        <v>10646</v>
      </c>
      <c r="D2112" s="575">
        <v>312</v>
      </c>
      <c r="E2112" s="675" t="s">
        <v>6497</v>
      </c>
      <c r="F2112" s="576" t="s">
        <v>7</v>
      </c>
      <c r="G2112" s="576" t="s">
        <v>3663</v>
      </c>
      <c r="H2112" s="848"/>
      <c r="I2112" s="848"/>
    </row>
    <row r="2113" spans="1:9" ht="24">
      <c r="A2113" s="699" t="s">
        <v>1003</v>
      </c>
      <c r="B2113" s="592" t="s">
        <v>10647</v>
      </c>
      <c r="C2113" s="592" t="s">
        <v>10648</v>
      </c>
      <c r="D2113" s="575">
        <v>552</v>
      </c>
      <c r="E2113" s="675" t="s">
        <v>6497</v>
      </c>
      <c r="F2113" s="576" t="s">
        <v>7</v>
      </c>
      <c r="G2113" s="576" t="s">
        <v>3663</v>
      </c>
      <c r="H2113" s="848"/>
      <c r="I2113" s="848"/>
    </row>
    <row r="2114" spans="1:9" ht="24.75" thickBot="1">
      <c r="A2114" s="699" t="s">
        <v>1004</v>
      </c>
      <c r="B2114" s="592" t="s">
        <v>10649</v>
      </c>
      <c r="C2114" s="592" t="s">
        <v>10650</v>
      </c>
      <c r="D2114" s="575">
        <v>1320</v>
      </c>
      <c r="E2114" s="675" t="s">
        <v>6497</v>
      </c>
      <c r="F2114" s="576" t="s">
        <v>7</v>
      </c>
      <c r="G2114" s="576" t="s">
        <v>3663</v>
      </c>
      <c r="H2114" s="848"/>
      <c r="I2114" s="848"/>
    </row>
    <row r="2115" spans="1:9" ht="13.5">
      <c r="A2115" s="182" t="s">
        <v>1417</v>
      </c>
      <c r="B2115" s="132"/>
      <c r="C2115" s="132"/>
      <c r="D2115" s="132"/>
      <c r="E2115" s="132"/>
      <c r="F2115" s="132"/>
      <c r="G2115" s="262"/>
      <c r="H2115" s="158"/>
      <c r="I2115" s="158"/>
    </row>
    <row r="2116" spans="1:9" ht="24">
      <c r="A2116" s="699" t="s">
        <v>1967</v>
      </c>
      <c r="B2116" s="592" t="s">
        <v>10630</v>
      </c>
      <c r="C2116" s="592" t="s">
        <v>10631</v>
      </c>
      <c r="D2116" s="575">
        <v>156</v>
      </c>
      <c r="E2116" s="675" t="s">
        <v>6497</v>
      </c>
      <c r="F2116" s="576" t="s">
        <v>7</v>
      </c>
      <c r="G2116" s="576" t="s">
        <v>3663</v>
      </c>
      <c r="H2116" s="848"/>
      <c r="I2116" s="848"/>
    </row>
    <row r="2117" spans="1:9" ht="24">
      <c r="A2117" s="699" t="s">
        <v>1418</v>
      </c>
      <c r="B2117" s="592" t="s">
        <v>10634</v>
      </c>
      <c r="C2117" s="592" t="s">
        <v>10635</v>
      </c>
      <c r="D2117" s="575">
        <v>312</v>
      </c>
      <c r="E2117" s="675" t="s">
        <v>6497</v>
      </c>
      <c r="F2117" s="576" t="s">
        <v>7</v>
      </c>
      <c r="G2117" s="576" t="s">
        <v>3663</v>
      </c>
      <c r="H2117" s="848"/>
      <c r="I2117" s="848"/>
    </row>
    <row r="2118" spans="1:9" ht="24">
      <c r="A2118" s="699" t="s">
        <v>1419</v>
      </c>
      <c r="B2118" s="592" t="s">
        <v>10636</v>
      </c>
      <c r="C2118" s="592" t="s">
        <v>10637</v>
      </c>
      <c r="D2118" s="575">
        <v>552</v>
      </c>
      <c r="E2118" s="675" t="s">
        <v>6497</v>
      </c>
      <c r="F2118" s="576" t="s">
        <v>7</v>
      </c>
      <c r="G2118" s="576" t="s">
        <v>3663</v>
      </c>
      <c r="H2118" s="848"/>
      <c r="I2118" s="848"/>
    </row>
    <row r="2119" spans="1:9" ht="24">
      <c r="A2119" s="699" t="s">
        <v>1420</v>
      </c>
      <c r="B2119" s="592" t="s">
        <v>10640</v>
      </c>
      <c r="C2119" s="592" t="s">
        <v>10641</v>
      </c>
      <c r="D2119" s="575">
        <v>1320</v>
      </c>
      <c r="E2119" s="675" t="s">
        <v>6497</v>
      </c>
      <c r="F2119" s="576" t="s">
        <v>7</v>
      </c>
      <c r="G2119" s="576" t="s">
        <v>3663</v>
      </c>
      <c r="H2119" s="848"/>
      <c r="I2119" s="848"/>
    </row>
    <row r="2120" spans="1:9" ht="14.25">
      <c r="A2120" s="699" t="s">
        <v>2407</v>
      </c>
      <c r="B2120" s="592" t="s">
        <v>10642</v>
      </c>
      <c r="C2120" s="592" t="s">
        <v>10642</v>
      </c>
      <c r="D2120" s="575">
        <v>1932</v>
      </c>
      <c r="E2120" s="675" t="s">
        <v>6497</v>
      </c>
      <c r="F2120" s="576" t="s">
        <v>7</v>
      </c>
      <c r="G2120" s="576" t="s">
        <v>3663</v>
      </c>
      <c r="H2120" s="848"/>
      <c r="I2120" s="848"/>
    </row>
    <row r="2121" spans="1:9" ht="14.25">
      <c r="A2121" s="699" t="s">
        <v>2412</v>
      </c>
      <c r="B2121" s="668" t="s">
        <v>3980</v>
      </c>
      <c r="C2121" s="668" t="s">
        <v>3980</v>
      </c>
      <c r="D2121" s="575">
        <v>5100</v>
      </c>
      <c r="E2121" s="675" t="s">
        <v>6497</v>
      </c>
      <c r="F2121" s="576" t="s">
        <v>7</v>
      </c>
      <c r="G2121" s="576" t="s">
        <v>3663</v>
      </c>
      <c r="H2121" s="848"/>
      <c r="I2121" s="848"/>
    </row>
    <row r="2122" spans="1:9" ht="24">
      <c r="A2122" s="699" t="s">
        <v>1968</v>
      </c>
      <c r="B2122" s="668" t="s">
        <v>3981</v>
      </c>
      <c r="C2122" s="668" t="s">
        <v>3982</v>
      </c>
      <c r="D2122" s="575">
        <v>156</v>
      </c>
      <c r="E2122" s="675" t="s">
        <v>6497</v>
      </c>
      <c r="F2122" s="576" t="s">
        <v>1294</v>
      </c>
      <c r="G2122" s="576" t="s">
        <v>3663</v>
      </c>
      <c r="H2122" s="848"/>
      <c r="I2122" s="848"/>
    </row>
    <row r="2123" spans="1:9" ht="24">
      <c r="A2123" s="699" t="s">
        <v>1421</v>
      </c>
      <c r="B2123" s="665" t="s">
        <v>3983</v>
      </c>
      <c r="C2123" s="665" t="s">
        <v>3984</v>
      </c>
      <c r="D2123" s="575">
        <v>312</v>
      </c>
      <c r="E2123" s="675" t="s">
        <v>6497</v>
      </c>
      <c r="F2123" s="576" t="s">
        <v>1294</v>
      </c>
      <c r="G2123" s="576" t="s">
        <v>3663</v>
      </c>
      <c r="H2123" s="848"/>
      <c r="I2123" s="848"/>
    </row>
    <row r="2124" spans="1:9" ht="24">
      <c r="A2124" s="699" t="s">
        <v>1422</v>
      </c>
      <c r="B2124" s="665" t="s">
        <v>3985</v>
      </c>
      <c r="C2124" s="665" t="s">
        <v>3986</v>
      </c>
      <c r="D2124" s="575">
        <v>552</v>
      </c>
      <c r="E2124" s="675" t="s">
        <v>6497</v>
      </c>
      <c r="F2124" s="576" t="s">
        <v>1294</v>
      </c>
      <c r="G2124" s="576" t="s">
        <v>3663</v>
      </c>
      <c r="H2124" s="848"/>
      <c r="I2124" s="848"/>
    </row>
    <row r="2125" spans="1:9" ht="24">
      <c r="A2125" s="699" t="s">
        <v>1423</v>
      </c>
      <c r="B2125" s="665" t="s">
        <v>3987</v>
      </c>
      <c r="C2125" s="665" t="s">
        <v>3988</v>
      </c>
      <c r="D2125" s="575">
        <v>1320</v>
      </c>
      <c r="E2125" s="675" t="s">
        <v>6497</v>
      </c>
      <c r="F2125" s="576" t="s">
        <v>1294</v>
      </c>
      <c r="G2125" s="576" t="s">
        <v>3663</v>
      </c>
      <c r="H2125" s="848"/>
      <c r="I2125" s="848"/>
    </row>
    <row r="2126" spans="1:9" ht="14.25">
      <c r="A2126" s="699" t="s">
        <v>2408</v>
      </c>
      <c r="B2126" s="665" t="s">
        <v>3989</v>
      </c>
      <c r="C2126" s="665" t="s">
        <v>3989</v>
      </c>
      <c r="D2126" s="575">
        <v>1932</v>
      </c>
      <c r="E2126" s="675" t="s">
        <v>6497</v>
      </c>
      <c r="F2126" s="576" t="s">
        <v>1294</v>
      </c>
      <c r="G2126" s="576" t="s">
        <v>3663</v>
      </c>
      <c r="H2126" s="848"/>
      <c r="I2126" s="848"/>
    </row>
    <row r="2127" spans="1:9" ht="15" thickBot="1">
      <c r="A2127" s="699" t="s">
        <v>2413</v>
      </c>
      <c r="B2127" s="665" t="s">
        <v>3990</v>
      </c>
      <c r="C2127" s="665" t="s">
        <v>3990</v>
      </c>
      <c r="D2127" s="575">
        <v>5100</v>
      </c>
      <c r="E2127" s="675" t="s">
        <v>6497</v>
      </c>
      <c r="F2127" s="576" t="s">
        <v>1294</v>
      </c>
      <c r="G2127" s="576" t="s">
        <v>3663</v>
      </c>
      <c r="H2127" s="848"/>
      <c r="I2127" s="848"/>
    </row>
    <row r="2128" spans="1:9" ht="13.5">
      <c r="A2128" s="727" t="s">
        <v>2219</v>
      </c>
      <c r="B2128" s="132"/>
      <c r="C2128" s="132"/>
      <c r="D2128" s="132"/>
      <c r="E2128" s="132"/>
      <c r="F2128" s="132"/>
      <c r="G2128" s="262"/>
      <c r="H2128" s="158"/>
      <c r="I2128" s="158"/>
    </row>
    <row r="2129" spans="1:9" ht="14.25">
      <c r="A2129" s="579" t="s">
        <v>2291</v>
      </c>
      <c r="B2129" s="592" t="s">
        <v>10463</v>
      </c>
      <c r="C2129" s="592" t="s">
        <v>10463</v>
      </c>
      <c r="D2129" s="575">
        <v>204</v>
      </c>
      <c r="E2129" s="675" t="s">
        <v>6497</v>
      </c>
      <c r="F2129" s="576" t="s">
        <v>7</v>
      </c>
      <c r="G2129" s="576" t="s">
        <v>3663</v>
      </c>
      <c r="H2129" s="848"/>
      <c r="I2129" s="848"/>
    </row>
    <row r="2130" spans="1:9" ht="14.25">
      <c r="A2130" s="579" t="s">
        <v>2292</v>
      </c>
      <c r="B2130" s="592" t="s">
        <v>10464</v>
      </c>
      <c r="C2130" s="592" t="s">
        <v>10464</v>
      </c>
      <c r="D2130" s="575">
        <v>384</v>
      </c>
      <c r="E2130" s="675" t="s">
        <v>6497</v>
      </c>
      <c r="F2130" s="576" t="s">
        <v>7</v>
      </c>
      <c r="G2130" s="576" t="s">
        <v>3663</v>
      </c>
      <c r="H2130" s="848"/>
      <c r="I2130" s="848"/>
    </row>
    <row r="2131" spans="1:9" ht="14.25">
      <c r="A2131" s="579" t="s">
        <v>2293</v>
      </c>
      <c r="B2131" s="592" t="s">
        <v>10465</v>
      </c>
      <c r="C2131" s="592" t="s">
        <v>10465</v>
      </c>
      <c r="D2131" s="575">
        <v>564</v>
      </c>
      <c r="E2131" s="675" t="s">
        <v>6497</v>
      </c>
      <c r="F2131" s="576" t="s">
        <v>7</v>
      </c>
      <c r="G2131" s="576" t="s">
        <v>3663</v>
      </c>
      <c r="H2131" s="848"/>
      <c r="I2131" s="848"/>
    </row>
    <row r="2132" spans="1:9" ht="14.25">
      <c r="A2132" s="579" t="s">
        <v>2294</v>
      </c>
      <c r="B2132" s="592" t="s">
        <v>10466</v>
      </c>
      <c r="C2132" s="592" t="s">
        <v>10466</v>
      </c>
      <c r="D2132" s="575">
        <v>636</v>
      </c>
      <c r="E2132" s="675" t="s">
        <v>6497</v>
      </c>
      <c r="F2132" s="576" t="s">
        <v>7</v>
      </c>
      <c r="G2132" s="576" t="s">
        <v>3663</v>
      </c>
      <c r="H2132" s="848"/>
      <c r="I2132" s="848"/>
    </row>
    <row r="2133" spans="1:9" ht="14.25">
      <c r="A2133" s="699" t="s">
        <v>2409</v>
      </c>
      <c r="B2133" s="592" t="s">
        <v>10467</v>
      </c>
      <c r="C2133" s="592" t="s">
        <v>10467</v>
      </c>
      <c r="D2133" s="575">
        <v>1164</v>
      </c>
      <c r="E2133" s="675" t="s">
        <v>6497</v>
      </c>
      <c r="F2133" s="576" t="s">
        <v>7</v>
      </c>
      <c r="G2133" s="576" t="s">
        <v>3663</v>
      </c>
      <c r="H2133" s="848"/>
      <c r="I2133" s="848"/>
    </row>
    <row r="2134" spans="1:9" ht="14.25">
      <c r="A2134" s="699" t="s">
        <v>2414</v>
      </c>
      <c r="B2134" s="591" t="s">
        <v>2415</v>
      </c>
      <c r="C2134" s="592" t="s">
        <v>2415</v>
      </c>
      <c r="D2134" s="575">
        <v>2328</v>
      </c>
      <c r="E2134" s="675" t="s">
        <v>6497</v>
      </c>
      <c r="F2134" s="576" t="s">
        <v>7</v>
      </c>
      <c r="G2134" s="576" t="s">
        <v>3663</v>
      </c>
      <c r="H2134" s="848"/>
      <c r="I2134" s="848"/>
    </row>
    <row r="2135" spans="1:9" ht="13.5">
      <c r="A2135" s="579" t="s">
        <v>2295</v>
      </c>
      <c r="B2135" s="687" t="s">
        <v>2296</v>
      </c>
      <c r="C2135" s="687" t="s">
        <v>2296</v>
      </c>
      <c r="D2135" s="575">
        <v>204</v>
      </c>
      <c r="E2135" s="675" t="s">
        <v>6497</v>
      </c>
      <c r="F2135" s="576" t="s">
        <v>1294</v>
      </c>
      <c r="G2135" s="576" t="s">
        <v>3663</v>
      </c>
      <c r="H2135" s="848"/>
      <c r="I2135" s="848"/>
    </row>
    <row r="2136" spans="1:9" ht="13.5">
      <c r="A2136" s="579" t="s">
        <v>2297</v>
      </c>
      <c r="B2136" s="678" t="s">
        <v>2298</v>
      </c>
      <c r="C2136" s="678" t="s">
        <v>2298</v>
      </c>
      <c r="D2136" s="575">
        <v>384</v>
      </c>
      <c r="E2136" s="675" t="s">
        <v>6497</v>
      </c>
      <c r="F2136" s="576" t="s">
        <v>1294</v>
      </c>
      <c r="G2136" s="576" t="s">
        <v>3663</v>
      </c>
      <c r="H2136" s="848"/>
      <c r="I2136" s="848"/>
    </row>
    <row r="2137" spans="1:9" ht="13.5">
      <c r="A2137" s="579" t="s">
        <v>2299</v>
      </c>
      <c r="B2137" s="678" t="s">
        <v>2300</v>
      </c>
      <c r="C2137" s="678" t="s">
        <v>2300</v>
      </c>
      <c r="D2137" s="575">
        <v>564</v>
      </c>
      <c r="E2137" s="675" t="s">
        <v>6497</v>
      </c>
      <c r="F2137" s="576" t="s">
        <v>1294</v>
      </c>
      <c r="G2137" s="576" t="s">
        <v>3663</v>
      </c>
      <c r="H2137" s="848"/>
      <c r="I2137" s="848"/>
    </row>
    <row r="2138" spans="1:9" ht="13.5">
      <c r="A2138" s="579" t="s">
        <v>2301</v>
      </c>
      <c r="B2138" s="678" t="s">
        <v>2302</v>
      </c>
      <c r="C2138" s="678" t="s">
        <v>2302</v>
      </c>
      <c r="D2138" s="575">
        <v>636</v>
      </c>
      <c r="E2138" s="675" t="s">
        <v>6497</v>
      </c>
      <c r="F2138" s="576" t="s">
        <v>1294</v>
      </c>
      <c r="G2138" s="576" t="s">
        <v>3663</v>
      </c>
      <c r="H2138" s="848"/>
      <c r="I2138" s="848"/>
    </row>
    <row r="2139" spans="1:9" ht="14.25">
      <c r="A2139" s="699" t="s">
        <v>2410</v>
      </c>
      <c r="B2139" s="699" t="s">
        <v>2411</v>
      </c>
      <c r="C2139" s="578" t="s">
        <v>2411</v>
      </c>
      <c r="D2139" s="575">
        <v>1164</v>
      </c>
      <c r="E2139" s="675" t="s">
        <v>6497</v>
      </c>
      <c r="F2139" s="576" t="s">
        <v>1294</v>
      </c>
      <c r="G2139" s="576" t="s">
        <v>3663</v>
      </c>
      <c r="H2139" s="848"/>
      <c r="I2139" s="848"/>
    </row>
    <row r="2140" spans="1:9" ht="15" thickBot="1">
      <c r="A2140" s="699" t="s">
        <v>2416</v>
      </c>
      <c r="B2140" s="699" t="s">
        <v>2417</v>
      </c>
      <c r="C2140" s="578" t="s">
        <v>2417</v>
      </c>
      <c r="D2140" s="575">
        <v>2328</v>
      </c>
      <c r="E2140" s="675" t="s">
        <v>6497</v>
      </c>
      <c r="F2140" s="576" t="s">
        <v>1294</v>
      </c>
      <c r="G2140" s="576" t="s">
        <v>3663</v>
      </c>
      <c r="H2140" s="848"/>
      <c r="I2140" s="848"/>
    </row>
    <row r="2141" spans="1:9" ht="13.5">
      <c r="A2141" s="727" t="s">
        <v>2303</v>
      </c>
      <c r="B2141" s="132"/>
      <c r="C2141" s="132"/>
      <c r="D2141" s="132"/>
      <c r="E2141" s="132"/>
      <c r="F2141" s="132"/>
      <c r="G2141" s="262"/>
      <c r="H2141" s="158"/>
      <c r="I2141" s="158"/>
    </row>
    <row r="2142" spans="1:9" ht="14.25">
      <c r="A2142" s="579" t="s">
        <v>3463</v>
      </c>
      <c r="B2142" s="592" t="s">
        <v>2220</v>
      </c>
      <c r="C2142" s="592" t="s">
        <v>2220</v>
      </c>
      <c r="D2142" s="575">
        <v>192</v>
      </c>
      <c r="E2142" s="675" t="s">
        <v>6497</v>
      </c>
      <c r="F2142" s="576" t="s">
        <v>7</v>
      </c>
      <c r="G2142" s="576" t="s">
        <v>3663</v>
      </c>
      <c r="H2142" s="158"/>
      <c r="I2142" s="158"/>
    </row>
    <row r="2143" spans="1:9" ht="14.25">
      <c r="A2143" s="579" t="s">
        <v>3464</v>
      </c>
      <c r="B2143" s="592" t="s">
        <v>2221</v>
      </c>
      <c r="C2143" s="592" t="s">
        <v>2221</v>
      </c>
      <c r="D2143" s="575">
        <v>360</v>
      </c>
      <c r="E2143" s="675" t="s">
        <v>6497</v>
      </c>
      <c r="F2143" s="576" t="s">
        <v>7</v>
      </c>
      <c r="G2143" s="576" t="s">
        <v>3663</v>
      </c>
      <c r="H2143" s="158"/>
      <c r="I2143" s="158"/>
    </row>
    <row r="2144" spans="1:9" ht="14.25">
      <c r="A2144" s="579" t="s">
        <v>3465</v>
      </c>
      <c r="B2144" s="592" t="s">
        <v>2222</v>
      </c>
      <c r="C2144" s="592" t="s">
        <v>2222</v>
      </c>
      <c r="D2144" s="575">
        <v>444</v>
      </c>
      <c r="E2144" s="675" t="s">
        <v>6497</v>
      </c>
      <c r="F2144" s="576" t="s">
        <v>7</v>
      </c>
      <c r="G2144" s="576" t="s">
        <v>3663</v>
      </c>
      <c r="H2144" s="158"/>
      <c r="I2144" s="158"/>
    </row>
    <row r="2145" spans="1:9" ht="14.25">
      <c r="A2145" s="579" t="s">
        <v>3466</v>
      </c>
      <c r="B2145" s="592" t="s">
        <v>2223</v>
      </c>
      <c r="C2145" s="592" t="s">
        <v>2223</v>
      </c>
      <c r="D2145" s="575">
        <v>180</v>
      </c>
      <c r="E2145" s="675" t="s">
        <v>6497</v>
      </c>
      <c r="F2145" s="576" t="s">
        <v>7</v>
      </c>
      <c r="G2145" s="576" t="s">
        <v>3663</v>
      </c>
      <c r="H2145" s="158"/>
      <c r="I2145" s="848"/>
    </row>
    <row r="2146" spans="1:9" ht="14.25">
      <c r="A2146" s="579" t="s">
        <v>3467</v>
      </c>
      <c r="B2146" s="592" t="s">
        <v>2224</v>
      </c>
      <c r="C2146" s="592" t="s">
        <v>2224</v>
      </c>
      <c r="D2146" s="575">
        <v>252</v>
      </c>
      <c r="E2146" s="675" t="s">
        <v>6497</v>
      </c>
      <c r="F2146" s="576" t="s">
        <v>7</v>
      </c>
      <c r="G2146" s="576" t="s">
        <v>3663</v>
      </c>
      <c r="H2146" s="158"/>
      <c r="I2146" s="158"/>
    </row>
    <row r="2147" spans="1:9" ht="14.25">
      <c r="A2147" s="579" t="s">
        <v>3468</v>
      </c>
      <c r="B2147" s="592" t="s">
        <v>2225</v>
      </c>
      <c r="C2147" s="592" t="s">
        <v>2225</v>
      </c>
      <c r="D2147" s="575">
        <v>74</v>
      </c>
      <c r="E2147" s="675" t="s">
        <v>6497</v>
      </c>
      <c r="F2147" s="576" t="s">
        <v>7</v>
      </c>
      <c r="G2147" s="576" t="s">
        <v>3663</v>
      </c>
      <c r="H2147" s="158"/>
      <c r="I2147" s="158"/>
    </row>
    <row r="2148" spans="1:9" ht="13.5">
      <c r="A2148" s="579" t="s">
        <v>3469</v>
      </c>
      <c r="B2148" s="687" t="s">
        <v>2304</v>
      </c>
      <c r="C2148" s="687" t="s">
        <v>2304</v>
      </c>
      <c r="D2148" s="575">
        <v>192</v>
      </c>
      <c r="E2148" s="675" t="s">
        <v>6497</v>
      </c>
      <c r="F2148" s="576" t="s">
        <v>1294</v>
      </c>
      <c r="G2148" s="576" t="s">
        <v>3663</v>
      </c>
      <c r="H2148" s="848"/>
      <c r="I2148" s="848"/>
    </row>
    <row r="2149" spans="1:9" ht="13.5">
      <c r="A2149" s="579" t="s">
        <v>3470</v>
      </c>
      <c r="B2149" s="687" t="s">
        <v>2305</v>
      </c>
      <c r="C2149" s="687" t="s">
        <v>2305</v>
      </c>
      <c r="D2149" s="575">
        <v>360</v>
      </c>
      <c r="E2149" s="675" t="s">
        <v>6497</v>
      </c>
      <c r="F2149" s="576" t="s">
        <v>1294</v>
      </c>
      <c r="G2149" s="576" t="s">
        <v>3663</v>
      </c>
      <c r="H2149" s="848"/>
      <c r="I2149" s="848"/>
    </row>
    <row r="2150" spans="1:9" ht="13.5">
      <c r="A2150" s="579" t="s">
        <v>3471</v>
      </c>
      <c r="B2150" s="678" t="s">
        <v>2306</v>
      </c>
      <c r="C2150" s="678" t="s">
        <v>2306</v>
      </c>
      <c r="D2150" s="575">
        <v>444</v>
      </c>
      <c r="E2150" s="675" t="s">
        <v>6497</v>
      </c>
      <c r="F2150" s="576" t="s">
        <v>1294</v>
      </c>
      <c r="G2150" s="576" t="s">
        <v>3663</v>
      </c>
      <c r="H2150" s="848"/>
      <c r="I2150" s="848"/>
    </row>
    <row r="2151" spans="1:9" ht="13.5">
      <c r="A2151" s="579" t="s">
        <v>3472</v>
      </c>
      <c r="B2151" s="678" t="s">
        <v>2307</v>
      </c>
      <c r="C2151" s="678" t="s">
        <v>2307</v>
      </c>
      <c r="D2151" s="575">
        <v>180</v>
      </c>
      <c r="E2151" s="675" t="s">
        <v>6497</v>
      </c>
      <c r="F2151" s="576" t="s">
        <v>1294</v>
      </c>
      <c r="G2151" s="576" t="s">
        <v>3663</v>
      </c>
      <c r="H2151" s="848"/>
      <c r="I2151" s="848"/>
    </row>
    <row r="2152" spans="1:9" ht="13.5">
      <c r="A2152" s="579" t="s">
        <v>3473</v>
      </c>
      <c r="B2152" s="678" t="s">
        <v>2308</v>
      </c>
      <c r="C2152" s="678" t="s">
        <v>2308</v>
      </c>
      <c r="D2152" s="575">
        <v>252</v>
      </c>
      <c r="E2152" s="675" t="s">
        <v>6497</v>
      </c>
      <c r="F2152" s="576" t="s">
        <v>1294</v>
      </c>
      <c r="G2152" s="576" t="s">
        <v>3663</v>
      </c>
      <c r="H2152" s="848"/>
      <c r="I2152" s="848"/>
    </row>
    <row r="2153" spans="1:9" ht="14.25" thickBot="1">
      <c r="A2153" s="579" t="s">
        <v>3474</v>
      </c>
      <c r="B2153" s="678" t="s">
        <v>2309</v>
      </c>
      <c r="C2153" s="678" t="s">
        <v>2309</v>
      </c>
      <c r="D2153" s="575">
        <v>74</v>
      </c>
      <c r="E2153" s="675" t="s">
        <v>6497</v>
      </c>
      <c r="F2153" s="576" t="s">
        <v>1294</v>
      </c>
      <c r="G2153" s="576" t="s">
        <v>3663</v>
      </c>
      <c r="H2153" s="848"/>
      <c r="I2153" s="848"/>
    </row>
    <row r="2154" spans="1:9" ht="13.5">
      <c r="A2154" s="182" t="s">
        <v>1005</v>
      </c>
      <c r="B2154" s="132"/>
      <c r="C2154" s="132"/>
      <c r="D2154" s="132"/>
      <c r="E2154" s="132"/>
      <c r="F2154" s="132"/>
      <c r="G2154" s="262"/>
      <c r="H2154" s="158"/>
      <c r="I2154" s="158"/>
    </row>
    <row r="2155" spans="1:9" ht="24">
      <c r="A2155" s="699" t="s">
        <v>1320</v>
      </c>
      <c r="B2155" s="665" t="s">
        <v>3991</v>
      </c>
      <c r="C2155" s="665" t="s">
        <v>3992</v>
      </c>
      <c r="D2155" s="575">
        <v>156</v>
      </c>
      <c r="E2155" s="675" t="s">
        <v>6497</v>
      </c>
      <c r="F2155" s="576" t="s">
        <v>1294</v>
      </c>
      <c r="G2155" s="576" t="s">
        <v>3663</v>
      </c>
      <c r="H2155" s="848"/>
      <c r="I2155" s="848"/>
    </row>
    <row r="2156" spans="1:9" ht="24">
      <c r="A2156" s="699" t="s">
        <v>1006</v>
      </c>
      <c r="B2156" s="665" t="s">
        <v>3993</v>
      </c>
      <c r="C2156" s="665" t="s">
        <v>3994</v>
      </c>
      <c r="D2156" s="575">
        <v>168</v>
      </c>
      <c r="E2156" s="675" t="s">
        <v>6497</v>
      </c>
      <c r="F2156" s="576" t="s">
        <v>1294</v>
      </c>
      <c r="G2156" s="576" t="s">
        <v>3663</v>
      </c>
      <c r="H2156" s="848"/>
      <c r="I2156" s="848"/>
    </row>
    <row r="2157" spans="1:9" ht="24">
      <c r="A2157" s="699" t="s">
        <v>1007</v>
      </c>
      <c r="B2157" s="665" t="s">
        <v>3995</v>
      </c>
      <c r="C2157" s="665" t="s">
        <v>3996</v>
      </c>
      <c r="D2157" s="575">
        <v>336</v>
      </c>
      <c r="E2157" s="675" t="s">
        <v>6497</v>
      </c>
      <c r="F2157" s="576" t="s">
        <v>1294</v>
      </c>
      <c r="G2157" s="576" t="s">
        <v>3663</v>
      </c>
      <c r="H2157" s="848"/>
      <c r="I2157" s="848"/>
    </row>
    <row r="2158" spans="1:9" ht="24">
      <c r="A2158" s="699" t="s">
        <v>1008</v>
      </c>
      <c r="B2158" s="665" t="s">
        <v>3997</v>
      </c>
      <c r="C2158" s="665" t="s">
        <v>3998</v>
      </c>
      <c r="D2158" s="575">
        <v>588</v>
      </c>
      <c r="E2158" s="675" t="s">
        <v>6497</v>
      </c>
      <c r="F2158" s="576" t="s">
        <v>1294</v>
      </c>
      <c r="G2158" s="576" t="s">
        <v>3663</v>
      </c>
      <c r="H2158" s="848"/>
      <c r="I2158" s="848"/>
    </row>
    <row r="2159" spans="1:9" ht="24">
      <c r="A2159" s="699" t="s">
        <v>1009</v>
      </c>
      <c r="B2159" s="665" t="s">
        <v>3999</v>
      </c>
      <c r="C2159" s="665" t="s">
        <v>4000</v>
      </c>
      <c r="D2159" s="575">
        <v>1380</v>
      </c>
      <c r="E2159" s="675" t="s">
        <v>6497</v>
      </c>
      <c r="F2159" s="576" t="s">
        <v>1294</v>
      </c>
      <c r="G2159" s="576" t="s">
        <v>3663</v>
      </c>
      <c r="H2159" s="848"/>
      <c r="I2159" s="848"/>
    </row>
    <row r="2160" spans="1:9" ht="24">
      <c r="A2160" s="699" t="s">
        <v>1010</v>
      </c>
      <c r="B2160" s="665" t="s">
        <v>4001</v>
      </c>
      <c r="C2160" s="665" t="s">
        <v>4002</v>
      </c>
      <c r="D2160" s="575">
        <v>2016</v>
      </c>
      <c r="E2160" s="675" t="s">
        <v>6497</v>
      </c>
      <c r="F2160" s="576" t="s">
        <v>1294</v>
      </c>
      <c r="G2160" s="576" t="s">
        <v>3663</v>
      </c>
      <c r="H2160" s="848"/>
      <c r="I2160" s="848"/>
    </row>
    <row r="2161" spans="1:9" ht="24">
      <c r="A2161" s="699" t="s">
        <v>1011</v>
      </c>
      <c r="B2161" s="665" t="s">
        <v>4003</v>
      </c>
      <c r="C2161" s="665" t="s">
        <v>4004</v>
      </c>
      <c r="D2161" s="575">
        <v>3948</v>
      </c>
      <c r="E2161" s="675" t="s">
        <v>6497</v>
      </c>
      <c r="F2161" s="576" t="s">
        <v>1294</v>
      </c>
      <c r="G2161" s="576" t="s">
        <v>3663</v>
      </c>
      <c r="H2161" s="848"/>
      <c r="I2161" s="848"/>
    </row>
    <row r="2162" spans="1:9" ht="24">
      <c r="A2162" s="699" t="s">
        <v>1012</v>
      </c>
      <c r="B2162" s="665" t="s">
        <v>4005</v>
      </c>
      <c r="C2162" s="665" t="s">
        <v>4006</v>
      </c>
      <c r="D2162" s="575">
        <v>5304</v>
      </c>
      <c r="E2162" s="675" t="s">
        <v>6497</v>
      </c>
      <c r="F2162" s="576" t="s">
        <v>1294</v>
      </c>
      <c r="G2162" s="576" t="s">
        <v>3663</v>
      </c>
      <c r="H2162" s="848"/>
      <c r="I2162" s="848"/>
    </row>
    <row r="2163" spans="1:9" ht="24">
      <c r="A2163" s="699" t="s">
        <v>1322</v>
      </c>
      <c r="B2163" s="665" t="s">
        <v>4007</v>
      </c>
      <c r="C2163" s="665" t="s">
        <v>4008</v>
      </c>
      <c r="D2163" s="575">
        <v>156</v>
      </c>
      <c r="E2163" s="675" t="s">
        <v>6497</v>
      </c>
      <c r="F2163" s="576" t="s">
        <v>1294</v>
      </c>
      <c r="G2163" s="576" t="s">
        <v>3663</v>
      </c>
      <c r="H2163" s="848"/>
      <c r="I2163" s="848"/>
    </row>
    <row r="2164" spans="1:9" ht="24">
      <c r="A2164" s="699" t="s">
        <v>1013</v>
      </c>
      <c r="B2164" s="665" t="s">
        <v>4009</v>
      </c>
      <c r="C2164" s="665" t="s">
        <v>4010</v>
      </c>
      <c r="D2164" s="575">
        <v>156</v>
      </c>
      <c r="E2164" s="675" t="s">
        <v>6497</v>
      </c>
      <c r="F2164" s="576" t="s">
        <v>1294</v>
      </c>
      <c r="G2164" s="576" t="s">
        <v>3663</v>
      </c>
      <c r="H2164" s="848"/>
      <c r="I2164" s="848"/>
    </row>
    <row r="2165" spans="1:9" ht="24">
      <c r="A2165" s="699" t="s">
        <v>1014</v>
      </c>
      <c r="B2165" s="665" t="s">
        <v>4011</v>
      </c>
      <c r="C2165" s="665" t="s">
        <v>4012</v>
      </c>
      <c r="D2165" s="575">
        <v>312</v>
      </c>
      <c r="E2165" s="675" t="s">
        <v>6497</v>
      </c>
      <c r="F2165" s="576" t="s">
        <v>1294</v>
      </c>
      <c r="G2165" s="576" t="s">
        <v>3663</v>
      </c>
      <c r="H2165" s="848"/>
      <c r="I2165" s="848"/>
    </row>
    <row r="2166" spans="1:9" ht="24">
      <c r="A2166" s="699" t="s">
        <v>1015</v>
      </c>
      <c r="B2166" s="665" t="s">
        <v>4013</v>
      </c>
      <c r="C2166" s="665" t="s">
        <v>4014</v>
      </c>
      <c r="D2166" s="575">
        <v>552</v>
      </c>
      <c r="E2166" s="675" t="s">
        <v>6497</v>
      </c>
      <c r="F2166" s="576" t="s">
        <v>1294</v>
      </c>
      <c r="G2166" s="576" t="s">
        <v>3663</v>
      </c>
      <c r="H2166" s="848"/>
      <c r="I2166" s="848"/>
    </row>
    <row r="2167" spans="1:9" ht="24.75" thickBot="1">
      <c r="A2167" s="699" t="s">
        <v>1016</v>
      </c>
      <c r="B2167" s="665" t="s">
        <v>4015</v>
      </c>
      <c r="C2167" s="665" t="s">
        <v>4016</v>
      </c>
      <c r="D2167" s="575">
        <v>1320</v>
      </c>
      <c r="E2167" s="675" t="s">
        <v>6497</v>
      </c>
      <c r="F2167" s="576" t="s">
        <v>1294</v>
      </c>
      <c r="G2167" s="576" t="s">
        <v>3663</v>
      </c>
      <c r="H2167" s="848"/>
      <c r="I2167" s="848"/>
    </row>
    <row r="2168" spans="1:9" ht="13.5">
      <c r="A2168" s="179" t="s">
        <v>1017</v>
      </c>
      <c r="B2168" s="132"/>
      <c r="C2168" s="132"/>
      <c r="D2168" s="132"/>
      <c r="E2168" s="132"/>
      <c r="F2168" s="132"/>
      <c r="G2168" s="262"/>
      <c r="H2168" s="158"/>
      <c r="I2168" s="158"/>
    </row>
    <row r="2169" spans="1:9" ht="14.25">
      <c r="A2169" s="699" t="s">
        <v>1018</v>
      </c>
      <c r="B2169" s="592" t="s">
        <v>10406</v>
      </c>
      <c r="C2169" s="592" t="s">
        <v>10406</v>
      </c>
      <c r="D2169" s="575">
        <v>99</v>
      </c>
      <c r="E2169" s="675" t="s">
        <v>6497</v>
      </c>
      <c r="F2169" s="576" t="s">
        <v>7</v>
      </c>
      <c r="G2169" s="576" t="s">
        <v>3666</v>
      </c>
      <c r="H2169" s="848"/>
      <c r="I2169" s="848"/>
    </row>
    <row r="2170" spans="1:9" ht="14.25">
      <c r="A2170" s="701" t="s">
        <v>1019</v>
      </c>
      <c r="B2170" s="592" t="s">
        <v>10574</v>
      </c>
      <c r="C2170" s="592" t="s">
        <v>10575</v>
      </c>
      <c r="D2170" s="575">
        <v>180</v>
      </c>
      <c r="E2170" s="675" t="s">
        <v>6497</v>
      </c>
      <c r="F2170" s="684" t="s">
        <v>7</v>
      </c>
      <c r="G2170" s="576" t="s">
        <v>3663</v>
      </c>
      <c r="H2170" s="848"/>
      <c r="I2170" s="848"/>
    </row>
    <row r="2171" spans="1:9" ht="14.25">
      <c r="A2171" s="701" t="s">
        <v>1020</v>
      </c>
      <c r="B2171" s="592" t="s">
        <v>10578</v>
      </c>
      <c r="C2171" s="592" t="s">
        <v>11041</v>
      </c>
      <c r="D2171" s="575">
        <v>264</v>
      </c>
      <c r="E2171" s="675" t="s">
        <v>6497</v>
      </c>
      <c r="F2171" s="684" t="s">
        <v>7</v>
      </c>
      <c r="G2171" s="576" t="s">
        <v>3663</v>
      </c>
      <c r="H2171" s="848"/>
      <c r="I2171" s="848"/>
    </row>
    <row r="2172" spans="1:9" ht="14.25">
      <c r="A2172" s="701" t="s">
        <v>1021</v>
      </c>
      <c r="B2172" s="592" t="s">
        <v>10579</v>
      </c>
      <c r="C2172" s="592" t="s">
        <v>11042</v>
      </c>
      <c r="D2172" s="575">
        <v>852</v>
      </c>
      <c r="E2172" s="675" t="s">
        <v>6497</v>
      </c>
      <c r="F2172" s="684" t="s">
        <v>7</v>
      </c>
      <c r="G2172" s="576" t="s">
        <v>3663</v>
      </c>
      <c r="H2172" s="848"/>
      <c r="I2172" s="848"/>
    </row>
    <row r="2173" spans="1:9" ht="14.25">
      <c r="A2173" s="701" t="s">
        <v>1022</v>
      </c>
      <c r="B2173" s="592" t="s">
        <v>10577</v>
      </c>
      <c r="C2173" s="592" t="s">
        <v>11043</v>
      </c>
      <c r="D2173" s="575">
        <v>2556</v>
      </c>
      <c r="E2173" s="675" t="s">
        <v>6497</v>
      </c>
      <c r="F2173" s="684" t="s">
        <v>7</v>
      </c>
      <c r="G2173" s="576" t="s">
        <v>3663</v>
      </c>
      <c r="H2173" s="848"/>
      <c r="I2173" s="848"/>
    </row>
    <row r="2174" spans="1:9" ht="14.25">
      <c r="A2174" s="701" t="s">
        <v>1023</v>
      </c>
      <c r="B2174" s="668" t="s">
        <v>3966</v>
      </c>
      <c r="C2174" s="668" t="s">
        <v>4017</v>
      </c>
      <c r="D2174" s="575">
        <v>180</v>
      </c>
      <c r="E2174" s="675" t="s">
        <v>6497</v>
      </c>
      <c r="F2174" s="684" t="s">
        <v>7</v>
      </c>
      <c r="G2174" s="576" t="s">
        <v>3663</v>
      </c>
      <c r="H2174" s="848"/>
      <c r="I2174" s="848"/>
    </row>
    <row r="2175" spans="1:9" ht="14.25">
      <c r="A2175" s="701" t="s">
        <v>1024</v>
      </c>
      <c r="B2175" s="668" t="s">
        <v>3968</v>
      </c>
      <c r="C2175" s="668" t="s">
        <v>4018</v>
      </c>
      <c r="D2175" s="575">
        <v>348</v>
      </c>
      <c r="E2175" s="675" t="s">
        <v>6497</v>
      </c>
      <c r="F2175" s="684" t="s">
        <v>7</v>
      </c>
      <c r="G2175" s="576" t="s">
        <v>3663</v>
      </c>
      <c r="H2175" s="848"/>
      <c r="I2175" s="848"/>
    </row>
    <row r="2176" spans="1:9" ht="14.25">
      <c r="A2176" s="701" t="s">
        <v>1025</v>
      </c>
      <c r="B2176" s="668" t="s">
        <v>3970</v>
      </c>
      <c r="C2176" s="668" t="s">
        <v>4019</v>
      </c>
      <c r="D2176" s="575">
        <v>612</v>
      </c>
      <c r="E2176" s="675" t="s">
        <v>6497</v>
      </c>
      <c r="F2176" s="684" t="s">
        <v>7</v>
      </c>
      <c r="G2176" s="576" t="s">
        <v>3663</v>
      </c>
      <c r="H2176" s="848"/>
      <c r="I2176" s="848"/>
    </row>
    <row r="2177" spans="1:9" ht="14.25">
      <c r="A2177" s="701" t="s">
        <v>1026</v>
      </c>
      <c r="B2177" s="668" t="s">
        <v>3972</v>
      </c>
      <c r="C2177" s="668" t="s">
        <v>4020</v>
      </c>
      <c r="D2177" s="575">
        <v>1404</v>
      </c>
      <c r="E2177" s="675" t="s">
        <v>6497</v>
      </c>
      <c r="F2177" s="684" t="s">
        <v>7</v>
      </c>
      <c r="G2177" s="576" t="s">
        <v>3663</v>
      </c>
      <c r="H2177" s="848"/>
      <c r="I2177" s="848"/>
    </row>
    <row r="2178" spans="1:9" ht="14.25">
      <c r="A2178" s="701" t="s">
        <v>1027</v>
      </c>
      <c r="B2178" s="668" t="s">
        <v>3974</v>
      </c>
      <c r="C2178" s="668" t="s">
        <v>4021</v>
      </c>
      <c r="D2178" s="575">
        <v>2040</v>
      </c>
      <c r="E2178" s="675" t="s">
        <v>6497</v>
      </c>
      <c r="F2178" s="684" t="s">
        <v>7</v>
      </c>
      <c r="G2178" s="576" t="s">
        <v>3663</v>
      </c>
      <c r="H2178" s="848"/>
      <c r="I2178" s="848"/>
    </row>
    <row r="2179" spans="1:9" ht="14.25">
      <c r="A2179" s="701" t="s">
        <v>1028</v>
      </c>
      <c r="B2179" s="668" t="s">
        <v>3976</v>
      </c>
      <c r="C2179" s="668" t="s">
        <v>4022</v>
      </c>
      <c r="D2179" s="575">
        <v>4080</v>
      </c>
      <c r="E2179" s="675" t="s">
        <v>6497</v>
      </c>
      <c r="F2179" s="684" t="s">
        <v>7</v>
      </c>
      <c r="G2179" s="576" t="s">
        <v>3663</v>
      </c>
      <c r="H2179" s="848"/>
      <c r="I2179" s="848"/>
    </row>
    <row r="2180" spans="1:9" ht="14.25">
      <c r="A2180" s="701" t="s">
        <v>1029</v>
      </c>
      <c r="B2180" s="668" t="s">
        <v>3978</v>
      </c>
      <c r="C2180" s="668" t="s">
        <v>4023</v>
      </c>
      <c r="D2180" s="575">
        <v>5472</v>
      </c>
      <c r="E2180" s="675" t="s">
        <v>6497</v>
      </c>
      <c r="F2180" s="684" t="s">
        <v>7</v>
      </c>
      <c r="G2180" s="576" t="s">
        <v>3663</v>
      </c>
      <c r="H2180" s="848"/>
      <c r="I2180" s="848"/>
    </row>
    <row r="2181" spans="1:9" ht="14.25">
      <c r="A2181" s="701" t="s">
        <v>1030</v>
      </c>
      <c r="B2181" s="592" t="s">
        <v>10580</v>
      </c>
      <c r="C2181" s="592" t="s">
        <v>10580</v>
      </c>
      <c r="D2181" s="575">
        <v>1008</v>
      </c>
      <c r="E2181" s="675" t="s">
        <v>6497</v>
      </c>
      <c r="F2181" s="576" t="s">
        <v>7</v>
      </c>
      <c r="G2181" s="576" t="s">
        <v>3663</v>
      </c>
      <c r="H2181" s="848"/>
      <c r="I2181" s="848"/>
    </row>
    <row r="2182" spans="1:9" ht="28.15" customHeight="1" thickBot="1">
      <c r="A2182" s="699" t="s">
        <v>1031</v>
      </c>
      <c r="B2182" s="592" t="s">
        <v>10582</v>
      </c>
      <c r="C2182" s="592" t="s">
        <v>10583</v>
      </c>
      <c r="D2182" s="575">
        <v>180</v>
      </c>
      <c r="E2182" s="675" t="s">
        <v>6497</v>
      </c>
      <c r="F2182" s="684" t="s">
        <v>7</v>
      </c>
      <c r="G2182" s="576" t="s">
        <v>3663</v>
      </c>
      <c r="H2182" s="848"/>
      <c r="I2182" s="848"/>
    </row>
    <row r="2183" spans="1:9" ht="13.5">
      <c r="A2183" s="180" t="s">
        <v>1304</v>
      </c>
      <c r="B2183" s="132"/>
      <c r="C2183" s="132"/>
      <c r="D2183" s="132"/>
      <c r="E2183" s="132"/>
      <c r="F2183" s="132"/>
      <c r="G2183" s="262"/>
      <c r="H2183" s="158"/>
      <c r="I2183" s="158"/>
    </row>
    <row r="2184" spans="1:9" ht="14.25">
      <c r="A2184" s="672" t="s">
        <v>1305</v>
      </c>
      <c r="B2184" s="592" t="s">
        <v>10776</v>
      </c>
      <c r="C2184" s="592" t="s">
        <v>10776</v>
      </c>
      <c r="D2184" s="575">
        <v>936</v>
      </c>
      <c r="E2184" s="675" t="s">
        <v>6497</v>
      </c>
      <c r="F2184" s="675" t="s">
        <v>7</v>
      </c>
      <c r="G2184" s="675" t="s">
        <v>3663</v>
      </c>
      <c r="H2184" s="158"/>
      <c r="I2184" s="158"/>
    </row>
    <row r="2185" spans="1:9" ht="14.25" thickBot="1">
      <c r="A2185" s="672" t="s">
        <v>1306</v>
      </c>
      <c r="B2185" s="673" t="s">
        <v>3204</v>
      </c>
      <c r="C2185" s="729" t="s">
        <v>3204</v>
      </c>
      <c r="D2185" s="575">
        <v>936</v>
      </c>
      <c r="E2185" s="675" t="s">
        <v>6497</v>
      </c>
      <c r="F2185" s="575" t="s">
        <v>1294</v>
      </c>
      <c r="G2185" s="575" t="s">
        <v>3663</v>
      </c>
      <c r="H2185" s="848"/>
      <c r="I2185" s="848"/>
    </row>
    <row r="2186" spans="1:9" ht="13.5">
      <c r="A2186" s="180" t="s">
        <v>1032</v>
      </c>
      <c r="B2186" s="132"/>
      <c r="C2186" s="132"/>
      <c r="D2186" s="132"/>
      <c r="E2186" s="132"/>
      <c r="F2186" s="132"/>
      <c r="G2186" s="262"/>
      <c r="H2186" s="158"/>
      <c r="I2186" s="158"/>
    </row>
    <row r="2187" spans="1:9" ht="14.25">
      <c r="A2187" s="699" t="s">
        <v>1033</v>
      </c>
      <c r="B2187" s="699" t="s">
        <v>1034</v>
      </c>
      <c r="C2187" s="699" t="s">
        <v>1035</v>
      </c>
      <c r="D2187" s="575">
        <v>99</v>
      </c>
      <c r="E2187" s="675" t="s">
        <v>6497</v>
      </c>
      <c r="F2187" s="576" t="s">
        <v>1294</v>
      </c>
      <c r="G2187" s="576" t="s">
        <v>3666</v>
      </c>
      <c r="H2187" s="848"/>
      <c r="I2187" s="848"/>
    </row>
    <row r="2188" spans="1:9" ht="14.25">
      <c r="A2188" s="699" t="s">
        <v>1036</v>
      </c>
      <c r="B2188" s="699" t="s">
        <v>1037</v>
      </c>
      <c r="C2188" s="699" t="s">
        <v>1038</v>
      </c>
      <c r="D2188" s="575">
        <v>180</v>
      </c>
      <c r="E2188" s="675" t="s">
        <v>6497</v>
      </c>
      <c r="F2188" s="576" t="s">
        <v>1294</v>
      </c>
      <c r="G2188" s="576" t="s">
        <v>3663</v>
      </c>
      <c r="H2188" s="848"/>
      <c r="I2188" s="848"/>
    </row>
    <row r="2189" spans="1:9" ht="14.25">
      <c r="A2189" s="699" t="s">
        <v>1039</v>
      </c>
      <c r="B2189" s="699" t="s">
        <v>1040</v>
      </c>
      <c r="C2189" s="699" t="s">
        <v>1041</v>
      </c>
      <c r="D2189" s="575">
        <v>264</v>
      </c>
      <c r="E2189" s="675" t="s">
        <v>6497</v>
      </c>
      <c r="F2189" s="576" t="s">
        <v>1294</v>
      </c>
      <c r="G2189" s="576" t="s">
        <v>3663</v>
      </c>
      <c r="H2189" s="848"/>
      <c r="I2189" s="848"/>
    </row>
    <row r="2190" spans="1:9" ht="14.25">
      <c r="A2190" s="699" t="s">
        <v>1042</v>
      </c>
      <c r="B2190" s="699" t="s">
        <v>1043</v>
      </c>
      <c r="C2190" s="699" t="s">
        <v>1044</v>
      </c>
      <c r="D2190" s="575">
        <v>852</v>
      </c>
      <c r="E2190" s="675" t="s">
        <v>6497</v>
      </c>
      <c r="F2190" s="576" t="s">
        <v>1294</v>
      </c>
      <c r="G2190" s="576" t="s">
        <v>3663</v>
      </c>
      <c r="H2190" s="848"/>
      <c r="I2190" s="848"/>
    </row>
    <row r="2191" spans="1:9" ht="14.25">
      <c r="A2191" s="699" t="s">
        <v>1045</v>
      </c>
      <c r="B2191" s="699" t="s">
        <v>1046</v>
      </c>
      <c r="C2191" s="699" t="s">
        <v>1047</v>
      </c>
      <c r="D2191" s="575">
        <v>2556</v>
      </c>
      <c r="E2191" s="675" t="s">
        <v>6497</v>
      </c>
      <c r="F2191" s="576" t="s">
        <v>1294</v>
      </c>
      <c r="G2191" s="576" t="s">
        <v>3663</v>
      </c>
      <c r="H2191" s="848"/>
      <c r="I2191" s="848"/>
    </row>
    <row r="2192" spans="1:9" ht="24">
      <c r="A2192" s="699" t="s">
        <v>1048</v>
      </c>
      <c r="B2192" s="665" t="s">
        <v>3991</v>
      </c>
      <c r="C2192" s="665" t="s">
        <v>3992</v>
      </c>
      <c r="D2192" s="575">
        <v>180</v>
      </c>
      <c r="E2192" s="675" t="s">
        <v>6497</v>
      </c>
      <c r="F2192" s="576" t="s">
        <v>1294</v>
      </c>
      <c r="G2192" s="576" t="s">
        <v>3663</v>
      </c>
      <c r="H2192" s="848"/>
      <c r="I2192" s="848"/>
    </row>
    <row r="2193" spans="1:9" ht="24">
      <c r="A2193" s="699" t="s">
        <v>1049</v>
      </c>
      <c r="B2193" s="665" t="s">
        <v>3995</v>
      </c>
      <c r="C2193" s="665" t="s">
        <v>3996</v>
      </c>
      <c r="D2193" s="575">
        <v>348</v>
      </c>
      <c r="E2193" s="675" t="s">
        <v>6497</v>
      </c>
      <c r="F2193" s="576" t="s">
        <v>1294</v>
      </c>
      <c r="G2193" s="576" t="s">
        <v>3663</v>
      </c>
      <c r="H2193" s="848"/>
      <c r="I2193" s="848"/>
    </row>
    <row r="2194" spans="1:9" ht="24">
      <c r="A2194" s="699" t="s">
        <v>1050</v>
      </c>
      <c r="B2194" s="665" t="s">
        <v>3997</v>
      </c>
      <c r="C2194" s="665" t="s">
        <v>3998</v>
      </c>
      <c r="D2194" s="575">
        <v>612</v>
      </c>
      <c r="E2194" s="675" t="s">
        <v>6497</v>
      </c>
      <c r="F2194" s="576" t="s">
        <v>1294</v>
      </c>
      <c r="G2194" s="576" t="s">
        <v>3663</v>
      </c>
      <c r="H2194" s="848"/>
      <c r="I2194" s="848"/>
    </row>
    <row r="2195" spans="1:9" ht="24">
      <c r="A2195" s="699" t="s">
        <v>1051</v>
      </c>
      <c r="B2195" s="665" t="s">
        <v>3999</v>
      </c>
      <c r="C2195" s="665" t="s">
        <v>4000</v>
      </c>
      <c r="D2195" s="575">
        <v>1404</v>
      </c>
      <c r="E2195" s="675" t="s">
        <v>6497</v>
      </c>
      <c r="F2195" s="576" t="s">
        <v>1294</v>
      </c>
      <c r="G2195" s="576" t="s">
        <v>3663</v>
      </c>
      <c r="H2195" s="848"/>
      <c r="I2195" s="848"/>
    </row>
    <row r="2196" spans="1:9" ht="24">
      <c r="A2196" s="699" t="s">
        <v>1052</v>
      </c>
      <c r="B2196" s="665" t="s">
        <v>4001</v>
      </c>
      <c r="C2196" s="665" t="s">
        <v>4002</v>
      </c>
      <c r="D2196" s="575">
        <v>2040</v>
      </c>
      <c r="E2196" s="675" t="s">
        <v>6497</v>
      </c>
      <c r="F2196" s="576" t="s">
        <v>1294</v>
      </c>
      <c r="G2196" s="576" t="s">
        <v>3663</v>
      </c>
      <c r="H2196" s="848"/>
      <c r="I2196" s="848"/>
    </row>
    <row r="2197" spans="1:9" ht="24">
      <c r="A2197" s="699" t="s">
        <v>1053</v>
      </c>
      <c r="B2197" s="665" t="s">
        <v>4003</v>
      </c>
      <c r="C2197" s="665" t="s">
        <v>4004</v>
      </c>
      <c r="D2197" s="575">
        <v>4080</v>
      </c>
      <c r="E2197" s="675" t="s">
        <v>6497</v>
      </c>
      <c r="F2197" s="576" t="s">
        <v>1294</v>
      </c>
      <c r="G2197" s="576" t="s">
        <v>3663</v>
      </c>
      <c r="H2197" s="848"/>
      <c r="I2197" s="848"/>
    </row>
    <row r="2198" spans="1:9" ht="24">
      <c r="A2198" s="699" t="s">
        <v>1054</v>
      </c>
      <c r="B2198" s="665" t="s">
        <v>4005</v>
      </c>
      <c r="C2198" s="665" t="s">
        <v>4006</v>
      </c>
      <c r="D2198" s="575">
        <v>5472</v>
      </c>
      <c r="E2198" s="675" t="s">
        <v>6497</v>
      </c>
      <c r="F2198" s="576" t="s">
        <v>1294</v>
      </c>
      <c r="G2198" s="576" t="s">
        <v>3663</v>
      </c>
      <c r="H2198" s="848"/>
      <c r="I2198" s="848"/>
    </row>
    <row r="2199" spans="1:9" ht="14.25">
      <c r="A2199" s="699" t="s">
        <v>1055</v>
      </c>
      <c r="B2199" s="699" t="s">
        <v>3243</v>
      </c>
      <c r="C2199" s="699" t="s">
        <v>3243</v>
      </c>
      <c r="D2199" s="575">
        <v>996</v>
      </c>
      <c r="E2199" s="675" t="s">
        <v>6497</v>
      </c>
      <c r="F2199" s="576" t="s">
        <v>1294</v>
      </c>
      <c r="G2199" s="576" t="s">
        <v>3663</v>
      </c>
      <c r="H2199" s="848"/>
      <c r="I2199" s="848"/>
    </row>
    <row r="2200" spans="1:9" ht="15" thickBot="1">
      <c r="A2200" s="699" t="s">
        <v>1056</v>
      </c>
      <c r="B2200" s="699" t="s">
        <v>1057</v>
      </c>
      <c r="C2200" s="699" t="s">
        <v>1058</v>
      </c>
      <c r="D2200" s="575">
        <v>180</v>
      </c>
      <c r="E2200" s="675" t="s">
        <v>6497</v>
      </c>
      <c r="F2200" s="576" t="s">
        <v>1294</v>
      </c>
      <c r="G2200" s="576" t="s">
        <v>3663</v>
      </c>
      <c r="H2200" s="848"/>
      <c r="I2200" s="848"/>
    </row>
    <row r="2201" spans="1:9" ht="13.5">
      <c r="A2201" s="180" t="s">
        <v>4105</v>
      </c>
      <c r="B2201" s="132"/>
      <c r="C2201" s="132"/>
      <c r="D2201" s="132"/>
      <c r="E2201" s="132"/>
      <c r="F2201" s="132"/>
      <c r="G2201" s="262"/>
      <c r="H2201" s="158"/>
      <c r="I2201" s="158"/>
    </row>
    <row r="2202" spans="1:9" ht="14.25">
      <c r="A2202" s="66" t="s">
        <v>4092</v>
      </c>
      <c r="B2202" s="730" t="s">
        <v>4093</v>
      </c>
      <c r="C2202" s="173" t="s">
        <v>4093</v>
      </c>
      <c r="D2202" s="575">
        <v>1728</v>
      </c>
      <c r="E2202" s="675" t="s">
        <v>6497</v>
      </c>
      <c r="F2202" s="576" t="s">
        <v>7</v>
      </c>
      <c r="G2202" s="576" t="s">
        <v>3663</v>
      </c>
      <c r="H2202" s="848"/>
      <c r="I2202" s="848"/>
    </row>
    <row r="2203" spans="1:9" ht="14.25">
      <c r="A2203" s="66" t="s">
        <v>4094</v>
      </c>
      <c r="B2203" s="730" t="s">
        <v>4095</v>
      </c>
      <c r="C2203" s="173" t="s">
        <v>4095</v>
      </c>
      <c r="D2203" s="575">
        <v>2196</v>
      </c>
      <c r="E2203" s="675" t="s">
        <v>6497</v>
      </c>
      <c r="F2203" s="576" t="s">
        <v>7</v>
      </c>
      <c r="G2203" s="576" t="s">
        <v>3663</v>
      </c>
      <c r="H2203" s="848"/>
      <c r="I2203" s="848"/>
    </row>
    <row r="2204" spans="1:9" ht="14.25">
      <c r="A2204" s="66" t="s">
        <v>4096</v>
      </c>
      <c r="B2204" s="730" t="s">
        <v>4097</v>
      </c>
      <c r="C2204" s="173" t="s">
        <v>4097</v>
      </c>
      <c r="D2204" s="575">
        <v>2580</v>
      </c>
      <c r="E2204" s="675" t="s">
        <v>6497</v>
      </c>
      <c r="F2204" s="576" t="s">
        <v>7</v>
      </c>
      <c r="G2204" s="576" t="s">
        <v>3663</v>
      </c>
      <c r="H2204" s="848"/>
      <c r="I2204" s="848"/>
    </row>
    <row r="2205" spans="1:9" ht="14.25">
      <c r="A2205" s="66" t="s">
        <v>4098</v>
      </c>
      <c r="B2205" s="730" t="s">
        <v>4099</v>
      </c>
      <c r="C2205" s="173" t="s">
        <v>4099</v>
      </c>
      <c r="D2205" s="575">
        <v>1728</v>
      </c>
      <c r="E2205" s="675" t="s">
        <v>6497</v>
      </c>
      <c r="F2205" s="576" t="s">
        <v>1294</v>
      </c>
      <c r="G2205" s="576" t="s">
        <v>3663</v>
      </c>
      <c r="H2205" s="848"/>
      <c r="I2205" s="848"/>
    </row>
    <row r="2206" spans="1:9" ht="14.25">
      <c r="A2206" s="66" t="s">
        <v>4100</v>
      </c>
      <c r="B2206" s="730" t="s">
        <v>4101</v>
      </c>
      <c r="C2206" s="173" t="s">
        <v>4101</v>
      </c>
      <c r="D2206" s="575">
        <v>2196</v>
      </c>
      <c r="E2206" s="675" t="s">
        <v>6497</v>
      </c>
      <c r="F2206" s="576" t="s">
        <v>1294</v>
      </c>
      <c r="G2206" s="576" t="s">
        <v>3663</v>
      </c>
      <c r="H2206" s="848"/>
      <c r="I2206" s="848"/>
    </row>
    <row r="2207" spans="1:9" ht="15" thickBot="1">
      <c r="A2207" s="66" t="s">
        <v>4102</v>
      </c>
      <c r="B2207" s="730" t="s">
        <v>4103</v>
      </c>
      <c r="C2207" s="173" t="s">
        <v>4103</v>
      </c>
      <c r="D2207" s="575">
        <v>2580</v>
      </c>
      <c r="E2207" s="675" t="s">
        <v>6497</v>
      </c>
      <c r="F2207" s="607" t="s">
        <v>1294</v>
      </c>
      <c r="G2207" s="607" t="s">
        <v>3663</v>
      </c>
      <c r="H2207" s="848"/>
      <c r="I2207" s="848"/>
    </row>
    <row r="2208" spans="1:9" ht="13.5">
      <c r="A2208" s="180" t="s">
        <v>1059</v>
      </c>
      <c r="B2208" s="132"/>
      <c r="C2208" s="132"/>
      <c r="D2208" s="132"/>
      <c r="E2208" s="132"/>
      <c r="F2208" s="132"/>
      <c r="G2208" s="262"/>
      <c r="H2208" s="158"/>
      <c r="I2208" s="158"/>
    </row>
    <row r="2209" spans="1:9" ht="24">
      <c r="A2209" s="66" t="s">
        <v>1060</v>
      </c>
      <c r="B2209" s="730" t="s">
        <v>3205</v>
      </c>
      <c r="C2209" s="173" t="s">
        <v>3206</v>
      </c>
      <c r="D2209" s="575">
        <v>3324</v>
      </c>
      <c r="E2209" s="675" t="s">
        <v>6497</v>
      </c>
      <c r="F2209" s="576" t="s">
        <v>7</v>
      </c>
      <c r="G2209" s="576" t="s">
        <v>3663</v>
      </c>
      <c r="H2209" s="848"/>
      <c r="I2209" s="848"/>
    </row>
    <row r="2210" spans="1:9" ht="24">
      <c r="A2210" s="669" t="s">
        <v>1061</v>
      </c>
      <c r="B2210" s="730" t="s">
        <v>3207</v>
      </c>
      <c r="C2210" s="731" t="s">
        <v>3208</v>
      </c>
      <c r="D2210" s="575">
        <v>4260</v>
      </c>
      <c r="E2210" s="675" t="s">
        <v>6497</v>
      </c>
      <c r="F2210" s="576" t="s">
        <v>7</v>
      </c>
      <c r="G2210" s="576" t="s">
        <v>3663</v>
      </c>
      <c r="H2210" s="848"/>
      <c r="I2210" s="848"/>
    </row>
    <row r="2211" spans="1:9" ht="24.75" thickBot="1">
      <c r="A2211" s="669" t="s">
        <v>1062</v>
      </c>
      <c r="B2211" s="730" t="s">
        <v>3209</v>
      </c>
      <c r="C2211" s="731" t="s">
        <v>3210</v>
      </c>
      <c r="D2211" s="575">
        <v>4992</v>
      </c>
      <c r="E2211" s="675" t="s">
        <v>6497</v>
      </c>
      <c r="F2211" s="576" t="s">
        <v>7</v>
      </c>
      <c r="G2211" s="576" t="s">
        <v>3663</v>
      </c>
      <c r="H2211" s="848"/>
      <c r="I2211" s="848"/>
    </row>
    <row r="2212" spans="1:9" ht="13.5">
      <c r="A2212" s="180" t="s">
        <v>1063</v>
      </c>
      <c r="B2212" s="132"/>
      <c r="C2212" s="132"/>
      <c r="D2212" s="132"/>
      <c r="E2212" s="132"/>
      <c r="F2212" s="132"/>
      <c r="G2212" s="262"/>
      <c r="H2212" s="158"/>
      <c r="I2212" s="158"/>
    </row>
    <row r="2213" spans="1:9" ht="24">
      <c r="A2213" s="66" t="s">
        <v>1064</v>
      </c>
      <c r="B2213" s="730" t="s">
        <v>3211</v>
      </c>
      <c r="C2213" s="173" t="s">
        <v>3212</v>
      </c>
      <c r="D2213" s="575">
        <v>3324</v>
      </c>
      <c r="E2213" s="675" t="s">
        <v>6497</v>
      </c>
      <c r="F2213" s="576" t="s">
        <v>1294</v>
      </c>
      <c r="G2213" s="576" t="s">
        <v>3663</v>
      </c>
      <c r="H2213" s="848"/>
      <c r="I2213" s="848"/>
    </row>
    <row r="2214" spans="1:9" ht="24">
      <c r="A2214" s="669" t="s">
        <v>1065</v>
      </c>
      <c r="B2214" s="730" t="s">
        <v>3213</v>
      </c>
      <c r="C2214" s="731" t="s">
        <v>3214</v>
      </c>
      <c r="D2214" s="575">
        <v>4260</v>
      </c>
      <c r="E2214" s="675" t="s">
        <v>6497</v>
      </c>
      <c r="F2214" s="576" t="s">
        <v>1294</v>
      </c>
      <c r="G2214" s="576" t="s">
        <v>3663</v>
      </c>
      <c r="H2214" s="848"/>
      <c r="I2214" s="848"/>
    </row>
    <row r="2215" spans="1:9" ht="24.75" thickBot="1">
      <c r="A2215" s="669" t="s">
        <v>1066</v>
      </c>
      <c r="B2215" s="730" t="s">
        <v>3215</v>
      </c>
      <c r="C2215" s="731" t="s">
        <v>3216</v>
      </c>
      <c r="D2215" s="575">
        <v>4992</v>
      </c>
      <c r="E2215" s="675" t="s">
        <v>6497</v>
      </c>
      <c r="F2215" s="576" t="s">
        <v>1294</v>
      </c>
      <c r="G2215" s="576" t="s">
        <v>3663</v>
      </c>
      <c r="H2215" s="848"/>
      <c r="I2215" s="848"/>
    </row>
    <row r="2216" spans="1:9" ht="13.5">
      <c r="A2216" s="180" t="s">
        <v>1067</v>
      </c>
      <c r="B2216" s="132"/>
      <c r="C2216" s="132"/>
      <c r="D2216" s="132"/>
      <c r="E2216" s="132"/>
      <c r="F2216" s="132"/>
      <c r="G2216" s="262"/>
      <c r="H2216" s="158"/>
      <c r="I2216" s="158"/>
    </row>
    <row r="2217" spans="1:9" ht="24">
      <c r="A2217" s="699" t="s">
        <v>1068</v>
      </c>
      <c r="B2217" s="592" t="s">
        <v>10416</v>
      </c>
      <c r="C2217" s="592" t="s">
        <v>10416</v>
      </c>
      <c r="D2217" s="575">
        <v>252</v>
      </c>
      <c r="E2217" s="675" t="s">
        <v>6497</v>
      </c>
      <c r="F2217" s="576" t="s">
        <v>7</v>
      </c>
      <c r="G2217" s="576" t="s">
        <v>3663</v>
      </c>
      <c r="H2217" s="245"/>
      <c r="I2217" s="245"/>
    </row>
    <row r="2218" spans="1:9" ht="24.75" thickBot="1">
      <c r="A2218" s="699" t="s">
        <v>1069</v>
      </c>
      <c r="B2218" s="578" t="s">
        <v>3217</v>
      </c>
      <c r="C2218" s="729" t="s">
        <v>3218</v>
      </c>
      <c r="D2218" s="575">
        <v>252</v>
      </c>
      <c r="E2218" s="675" t="s">
        <v>6497</v>
      </c>
      <c r="F2218" s="576" t="s">
        <v>1294</v>
      </c>
      <c r="G2218" s="576" t="s">
        <v>3663</v>
      </c>
      <c r="H2218" s="848"/>
      <c r="I2218" s="848"/>
    </row>
    <row r="2219" spans="1:9" ht="13.5">
      <c r="A2219" s="181" t="s">
        <v>2528</v>
      </c>
      <c r="B2219" s="132"/>
      <c r="C2219" s="132"/>
      <c r="D2219" s="132"/>
      <c r="E2219" s="132"/>
      <c r="F2219" s="132"/>
      <c r="G2219" s="262"/>
      <c r="H2219" s="158"/>
      <c r="I2219" s="158"/>
    </row>
    <row r="2220" spans="1:9" ht="14.25">
      <c r="A2220" s="66" t="s">
        <v>3505</v>
      </c>
      <c r="B2220" s="730" t="s">
        <v>3599</v>
      </c>
      <c r="C2220" s="173" t="s">
        <v>3599</v>
      </c>
      <c r="D2220" s="575">
        <v>2856</v>
      </c>
      <c r="E2220" s="675" t="s">
        <v>6497</v>
      </c>
      <c r="F2220" s="576" t="s">
        <v>7</v>
      </c>
      <c r="G2220" s="576" t="s">
        <v>3663</v>
      </c>
      <c r="H2220" s="848"/>
      <c r="I2220" s="848"/>
    </row>
    <row r="2221" spans="1:9" ht="14.25">
      <c r="A2221" s="66" t="s">
        <v>3506</v>
      </c>
      <c r="B2221" s="730" t="s">
        <v>3600</v>
      </c>
      <c r="C2221" s="173" t="s">
        <v>3600</v>
      </c>
      <c r="D2221" s="575">
        <v>3648</v>
      </c>
      <c r="E2221" s="675" t="s">
        <v>6497</v>
      </c>
      <c r="F2221" s="576" t="s">
        <v>7</v>
      </c>
      <c r="G2221" s="576" t="s">
        <v>3663</v>
      </c>
      <c r="H2221" s="848"/>
      <c r="I2221" s="848"/>
    </row>
    <row r="2222" spans="1:9" ht="14.25">
      <c r="A2222" s="66" t="s">
        <v>3507</v>
      </c>
      <c r="B2222" s="730" t="s">
        <v>3601</v>
      </c>
      <c r="C2222" s="173" t="s">
        <v>3601</v>
      </c>
      <c r="D2222" s="575">
        <v>4296</v>
      </c>
      <c r="E2222" s="675" t="s">
        <v>6497</v>
      </c>
      <c r="F2222" s="576" t="s">
        <v>7</v>
      </c>
      <c r="G2222" s="576" t="s">
        <v>3663</v>
      </c>
      <c r="H2222" s="848"/>
      <c r="I2222" s="848"/>
    </row>
    <row r="2223" spans="1:9" ht="24">
      <c r="A2223" s="66" t="s">
        <v>1070</v>
      </c>
      <c r="B2223" s="730" t="s">
        <v>3219</v>
      </c>
      <c r="C2223" s="173" t="s">
        <v>3220</v>
      </c>
      <c r="D2223" s="575">
        <v>3024</v>
      </c>
      <c r="E2223" s="675" t="s">
        <v>6497</v>
      </c>
      <c r="F2223" s="576" t="s">
        <v>7</v>
      </c>
      <c r="G2223" s="576" t="s">
        <v>3663</v>
      </c>
      <c r="H2223" s="848"/>
      <c r="I2223" s="848"/>
    </row>
    <row r="2224" spans="1:9" ht="24">
      <c r="A2224" s="66" t="s">
        <v>1071</v>
      </c>
      <c r="B2224" s="730" t="s">
        <v>3221</v>
      </c>
      <c r="C2224" s="173" t="s">
        <v>3222</v>
      </c>
      <c r="D2224" s="575">
        <v>3876</v>
      </c>
      <c r="E2224" s="675" t="s">
        <v>6497</v>
      </c>
      <c r="F2224" s="576" t="s">
        <v>7</v>
      </c>
      <c r="G2224" s="576" t="s">
        <v>3663</v>
      </c>
      <c r="H2224" s="848"/>
      <c r="I2224" s="848"/>
    </row>
    <row r="2225" spans="1:9" ht="24">
      <c r="A2225" s="669" t="s">
        <v>1072</v>
      </c>
      <c r="B2225" s="730" t="s">
        <v>3223</v>
      </c>
      <c r="C2225" s="731" t="s">
        <v>3224</v>
      </c>
      <c r="D2225" s="575">
        <v>4548</v>
      </c>
      <c r="E2225" s="675" t="s">
        <v>6497</v>
      </c>
      <c r="F2225" s="576" t="s">
        <v>7</v>
      </c>
      <c r="G2225" s="576" t="s">
        <v>3663</v>
      </c>
      <c r="H2225" s="848"/>
      <c r="I2225" s="848"/>
    </row>
    <row r="2226" spans="1:9" ht="24">
      <c r="A2226" s="66" t="s">
        <v>1073</v>
      </c>
      <c r="B2226" s="66" t="s">
        <v>3225</v>
      </c>
      <c r="C2226" s="173" t="s">
        <v>3226</v>
      </c>
      <c r="D2226" s="575">
        <v>2700</v>
      </c>
      <c r="E2226" s="675" t="s">
        <v>6497</v>
      </c>
      <c r="F2226" s="576" t="s">
        <v>7</v>
      </c>
      <c r="G2226" s="576" t="s">
        <v>3663</v>
      </c>
      <c r="H2226" s="848"/>
      <c r="I2226" s="848"/>
    </row>
    <row r="2227" spans="1:9" ht="24">
      <c r="A2227" s="669" t="s">
        <v>1074</v>
      </c>
      <c r="B2227" s="669" t="s">
        <v>3227</v>
      </c>
      <c r="C2227" s="731" t="s">
        <v>3228</v>
      </c>
      <c r="D2227" s="575">
        <v>3192</v>
      </c>
      <c r="E2227" s="675" t="s">
        <v>6497</v>
      </c>
      <c r="F2227" s="576" t="s">
        <v>7</v>
      </c>
      <c r="G2227" s="576" t="s">
        <v>3663</v>
      </c>
      <c r="H2227" s="848"/>
      <c r="I2227" s="848"/>
    </row>
    <row r="2228" spans="1:9" ht="24.75" thickBot="1">
      <c r="A2228" s="669" t="s">
        <v>1075</v>
      </c>
      <c r="B2228" s="669" t="s">
        <v>3229</v>
      </c>
      <c r="C2228" s="731" t="s">
        <v>3230</v>
      </c>
      <c r="D2228" s="575">
        <v>3804</v>
      </c>
      <c r="E2228" s="675" t="s">
        <v>6497</v>
      </c>
      <c r="F2228" s="576" t="s">
        <v>7</v>
      </c>
      <c r="G2228" s="576" t="s">
        <v>3663</v>
      </c>
      <c r="H2228" s="848"/>
      <c r="I2228" s="848"/>
    </row>
    <row r="2229" spans="1:9" ht="13.5">
      <c r="A2229" s="181" t="s">
        <v>2529</v>
      </c>
      <c r="B2229" s="132"/>
      <c r="C2229" s="132"/>
      <c r="D2229" s="132"/>
      <c r="E2229" s="132"/>
      <c r="F2229" s="132"/>
      <c r="G2229" s="262"/>
      <c r="H2229" s="158"/>
      <c r="I2229" s="158"/>
    </row>
    <row r="2230" spans="1:9" ht="14.25">
      <c r="A2230" s="66" t="s">
        <v>3508</v>
      </c>
      <c r="B2230" s="730" t="s">
        <v>3602</v>
      </c>
      <c r="C2230" s="173" t="s">
        <v>3602</v>
      </c>
      <c r="D2230" s="575">
        <v>2856</v>
      </c>
      <c r="E2230" s="675" t="s">
        <v>6497</v>
      </c>
      <c r="F2230" s="576" t="s">
        <v>1294</v>
      </c>
      <c r="G2230" s="576" t="s">
        <v>3663</v>
      </c>
      <c r="H2230" s="848"/>
      <c r="I2230" s="848"/>
    </row>
    <row r="2231" spans="1:9" ht="14.25">
      <c r="A2231" s="66" t="s">
        <v>3509</v>
      </c>
      <c r="B2231" s="730" t="s">
        <v>3603</v>
      </c>
      <c r="C2231" s="173" t="s">
        <v>3603</v>
      </c>
      <c r="D2231" s="575">
        <v>3648</v>
      </c>
      <c r="E2231" s="675" t="s">
        <v>6497</v>
      </c>
      <c r="F2231" s="576" t="s">
        <v>1294</v>
      </c>
      <c r="G2231" s="576" t="s">
        <v>3663</v>
      </c>
      <c r="H2231" s="848"/>
      <c r="I2231" s="848"/>
    </row>
    <row r="2232" spans="1:9" ht="14.25">
      <c r="A2232" s="66" t="s">
        <v>3510</v>
      </c>
      <c r="B2232" s="730" t="s">
        <v>3604</v>
      </c>
      <c r="C2232" s="173" t="s">
        <v>3604</v>
      </c>
      <c r="D2232" s="575">
        <v>4296</v>
      </c>
      <c r="E2232" s="675" t="s">
        <v>6497</v>
      </c>
      <c r="F2232" s="576" t="s">
        <v>1294</v>
      </c>
      <c r="G2232" s="576" t="s">
        <v>3663</v>
      </c>
      <c r="H2232" s="848"/>
      <c r="I2232" s="848"/>
    </row>
    <row r="2233" spans="1:9" ht="24">
      <c r="A2233" s="66" t="s">
        <v>1076</v>
      </c>
      <c r="B2233" s="730" t="s">
        <v>3231</v>
      </c>
      <c r="C2233" s="173" t="s">
        <v>3232</v>
      </c>
      <c r="D2233" s="575">
        <v>3024</v>
      </c>
      <c r="E2233" s="675" t="s">
        <v>6497</v>
      </c>
      <c r="F2233" s="576" t="s">
        <v>1294</v>
      </c>
      <c r="G2233" s="576" t="s">
        <v>3663</v>
      </c>
      <c r="H2233" s="848"/>
      <c r="I2233" s="848"/>
    </row>
    <row r="2234" spans="1:9" ht="24">
      <c r="A2234" s="66" t="s">
        <v>1077</v>
      </c>
      <c r="B2234" s="730" t="s">
        <v>3233</v>
      </c>
      <c r="C2234" s="173" t="s">
        <v>3234</v>
      </c>
      <c r="D2234" s="575">
        <v>3876</v>
      </c>
      <c r="E2234" s="675" t="s">
        <v>6497</v>
      </c>
      <c r="F2234" s="576" t="s">
        <v>1294</v>
      </c>
      <c r="G2234" s="576" t="s">
        <v>3663</v>
      </c>
      <c r="H2234" s="848"/>
      <c r="I2234" s="848"/>
    </row>
    <row r="2235" spans="1:9" ht="24">
      <c r="A2235" s="66" t="s">
        <v>1078</v>
      </c>
      <c r="B2235" s="730" t="s">
        <v>3235</v>
      </c>
      <c r="C2235" s="173" t="s">
        <v>3236</v>
      </c>
      <c r="D2235" s="575">
        <v>4548</v>
      </c>
      <c r="E2235" s="675" t="s">
        <v>6497</v>
      </c>
      <c r="F2235" s="576" t="s">
        <v>1294</v>
      </c>
      <c r="G2235" s="576" t="s">
        <v>3663</v>
      </c>
      <c r="H2235" s="848"/>
      <c r="I2235" s="848"/>
    </row>
    <row r="2236" spans="1:9" ht="24">
      <c r="A2236" s="66" t="s">
        <v>1079</v>
      </c>
      <c r="B2236" s="730" t="s">
        <v>3237</v>
      </c>
      <c r="C2236" s="173" t="s">
        <v>3238</v>
      </c>
      <c r="D2236" s="575">
        <v>2472</v>
      </c>
      <c r="E2236" s="675" t="s">
        <v>6497</v>
      </c>
      <c r="F2236" s="576" t="s">
        <v>1294</v>
      </c>
      <c r="G2236" s="576" t="s">
        <v>3663</v>
      </c>
      <c r="H2236" s="848"/>
      <c r="I2236" s="848"/>
    </row>
    <row r="2237" spans="1:9" ht="24">
      <c r="A2237" s="669" t="s">
        <v>1080</v>
      </c>
      <c r="B2237" s="730" t="s">
        <v>3239</v>
      </c>
      <c r="C2237" s="731" t="s">
        <v>3240</v>
      </c>
      <c r="D2237" s="575">
        <v>3192</v>
      </c>
      <c r="E2237" s="675" t="s">
        <v>6497</v>
      </c>
      <c r="F2237" s="576" t="s">
        <v>1294</v>
      </c>
      <c r="G2237" s="576" t="s">
        <v>3663</v>
      </c>
      <c r="H2237" s="848"/>
      <c r="I2237" s="848"/>
    </row>
    <row r="2238" spans="1:9" ht="24.75" thickBot="1">
      <c r="A2238" s="669" t="s">
        <v>1081</v>
      </c>
      <c r="B2238" s="730" t="s">
        <v>3241</v>
      </c>
      <c r="C2238" s="731" t="s">
        <v>3242</v>
      </c>
      <c r="D2238" s="575">
        <v>3804</v>
      </c>
      <c r="E2238" s="675" t="s">
        <v>6497</v>
      </c>
      <c r="F2238" s="576" t="s">
        <v>1294</v>
      </c>
      <c r="G2238" s="576" t="s">
        <v>3663</v>
      </c>
      <c r="H2238" s="848"/>
      <c r="I2238" s="848"/>
    </row>
    <row r="2239" spans="1:9" ht="13.5">
      <c r="A2239" s="182" t="s">
        <v>2517</v>
      </c>
      <c r="B2239" s="132"/>
      <c r="C2239" s="132"/>
      <c r="D2239" s="132"/>
      <c r="E2239" s="132"/>
      <c r="F2239" s="132"/>
      <c r="G2239" s="262"/>
      <c r="H2239" s="158"/>
      <c r="I2239" s="158"/>
    </row>
    <row r="2240" spans="1:9" ht="14.25">
      <c r="A2240" s="579" t="s">
        <v>1338</v>
      </c>
      <c r="B2240" s="592" t="s">
        <v>10765</v>
      </c>
      <c r="C2240" s="592" t="s">
        <v>10765</v>
      </c>
      <c r="D2240" s="575">
        <v>87</v>
      </c>
      <c r="E2240" s="675" t="s">
        <v>6497</v>
      </c>
      <c r="F2240" s="576" t="s">
        <v>7</v>
      </c>
      <c r="G2240" s="576" t="s">
        <v>3666</v>
      </c>
      <c r="H2240" s="158"/>
      <c r="I2240" s="848"/>
    </row>
    <row r="2241" spans="1:9" ht="14.25" thickBot="1">
      <c r="A2241" s="579" t="s">
        <v>1339</v>
      </c>
      <c r="B2241" s="665" t="s">
        <v>1340</v>
      </c>
      <c r="C2241" s="665" t="s">
        <v>1340</v>
      </c>
      <c r="D2241" s="575">
        <v>87</v>
      </c>
      <c r="E2241" s="675" t="s">
        <v>6497</v>
      </c>
      <c r="F2241" s="576" t="s">
        <v>1294</v>
      </c>
      <c r="G2241" s="576" t="s">
        <v>3666</v>
      </c>
      <c r="H2241" s="848"/>
      <c r="I2241" s="848"/>
    </row>
    <row r="2242" spans="1:9" ht="13.5">
      <c r="A2242" s="180" t="s">
        <v>1082</v>
      </c>
      <c r="B2242" s="132"/>
      <c r="C2242" s="132"/>
      <c r="D2242" s="132"/>
      <c r="E2242" s="132"/>
      <c r="F2242" s="132"/>
      <c r="G2242" s="262"/>
      <c r="H2242" s="158"/>
      <c r="I2242" s="158"/>
    </row>
    <row r="2243" spans="1:9" ht="14.25">
      <c r="A2243" s="683" t="s">
        <v>1083</v>
      </c>
      <c r="B2243" s="592" t="s">
        <v>10658</v>
      </c>
      <c r="C2243" s="592" t="s">
        <v>10658</v>
      </c>
      <c r="D2243" s="575">
        <v>936</v>
      </c>
      <c r="E2243" s="675" t="s">
        <v>6497</v>
      </c>
      <c r="F2243" s="732" t="s">
        <v>7</v>
      </c>
      <c r="G2243" s="675" t="s">
        <v>3663</v>
      </c>
      <c r="H2243" s="158"/>
      <c r="I2243" s="158"/>
    </row>
    <row r="2244" spans="1:9" ht="14.25" thickBot="1">
      <c r="A2244" s="683" t="s">
        <v>1084</v>
      </c>
      <c r="B2244" s="671" t="s">
        <v>3243</v>
      </c>
      <c r="C2244" s="731" t="s">
        <v>3243</v>
      </c>
      <c r="D2244" s="575">
        <v>936</v>
      </c>
      <c r="E2244" s="675" t="s">
        <v>6497</v>
      </c>
      <c r="F2244" s="576" t="s">
        <v>1294</v>
      </c>
      <c r="G2244" s="576" t="s">
        <v>3663</v>
      </c>
      <c r="H2244" s="848"/>
      <c r="I2244" s="848"/>
    </row>
    <row r="2245" spans="1:9" ht="13.5">
      <c r="A2245" s="180" t="s">
        <v>1085</v>
      </c>
      <c r="B2245" s="132"/>
      <c r="C2245" s="132"/>
      <c r="D2245" s="132"/>
      <c r="E2245" s="132"/>
      <c r="F2245" s="132"/>
      <c r="G2245" s="262"/>
      <c r="H2245" s="158"/>
      <c r="I2245" s="158"/>
    </row>
    <row r="2246" spans="1:9" ht="24">
      <c r="A2246" s="683" t="s">
        <v>1086</v>
      </c>
      <c r="B2246" s="669" t="s">
        <v>3244</v>
      </c>
      <c r="C2246" s="731" t="s">
        <v>3245</v>
      </c>
      <c r="D2246" s="575">
        <v>996</v>
      </c>
      <c r="E2246" s="675" t="s">
        <v>6497</v>
      </c>
      <c r="F2246" s="684" t="s">
        <v>7</v>
      </c>
      <c r="G2246" s="576" t="s">
        <v>3663</v>
      </c>
      <c r="H2246" s="848"/>
      <c r="I2246" s="848"/>
    </row>
    <row r="2247" spans="1:9" ht="24">
      <c r="A2247" s="683" t="s">
        <v>1087</v>
      </c>
      <c r="B2247" s="669" t="s">
        <v>3246</v>
      </c>
      <c r="C2247" s="731" t="s">
        <v>3247</v>
      </c>
      <c r="D2247" s="575">
        <v>1236</v>
      </c>
      <c r="E2247" s="675" t="s">
        <v>6497</v>
      </c>
      <c r="F2247" s="684" t="s">
        <v>7</v>
      </c>
      <c r="G2247" s="576" t="s">
        <v>3663</v>
      </c>
      <c r="H2247" s="848"/>
      <c r="I2247" s="848"/>
    </row>
    <row r="2248" spans="1:9" ht="24">
      <c r="A2248" s="683" t="s">
        <v>1088</v>
      </c>
      <c r="B2248" s="669" t="s">
        <v>3248</v>
      </c>
      <c r="C2248" s="731" t="s">
        <v>3249</v>
      </c>
      <c r="D2248" s="575">
        <v>1440</v>
      </c>
      <c r="E2248" s="675" t="s">
        <v>6497</v>
      </c>
      <c r="F2248" s="684" t="s">
        <v>7</v>
      </c>
      <c r="G2248" s="576" t="s">
        <v>3663</v>
      </c>
      <c r="H2248" s="848"/>
      <c r="I2248" s="848"/>
    </row>
    <row r="2249" spans="1:9" ht="24">
      <c r="A2249" s="683" t="s">
        <v>1089</v>
      </c>
      <c r="B2249" s="669" t="s">
        <v>3250</v>
      </c>
      <c r="C2249" s="731" t="s">
        <v>3251</v>
      </c>
      <c r="D2249" s="575">
        <v>2016</v>
      </c>
      <c r="E2249" s="675" t="s">
        <v>6497</v>
      </c>
      <c r="F2249" s="684" t="s">
        <v>7</v>
      </c>
      <c r="G2249" s="576" t="s">
        <v>3663</v>
      </c>
      <c r="H2249" s="848"/>
      <c r="I2249" s="848"/>
    </row>
    <row r="2250" spans="1:9" ht="24">
      <c r="A2250" s="683" t="s">
        <v>1090</v>
      </c>
      <c r="B2250" s="669" t="s">
        <v>3252</v>
      </c>
      <c r="C2250" s="731" t="s">
        <v>3253</v>
      </c>
      <c r="D2250" s="575">
        <v>2472</v>
      </c>
      <c r="E2250" s="675" t="s">
        <v>6497</v>
      </c>
      <c r="F2250" s="684" t="s">
        <v>7</v>
      </c>
      <c r="G2250" s="576" t="s">
        <v>3663</v>
      </c>
      <c r="H2250" s="848"/>
      <c r="I2250" s="848"/>
    </row>
    <row r="2251" spans="1:9" ht="24">
      <c r="A2251" s="683" t="s">
        <v>1091</v>
      </c>
      <c r="B2251" s="669" t="s">
        <v>3254</v>
      </c>
      <c r="C2251" s="731" t="s">
        <v>3255</v>
      </c>
      <c r="D2251" s="575">
        <v>2880</v>
      </c>
      <c r="E2251" s="675" t="s">
        <v>6497</v>
      </c>
      <c r="F2251" s="684" t="s">
        <v>7</v>
      </c>
      <c r="G2251" s="576" t="s">
        <v>3663</v>
      </c>
      <c r="H2251" s="848"/>
      <c r="I2251" s="848"/>
    </row>
    <row r="2252" spans="1:9" ht="24">
      <c r="A2252" s="683" t="s">
        <v>1092</v>
      </c>
      <c r="B2252" s="669" t="s">
        <v>3256</v>
      </c>
      <c r="C2252" s="731" t="s">
        <v>3257</v>
      </c>
      <c r="D2252" s="575">
        <v>3180</v>
      </c>
      <c r="E2252" s="675" t="s">
        <v>6497</v>
      </c>
      <c r="F2252" s="684" t="s">
        <v>7</v>
      </c>
      <c r="G2252" s="576" t="s">
        <v>3663</v>
      </c>
      <c r="H2252" s="848"/>
      <c r="I2252" s="848"/>
    </row>
    <row r="2253" spans="1:9" ht="24">
      <c r="A2253" s="683" t="s">
        <v>1093</v>
      </c>
      <c r="B2253" s="669" t="s">
        <v>3258</v>
      </c>
      <c r="C2253" s="731" t="s">
        <v>3259</v>
      </c>
      <c r="D2253" s="575">
        <v>4008</v>
      </c>
      <c r="E2253" s="675" t="s">
        <v>6497</v>
      </c>
      <c r="F2253" s="684" t="s">
        <v>7</v>
      </c>
      <c r="G2253" s="576" t="s">
        <v>3663</v>
      </c>
      <c r="H2253" s="848"/>
      <c r="I2253" s="848"/>
    </row>
    <row r="2254" spans="1:9" ht="24">
      <c r="A2254" s="683" t="s">
        <v>1094</v>
      </c>
      <c r="B2254" s="669" t="s">
        <v>3260</v>
      </c>
      <c r="C2254" s="731" t="s">
        <v>3261</v>
      </c>
      <c r="D2254" s="575">
        <v>4632</v>
      </c>
      <c r="E2254" s="675" t="s">
        <v>6497</v>
      </c>
      <c r="F2254" s="684" t="s">
        <v>7</v>
      </c>
      <c r="G2254" s="576" t="s">
        <v>3663</v>
      </c>
      <c r="H2254" s="848"/>
      <c r="I2254" s="848"/>
    </row>
    <row r="2255" spans="1:9" ht="24">
      <c r="A2255" s="683" t="s">
        <v>1095</v>
      </c>
      <c r="B2255" s="669" t="s">
        <v>3262</v>
      </c>
      <c r="C2255" s="731" t="s">
        <v>3263</v>
      </c>
      <c r="D2255" s="575">
        <v>4992</v>
      </c>
      <c r="E2255" s="675" t="s">
        <v>6497</v>
      </c>
      <c r="F2255" s="684" t="s">
        <v>7</v>
      </c>
      <c r="G2255" s="576" t="s">
        <v>3663</v>
      </c>
      <c r="H2255" s="848"/>
      <c r="I2255" s="848"/>
    </row>
    <row r="2256" spans="1:9" ht="24">
      <c r="A2256" s="683" t="s">
        <v>1096</v>
      </c>
      <c r="B2256" s="669" t="s">
        <v>3264</v>
      </c>
      <c r="C2256" s="731" t="s">
        <v>3265</v>
      </c>
      <c r="D2256" s="575">
        <v>6180</v>
      </c>
      <c r="E2256" s="675" t="s">
        <v>6497</v>
      </c>
      <c r="F2256" s="684" t="s">
        <v>7</v>
      </c>
      <c r="G2256" s="576" t="s">
        <v>3663</v>
      </c>
      <c r="H2256" s="848"/>
      <c r="I2256" s="848"/>
    </row>
    <row r="2257" spans="1:9" ht="24">
      <c r="A2257" s="683" t="s">
        <v>1097</v>
      </c>
      <c r="B2257" s="669" t="s">
        <v>3266</v>
      </c>
      <c r="C2257" s="731" t="s">
        <v>3267</v>
      </c>
      <c r="D2257" s="575">
        <v>7308</v>
      </c>
      <c r="E2257" s="675" t="s">
        <v>6497</v>
      </c>
      <c r="F2257" s="684" t="s">
        <v>7</v>
      </c>
      <c r="G2257" s="576" t="s">
        <v>3663</v>
      </c>
      <c r="H2257" s="848"/>
      <c r="I2257" s="848"/>
    </row>
    <row r="2258" spans="1:9" ht="24">
      <c r="A2258" s="683" t="s">
        <v>1098</v>
      </c>
      <c r="B2258" s="669" t="s">
        <v>3268</v>
      </c>
      <c r="C2258" s="731" t="s">
        <v>3269</v>
      </c>
      <c r="D2258" s="575">
        <v>6996</v>
      </c>
      <c r="E2258" s="675" t="s">
        <v>6497</v>
      </c>
      <c r="F2258" s="684" t="s">
        <v>7</v>
      </c>
      <c r="G2258" s="576" t="s">
        <v>3663</v>
      </c>
      <c r="H2258" s="848"/>
      <c r="I2258" s="848"/>
    </row>
    <row r="2259" spans="1:9" ht="24">
      <c r="A2259" s="683" t="s">
        <v>1099</v>
      </c>
      <c r="B2259" s="669" t="s">
        <v>3270</v>
      </c>
      <c r="C2259" s="731" t="s">
        <v>3271</v>
      </c>
      <c r="D2259" s="575">
        <v>8748</v>
      </c>
      <c r="E2259" s="675" t="s">
        <v>6497</v>
      </c>
      <c r="F2259" s="684" t="s">
        <v>7</v>
      </c>
      <c r="G2259" s="576" t="s">
        <v>3663</v>
      </c>
      <c r="H2259" s="848"/>
      <c r="I2259" s="848"/>
    </row>
    <row r="2260" spans="1:9" ht="24">
      <c r="A2260" s="683" t="s">
        <v>1100</v>
      </c>
      <c r="B2260" s="669" t="s">
        <v>3272</v>
      </c>
      <c r="C2260" s="731" t="s">
        <v>3273</v>
      </c>
      <c r="D2260" s="575">
        <v>10188</v>
      </c>
      <c r="E2260" s="675" t="s">
        <v>6497</v>
      </c>
      <c r="F2260" s="684" t="s">
        <v>7</v>
      </c>
      <c r="G2260" s="576" t="s">
        <v>3663</v>
      </c>
      <c r="H2260" s="848"/>
      <c r="I2260" s="848"/>
    </row>
    <row r="2261" spans="1:9" ht="24">
      <c r="A2261" s="683" t="s">
        <v>1101</v>
      </c>
      <c r="B2261" s="669" t="s">
        <v>3274</v>
      </c>
      <c r="C2261" s="731" t="s">
        <v>3275</v>
      </c>
      <c r="D2261" s="575">
        <v>9672</v>
      </c>
      <c r="E2261" s="675" t="s">
        <v>6497</v>
      </c>
      <c r="F2261" s="684" t="s">
        <v>7</v>
      </c>
      <c r="G2261" s="576" t="s">
        <v>3663</v>
      </c>
      <c r="H2261" s="848"/>
      <c r="I2261" s="848"/>
    </row>
    <row r="2262" spans="1:9" ht="24">
      <c r="A2262" s="683" t="s">
        <v>1102</v>
      </c>
      <c r="B2262" s="669" t="s">
        <v>3276</v>
      </c>
      <c r="C2262" s="731" t="s">
        <v>3277</v>
      </c>
      <c r="D2262" s="575">
        <v>12456</v>
      </c>
      <c r="E2262" s="675" t="s">
        <v>6497</v>
      </c>
      <c r="F2262" s="684" t="s">
        <v>7</v>
      </c>
      <c r="G2262" s="576" t="s">
        <v>3663</v>
      </c>
      <c r="H2262" s="848"/>
      <c r="I2262" s="848"/>
    </row>
    <row r="2263" spans="1:9" ht="24.75" thickBot="1">
      <c r="A2263" s="683" t="s">
        <v>1103</v>
      </c>
      <c r="B2263" s="669" t="s">
        <v>3278</v>
      </c>
      <c r="C2263" s="731" t="s">
        <v>3279</v>
      </c>
      <c r="D2263" s="575">
        <v>14520</v>
      </c>
      <c r="E2263" s="675" t="s">
        <v>6497</v>
      </c>
      <c r="F2263" s="684" t="s">
        <v>7</v>
      </c>
      <c r="G2263" s="576" t="s">
        <v>3663</v>
      </c>
      <c r="H2263" s="848"/>
      <c r="I2263" s="848"/>
    </row>
    <row r="2264" spans="1:9" ht="13.5">
      <c r="A2264" s="180" t="s">
        <v>1104</v>
      </c>
      <c r="B2264" s="132"/>
      <c r="C2264" s="132"/>
      <c r="D2264" s="132"/>
      <c r="E2264" s="132"/>
      <c r="F2264" s="132"/>
      <c r="G2264" s="262"/>
      <c r="H2264" s="158"/>
      <c r="I2264" s="158"/>
    </row>
    <row r="2265" spans="1:9" ht="24">
      <c r="A2265" s="184" t="s">
        <v>1105</v>
      </c>
      <c r="B2265" s="66" t="s">
        <v>1106</v>
      </c>
      <c r="C2265" s="173" t="s">
        <v>3280</v>
      </c>
      <c r="D2265" s="575">
        <v>960</v>
      </c>
      <c r="E2265" s="675" t="s">
        <v>6497</v>
      </c>
      <c r="F2265" s="576" t="s">
        <v>1294</v>
      </c>
      <c r="G2265" s="576" t="s">
        <v>3663</v>
      </c>
      <c r="H2265" s="848"/>
      <c r="I2265" s="848"/>
    </row>
    <row r="2266" spans="1:9" ht="24">
      <c r="A2266" s="184" t="s">
        <v>1107</v>
      </c>
      <c r="B2266" s="66" t="s">
        <v>1108</v>
      </c>
      <c r="C2266" s="173" t="s">
        <v>3281</v>
      </c>
      <c r="D2266" s="575">
        <v>1236</v>
      </c>
      <c r="E2266" s="675" t="s">
        <v>6497</v>
      </c>
      <c r="F2266" s="576" t="s">
        <v>1294</v>
      </c>
      <c r="G2266" s="576" t="s">
        <v>3663</v>
      </c>
      <c r="H2266" s="848"/>
      <c r="I2266" s="848"/>
    </row>
    <row r="2267" spans="1:9" ht="24">
      <c r="A2267" s="184" t="s">
        <v>1109</v>
      </c>
      <c r="B2267" s="66" t="s">
        <v>1110</v>
      </c>
      <c r="C2267" s="173" t="s">
        <v>3282</v>
      </c>
      <c r="D2267" s="575">
        <v>1440</v>
      </c>
      <c r="E2267" s="675" t="s">
        <v>6497</v>
      </c>
      <c r="F2267" s="576" t="s">
        <v>1294</v>
      </c>
      <c r="G2267" s="576" t="s">
        <v>3663</v>
      </c>
      <c r="H2267" s="848"/>
      <c r="I2267" s="848"/>
    </row>
    <row r="2268" spans="1:9" ht="24">
      <c r="A2268" s="184" t="s">
        <v>1111</v>
      </c>
      <c r="B2268" s="66" t="s">
        <v>1112</v>
      </c>
      <c r="C2268" s="173" t="s">
        <v>3283</v>
      </c>
      <c r="D2268" s="575">
        <v>1956</v>
      </c>
      <c r="E2268" s="675" t="s">
        <v>6497</v>
      </c>
      <c r="F2268" s="576" t="s">
        <v>1294</v>
      </c>
      <c r="G2268" s="576" t="s">
        <v>3663</v>
      </c>
      <c r="H2268" s="848"/>
      <c r="I2268" s="848"/>
    </row>
    <row r="2269" spans="1:9" ht="24">
      <c r="A2269" s="184" t="s">
        <v>1113</v>
      </c>
      <c r="B2269" s="66" t="s">
        <v>1114</v>
      </c>
      <c r="C2269" s="173" t="s">
        <v>3284</v>
      </c>
      <c r="D2269" s="575">
        <v>2472</v>
      </c>
      <c r="E2269" s="675" t="s">
        <v>6497</v>
      </c>
      <c r="F2269" s="576" t="s">
        <v>1294</v>
      </c>
      <c r="G2269" s="576" t="s">
        <v>3663</v>
      </c>
      <c r="H2269" s="848"/>
      <c r="I2269" s="848"/>
    </row>
    <row r="2270" spans="1:9" ht="24">
      <c r="A2270" s="184" t="s">
        <v>1115</v>
      </c>
      <c r="B2270" s="66" t="s">
        <v>1116</v>
      </c>
      <c r="C2270" s="173" t="s">
        <v>3285</v>
      </c>
      <c r="D2270" s="575">
        <v>2880</v>
      </c>
      <c r="E2270" s="675" t="s">
        <v>6497</v>
      </c>
      <c r="F2270" s="576" t="s">
        <v>1294</v>
      </c>
      <c r="G2270" s="576" t="s">
        <v>3663</v>
      </c>
      <c r="H2270" s="848"/>
      <c r="I2270" s="848"/>
    </row>
    <row r="2271" spans="1:9" ht="24">
      <c r="A2271" s="184" t="s">
        <v>1117</v>
      </c>
      <c r="B2271" s="66" t="s">
        <v>1118</v>
      </c>
      <c r="C2271" s="173" t="s">
        <v>3286</v>
      </c>
      <c r="D2271" s="575">
        <v>3084</v>
      </c>
      <c r="E2271" s="675" t="s">
        <v>6497</v>
      </c>
      <c r="F2271" s="576" t="s">
        <v>1294</v>
      </c>
      <c r="G2271" s="576" t="s">
        <v>3663</v>
      </c>
      <c r="H2271" s="848"/>
      <c r="I2271" s="848"/>
    </row>
    <row r="2272" spans="1:9" ht="24">
      <c r="A2272" s="184" t="s">
        <v>1119</v>
      </c>
      <c r="B2272" s="66" t="s">
        <v>1120</v>
      </c>
      <c r="C2272" s="173" t="s">
        <v>3287</v>
      </c>
      <c r="D2272" s="575">
        <v>4008</v>
      </c>
      <c r="E2272" s="675" t="s">
        <v>6497</v>
      </c>
      <c r="F2272" s="576" t="s">
        <v>1294</v>
      </c>
      <c r="G2272" s="576" t="s">
        <v>3663</v>
      </c>
      <c r="H2272" s="848"/>
      <c r="I2272" s="848"/>
    </row>
    <row r="2273" spans="1:9" ht="24">
      <c r="A2273" s="184" t="s">
        <v>1121</v>
      </c>
      <c r="B2273" s="66" t="s">
        <v>1122</v>
      </c>
      <c r="C2273" s="173" t="s">
        <v>3288</v>
      </c>
      <c r="D2273" s="575">
        <v>4632</v>
      </c>
      <c r="E2273" s="675" t="s">
        <v>6497</v>
      </c>
      <c r="F2273" s="576" t="s">
        <v>1294</v>
      </c>
      <c r="G2273" s="576" t="s">
        <v>3663</v>
      </c>
      <c r="H2273" s="848"/>
      <c r="I2273" s="848"/>
    </row>
    <row r="2274" spans="1:9" ht="24">
      <c r="A2274" s="184" t="s">
        <v>1123</v>
      </c>
      <c r="B2274" s="66" t="s">
        <v>1124</v>
      </c>
      <c r="C2274" s="173" t="s">
        <v>3289</v>
      </c>
      <c r="D2274" s="575">
        <v>4836</v>
      </c>
      <c r="E2274" s="675" t="s">
        <v>6497</v>
      </c>
      <c r="F2274" s="576" t="s">
        <v>1294</v>
      </c>
      <c r="G2274" s="576" t="s">
        <v>3663</v>
      </c>
      <c r="H2274" s="848"/>
      <c r="I2274" s="848"/>
    </row>
    <row r="2275" spans="1:9" ht="24">
      <c r="A2275" s="184" t="s">
        <v>1125</v>
      </c>
      <c r="B2275" s="66" t="s">
        <v>1126</v>
      </c>
      <c r="C2275" s="173" t="s">
        <v>3290</v>
      </c>
      <c r="D2275" s="575">
        <v>6180</v>
      </c>
      <c r="E2275" s="675" t="s">
        <v>6497</v>
      </c>
      <c r="F2275" s="576" t="s">
        <v>1294</v>
      </c>
      <c r="G2275" s="576" t="s">
        <v>3663</v>
      </c>
      <c r="H2275" s="848"/>
      <c r="I2275" s="848"/>
    </row>
    <row r="2276" spans="1:9" ht="24">
      <c r="A2276" s="184" t="s">
        <v>1127</v>
      </c>
      <c r="B2276" s="66" t="s">
        <v>1128</v>
      </c>
      <c r="C2276" s="173" t="s">
        <v>3291</v>
      </c>
      <c r="D2276" s="575">
        <v>7308</v>
      </c>
      <c r="E2276" s="675" t="s">
        <v>6497</v>
      </c>
      <c r="F2276" s="576" t="s">
        <v>1294</v>
      </c>
      <c r="G2276" s="576" t="s">
        <v>3663</v>
      </c>
      <c r="H2276" s="848"/>
      <c r="I2276" s="848"/>
    </row>
    <row r="2277" spans="1:9" ht="24">
      <c r="A2277" s="184" t="s">
        <v>1129</v>
      </c>
      <c r="B2277" s="66" t="s">
        <v>1130</v>
      </c>
      <c r="C2277" s="173" t="s">
        <v>3292</v>
      </c>
      <c r="D2277" s="575">
        <v>6792</v>
      </c>
      <c r="E2277" s="675" t="s">
        <v>6497</v>
      </c>
      <c r="F2277" s="576" t="s">
        <v>1294</v>
      </c>
      <c r="G2277" s="576" t="s">
        <v>3663</v>
      </c>
      <c r="H2277" s="848"/>
      <c r="I2277" s="848"/>
    </row>
    <row r="2278" spans="1:9" ht="24">
      <c r="A2278" s="184" t="s">
        <v>1131</v>
      </c>
      <c r="B2278" s="66" t="s">
        <v>1132</v>
      </c>
      <c r="C2278" s="173" t="s">
        <v>3293</v>
      </c>
      <c r="D2278" s="575">
        <v>8748</v>
      </c>
      <c r="E2278" s="675" t="s">
        <v>6497</v>
      </c>
      <c r="F2278" s="576" t="s">
        <v>1294</v>
      </c>
      <c r="G2278" s="576" t="s">
        <v>3663</v>
      </c>
      <c r="H2278" s="848"/>
      <c r="I2278" s="848"/>
    </row>
    <row r="2279" spans="1:9" ht="24">
      <c r="A2279" s="184" t="s">
        <v>1133</v>
      </c>
      <c r="B2279" s="66" t="s">
        <v>1134</v>
      </c>
      <c r="C2279" s="173" t="s">
        <v>3294</v>
      </c>
      <c r="D2279" s="575">
        <v>10188</v>
      </c>
      <c r="E2279" s="675" t="s">
        <v>6497</v>
      </c>
      <c r="F2279" s="576" t="s">
        <v>1294</v>
      </c>
      <c r="G2279" s="576" t="s">
        <v>3663</v>
      </c>
      <c r="H2279" s="848"/>
      <c r="I2279" s="848"/>
    </row>
    <row r="2280" spans="1:9" ht="24">
      <c r="A2280" s="184" t="s">
        <v>1135</v>
      </c>
      <c r="B2280" s="66" t="s">
        <v>1136</v>
      </c>
      <c r="C2280" s="173" t="s">
        <v>3295</v>
      </c>
      <c r="D2280" s="575">
        <v>9672</v>
      </c>
      <c r="E2280" s="675" t="s">
        <v>6497</v>
      </c>
      <c r="F2280" s="576" t="s">
        <v>1294</v>
      </c>
      <c r="G2280" s="576" t="s">
        <v>3663</v>
      </c>
      <c r="H2280" s="848"/>
      <c r="I2280" s="848"/>
    </row>
    <row r="2281" spans="1:9" ht="24">
      <c r="A2281" s="683" t="s">
        <v>1137</v>
      </c>
      <c r="B2281" s="669" t="s">
        <v>1138</v>
      </c>
      <c r="C2281" s="731" t="s">
        <v>3296</v>
      </c>
      <c r="D2281" s="575" t="s">
        <v>11044</v>
      </c>
      <c r="E2281" s="675" t="s">
        <v>6497</v>
      </c>
      <c r="F2281" s="576" t="s">
        <v>1294</v>
      </c>
      <c r="G2281" s="576" t="s">
        <v>3663</v>
      </c>
      <c r="H2281" s="848"/>
      <c r="I2281" s="848"/>
    </row>
    <row r="2282" spans="1:9" ht="24.75" thickBot="1">
      <c r="A2282" s="683" t="s">
        <v>1139</v>
      </c>
      <c r="B2282" s="669" t="s">
        <v>1140</v>
      </c>
      <c r="C2282" s="731" t="s">
        <v>3297</v>
      </c>
      <c r="D2282" s="575">
        <v>14520</v>
      </c>
      <c r="E2282" s="675" t="s">
        <v>6497</v>
      </c>
      <c r="F2282" s="576" t="s">
        <v>1294</v>
      </c>
      <c r="G2282" s="576" t="s">
        <v>3663</v>
      </c>
      <c r="H2282" s="848"/>
      <c r="I2282" s="848"/>
    </row>
    <row r="2283" spans="1:9" ht="13.5">
      <c r="A2283" s="180" t="s">
        <v>1141</v>
      </c>
      <c r="B2283" s="132"/>
      <c r="C2283" s="132"/>
      <c r="D2283" s="132"/>
      <c r="E2283" s="132"/>
      <c r="F2283" s="132"/>
      <c r="G2283" s="262"/>
      <c r="H2283" s="158"/>
      <c r="I2283" s="158"/>
    </row>
    <row r="2284" spans="1:9" ht="24">
      <c r="A2284" s="683" t="s">
        <v>1142</v>
      </c>
      <c r="B2284" s="669" t="s">
        <v>1143</v>
      </c>
      <c r="C2284" s="731" t="s">
        <v>3298</v>
      </c>
      <c r="D2284" s="575">
        <v>984</v>
      </c>
      <c r="E2284" s="675" t="s">
        <v>6497</v>
      </c>
      <c r="F2284" s="684" t="s">
        <v>7</v>
      </c>
      <c r="G2284" s="576" t="s">
        <v>3663</v>
      </c>
      <c r="H2284" s="848"/>
      <c r="I2284" s="848"/>
    </row>
    <row r="2285" spans="1:9" ht="24">
      <c r="A2285" s="683" t="s">
        <v>1144</v>
      </c>
      <c r="B2285" s="669" t="s">
        <v>1145</v>
      </c>
      <c r="C2285" s="731" t="s">
        <v>3299</v>
      </c>
      <c r="D2285" s="575">
        <v>1284</v>
      </c>
      <c r="E2285" s="675" t="s">
        <v>6497</v>
      </c>
      <c r="F2285" s="684" t="s">
        <v>7</v>
      </c>
      <c r="G2285" s="576" t="s">
        <v>3663</v>
      </c>
      <c r="H2285" s="848"/>
      <c r="I2285" s="848"/>
    </row>
    <row r="2286" spans="1:9" ht="24">
      <c r="A2286" s="683" t="s">
        <v>1146</v>
      </c>
      <c r="B2286" s="669" t="s">
        <v>1147</v>
      </c>
      <c r="C2286" s="731" t="s">
        <v>3300</v>
      </c>
      <c r="D2286" s="575">
        <v>1488</v>
      </c>
      <c r="E2286" s="675" t="s">
        <v>6497</v>
      </c>
      <c r="F2286" s="684" t="s">
        <v>7</v>
      </c>
      <c r="G2286" s="576" t="s">
        <v>3663</v>
      </c>
      <c r="H2286" s="848"/>
      <c r="I2286" s="848"/>
    </row>
    <row r="2287" spans="1:9" ht="24">
      <c r="A2287" s="683" t="s">
        <v>1148</v>
      </c>
      <c r="B2287" s="669" t="s">
        <v>1149</v>
      </c>
      <c r="C2287" s="731" t="s">
        <v>3301</v>
      </c>
      <c r="D2287" s="575">
        <v>1164</v>
      </c>
      <c r="E2287" s="675" t="s">
        <v>6497</v>
      </c>
      <c r="F2287" s="684" t="s">
        <v>7</v>
      </c>
      <c r="G2287" s="576" t="s">
        <v>3663</v>
      </c>
      <c r="H2287" s="848"/>
      <c r="I2287" s="848"/>
    </row>
    <row r="2288" spans="1:9" ht="24">
      <c r="A2288" s="683" t="s">
        <v>1150</v>
      </c>
      <c r="B2288" s="669" t="s">
        <v>1151</v>
      </c>
      <c r="C2288" s="731" t="s">
        <v>3302</v>
      </c>
      <c r="D2288" s="575">
        <v>1488</v>
      </c>
      <c r="E2288" s="675" t="s">
        <v>6497</v>
      </c>
      <c r="F2288" s="684" t="s">
        <v>7</v>
      </c>
      <c r="G2288" s="576" t="s">
        <v>3663</v>
      </c>
      <c r="H2288" s="848"/>
      <c r="I2288" s="848"/>
    </row>
    <row r="2289" spans="1:9" ht="24">
      <c r="A2289" s="683" t="s">
        <v>1152</v>
      </c>
      <c r="B2289" s="669" t="s">
        <v>1153</v>
      </c>
      <c r="C2289" s="731" t="s">
        <v>3303</v>
      </c>
      <c r="D2289" s="575">
        <v>1812</v>
      </c>
      <c r="E2289" s="675" t="s">
        <v>6497</v>
      </c>
      <c r="F2289" s="684" t="s">
        <v>7</v>
      </c>
      <c r="G2289" s="576" t="s">
        <v>3663</v>
      </c>
      <c r="H2289" s="848"/>
      <c r="I2289" s="848"/>
    </row>
    <row r="2290" spans="1:9" ht="24">
      <c r="A2290" s="683" t="s">
        <v>1154</v>
      </c>
      <c r="B2290" s="669" t="s">
        <v>1155</v>
      </c>
      <c r="C2290" s="731" t="s">
        <v>3304</v>
      </c>
      <c r="D2290" s="575">
        <v>1908</v>
      </c>
      <c r="E2290" s="675" t="s">
        <v>6497</v>
      </c>
      <c r="F2290" s="684" t="s">
        <v>7</v>
      </c>
      <c r="G2290" s="576" t="s">
        <v>3663</v>
      </c>
      <c r="H2290" s="848"/>
      <c r="I2290" s="848"/>
    </row>
    <row r="2291" spans="1:9" ht="24">
      <c r="A2291" s="683" t="s">
        <v>1156</v>
      </c>
      <c r="B2291" s="669" t="s">
        <v>1157</v>
      </c>
      <c r="C2291" s="731" t="s">
        <v>3305</v>
      </c>
      <c r="D2291" s="575">
        <v>2556</v>
      </c>
      <c r="E2291" s="675" t="s">
        <v>6497</v>
      </c>
      <c r="F2291" s="684" t="s">
        <v>7</v>
      </c>
      <c r="G2291" s="576" t="s">
        <v>3663</v>
      </c>
      <c r="H2291" s="848"/>
      <c r="I2291" s="848"/>
    </row>
    <row r="2292" spans="1:9" ht="24">
      <c r="A2292" s="683" t="s">
        <v>1158</v>
      </c>
      <c r="B2292" s="669" t="s">
        <v>1159</v>
      </c>
      <c r="C2292" s="731" t="s">
        <v>3306</v>
      </c>
      <c r="D2292" s="575">
        <v>2976</v>
      </c>
      <c r="E2292" s="675" t="s">
        <v>6497</v>
      </c>
      <c r="F2292" s="684" t="s">
        <v>7</v>
      </c>
      <c r="G2292" s="576" t="s">
        <v>3663</v>
      </c>
      <c r="H2292" s="848"/>
      <c r="I2292" s="848"/>
    </row>
    <row r="2293" spans="1:9" ht="24">
      <c r="A2293" s="683" t="s">
        <v>1160</v>
      </c>
      <c r="B2293" s="669" t="s">
        <v>1161</v>
      </c>
      <c r="C2293" s="731" t="s">
        <v>3307</v>
      </c>
      <c r="D2293" s="575">
        <v>1908</v>
      </c>
      <c r="E2293" s="675" t="s">
        <v>6497</v>
      </c>
      <c r="F2293" s="684" t="s">
        <v>7</v>
      </c>
      <c r="G2293" s="576" t="s">
        <v>3663</v>
      </c>
      <c r="H2293" s="848"/>
      <c r="I2293" s="848"/>
    </row>
    <row r="2294" spans="1:9" ht="24">
      <c r="A2294" s="683" t="s">
        <v>1162</v>
      </c>
      <c r="B2294" s="669" t="s">
        <v>1163</v>
      </c>
      <c r="C2294" s="731" t="s">
        <v>3308</v>
      </c>
      <c r="D2294" s="575">
        <v>2556</v>
      </c>
      <c r="E2294" s="675" t="s">
        <v>6497</v>
      </c>
      <c r="F2294" s="684" t="s">
        <v>7</v>
      </c>
      <c r="G2294" s="576" t="s">
        <v>3663</v>
      </c>
      <c r="H2294" s="848"/>
      <c r="I2294" s="848"/>
    </row>
    <row r="2295" spans="1:9" ht="24">
      <c r="A2295" s="683" t="s">
        <v>1164</v>
      </c>
      <c r="B2295" s="669" t="s">
        <v>1165</v>
      </c>
      <c r="C2295" s="731" t="s">
        <v>3309</v>
      </c>
      <c r="D2295" s="575">
        <v>2976</v>
      </c>
      <c r="E2295" s="675" t="s">
        <v>6497</v>
      </c>
      <c r="F2295" s="684" t="s">
        <v>7</v>
      </c>
      <c r="G2295" s="576" t="s">
        <v>3663</v>
      </c>
      <c r="H2295" s="848"/>
      <c r="I2295" s="848"/>
    </row>
    <row r="2296" spans="1:9" ht="24">
      <c r="A2296" s="683" t="s">
        <v>1166</v>
      </c>
      <c r="B2296" s="669" t="s">
        <v>1167</v>
      </c>
      <c r="C2296" s="731" t="s">
        <v>3310</v>
      </c>
      <c r="D2296" s="575">
        <v>2976</v>
      </c>
      <c r="E2296" s="675" t="s">
        <v>6497</v>
      </c>
      <c r="F2296" s="684" t="s">
        <v>7</v>
      </c>
      <c r="G2296" s="576" t="s">
        <v>3663</v>
      </c>
      <c r="H2296" s="848"/>
      <c r="I2296" s="848"/>
    </row>
    <row r="2297" spans="1:9" ht="24">
      <c r="A2297" s="683" t="s">
        <v>1168</v>
      </c>
      <c r="B2297" s="669" t="s">
        <v>1169</v>
      </c>
      <c r="C2297" s="731" t="s">
        <v>3311</v>
      </c>
      <c r="D2297" s="575">
        <v>3828</v>
      </c>
      <c r="E2297" s="675" t="s">
        <v>6497</v>
      </c>
      <c r="F2297" s="684" t="s">
        <v>7</v>
      </c>
      <c r="G2297" s="576" t="s">
        <v>3663</v>
      </c>
      <c r="H2297" s="848"/>
      <c r="I2297" s="848"/>
    </row>
    <row r="2298" spans="1:9" ht="24.75" thickBot="1">
      <c r="A2298" s="683" t="s">
        <v>1170</v>
      </c>
      <c r="B2298" s="669" t="s">
        <v>1171</v>
      </c>
      <c r="C2298" s="731" t="s">
        <v>3312</v>
      </c>
      <c r="D2298" s="575">
        <v>4452</v>
      </c>
      <c r="E2298" s="675" t="s">
        <v>6497</v>
      </c>
      <c r="F2298" s="684" t="s">
        <v>7</v>
      </c>
      <c r="G2298" s="576" t="s">
        <v>3663</v>
      </c>
      <c r="H2298" s="848"/>
      <c r="I2298" s="848"/>
    </row>
    <row r="2299" spans="1:9" ht="13.5">
      <c r="A2299" s="180" t="s">
        <v>1172</v>
      </c>
      <c r="B2299" s="132"/>
      <c r="C2299" s="132"/>
      <c r="D2299" s="132"/>
      <c r="E2299" s="132"/>
      <c r="F2299" s="132"/>
      <c r="G2299" s="262"/>
      <c r="H2299" s="158"/>
      <c r="I2299" s="158"/>
    </row>
    <row r="2300" spans="1:9" ht="24">
      <c r="A2300" s="66" t="s">
        <v>1173</v>
      </c>
      <c r="B2300" s="185" t="s">
        <v>1174</v>
      </c>
      <c r="C2300" s="173" t="s">
        <v>3313</v>
      </c>
      <c r="D2300" s="575">
        <v>984</v>
      </c>
      <c r="E2300" s="675" t="s">
        <v>6497</v>
      </c>
      <c r="F2300" s="576" t="s">
        <v>1294</v>
      </c>
      <c r="G2300" s="576" t="s">
        <v>3663</v>
      </c>
      <c r="H2300" s="848"/>
      <c r="I2300" s="848"/>
    </row>
    <row r="2301" spans="1:9" ht="24">
      <c r="A2301" s="66" t="s">
        <v>1175</v>
      </c>
      <c r="B2301" s="185" t="s">
        <v>1176</v>
      </c>
      <c r="C2301" s="173" t="s">
        <v>3314</v>
      </c>
      <c r="D2301" s="575">
        <v>1284</v>
      </c>
      <c r="E2301" s="675" t="s">
        <v>6497</v>
      </c>
      <c r="F2301" s="576" t="s">
        <v>1294</v>
      </c>
      <c r="G2301" s="576" t="s">
        <v>3663</v>
      </c>
      <c r="H2301" s="848"/>
      <c r="I2301" s="848"/>
    </row>
    <row r="2302" spans="1:9" ht="24">
      <c r="A2302" s="66" t="s">
        <v>1177</v>
      </c>
      <c r="B2302" s="185" t="s">
        <v>1178</v>
      </c>
      <c r="C2302" s="173" t="s">
        <v>3315</v>
      </c>
      <c r="D2302" s="575">
        <v>1488</v>
      </c>
      <c r="E2302" s="675" t="s">
        <v>6497</v>
      </c>
      <c r="F2302" s="576" t="s">
        <v>1294</v>
      </c>
      <c r="G2302" s="576" t="s">
        <v>3663</v>
      </c>
      <c r="H2302" s="848"/>
      <c r="I2302" s="848"/>
    </row>
    <row r="2303" spans="1:9" ht="24">
      <c r="A2303" s="66" t="s">
        <v>1179</v>
      </c>
      <c r="B2303" s="185" t="s">
        <v>1180</v>
      </c>
      <c r="C2303" s="173" t="s">
        <v>3316</v>
      </c>
      <c r="D2303" s="575">
        <v>1164</v>
      </c>
      <c r="E2303" s="675" t="s">
        <v>6497</v>
      </c>
      <c r="F2303" s="576" t="s">
        <v>1294</v>
      </c>
      <c r="G2303" s="576" t="s">
        <v>3663</v>
      </c>
      <c r="H2303" s="848"/>
      <c r="I2303" s="848"/>
    </row>
    <row r="2304" spans="1:9" ht="24">
      <c r="A2304" s="66" t="s">
        <v>1181</v>
      </c>
      <c r="B2304" s="185" t="s">
        <v>1182</v>
      </c>
      <c r="C2304" s="173" t="s">
        <v>3317</v>
      </c>
      <c r="D2304" s="575">
        <v>1488</v>
      </c>
      <c r="E2304" s="675" t="s">
        <v>6497</v>
      </c>
      <c r="F2304" s="576" t="s">
        <v>1294</v>
      </c>
      <c r="G2304" s="576" t="s">
        <v>3663</v>
      </c>
      <c r="H2304" s="848"/>
      <c r="I2304" s="848"/>
    </row>
    <row r="2305" spans="1:9" ht="24">
      <c r="A2305" s="66" t="s">
        <v>1183</v>
      </c>
      <c r="B2305" s="185" t="s">
        <v>1184</v>
      </c>
      <c r="C2305" s="173" t="s">
        <v>3318</v>
      </c>
      <c r="D2305" s="575">
        <v>1812</v>
      </c>
      <c r="E2305" s="675" t="s">
        <v>6497</v>
      </c>
      <c r="F2305" s="576" t="s">
        <v>1294</v>
      </c>
      <c r="G2305" s="576" t="s">
        <v>3663</v>
      </c>
      <c r="H2305" s="848"/>
      <c r="I2305" s="848"/>
    </row>
    <row r="2306" spans="1:9" ht="24">
      <c r="A2306" s="66" t="s">
        <v>1185</v>
      </c>
      <c r="B2306" s="185" t="s">
        <v>1186</v>
      </c>
      <c r="C2306" s="173" t="s">
        <v>3319</v>
      </c>
      <c r="D2306" s="575">
        <v>1908</v>
      </c>
      <c r="E2306" s="675" t="s">
        <v>6497</v>
      </c>
      <c r="F2306" s="576" t="s">
        <v>1294</v>
      </c>
      <c r="G2306" s="576" t="s">
        <v>3663</v>
      </c>
      <c r="H2306" s="848"/>
      <c r="I2306" s="848"/>
    </row>
    <row r="2307" spans="1:9" ht="24">
      <c r="A2307" s="66" t="s">
        <v>1187</v>
      </c>
      <c r="B2307" s="185" t="s">
        <v>1188</v>
      </c>
      <c r="C2307" s="173" t="s">
        <v>3320</v>
      </c>
      <c r="D2307" s="575">
        <v>2556</v>
      </c>
      <c r="E2307" s="675" t="s">
        <v>6497</v>
      </c>
      <c r="F2307" s="576" t="s">
        <v>1294</v>
      </c>
      <c r="G2307" s="576" t="s">
        <v>3663</v>
      </c>
      <c r="H2307" s="848"/>
      <c r="I2307" s="848"/>
    </row>
    <row r="2308" spans="1:9" ht="24">
      <c r="A2308" s="66" t="s">
        <v>1189</v>
      </c>
      <c r="B2308" s="185" t="s">
        <v>1190</v>
      </c>
      <c r="C2308" s="173" t="s">
        <v>3321</v>
      </c>
      <c r="D2308" s="575">
        <v>2976</v>
      </c>
      <c r="E2308" s="675" t="s">
        <v>6497</v>
      </c>
      <c r="F2308" s="576" t="s">
        <v>1294</v>
      </c>
      <c r="G2308" s="576" t="s">
        <v>3663</v>
      </c>
      <c r="H2308" s="848"/>
      <c r="I2308" s="848"/>
    </row>
    <row r="2309" spans="1:9" ht="24">
      <c r="A2309" s="66" t="s">
        <v>1191</v>
      </c>
      <c r="B2309" s="185" t="s">
        <v>1192</v>
      </c>
      <c r="C2309" s="173" t="s">
        <v>3322</v>
      </c>
      <c r="D2309" s="575">
        <v>1908</v>
      </c>
      <c r="E2309" s="675" t="s">
        <v>6497</v>
      </c>
      <c r="F2309" s="576" t="s">
        <v>1294</v>
      </c>
      <c r="G2309" s="576" t="s">
        <v>3663</v>
      </c>
      <c r="H2309" s="848"/>
      <c r="I2309" s="848"/>
    </row>
    <row r="2310" spans="1:9" ht="24">
      <c r="A2310" s="66" t="s">
        <v>1193</v>
      </c>
      <c r="B2310" s="185" t="s">
        <v>1194</v>
      </c>
      <c r="C2310" s="173" t="s">
        <v>3323</v>
      </c>
      <c r="D2310" s="575">
        <v>2556</v>
      </c>
      <c r="E2310" s="675" t="s">
        <v>6497</v>
      </c>
      <c r="F2310" s="576" t="s">
        <v>1294</v>
      </c>
      <c r="G2310" s="576" t="s">
        <v>3663</v>
      </c>
      <c r="H2310" s="848"/>
      <c r="I2310" s="848"/>
    </row>
    <row r="2311" spans="1:9" ht="24">
      <c r="A2311" s="66" t="s">
        <v>1195</v>
      </c>
      <c r="B2311" s="185" t="s">
        <v>1196</v>
      </c>
      <c r="C2311" s="173" t="s">
        <v>3324</v>
      </c>
      <c r="D2311" s="575">
        <v>2976</v>
      </c>
      <c r="E2311" s="675" t="s">
        <v>6497</v>
      </c>
      <c r="F2311" s="576" t="s">
        <v>1294</v>
      </c>
      <c r="G2311" s="576" t="s">
        <v>3663</v>
      </c>
      <c r="H2311" s="848"/>
      <c r="I2311" s="848"/>
    </row>
    <row r="2312" spans="1:9" ht="24">
      <c r="A2312" s="66" t="s">
        <v>1197</v>
      </c>
      <c r="B2312" s="185" t="s">
        <v>1198</v>
      </c>
      <c r="C2312" s="173" t="s">
        <v>3325</v>
      </c>
      <c r="D2312" s="575">
        <v>2976</v>
      </c>
      <c r="E2312" s="675" t="s">
        <v>6497</v>
      </c>
      <c r="F2312" s="576" t="s">
        <v>1294</v>
      </c>
      <c r="G2312" s="576" t="s">
        <v>3663</v>
      </c>
      <c r="H2312" s="848"/>
      <c r="I2312" s="848"/>
    </row>
    <row r="2313" spans="1:9" ht="24">
      <c r="A2313" s="669" t="s">
        <v>1199</v>
      </c>
      <c r="B2313" s="671" t="s">
        <v>1200</v>
      </c>
      <c r="C2313" s="731" t="s">
        <v>3326</v>
      </c>
      <c r="D2313" s="575">
        <v>3828</v>
      </c>
      <c r="E2313" s="675" t="s">
        <v>6497</v>
      </c>
      <c r="F2313" s="576" t="s">
        <v>1294</v>
      </c>
      <c r="G2313" s="576" t="s">
        <v>3663</v>
      </c>
      <c r="H2313" s="848"/>
      <c r="I2313" s="848"/>
    </row>
    <row r="2314" spans="1:9" ht="24.75" thickBot="1">
      <c r="A2314" s="669" t="s">
        <v>1201</v>
      </c>
      <c r="B2314" s="671" t="s">
        <v>1202</v>
      </c>
      <c r="C2314" s="731" t="s">
        <v>3327</v>
      </c>
      <c r="D2314" s="575">
        <v>4452</v>
      </c>
      <c r="E2314" s="675" t="s">
        <v>6497</v>
      </c>
      <c r="F2314" s="576" t="s">
        <v>1294</v>
      </c>
      <c r="G2314" s="576" t="s">
        <v>3663</v>
      </c>
      <c r="H2314" s="848"/>
      <c r="I2314" s="848"/>
    </row>
    <row r="2315" spans="1:9" ht="13.5">
      <c r="A2315" s="180" t="s">
        <v>1203</v>
      </c>
      <c r="B2315" s="132"/>
      <c r="C2315" s="132"/>
      <c r="D2315" s="132"/>
      <c r="E2315" s="132"/>
      <c r="F2315" s="132"/>
      <c r="G2315" s="262"/>
      <c r="H2315" s="158"/>
      <c r="I2315" s="158"/>
    </row>
    <row r="2316" spans="1:9" ht="13.5">
      <c r="A2316" s="683" t="s">
        <v>1204</v>
      </c>
      <c r="B2316" s="665" t="s">
        <v>4024</v>
      </c>
      <c r="C2316" s="665" t="s">
        <v>4025</v>
      </c>
      <c r="D2316" s="575">
        <v>6576</v>
      </c>
      <c r="E2316" s="675" t="s">
        <v>6497</v>
      </c>
      <c r="F2316" s="684" t="s">
        <v>7</v>
      </c>
      <c r="G2316" s="576" t="s">
        <v>3663</v>
      </c>
      <c r="H2316" s="848"/>
      <c r="I2316" s="848"/>
    </row>
    <row r="2317" spans="1:9" ht="13.5">
      <c r="A2317" s="683" t="s">
        <v>1205</v>
      </c>
      <c r="B2317" s="665" t="s">
        <v>4026</v>
      </c>
      <c r="C2317" s="665" t="s">
        <v>4027</v>
      </c>
      <c r="D2317" s="575">
        <v>9576</v>
      </c>
      <c r="E2317" s="675" t="s">
        <v>6497</v>
      </c>
      <c r="F2317" s="684" t="s">
        <v>7</v>
      </c>
      <c r="G2317" s="576" t="s">
        <v>3663</v>
      </c>
      <c r="H2317" s="848"/>
      <c r="I2317" s="848"/>
    </row>
    <row r="2318" spans="1:9" ht="13.5">
      <c r="A2318" s="683" t="s">
        <v>1206</v>
      </c>
      <c r="B2318" s="665" t="s">
        <v>4028</v>
      </c>
      <c r="C2318" s="665" t="s">
        <v>4029</v>
      </c>
      <c r="D2318" s="575">
        <v>7512</v>
      </c>
      <c r="E2318" s="675" t="s">
        <v>6497</v>
      </c>
      <c r="F2318" s="684" t="s">
        <v>7</v>
      </c>
      <c r="G2318" s="576" t="s">
        <v>3663</v>
      </c>
      <c r="H2318" s="848"/>
      <c r="I2318" s="848"/>
    </row>
    <row r="2319" spans="1:9" ht="13.5">
      <c r="A2319" s="683" t="s">
        <v>1207</v>
      </c>
      <c r="B2319" s="665" t="s">
        <v>4030</v>
      </c>
      <c r="C2319" s="665" t="s">
        <v>4031</v>
      </c>
      <c r="D2319" s="575">
        <v>11328</v>
      </c>
      <c r="E2319" s="675" t="s">
        <v>6497</v>
      </c>
      <c r="F2319" s="684" t="s">
        <v>7</v>
      </c>
      <c r="G2319" s="576" t="s">
        <v>3663</v>
      </c>
      <c r="H2319" s="848"/>
      <c r="I2319" s="848"/>
    </row>
    <row r="2320" spans="1:9" ht="13.5">
      <c r="A2320" s="683" t="s">
        <v>1208</v>
      </c>
      <c r="B2320" s="665" t="s">
        <v>4032</v>
      </c>
      <c r="C2320" s="665" t="s">
        <v>4033</v>
      </c>
      <c r="D2320" s="575">
        <v>9012</v>
      </c>
      <c r="E2320" s="675" t="s">
        <v>6497</v>
      </c>
      <c r="F2320" s="684" t="s">
        <v>7</v>
      </c>
      <c r="G2320" s="576" t="s">
        <v>3663</v>
      </c>
      <c r="H2320" s="848"/>
      <c r="I2320" s="848"/>
    </row>
    <row r="2321" spans="1:9" ht="14.25" thickBot="1">
      <c r="A2321" s="683" t="s">
        <v>1209</v>
      </c>
      <c r="B2321" s="665" t="s">
        <v>4034</v>
      </c>
      <c r="C2321" s="665" t="s">
        <v>4035</v>
      </c>
      <c r="D2321" s="575">
        <v>13080</v>
      </c>
      <c r="E2321" s="675" t="s">
        <v>6497</v>
      </c>
      <c r="F2321" s="684" t="s">
        <v>7</v>
      </c>
      <c r="G2321" s="576" t="s">
        <v>3663</v>
      </c>
      <c r="H2321" s="848"/>
      <c r="I2321" s="848"/>
    </row>
    <row r="2322" spans="1:9" ht="13.5">
      <c r="A2322" s="180" t="s">
        <v>1210</v>
      </c>
      <c r="B2322" s="132"/>
      <c r="C2322" s="132"/>
      <c r="D2322" s="132"/>
      <c r="E2322" s="132"/>
      <c r="F2322" s="132"/>
      <c r="G2322" s="262"/>
      <c r="H2322" s="158"/>
      <c r="I2322" s="158"/>
    </row>
    <row r="2323" spans="1:9" ht="13.5">
      <c r="A2323" s="683" t="s">
        <v>1211</v>
      </c>
      <c r="B2323" s="671" t="s">
        <v>1212</v>
      </c>
      <c r="C2323" s="665" t="s">
        <v>4036</v>
      </c>
      <c r="D2323" s="575">
        <v>348</v>
      </c>
      <c r="E2323" s="675" t="s">
        <v>6497</v>
      </c>
      <c r="F2323" s="187" t="s">
        <v>7</v>
      </c>
      <c r="G2323" s="189" t="s">
        <v>3663</v>
      </c>
      <c r="H2323" s="848"/>
      <c r="I2323" s="848"/>
    </row>
    <row r="2324" spans="1:9" ht="13.5">
      <c r="A2324" s="683" t="s">
        <v>1213</v>
      </c>
      <c r="B2324" s="671" t="s">
        <v>1214</v>
      </c>
      <c r="C2324" s="665" t="s">
        <v>4037</v>
      </c>
      <c r="D2324" s="575">
        <v>456</v>
      </c>
      <c r="E2324" s="675" t="s">
        <v>6497</v>
      </c>
      <c r="F2324" s="187" t="s">
        <v>7</v>
      </c>
      <c r="G2324" s="189" t="s">
        <v>3663</v>
      </c>
      <c r="H2324" s="848"/>
      <c r="I2324" s="848"/>
    </row>
    <row r="2325" spans="1:9" ht="13.5">
      <c r="A2325" s="669" t="s">
        <v>1215</v>
      </c>
      <c r="B2325" s="671" t="s">
        <v>1216</v>
      </c>
      <c r="C2325" s="665" t="s">
        <v>4038</v>
      </c>
      <c r="D2325" s="575">
        <v>1140</v>
      </c>
      <c r="E2325" s="675" t="s">
        <v>6497</v>
      </c>
      <c r="F2325" s="187" t="s">
        <v>7</v>
      </c>
      <c r="G2325" s="189" t="s">
        <v>3663</v>
      </c>
      <c r="H2325" s="848"/>
      <c r="I2325" s="848"/>
    </row>
    <row r="2326" spans="1:9" ht="13.5">
      <c r="A2326" s="683" t="s">
        <v>1217</v>
      </c>
      <c r="B2326" s="671" t="s">
        <v>1218</v>
      </c>
      <c r="C2326" s="665" t="s">
        <v>4039</v>
      </c>
      <c r="D2326" s="575">
        <v>1464</v>
      </c>
      <c r="E2326" s="675" t="s">
        <v>6497</v>
      </c>
      <c r="F2326" s="187" t="s">
        <v>7</v>
      </c>
      <c r="G2326" s="189" t="s">
        <v>3663</v>
      </c>
      <c r="H2326" s="848"/>
      <c r="I2326" s="848"/>
    </row>
    <row r="2327" spans="1:9" ht="13.5">
      <c r="A2327" s="669" t="s">
        <v>1219</v>
      </c>
      <c r="B2327" s="671" t="s">
        <v>1220</v>
      </c>
      <c r="C2327" s="665" t="s">
        <v>4040</v>
      </c>
      <c r="D2327" s="575">
        <v>1416</v>
      </c>
      <c r="E2327" s="675" t="s">
        <v>6497</v>
      </c>
      <c r="F2327" s="187" t="s">
        <v>7</v>
      </c>
      <c r="G2327" s="189" t="s">
        <v>3663</v>
      </c>
      <c r="H2327" s="848"/>
      <c r="I2327" s="848"/>
    </row>
    <row r="2328" spans="1:9" ht="13.5">
      <c r="A2328" s="683" t="s">
        <v>1221</v>
      </c>
      <c r="B2328" s="671" t="s">
        <v>1222</v>
      </c>
      <c r="C2328" s="665" t="s">
        <v>4041</v>
      </c>
      <c r="D2328" s="575">
        <v>1812</v>
      </c>
      <c r="E2328" s="675" t="s">
        <v>6497</v>
      </c>
      <c r="F2328" s="187" t="s">
        <v>7</v>
      </c>
      <c r="G2328" s="189" t="s">
        <v>3663</v>
      </c>
      <c r="H2328" s="848"/>
      <c r="I2328" s="848"/>
    </row>
    <row r="2329" spans="1:9" ht="13.5">
      <c r="A2329" s="683" t="s">
        <v>1223</v>
      </c>
      <c r="B2329" s="671" t="s">
        <v>1224</v>
      </c>
      <c r="C2329" s="665" t="s">
        <v>4042</v>
      </c>
      <c r="D2329" s="575">
        <v>804</v>
      </c>
      <c r="E2329" s="675" t="s">
        <v>6497</v>
      </c>
      <c r="F2329" s="187" t="s">
        <v>7</v>
      </c>
      <c r="G2329" s="189" t="s">
        <v>3663</v>
      </c>
      <c r="H2329" s="158"/>
      <c r="I2329" s="848"/>
    </row>
    <row r="2330" spans="1:9" ht="13.5">
      <c r="A2330" s="683" t="s">
        <v>1225</v>
      </c>
      <c r="B2330" s="671" t="s">
        <v>1226</v>
      </c>
      <c r="C2330" s="665" t="s">
        <v>4043</v>
      </c>
      <c r="D2330" s="575">
        <v>1032</v>
      </c>
      <c r="E2330" s="675" t="s">
        <v>6497</v>
      </c>
      <c r="F2330" s="187" t="s">
        <v>7</v>
      </c>
      <c r="G2330" s="189" t="s">
        <v>3663</v>
      </c>
      <c r="H2330" s="158"/>
      <c r="I2330" s="848"/>
    </row>
    <row r="2331" spans="1:9" ht="24">
      <c r="A2331" s="683" t="s">
        <v>1227</v>
      </c>
      <c r="B2331" s="671" t="s">
        <v>1228</v>
      </c>
      <c r="C2331" s="665" t="s">
        <v>4044</v>
      </c>
      <c r="D2331" s="575">
        <v>1200</v>
      </c>
      <c r="E2331" s="675" t="s">
        <v>6497</v>
      </c>
      <c r="F2331" s="187" t="s">
        <v>7</v>
      </c>
      <c r="G2331" s="189" t="s">
        <v>3663</v>
      </c>
      <c r="H2331" s="158"/>
      <c r="I2331" s="848"/>
    </row>
    <row r="2332" spans="1:9" ht="13.5">
      <c r="A2332" s="669" t="s">
        <v>1229</v>
      </c>
      <c r="B2332" s="671" t="s">
        <v>1230</v>
      </c>
      <c r="C2332" s="665" t="s">
        <v>4045</v>
      </c>
      <c r="D2332" s="575">
        <v>804</v>
      </c>
      <c r="E2332" s="675" t="s">
        <v>6497</v>
      </c>
      <c r="F2332" s="187" t="s">
        <v>7</v>
      </c>
      <c r="G2332" s="189" t="s">
        <v>3663</v>
      </c>
      <c r="H2332" s="158"/>
      <c r="I2332" s="848"/>
    </row>
    <row r="2333" spans="1:9" ht="13.5">
      <c r="A2333" s="683" t="s">
        <v>1231</v>
      </c>
      <c r="B2333" s="671" t="s">
        <v>1232</v>
      </c>
      <c r="C2333" s="665" t="s">
        <v>4046</v>
      </c>
      <c r="D2333" s="575">
        <v>1032</v>
      </c>
      <c r="E2333" s="675" t="s">
        <v>6497</v>
      </c>
      <c r="F2333" s="187" t="s">
        <v>7</v>
      </c>
      <c r="G2333" s="189" t="s">
        <v>3663</v>
      </c>
      <c r="H2333" s="158"/>
      <c r="I2333" s="848"/>
    </row>
    <row r="2334" spans="1:9" ht="24">
      <c r="A2334" s="669" t="s">
        <v>1233</v>
      </c>
      <c r="B2334" s="671" t="s">
        <v>1234</v>
      </c>
      <c r="C2334" s="665" t="s">
        <v>4047</v>
      </c>
      <c r="D2334" s="575">
        <v>1200</v>
      </c>
      <c r="E2334" s="675" t="s">
        <v>6497</v>
      </c>
      <c r="F2334" s="187" t="s">
        <v>7</v>
      </c>
      <c r="G2334" s="189" t="s">
        <v>3663</v>
      </c>
      <c r="H2334" s="158"/>
      <c r="I2334" s="848"/>
    </row>
    <row r="2335" spans="1:9" ht="13.5">
      <c r="A2335" s="669" t="s">
        <v>1235</v>
      </c>
      <c r="B2335" s="671" t="s">
        <v>1236</v>
      </c>
      <c r="C2335" s="665" t="s">
        <v>4048</v>
      </c>
      <c r="D2335" s="575">
        <v>1512</v>
      </c>
      <c r="E2335" s="675" t="s">
        <v>6497</v>
      </c>
      <c r="F2335" s="187" t="s">
        <v>7</v>
      </c>
      <c r="G2335" s="189" t="s">
        <v>3663</v>
      </c>
      <c r="H2335" s="158"/>
      <c r="I2335" s="848"/>
    </row>
    <row r="2336" spans="1:9" ht="13.5">
      <c r="A2336" s="683" t="s">
        <v>1237</v>
      </c>
      <c r="B2336" s="671" t="s">
        <v>1238</v>
      </c>
      <c r="C2336" s="665" t="s">
        <v>4049</v>
      </c>
      <c r="D2336" s="575">
        <v>1956</v>
      </c>
      <c r="E2336" s="675" t="s">
        <v>6497</v>
      </c>
      <c r="F2336" s="187" t="s">
        <v>7</v>
      </c>
      <c r="G2336" s="189" t="s">
        <v>3663</v>
      </c>
      <c r="H2336" s="158"/>
      <c r="I2336" s="848"/>
    </row>
    <row r="2337" spans="1:9" ht="24">
      <c r="A2337" s="669" t="s">
        <v>1239</v>
      </c>
      <c r="B2337" s="671" t="s">
        <v>1240</v>
      </c>
      <c r="C2337" s="665" t="s">
        <v>4050</v>
      </c>
      <c r="D2337" s="575">
        <v>2280</v>
      </c>
      <c r="E2337" s="675" t="s">
        <v>6497</v>
      </c>
      <c r="F2337" s="187" t="s">
        <v>7</v>
      </c>
      <c r="G2337" s="189" t="s">
        <v>3663</v>
      </c>
      <c r="H2337" s="158"/>
      <c r="I2337" s="848"/>
    </row>
    <row r="2338" spans="1:9" ht="13.5">
      <c r="A2338" s="683" t="s">
        <v>1241</v>
      </c>
      <c r="B2338" s="671" t="s">
        <v>1242</v>
      </c>
      <c r="C2338" s="665" t="s">
        <v>4051</v>
      </c>
      <c r="D2338" s="575">
        <v>1368</v>
      </c>
      <c r="E2338" s="675" t="s">
        <v>6497</v>
      </c>
      <c r="F2338" s="187" t="s">
        <v>7</v>
      </c>
      <c r="G2338" s="189" t="s">
        <v>3663</v>
      </c>
      <c r="H2338" s="158"/>
      <c r="I2338" s="848"/>
    </row>
    <row r="2339" spans="1:9" ht="13.5">
      <c r="A2339" s="683" t="s">
        <v>1243</v>
      </c>
      <c r="B2339" s="671" t="s">
        <v>1244</v>
      </c>
      <c r="C2339" s="665" t="s">
        <v>4052</v>
      </c>
      <c r="D2339" s="575">
        <v>1764</v>
      </c>
      <c r="E2339" s="675" t="s">
        <v>6497</v>
      </c>
      <c r="F2339" s="684" t="s">
        <v>7</v>
      </c>
      <c r="G2339" s="576" t="s">
        <v>3663</v>
      </c>
      <c r="H2339" s="158"/>
      <c r="I2339" s="848"/>
    </row>
    <row r="2340" spans="1:9" ht="24.75" thickBot="1">
      <c r="A2340" s="683" t="s">
        <v>1245</v>
      </c>
      <c r="B2340" s="671" t="s">
        <v>1246</v>
      </c>
      <c r="C2340" s="665" t="s">
        <v>4053</v>
      </c>
      <c r="D2340" s="575">
        <v>2052</v>
      </c>
      <c r="E2340" s="675" t="s">
        <v>6497</v>
      </c>
      <c r="F2340" s="684" t="s">
        <v>7</v>
      </c>
      <c r="G2340" s="576" t="s">
        <v>3663</v>
      </c>
      <c r="H2340" s="158"/>
      <c r="I2340" s="848"/>
    </row>
    <row r="2341" spans="1:9" ht="13.5">
      <c r="A2341" s="180" t="s">
        <v>1247</v>
      </c>
      <c r="B2341" s="132"/>
      <c r="C2341" s="132"/>
      <c r="D2341" s="132"/>
      <c r="E2341" s="132"/>
      <c r="F2341" s="132"/>
      <c r="G2341" s="262"/>
      <c r="H2341" s="158"/>
      <c r="I2341" s="158"/>
    </row>
    <row r="2342" spans="1:9" ht="13.5">
      <c r="A2342" s="66" t="s">
        <v>1248</v>
      </c>
      <c r="B2342" s="185" t="s">
        <v>1249</v>
      </c>
      <c r="C2342" s="219" t="s">
        <v>4054</v>
      </c>
      <c r="D2342" s="575">
        <v>348</v>
      </c>
      <c r="E2342" s="675" t="s">
        <v>6497</v>
      </c>
      <c r="F2342" s="576" t="s">
        <v>1294</v>
      </c>
      <c r="G2342" s="576" t="s">
        <v>3663</v>
      </c>
      <c r="H2342" s="158"/>
      <c r="I2342" s="848"/>
    </row>
    <row r="2343" spans="1:9" ht="13.5">
      <c r="A2343" s="66" t="s">
        <v>1250</v>
      </c>
      <c r="B2343" s="185" t="s">
        <v>1251</v>
      </c>
      <c r="C2343" s="219" t="s">
        <v>4055</v>
      </c>
      <c r="D2343" s="575">
        <v>456</v>
      </c>
      <c r="E2343" s="675" t="s">
        <v>6497</v>
      </c>
      <c r="F2343" s="576" t="s">
        <v>1294</v>
      </c>
      <c r="G2343" s="576" t="s">
        <v>3663</v>
      </c>
      <c r="H2343" s="158"/>
      <c r="I2343" s="848"/>
    </row>
    <row r="2344" spans="1:9" ht="13.5">
      <c r="A2344" s="66" t="s">
        <v>1252</v>
      </c>
      <c r="B2344" s="185" t="s">
        <v>1253</v>
      </c>
      <c r="C2344" s="219" t="s">
        <v>4056</v>
      </c>
      <c r="D2344" s="575">
        <v>1140</v>
      </c>
      <c r="E2344" s="675" t="s">
        <v>6497</v>
      </c>
      <c r="F2344" s="576" t="s">
        <v>1294</v>
      </c>
      <c r="G2344" s="576" t="s">
        <v>3663</v>
      </c>
      <c r="H2344" s="158"/>
      <c r="I2344" s="848"/>
    </row>
    <row r="2345" spans="1:9" ht="13.5">
      <c r="A2345" s="66" t="s">
        <v>1254</v>
      </c>
      <c r="B2345" s="185" t="s">
        <v>1255</v>
      </c>
      <c r="C2345" s="219" t="s">
        <v>4057</v>
      </c>
      <c r="D2345" s="575">
        <v>1464</v>
      </c>
      <c r="E2345" s="675" t="s">
        <v>6497</v>
      </c>
      <c r="F2345" s="576" t="s">
        <v>1294</v>
      </c>
      <c r="G2345" s="576" t="s">
        <v>3663</v>
      </c>
      <c r="H2345" s="158"/>
      <c r="I2345" s="848"/>
    </row>
    <row r="2346" spans="1:9" ht="13.5">
      <c r="A2346" s="66" t="s">
        <v>1256</v>
      </c>
      <c r="B2346" s="185" t="s">
        <v>1257</v>
      </c>
      <c r="C2346" s="219" t="s">
        <v>4058</v>
      </c>
      <c r="D2346" s="575">
        <v>1416</v>
      </c>
      <c r="E2346" s="675" t="s">
        <v>6497</v>
      </c>
      <c r="F2346" s="576" t="s">
        <v>1294</v>
      </c>
      <c r="G2346" s="576" t="s">
        <v>3663</v>
      </c>
      <c r="H2346" s="158"/>
      <c r="I2346" s="848"/>
    </row>
    <row r="2347" spans="1:9" ht="13.5">
      <c r="A2347" s="66" t="s">
        <v>1258</v>
      </c>
      <c r="B2347" s="185" t="s">
        <v>1259</v>
      </c>
      <c r="C2347" s="219" t="s">
        <v>4059</v>
      </c>
      <c r="D2347" s="575">
        <v>1812</v>
      </c>
      <c r="E2347" s="675" t="s">
        <v>6497</v>
      </c>
      <c r="F2347" s="576" t="s">
        <v>1294</v>
      </c>
      <c r="G2347" s="576" t="s">
        <v>3663</v>
      </c>
      <c r="H2347" s="158"/>
      <c r="I2347" s="848"/>
    </row>
    <row r="2348" spans="1:9" ht="13.5">
      <c r="A2348" s="66" t="s">
        <v>1260</v>
      </c>
      <c r="B2348" s="185" t="s">
        <v>9673</v>
      </c>
      <c r="C2348" s="219" t="s">
        <v>4060</v>
      </c>
      <c r="D2348" s="575">
        <v>804</v>
      </c>
      <c r="E2348" s="675" t="s">
        <v>6497</v>
      </c>
      <c r="F2348" s="576" t="s">
        <v>1294</v>
      </c>
      <c r="G2348" s="576" t="s">
        <v>3663</v>
      </c>
      <c r="H2348" s="158"/>
      <c r="I2348" s="848"/>
    </row>
    <row r="2349" spans="1:9" ht="13.5">
      <c r="A2349" s="66" t="s">
        <v>1261</v>
      </c>
      <c r="B2349" s="185" t="s">
        <v>1262</v>
      </c>
      <c r="C2349" s="219" t="s">
        <v>4061</v>
      </c>
      <c r="D2349" s="575">
        <v>1032</v>
      </c>
      <c r="E2349" s="675" t="s">
        <v>6497</v>
      </c>
      <c r="F2349" s="576" t="s">
        <v>1294</v>
      </c>
      <c r="G2349" s="576" t="s">
        <v>3663</v>
      </c>
      <c r="H2349" s="158"/>
      <c r="I2349" s="848"/>
    </row>
    <row r="2350" spans="1:9" ht="13.5">
      <c r="A2350" s="66" t="s">
        <v>1263</v>
      </c>
      <c r="B2350" s="185" t="s">
        <v>1264</v>
      </c>
      <c r="C2350" s="219" t="s">
        <v>4062</v>
      </c>
      <c r="D2350" s="575">
        <v>1200</v>
      </c>
      <c r="E2350" s="675" t="s">
        <v>6497</v>
      </c>
      <c r="F2350" s="576" t="s">
        <v>1294</v>
      </c>
      <c r="G2350" s="576" t="s">
        <v>3663</v>
      </c>
      <c r="H2350" s="158"/>
      <c r="I2350" s="848"/>
    </row>
    <row r="2351" spans="1:9" ht="13.5">
      <c r="A2351" s="66" t="s">
        <v>1265</v>
      </c>
      <c r="B2351" s="185" t="s">
        <v>1266</v>
      </c>
      <c r="C2351" s="219" t="s">
        <v>4063</v>
      </c>
      <c r="D2351" s="575">
        <v>804</v>
      </c>
      <c r="E2351" s="675" t="s">
        <v>6497</v>
      </c>
      <c r="F2351" s="576" t="s">
        <v>1294</v>
      </c>
      <c r="G2351" s="576" t="s">
        <v>3663</v>
      </c>
      <c r="H2351" s="158"/>
      <c r="I2351" s="848"/>
    </row>
    <row r="2352" spans="1:9" ht="24">
      <c r="A2352" s="66" t="s">
        <v>1267</v>
      </c>
      <c r="B2352" s="185" t="s">
        <v>1268</v>
      </c>
      <c r="C2352" s="219" t="s">
        <v>4064</v>
      </c>
      <c r="D2352" s="575">
        <v>1032</v>
      </c>
      <c r="E2352" s="675" t="s">
        <v>6497</v>
      </c>
      <c r="F2352" s="576" t="s">
        <v>1294</v>
      </c>
      <c r="G2352" s="576" t="s">
        <v>3663</v>
      </c>
      <c r="H2352" s="158"/>
      <c r="I2352" s="848"/>
    </row>
    <row r="2353" spans="1:9" ht="24">
      <c r="A2353" s="66" t="s">
        <v>1269</v>
      </c>
      <c r="B2353" s="185" t="s">
        <v>1270</v>
      </c>
      <c r="C2353" s="219" t="s">
        <v>4065</v>
      </c>
      <c r="D2353" s="575">
        <v>1200</v>
      </c>
      <c r="E2353" s="675" t="s">
        <v>6497</v>
      </c>
      <c r="F2353" s="576" t="s">
        <v>1294</v>
      </c>
      <c r="G2353" s="576" t="s">
        <v>3663</v>
      </c>
      <c r="H2353" s="158"/>
      <c r="I2353" s="848"/>
    </row>
    <row r="2354" spans="1:9" ht="13.5">
      <c r="A2354" s="66" t="s">
        <v>1271</v>
      </c>
      <c r="B2354" s="185" t="s">
        <v>1272</v>
      </c>
      <c r="C2354" s="219" t="s">
        <v>4066</v>
      </c>
      <c r="D2354" s="575">
        <v>1512</v>
      </c>
      <c r="E2354" s="675" t="s">
        <v>6497</v>
      </c>
      <c r="F2354" s="576" t="s">
        <v>1294</v>
      </c>
      <c r="G2354" s="576" t="s">
        <v>3663</v>
      </c>
      <c r="H2354" s="158"/>
      <c r="I2354" s="848"/>
    </row>
    <row r="2355" spans="1:9" ht="13.5">
      <c r="A2355" s="66" t="s">
        <v>1273</v>
      </c>
      <c r="B2355" s="185" t="s">
        <v>1274</v>
      </c>
      <c r="C2355" s="219" t="s">
        <v>4067</v>
      </c>
      <c r="D2355" s="575">
        <v>1956</v>
      </c>
      <c r="E2355" s="675" t="s">
        <v>6497</v>
      </c>
      <c r="F2355" s="576" t="s">
        <v>1294</v>
      </c>
      <c r="G2355" s="576" t="s">
        <v>3663</v>
      </c>
      <c r="H2355" s="158"/>
      <c r="I2355" s="848"/>
    </row>
    <row r="2356" spans="1:9" ht="13.5">
      <c r="A2356" s="669" t="s">
        <v>1275</v>
      </c>
      <c r="B2356" s="671" t="s">
        <v>1276</v>
      </c>
      <c r="C2356" s="665" t="s">
        <v>4068</v>
      </c>
      <c r="D2356" s="575">
        <v>2280</v>
      </c>
      <c r="E2356" s="675" t="s">
        <v>6497</v>
      </c>
      <c r="F2356" s="576" t="s">
        <v>1294</v>
      </c>
      <c r="G2356" s="576" t="s">
        <v>3663</v>
      </c>
      <c r="H2356" s="158"/>
      <c r="I2356" s="848"/>
    </row>
    <row r="2357" spans="1:9" ht="24">
      <c r="A2357" s="672" t="s">
        <v>1277</v>
      </c>
      <c r="B2357" s="673" t="s">
        <v>1278</v>
      </c>
      <c r="C2357" s="665" t="s">
        <v>4069</v>
      </c>
      <c r="D2357" s="575">
        <v>1368</v>
      </c>
      <c r="E2357" s="675" t="s">
        <v>6497</v>
      </c>
      <c r="F2357" s="576" t="s">
        <v>1294</v>
      </c>
      <c r="G2357" s="576" t="s">
        <v>3663</v>
      </c>
      <c r="H2357" s="158"/>
      <c r="I2357" s="848"/>
    </row>
    <row r="2358" spans="1:9" ht="24">
      <c r="A2358" s="672" t="s">
        <v>1279</v>
      </c>
      <c r="B2358" s="673" t="s">
        <v>1280</v>
      </c>
      <c r="C2358" s="665" t="s">
        <v>4070</v>
      </c>
      <c r="D2358" s="575">
        <v>1764</v>
      </c>
      <c r="E2358" s="675" t="s">
        <v>6497</v>
      </c>
      <c r="F2358" s="576" t="s">
        <v>1294</v>
      </c>
      <c r="G2358" s="576" t="s">
        <v>3663</v>
      </c>
      <c r="H2358" s="158"/>
      <c r="I2358" s="848"/>
    </row>
    <row r="2359" spans="1:9" ht="24.75" thickBot="1">
      <c r="A2359" s="672" t="s">
        <v>1281</v>
      </c>
      <c r="B2359" s="673" t="s">
        <v>1282</v>
      </c>
      <c r="C2359" s="665" t="s">
        <v>4071</v>
      </c>
      <c r="D2359" s="575">
        <v>2052</v>
      </c>
      <c r="E2359" s="675" t="s">
        <v>6497</v>
      </c>
      <c r="F2359" s="576" t="s">
        <v>1294</v>
      </c>
      <c r="G2359" s="576" t="s">
        <v>3663</v>
      </c>
      <c r="H2359" s="158"/>
      <c r="I2359" s="848"/>
    </row>
    <row r="2360" spans="1:9" ht="13.5">
      <c r="A2360" s="180" t="s">
        <v>6687</v>
      </c>
      <c r="B2360" s="132"/>
      <c r="C2360" s="132"/>
      <c r="D2360" s="132"/>
      <c r="E2360" s="132"/>
      <c r="F2360" s="132"/>
      <c r="G2360" s="262"/>
      <c r="H2360" s="158"/>
      <c r="I2360" s="848"/>
    </row>
    <row r="2361" spans="1:9" ht="14.25">
      <c r="A2361" s="733" t="s">
        <v>6683</v>
      </c>
      <c r="B2361" s="673" t="s">
        <v>8387</v>
      </c>
      <c r="C2361" s="665" t="s">
        <v>8387</v>
      </c>
      <c r="D2361" s="734">
        <v>7824</v>
      </c>
      <c r="E2361" s="667" t="s">
        <v>6497</v>
      </c>
      <c r="F2361" s="735" t="s">
        <v>7</v>
      </c>
      <c r="G2361" s="582" t="s">
        <v>3663</v>
      </c>
      <c r="H2361" s="158"/>
      <c r="I2361" s="848"/>
    </row>
    <row r="2362" spans="1:9" ht="14.25">
      <c r="A2362" s="733" t="s">
        <v>6684</v>
      </c>
      <c r="B2362" s="673" t="s">
        <v>8397</v>
      </c>
      <c r="C2362" s="665" t="s">
        <v>8397</v>
      </c>
      <c r="D2362" s="734">
        <v>7824</v>
      </c>
      <c r="E2362" s="667" t="s">
        <v>6497</v>
      </c>
      <c r="F2362" s="735" t="s">
        <v>1294</v>
      </c>
      <c r="G2362" s="582" t="s">
        <v>3663</v>
      </c>
      <c r="H2362" s="158"/>
      <c r="I2362" s="158"/>
    </row>
    <row r="2363" spans="1:9" ht="14.25">
      <c r="A2363" s="282"/>
      <c r="B2363" s="283"/>
      <c r="C2363" s="283"/>
      <c r="D2363" s="156"/>
      <c r="E2363" s="848"/>
      <c r="F2363" s="848"/>
      <c r="G2363" s="55"/>
      <c r="H2363" s="158"/>
      <c r="I2363" s="158"/>
    </row>
    <row r="2364" spans="1:9" ht="16.5" thickBot="1">
      <c r="A2364" s="191" t="s">
        <v>351</v>
      </c>
      <c r="B2364" s="86"/>
      <c r="C2364" s="86"/>
      <c r="D2364" s="848"/>
      <c r="E2364" s="848"/>
      <c r="F2364" s="848"/>
      <c r="G2364" s="86"/>
      <c r="H2364" s="55"/>
      <c r="I2364" s="55"/>
    </row>
    <row r="2365" spans="1:9" ht="24.75" thickBot="1">
      <c r="A2365" s="736" t="s">
        <v>0</v>
      </c>
      <c r="B2365" s="736" t="s">
        <v>1</v>
      </c>
      <c r="C2365" s="737" t="s">
        <v>2</v>
      </c>
      <c r="D2365" s="565" t="s">
        <v>3498</v>
      </c>
      <c r="E2365" s="886" t="s">
        <v>6494</v>
      </c>
      <c r="F2365" s="853" t="s">
        <v>4</v>
      </c>
      <c r="G2365" s="917" t="s">
        <v>8398</v>
      </c>
      <c r="H2365" s="183" t="s">
        <v>352</v>
      </c>
      <c r="I2365" s="183" t="s">
        <v>353</v>
      </c>
    </row>
    <row r="2366" spans="1:9">
      <c r="A2366" s="161" t="s">
        <v>9864</v>
      </c>
      <c r="B2366" s="132"/>
      <c r="C2366" s="132"/>
      <c r="D2366" s="132"/>
      <c r="E2366" s="132"/>
      <c r="F2366" s="132"/>
      <c r="G2366" s="951"/>
      <c r="H2366" s="951"/>
      <c r="I2366" s="952"/>
    </row>
    <row r="2367" spans="1:9">
      <c r="A2367" s="587" t="s">
        <v>9843</v>
      </c>
      <c r="B2367" s="592" t="s">
        <v>10534</v>
      </c>
      <c r="C2367" s="592" t="s">
        <v>10535</v>
      </c>
      <c r="D2367" s="966">
        <v>5880</v>
      </c>
      <c r="E2367" s="967" t="s">
        <v>6497</v>
      </c>
      <c r="F2367" s="836" t="s">
        <v>7</v>
      </c>
      <c r="G2367" s="423" t="s">
        <v>3666</v>
      </c>
      <c r="H2367" s="589">
        <v>1</v>
      </c>
      <c r="I2367" s="589">
        <v>5</v>
      </c>
    </row>
    <row r="2368" spans="1:9">
      <c r="A2368" s="587" t="s">
        <v>9843</v>
      </c>
      <c r="B2368" s="592" t="s">
        <v>10534</v>
      </c>
      <c r="C2368" s="592" t="s">
        <v>10535</v>
      </c>
      <c r="D2368" s="966">
        <v>5488</v>
      </c>
      <c r="E2368" s="967" t="s">
        <v>6497</v>
      </c>
      <c r="F2368" s="836" t="s">
        <v>7</v>
      </c>
      <c r="G2368" s="423" t="s">
        <v>3666</v>
      </c>
      <c r="H2368" s="589">
        <v>6</v>
      </c>
      <c r="I2368" s="589">
        <v>10</v>
      </c>
    </row>
    <row r="2369" spans="1:9">
      <c r="A2369" s="587" t="s">
        <v>9843</v>
      </c>
      <c r="B2369" s="592" t="s">
        <v>10534</v>
      </c>
      <c r="C2369" s="592" t="s">
        <v>10535</v>
      </c>
      <c r="D2369" s="966">
        <v>5096</v>
      </c>
      <c r="E2369" s="967" t="s">
        <v>6497</v>
      </c>
      <c r="F2369" s="836" t="s">
        <v>7</v>
      </c>
      <c r="G2369" s="423" t="s">
        <v>3666</v>
      </c>
      <c r="H2369" s="589">
        <v>11</v>
      </c>
      <c r="I2369" s="589">
        <v>25</v>
      </c>
    </row>
    <row r="2370" spans="1:9" ht="12.75" thickBot="1">
      <c r="A2370" s="587" t="s">
        <v>9843</v>
      </c>
      <c r="B2370" s="592" t="s">
        <v>10534</v>
      </c>
      <c r="C2370" s="592" t="s">
        <v>10535</v>
      </c>
      <c r="D2370" s="966">
        <v>4900</v>
      </c>
      <c r="E2370" s="967" t="s">
        <v>6497</v>
      </c>
      <c r="F2370" s="836" t="s">
        <v>7</v>
      </c>
      <c r="G2370" s="423" t="s">
        <v>3666</v>
      </c>
      <c r="H2370" s="589">
        <v>26</v>
      </c>
      <c r="I2370" s="589">
        <v>99999</v>
      </c>
    </row>
    <row r="2371" spans="1:9">
      <c r="A2371" s="161" t="s">
        <v>9866</v>
      </c>
      <c r="B2371" s="132"/>
      <c r="C2371" s="132"/>
      <c r="D2371" s="132"/>
      <c r="E2371" s="132"/>
      <c r="F2371" s="132"/>
      <c r="G2371" s="951"/>
      <c r="H2371" s="951"/>
      <c r="I2371" s="952"/>
    </row>
    <row r="2372" spans="1:9">
      <c r="A2372" s="587" t="s">
        <v>9867</v>
      </c>
      <c r="B2372" s="422" t="s">
        <v>9844</v>
      </c>
      <c r="C2372" s="422" t="s">
        <v>9865</v>
      </c>
      <c r="D2372" s="966">
        <v>5880</v>
      </c>
      <c r="E2372" s="967" t="s">
        <v>6497</v>
      </c>
      <c r="F2372" s="836" t="s">
        <v>1294</v>
      </c>
      <c r="G2372" s="423" t="s">
        <v>3666</v>
      </c>
      <c r="H2372" s="589">
        <v>1</v>
      </c>
      <c r="I2372" s="589">
        <v>5</v>
      </c>
    </row>
    <row r="2373" spans="1:9">
      <c r="A2373" s="587" t="s">
        <v>9867</v>
      </c>
      <c r="B2373" s="422" t="s">
        <v>9844</v>
      </c>
      <c r="C2373" s="422" t="s">
        <v>9865</v>
      </c>
      <c r="D2373" s="966">
        <v>5488</v>
      </c>
      <c r="E2373" s="967" t="s">
        <v>6497</v>
      </c>
      <c r="F2373" s="836" t="s">
        <v>1294</v>
      </c>
      <c r="G2373" s="423" t="s">
        <v>3666</v>
      </c>
      <c r="H2373" s="589">
        <v>6</v>
      </c>
      <c r="I2373" s="589">
        <v>10</v>
      </c>
    </row>
    <row r="2374" spans="1:9">
      <c r="A2374" s="587" t="s">
        <v>9867</v>
      </c>
      <c r="B2374" s="422" t="s">
        <v>9844</v>
      </c>
      <c r="C2374" s="422" t="s">
        <v>9865</v>
      </c>
      <c r="D2374" s="966">
        <v>5096</v>
      </c>
      <c r="E2374" s="967" t="s">
        <v>6497</v>
      </c>
      <c r="F2374" s="836" t="s">
        <v>1294</v>
      </c>
      <c r="G2374" s="423" t="s">
        <v>3666</v>
      </c>
      <c r="H2374" s="589">
        <v>11</v>
      </c>
      <c r="I2374" s="589">
        <v>25</v>
      </c>
    </row>
    <row r="2375" spans="1:9" ht="12.75" thickBot="1">
      <c r="A2375" s="587" t="s">
        <v>9867</v>
      </c>
      <c r="B2375" s="422" t="s">
        <v>9844</v>
      </c>
      <c r="C2375" s="422" t="s">
        <v>9865</v>
      </c>
      <c r="D2375" s="966">
        <v>4900</v>
      </c>
      <c r="E2375" s="967" t="s">
        <v>6497</v>
      </c>
      <c r="F2375" s="836" t="s">
        <v>1294</v>
      </c>
      <c r="G2375" s="423" t="s">
        <v>3666</v>
      </c>
      <c r="H2375" s="589">
        <v>26</v>
      </c>
      <c r="I2375" s="589">
        <v>99999</v>
      </c>
    </row>
    <row r="2376" spans="1:9">
      <c r="A2376" s="161" t="s">
        <v>4244</v>
      </c>
      <c r="B2376" s="132"/>
      <c r="C2376" s="132"/>
      <c r="D2376" s="132"/>
      <c r="E2376" s="132"/>
      <c r="F2376" s="132"/>
      <c r="G2376" s="951"/>
      <c r="H2376" s="951"/>
      <c r="I2376" s="952"/>
    </row>
    <row r="2377" spans="1:9">
      <c r="A2377" s="410" t="s">
        <v>9658</v>
      </c>
      <c r="B2377" s="410" t="s">
        <v>9659</v>
      </c>
      <c r="C2377" s="410" t="s">
        <v>9659</v>
      </c>
      <c r="D2377" s="566">
        <v>5440</v>
      </c>
      <c r="E2377" s="680" t="s">
        <v>6497</v>
      </c>
      <c r="F2377" s="880" t="s">
        <v>7</v>
      </c>
      <c r="G2377" s="576" t="s">
        <v>3666</v>
      </c>
      <c r="H2377" s="589">
        <v>1</v>
      </c>
      <c r="I2377" s="589">
        <v>5</v>
      </c>
    </row>
    <row r="2378" spans="1:9">
      <c r="A2378" s="410" t="s">
        <v>9658</v>
      </c>
      <c r="B2378" s="410" t="s">
        <v>9659</v>
      </c>
      <c r="C2378" s="410" t="s">
        <v>9659</v>
      </c>
      <c r="D2378" s="566">
        <v>4352</v>
      </c>
      <c r="E2378" s="680" t="s">
        <v>6497</v>
      </c>
      <c r="F2378" s="880" t="s">
        <v>7</v>
      </c>
      <c r="G2378" s="576" t="s">
        <v>3666</v>
      </c>
      <c r="H2378" s="589">
        <v>6</v>
      </c>
      <c r="I2378" s="589">
        <v>19</v>
      </c>
    </row>
    <row r="2379" spans="1:9">
      <c r="A2379" s="410" t="s">
        <v>9658</v>
      </c>
      <c r="B2379" s="410" t="s">
        <v>9659</v>
      </c>
      <c r="C2379" s="410" t="s">
        <v>9659</v>
      </c>
      <c r="D2379" s="566">
        <v>3264</v>
      </c>
      <c r="E2379" s="680" t="s">
        <v>6497</v>
      </c>
      <c r="F2379" s="880" t="s">
        <v>7</v>
      </c>
      <c r="G2379" s="576" t="s">
        <v>3666</v>
      </c>
      <c r="H2379" s="589">
        <v>20</v>
      </c>
      <c r="I2379" s="589">
        <v>39</v>
      </c>
    </row>
    <row r="2380" spans="1:9">
      <c r="A2380" s="410" t="s">
        <v>9658</v>
      </c>
      <c r="B2380" s="410" t="s">
        <v>9659</v>
      </c>
      <c r="C2380" s="410" t="s">
        <v>9659</v>
      </c>
      <c r="D2380" s="566">
        <v>2992</v>
      </c>
      <c r="E2380" s="680" t="s">
        <v>6497</v>
      </c>
      <c r="F2380" s="880" t="s">
        <v>7</v>
      </c>
      <c r="G2380" s="576" t="s">
        <v>3666</v>
      </c>
      <c r="H2380" s="589">
        <v>40</v>
      </c>
      <c r="I2380" s="589">
        <v>99</v>
      </c>
    </row>
    <row r="2381" spans="1:9">
      <c r="A2381" s="410" t="s">
        <v>9658</v>
      </c>
      <c r="B2381" s="410" t="s">
        <v>9659</v>
      </c>
      <c r="C2381" s="410" t="s">
        <v>9659</v>
      </c>
      <c r="D2381" s="566">
        <v>2720</v>
      </c>
      <c r="E2381" s="680" t="s">
        <v>6497</v>
      </c>
      <c r="F2381" s="880" t="s">
        <v>7</v>
      </c>
      <c r="G2381" s="576" t="s">
        <v>3666</v>
      </c>
      <c r="H2381" s="589">
        <v>100</v>
      </c>
      <c r="I2381" s="589">
        <v>300</v>
      </c>
    </row>
    <row r="2382" spans="1:9">
      <c r="A2382" s="738" t="s">
        <v>4540</v>
      </c>
      <c r="B2382" s="739"/>
      <c r="C2382" s="631"/>
      <c r="D2382" s="631"/>
      <c r="E2382" s="631"/>
      <c r="F2382" s="631"/>
      <c r="G2382" s="631"/>
      <c r="H2382" s="631"/>
      <c r="I2382" s="740"/>
    </row>
    <row r="2383" spans="1:9">
      <c r="A2383" s="410" t="s">
        <v>9660</v>
      </c>
      <c r="B2383" s="410" t="s">
        <v>9661</v>
      </c>
      <c r="C2383" s="410" t="s">
        <v>9661</v>
      </c>
      <c r="D2383" s="566">
        <v>5440</v>
      </c>
      <c r="E2383" s="680" t="s">
        <v>6497</v>
      </c>
      <c r="F2383" s="880" t="s">
        <v>1294</v>
      </c>
      <c r="G2383" s="576" t="s">
        <v>3666</v>
      </c>
      <c r="H2383" s="745">
        <v>1</v>
      </c>
      <c r="I2383" s="745">
        <v>5</v>
      </c>
    </row>
    <row r="2384" spans="1:9">
      <c r="A2384" s="410" t="s">
        <v>9660</v>
      </c>
      <c r="B2384" s="410" t="s">
        <v>9661</v>
      </c>
      <c r="C2384" s="410" t="s">
        <v>9661</v>
      </c>
      <c r="D2384" s="566">
        <v>4352</v>
      </c>
      <c r="E2384" s="680" t="s">
        <v>6497</v>
      </c>
      <c r="F2384" s="880" t="s">
        <v>1294</v>
      </c>
      <c r="G2384" s="576" t="s">
        <v>3666</v>
      </c>
      <c r="H2384" s="745">
        <v>6</v>
      </c>
      <c r="I2384" s="745">
        <v>19</v>
      </c>
    </row>
    <row r="2385" spans="1:9">
      <c r="A2385" s="410" t="s">
        <v>9660</v>
      </c>
      <c r="B2385" s="410" t="s">
        <v>9661</v>
      </c>
      <c r="C2385" s="410" t="s">
        <v>9661</v>
      </c>
      <c r="D2385" s="566">
        <v>3264</v>
      </c>
      <c r="E2385" s="680" t="s">
        <v>6497</v>
      </c>
      <c r="F2385" s="880" t="s">
        <v>1294</v>
      </c>
      <c r="G2385" s="576" t="s">
        <v>3666</v>
      </c>
      <c r="H2385" s="745">
        <v>20</v>
      </c>
      <c r="I2385" s="745">
        <v>39</v>
      </c>
    </row>
    <row r="2386" spans="1:9">
      <c r="A2386" s="410" t="s">
        <v>9660</v>
      </c>
      <c r="B2386" s="410" t="s">
        <v>9661</v>
      </c>
      <c r="C2386" s="410" t="s">
        <v>9661</v>
      </c>
      <c r="D2386" s="566">
        <v>2992</v>
      </c>
      <c r="E2386" s="680" t="s">
        <v>6497</v>
      </c>
      <c r="F2386" s="880" t="s">
        <v>1294</v>
      </c>
      <c r="G2386" s="576" t="s">
        <v>3666</v>
      </c>
      <c r="H2386" s="745">
        <v>40</v>
      </c>
      <c r="I2386" s="745">
        <v>99</v>
      </c>
    </row>
    <row r="2387" spans="1:9">
      <c r="A2387" s="410" t="s">
        <v>9660</v>
      </c>
      <c r="B2387" s="410" t="s">
        <v>9661</v>
      </c>
      <c r="C2387" s="410" t="s">
        <v>9661</v>
      </c>
      <c r="D2387" s="566">
        <v>2720</v>
      </c>
      <c r="E2387" s="680" t="s">
        <v>6497</v>
      </c>
      <c r="F2387" s="880" t="s">
        <v>1294</v>
      </c>
      <c r="G2387" s="576" t="s">
        <v>3666</v>
      </c>
      <c r="H2387" s="745">
        <v>100</v>
      </c>
      <c r="I2387" s="745">
        <v>300</v>
      </c>
    </row>
    <row r="2388" spans="1:9">
      <c r="A2388" s="738" t="s">
        <v>9674</v>
      </c>
      <c r="B2388" s="739"/>
      <c r="C2388" s="631"/>
      <c r="D2388" s="631"/>
      <c r="E2388" s="631"/>
      <c r="F2388" s="631"/>
      <c r="G2388" s="631"/>
      <c r="H2388" s="631"/>
      <c r="I2388" s="740"/>
    </row>
    <row r="2389" spans="1:9">
      <c r="A2389" s="410" t="s">
        <v>9664</v>
      </c>
      <c r="B2389" s="410" t="s">
        <v>9665</v>
      </c>
      <c r="C2389" s="410" t="s">
        <v>9665</v>
      </c>
      <c r="D2389" s="566">
        <v>595</v>
      </c>
      <c r="E2389" s="680" t="s">
        <v>6497</v>
      </c>
      <c r="F2389" s="880" t="s">
        <v>7</v>
      </c>
      <c r="G2389" s="576" t="s">
        <v>3666</v>
      </c>
      <c r="H2389" s="745">
        <v>1</v>
      </c>
      <c r="I2389" s="745">
        <v>5</v>
      </c>
    </row>
    <row r="2390" spans="1:9">
      <c r="A2390" s="410" t="s">
        <v>9664</v>
      </c>
      <c r="B2390" s="410" t="s">
        <v>9665</v>
      </c>
      <c r="C2390" s="410" t="s">
        <v>9665</v>
      </c>
      <c r="D2390" s="566">
        <v>476</v>
      </c>
      <c r="E2390" s="680" t="s">
        <v>6497</v>
      </c>
      <c r="F2390" s="880" t="s">
        <v>7</v>
      </c>
      <c r="G2390" s="576" t="s">
        <v>3666</v>
      </c>
      <c r="H2390" s="745">
        <v>6</v>
      </c>
      <c r="I2390" s="745">
        <v>19</v>
      </c>
    </row>
    <row r="2391" spans="1:9">
      <c r="A2391" s="410" t="s">
        <v>9664</v>
      </c>
      <c r="B2391" s="410" t="s">
        <v>9665</v>
      </c>
      <c r="C2391" s="410" t="s">
        <v>9665</v>
      </c>
      <c r="D2391" s="566">
        <v>357</v>
      </c>
      <c r="E2391" s="680" t="s">
        <v>6497</v>
      </c>
      <c r="F2391" s="880" t="s">
        <v>7</v>
      </c>
      <c r="G2391" s="576" t="s">
        <v>3666</v>
      </c>
      <c r="H2391" s="745">
        <v>20</v>
      </c>
      <c r="I2391" s="745">
        <v>39</v>
      </c>
    </row>
    <row r="2392" spans="1:9">
      <c r="A2392" s="410" t="s">
        <v>9664</v>
      </c>
      <c r="B2392" s="410" t="s">
        <v>9665</v>
      </c>
      <c r="C2392" s="410" t="s">
        <v>9665</v>
      </c>
      <c r="D2392" s="566">
        <v>327</v>
      </c>
      <c r="E2392" s="680" t="s">
        <v>6497</v>
      </c>
      <c r="F2392" s="880" t="s">
        <v>7</v>
      </c>
      <c r="G2392" s="576" t="s">
        <v>3666</v>
      </c>
      <c r="H2392" s="745">
        <v>40</v>
      </c>
      <c r="I2392" s="745">
        <v>99</v>
      </c>
    </row>
    <row r="2393" spans="1:9">
      <c r="A2393" s="410" t="s">
        <v>9664</v>
      </c>
      <c r="B2393" s="410" t="s">
        <v>9665</v>
      </c>
      <c r="C2393" s="410" t="s">
        <v>9665</v>
      </c>
      <c r="D2393" s="566">
        <v>297</v>
      </c>
      <c r="E2393" s="680" t="s">
        <v>6497</v>
      </c>
      <c r="F2393" s="880" t="s">
        <v>7</v>
      </c>
      <c r="G2393" s="576" t="s">
        <v>3666</v>
      </c>
      <c r="H2393" s="745">
        <v>100</v>
      </c>
      <c r="I2393" s="745">
        <v>300</v>
      </c>
    </row>
    <row r="2394" spans="1:9">
      <c r="A2394" s="738" t="s">
        <v>9675</v>
      </c>
      <c r="B2394" s="739"/>
      <c r="C2394" s="631"/>
      <c r="D2394" s="631"/>
      <c r="E2394" s="631"/>
      <c r="F2394" s="631"/>
      <c r="G2394" s="631"/>
      <c r="H2394" s="631"/>
      <c r="I2394" s="740"/>
    </row>
    <row r="2395" spans="1:9">
      <c r="A2395" s="410" t="s">
        <v>9666</v>
      </c>
      <c r="B2395" s="410" t="s">
        <v>9667</v>
      </c>
      <c r="C2395" s="410" t="s">
        <v>9667</v>
      </c>
      <c r="D2395" s="566">
        <v>595</v>
      </c>
      <c r="E2395" s="680" t="s">
        <v>6497</v>
      </c>
      <c r="F2395" s="880" t="s">
        <v>1294</v>
      </c>
      <c r="G2395" s="576" t="s">
        <v>3666</v>
      </c>
      <c r="H2395" s="745">
        <v>1</v>
      </c>
      <c r="I2395" s="745">
        <v>5</v>
      </c>
    </row>
    <row r="2396" spans="1:9">
      <c r="A2396" s="410" t="s">
        <v>9666</v>
      </c>
      <c r="B2396" s="410" t="s">
        <v>9667</v>
      </c>
      <c r="C2396" s="410" t="s">
        <v>9667</v>
      </c>
      <c r="D2396" s="566">
        <v>476</v>
      </c>
      <c r="E2396" s="680" t="s">
        <v>6497</v>
      </c>
      <c r="F2396" s="880" t="s">
        <v>1294</v>
      </c>
      <c r="G2396" s="576" t="s">
        <v>3666</v>
      </c>
      <c r="H2396" s="745">
        <v>6</v>
      </c>
      <c r="I2396" s="745">
        <v>19</v>
      </c>
    </row>
    <row r="2397" spans="1:9">
      <c r="A2397" s="410" t="s">
        <v>9666</v>
      </c>
      <c r="B2397" s="410" t="s">
        <v>9667</v>
      </c>
      <c r="C2397" s="410" t="s">
        <v>9667</v>
      </c>
      <c r="D2397" s="566">
        <v>357</v>
      </c>
      <c r="E2397" s="680" t="s">
        <v>6497</v>
      </c>
      <c r="F2397" s="880" t="s">
        <v>1294</v>
      </c>
      <c r="G2397" s="576" t="s">
        <v>3666</v>
      </c>
      <c r="H2397" s="745">
        <v>20</v>
      </c>
      <c r="I2397" s="745">
        <v>39</v>
      </c>
    </row>
    <row r="2398" spans="1:9">
      <c r="A2398" s="410" t="s">
        <v>9666</v>
      </c>
      <c r="B2398" s="410" t="s">
        <v>9667</v>
      </c>
      <c r="C2398" s="410" t="s">
        <v>9667</v>
      </c>
      <c r="D2398" s="566">
        <v>327</v>
      </c>
      <c r="E2398" s="680" t="s">
        <v>6497</v>
      </c>
      <c r="F2398" s="880" t="s">
        <v>1294</v>
      </c>
      <c r="G2398" s="576" t="s">
        <v>3666</v>
      </c>
      <c r="H2398" s="745">
        <v>40</v>
      </c>
      <c r="I2398" s="745">
        <v>99</v>
      </c>
    </row>
    <row r="2399" spans="1:9">
      <c r="A2399" s="410" t="s">
        <v>9666</v>
      </c>
      <c r="B2399" s="410" t="s">
        <v>9667</v>
      </c>
      <c r="C2399" s="410" t="s">
        <v>9667</v>
      </c>
      <c r="D2399" s="566">
        <v>297</v>
      </c>
      <c r="E2399" s="680" t="s">
        <v>6497</v>
      </c>
      <c r="F2399" s="880" t="s">
        <v>1294</v>
      </c>
      <c r="G2399" s="576" t="s">
        <v>3666</v>
      </c>
      <c r="H2399" s="745">
        <v>100</v>
      </c>
      <c r="I2399" s="745">
        <v>300</v>
      </c>
    </row>
    <row r="2400" spans="1:9">
      <c r="A2400" s="1003" t="s">
        <v>10136</v>
      </c>
      <c r="B2400" s="739"/>
      <c r="C2400" s="631"/>
      <c r="D2400" s="631"/>
      <c r="E2400" s="631"/>
      <c r="F2400" s="631"/>
      <c r="G2400" s="631"/>
      <c r="H2400" s="631"/>
      <c r="I2400" s="740"/>
    </row>
    <row r="2401" spans="1:9">
      <c r="A2401" s="422" t="s">
        <v>10229</v>
      </c>
      <c r="B2401" s="422" t="s">
        <v>10230</v>
      </c>
      <c r="C2401" s="422" t="s">
        <v>10230</v>
      </c>
      <c r="D2401" s="566">
        <v>864</v>
      </c>
      <c r="E2401" s="1023" t="s">
        <v>6497</v>
      </c>
      <c r="F2401" s="836" t="s">
        <v>7</v>
      </c>
      <c r="G2401" s="582" t="s">
        <v>3666</v>
      </c>
      <c r="H2401" s="1069">
        <v>1</v>
      </c>
      <c r="I2401" s="1069">
        <v>5</v>
      </c>
    </row>
    <row r="2402" spans="1:9">
      <c r="A2402" s="422" t="s">
        <v>10229</v>
      </c>
      <c r="B2402" s="422" t="s">
        <v>10232</v>
      </c>
      <c r="C2402" s="422" t="s">
        <v>10232</v>
      </c>
      <c r="D2402" s="566">
        <v>691</v>
      </c>
      <c r="E2402" s="1023" t="s">
        <v>6497</v>
      </c>
      <c r="F2402" s="836" t="s">
        <v>7</v>
      </c>
      <c r="G2402" s="582" t="s">
        <v>3666</v>
      </c>
      <c r="H2402" s="1069">
        <v>6</v>
      </c>
      <c r="I2402" s="1069">
        <v>10</v>
      </c>
    </row>
    <row r="2403" spans="1:9">
      <c r="A2403" s="1003" t="s">
        <v>10140</v>
      </c>
      <c r="B2403" s="739"/>
      <c r="C2403" s="631"/>
      <c r="D2403" s="631"/>
      <c r="E2403" s="631"/>
      <c r="F2403" s="631"/>
      <c r="G2403" s="631"/>
      <c r="H2403" s="631"/>
      <c r="I2403" s="740"/>
    </row>
    <row r="2404" spans="1:9">
      <c r="A2404" s="422" t="s">
        <v>10098</v>
      </c>
      <c r="B2404" s="422" t="s">
        <v>10099</v>
      </c>
      <c r="C2404" s="422" t="s">
        <v>10099</v>
      </c>
      <c r="D2404" s="566">
        <v>864</v>
      </c>
      <c r="E2404" s="1023" t="s">
        <v>6497</v>
      </c>
      <c r="F2404" s="836" t="s">
        <v>1294</v>
      </c>
      <c r="G2404" s="582" t="s">
        <v>3666</v>
      </c>
      <c r="H2404" s="1069">
        <v>1</v>
      </c>
      <c r="I2404" s="1069">
        <v>5</v>
      </c>
    </row>
    <row r="2405" spans="1:9">
      <c r="A2405" s="422" t="s">
        <v>10098</v>
      </c>
      <c r="B2405" s="422" t="s">
        <v>10099</v>
      </c>
      <c r="C2405" s="422" t="s">
        <v>10099</v>
      </c>
      <c r="D2405" s="566">
        <v>691</v>
      </c>
      <c r="E2405" s="1023" t="s">
        <v>6497</v>
      </c>
      <c r="F2405" s="836" t="s">
        <v>1294</v>
      </c>
      <c r="G2405" s="582" t="s">
        <v>3666</v>
      </c>
      <c r="H2405" s="1069">
        <v>6</v>
      </c>
      <c r="I2405" s="1069">
        <v>10</v>
      </c>
    </row>
    <row r="2406" spans="1:9">
      <c r="A2406" s="1003" t="s">
        <v>10137</v>
      </c>
      <c r="B2406" s="739"/>
      <c r="C2406" s="631"/>
      <c r="D2406" s="631"/>
      <c r="E2406" s="631"/>
      <c r="F2406" s="631"/>
      <c r="G2406" s="631"/>
      <c r="H2406" s="631"/>
      <c r="I2406" s="740"/>
    </row>
    <row r="2407" spans="1:9">
      <c r="A2407" s="422" t="s">
        <v>10231</v>
      </c>
      <c r="B2407" s="422" t="s">
        <v>10232</v>
      </c>
      <c r="C2407" s="422" t="s">
        <v>10232</v>
      </c>
      <c r="D2407" s="566">
        <v>5760</v>
      </c>
      <c r="E2407" s="1023" t="s">
        <v>6497</v>
      </c>
      <c r="F2407" s="836" t="s">
        <v>7</v>
      </c>
      <c r="G2407" s="582" t="s">
        <v>3666</v>
      </c>
      <c r="H2407" s="1069">
        <v>1</v>
      </c>
      <c r="I2407" s="1069">
        <v>5</v>
      </c>
    </row>
    <row r="2408" spans="1:9">
      <c r="A2408" s="422" t="s">
        <v>10231</v>
      </c>
      <c r="B2408" s="422" t="s">
        <v>10232</v>
      </c>
      <c r="C2408" s="422" t="s">
        <v>10232</v>
      </c>
      <c r="D2408" s="566">
        <v>4608</v>
      </c>
      <c r="E2408" s="1023" t="s">
        <v>6497</v>
      </c>
      <c r="F2408" s="836" t="s">
        <v>7</v>
      </c>
      <c r="G2408" s="582" t="s">
        <v>3666</v>
      </c>
      <c r="H2408" s="1069">
        <v>6</v>
      </c>
      <c r="I2408" s="1069">
        <v>19</v>
      </c>
    </row>
    <row r="2409" spans="1:9">
      <c r="A2409" s="422" t="s">
        <v>10231</v>
      </c>
      <c r="B2409" s="422" t="s">
        <v>10232</v>
      </c>
      <c r="C2409" s="422" t="s">
        <v>10232</v>
      </c>
      <c r="D2409" s="566">
        <v>3456</v>
      </c>
      <c r="E2409" s="1023" t="s">
        <v>6497</v>
      </c>
      <c r="F2409" s="836" t="s">
        <v>7</v>
      </c>
      <c r="G2409" s="582" t="s">
        <v>3666</v>
      </c>
      <c r="H2409" s="1069">
        <v>20</v>
      </c>
      <c r="I2409" s="1069">
        <v>49</v>
      </c>
    </row>
    <row r="2410" spans="1:9">
      <c r="A2410" s="422" t="s">
        <v>10231</v>
      </c>
      <c r="B2410" s="422" t="s">
        <v>10232</v>
      </c>
      <c r="C2410" s="422" t="s">
        <v>10232</v>
      </c>
      <c r="D2410" s="566">
        <v>3168</v>
      </c>
      <c r="E2410" s="1023" t="s">
        <v>6497</v>
      </c>
      <c r="F2410" s="836" t="s">
        <v>7</v>
      </c>
      <c r="G2410" s="582" t="s">
        <v>3666</v>
      </c>
      <c r="H2410" s="1069">
        <v>50</v>
      </c>
      <c r="I2410" s="1069">
        <v>99</v>
      </c>
    </row>
    <row r="2411" spans="1:9">
      <c r="A2411" s="422" t="s">
        <v>10231</v>
      </c>
      <c r="B2411" s="422" t="s">
        <v>10232</v>
      </c>
      <c r="C2411" s="422" t="s">
        <v>10232</v>
      </c>
      <c r="D2411" s="566">
        <v>2880</v>
      </c>
      <c r="E2411" s="1023" t="s">
        <v>6497</v>
      </c>
      <c r="F2411" s="836" t="s">
        <v>7</v>
      </c>
      <c r="G2411" s="582" t="s">
        <v>3666</v>
      </c>
      <c r="H2411" s="1069">
        <v>100</v>
      </c>
      <c r="I2411" s="1069">
        <v>300</v>
      </c>
    </row>
    <row r="2412" spans="1:9">
      <c r="A2412" s="1003" t="s">
        <v>10141</v>
      </c>
      <c r="B2412" s="739"/>
      <c r="C2412" s="631"/>
      <c r="D2412" s="631"/>
      <c r="E2412" s="631"/>
      <c r="F2412" s="631"/>
      <c r="G2412" s="631"/>
      <c r="H2412" s="1070"/>
      <c r="I2412" s="1071"/>
    </row>
    <row r="2413" spans="1:9">
      <c r="A2413" s="422" t="s">
        <v>10100</v>
      </c>
      <c r="B2413" s="422" t="s">
        <v>10101</v>
      </c>
      <c r="C2413" s="422" t="s">
        <v>10101</v>
      </c>
      <c r="D2413" s="566">
        <v>5760</v>
      </c>
      <c r="E2413" s="1023" t="s">
        <v>6497</v>
      </c>
      <c r="F2413" s="836" t="s">
        <v>1294</v>
      </c>
      <c r="G2413" s="582" t="s">
        <v>3666</v>
      </c>
      <c r="H2413" s="1069">
        <v>1</v>
      </c>
      <c r="I2413" s="1069">
        <v>5</v>
      </c>
    </row>
    <row r="2414" spans="1:9">
      <c r="A2414" s="422" t="s">
        <v>10100</v>
      </c>
      <c r="B2414" s="422" t="s">
        <v>10101</v>
      </c>
      <c r="C2414" s="422" t="s">
        <v>10101</v>
      </c>
      <c r="D2414" s="566">
        <v>4608</v>
      </c>
      <c r="E2414" s="1023" t="s">
        <v>6497</v>
      </c>
      <c r="F2414" s="836" t="s">
        <v>1294</v>
      </c>
      <c r="G2414" s="582" t="s">
        <v>3666</v>
      </c>
      <c r="H2414" s="1069">
        <v>6</v>
      </c>
      <c r="I2414" s="1069">
        <v>19</v>
      </c>
    </row>
    <row r="2415" spans="1:9">
      <c r="A2415" s="422" t="s">
        <v>10100</v>
      </c>
      <c r="B2415" s="422" t="s">
        <v>10101</v>
      </c>
      <c r="C2415" s="422" t="s">
        <v>10101</v>
      </c>
      <c r="D2415" s="566">
        <v>3456</v>
      </c>
      <c r="E2415" s="1023" t="s">
        <v>6497</v>
      </c>
      <c r="F2415" s="836" t="s">
        <v>1294</v>
      </c>
      <c r="G2415" s="582" t="s">
        <v>3666</v>
      </c>
      <c r="H2415" s="1069">
        <v>20</v>
      </c>
      <c r="I2415" s="1069">
        <v>49</v>
      </c>
    </row>
    <row r="2416" spans="1:9">
      <c r="A2416" s="422" t="s">
        <v>10100</v>
      </c>
      <c r="B2416" s="422" t="s">
        <v>10101</v>
      </c>
      <c r="C2416" s="422" t="s">
        <v>10101</v>
      </c>
      <c r="D2416" s="566">
        <v>3168</v>
      </c>
      <c r="E2416" s="1023" t="s">
        <v>6497</v>
      </c>
      <c r="F2416" s="836" t="s">
        <v>1294</v>
      </c>
      <c r="G2416" s="582" t="s">
        <v>3666</v>
      </c>
      <c r="H2416" s="1069">
        <v>50</v>
      </c>
      <c r="I2416" s="1069">
        <v>99</v>
      </c>
    </row>
    <row r="2417" spans="1:9">
      <c r="A2417" s="422" t="s">
        <v>10100</v>
      </c>
      <c r="B2417" s="422" t="s">
        <v>10101</v>
      </c>
      <c r="C2417" s="422" t="s">
        <v>10101</v>
      </c>
      <c r="D2417" s="566">
        <v>2880</v>
      </c>
      <c r="E2417" s="1023" t="s">
        <v>6497</v>
      </c>
      <c r="F2417" s="836" t="s">
        <v>1294</v>
      </c>
      <c r="G2417" s="582" t="s">
        <v>3666</v>
      </c>
      <c r="H2417" s="1069">
        <v>100</v>
      </c>
      <c r="I2417" s="1069">
        <v>300</v>
      </c>
    </row>
    <row r="2418" spans="1:9">
      <c r="A2418" s="1003" t="s">
        <v>10138</v>
      </c>
      <c r="B2418" s="739"/>
      <c r="C2418" s="631"/>
      <c r="D2418" s="631"/>
      <c r="E2418" s="631"/>
      <c r="F2418" s="631"/>
      <c r="G2418" s="631"/>
      <c r="H2418" s="631"/>
      <c r="I2418" s="740"/>
    </row>
    <row r="2419" spans="1:9">
      <c r="A2419" s="422" t="s">
        <v>10233</v>
      </c>
      <c r="B2419" s="422" t="s">
        <v>10234</v>
      </c>
      <c r="C2419" s="422" t="s">
        <v>10234</v>
      </c>
      <c r="D2419" s="566">
        <v>95</v>
      </c>
      <c r="E2419" s="1023" t="s">
        <v>6497</v>
      </c>
      <c r="F2419" s="836" t="s">
        <v>7</v>
      </c>
      <c r="G2419" s="582" t="s">
        <v>3666</v>
      </c>
      <c r="H2419" s="1069">
        <v>1</v>
      </c>
      <c r="I2419" s="1069">
        <v>5</v>
      </c>
    </row>
    <row r="2420" spans="1:9">
      <c r="A2420" s="422" t="s">
        <v>10235</v>
      </c>
      <c r="B2420" s="422" t="s">
        <v>10236</v>
      </c>
      <c r="C2420" s="422" t="s">
        <v>10236</v>
      </c>
      <c r="D2420" s="566">
        <v>76</v>
      </c>
      <c r="E2420" s="1023" t="s">
        <v>6497</v>
      </c>
      <c r="F2420" s="836" t="s">
        <v>7</v>
      </c>
      <c r="G2420" s="582" t="s">
        <v>3666</v>
      </c>
      <c r="H2420" s="1069">
        <v>6</v>
      </c>
      <c r="I2420" s="1069">
        <v>10</v>
      </c>
    </row>
    <row r="2421" spans="1:9">
      <c r="A2421" s="1003" t="s">
        <v>10142</v>
      </c>
      <c r="B2421" s="739"/>
      <c r="C2421" s="631"/>
      <c r="D2421" s="631"/>
      <c r="E2421" s="631"/>
      <c r="F2421" s="631"/>
      <c r="G2421" s="631"/>
      <c r="H2421" s="631"/>
      <c r="I2421" s="740"/>
    </row>
    <row r="2422" spans="1:9" ht="24">
      <c r="A2422" s="422" t="s">
        <v>10102</v>
      </c>
      <c r="B2422" s="422" t="s">
        <v>10103</v>
      </c>
      <c r="C2422" s="422" t="s">
        <v>10103</v>
      </c>
      <c r="D2422" s="566">
        <v>95</v>
      </c>
      <c r="E2422" s="1023" t="s">
        <v>6497</v>
      </c>
      <c r="F2422" s="836" t="s">
        <v>1294</v>
      </c>
      <c r="G2422" s="582" t="s">
        <v>3666</v>
      </c>
      <c r="H2422" s="1069">
        <v>1</v>
      </c>
      <c r="I2422" s="1069">
        <v>5</v>
      </c>
    </row>
    <row r="2423" spans="1:9" ht="24">
      <c r="A2423" s="422" t="s">
        <v>10102</v>
      </c>
      <c r="B2423" s="422" t="s">
        <v>10103</v>
      </c>
      <c r="C2423" s="422" t="s">
        <v>10103</v>
      </c>
      <c r="D2423" s="566">
        <v>76</v>
      </c>
      <c r="E2423" s="1023" t="s">
        <v>6497</v>
      </c>
      <c r="F2423" s="836" t="s">
        <v>1294</v>
      </c>
      <c r="G2423" s="582" t="s">
        <v>3666</v>
      </c>
      <c r="H2423" s="1069">
        <v>6</v>
      </c>
      <c r="I2423" s="1069">
        <v>10</v>
      </c>
    </row>
    <row r="2424" spans="1:9">
      <c r="A2424" s="1003" t="s">
        <v>10139</v>
      </c>
      <c r="B2424" s="739"/>
      <c r="C2424" s="631"/>
      <c r="D2424" s="631"/>
      <c r="E2424" s="631"/>
      <c r="F2424" s="631"/>
      <c r="G2424" s="631"/>
      <c r="H2424" s="631"/>
      <c r="I2424" s="740"/>
    </row>
    <row r="2425" spans="1:9">
      <c r="A2425" s="422" t="s">
        <v>10235</v>
      </c>
      <c r="B2425" s="422" t="s">
        <v>10236</v>
      </c>
      <c r="C2425" s="422" t="s">
        <v>10236</v>
      </c>
      <c r="D2425" s="566">
        <v>630</v>
      </c>
      <c r="E2425" s="1023" t="s">
        <v>6497</v>
      </c>
      <c r="F2425" s="836" t="s">
        <v>7</v>
      </c>
      <c r="G2425" s="582" t="s">
        <v>3666</v>
      </c>
      <c r="H2425" s="1069">
        <v>1</v>
      </c>
      <c r="I2425" s="1069">
        <v>5</v>
      </c>
    </row>
    <row r="2426" spans="1:9">
      <c r="A2426" s="422" t="s">
        <v>10235</v>
      </c>
      <c r="B2426" s="422" t="s">
        <v>10236</v>
      </c>
      <c r="C2426" s="422" t="s">
        <v>10236</v>
      </c>
      <c r="D2426" s="566">
        <v>504</v>
      </c>
      <c r="E2426" s="1023" t="s">
        <v>6497</v>
      </c>
      <c r="F2426" s="836" t="s">
        <v>7</v>
      </c>
      <c r="G2426" s="582" t="s">
        <v>3666</v>
      </c>
      <c r="H2426" s="1069">
        <v>6</v>
      </c>
      <c r="I2426" s="1069">
        <v>19</v>
      </c>
    </row>
    <row r="2427" spans="1:9">
      <c r="A2427" s="422" t="s">
        <v>10235</v>
      </c>
      <c r="B2427" s="422" t="s">
        <v>10236</v>
      </c>
      <c r="C2427" s="422" t="s">
        <v>10236</v>
      </c>
      <c r="D2427" s="566">
        <v>378</v>
      </c>
      <c r="E2427" s="1023" t="s">
        <v>6497</v>
      </c>
      <c r="F2427" s="836" t="s">
        <v>7</v>
      </c>
      <c r="G2427" s="582" t="s">
        <v>3666</v>
      </c>
      <c r="H2427" s="1069">
        <v>20</v>
      </c>
      <c r="I2427" s="1069">
        <v>49</v>
      </c>
    </row>
    <row r="2428" spans="1:9">
      <c r="A2428" s="422" t="s">
        <v>10235</v>
      </c>
      <c r="B2428" s="422" t="s">
        <v>10236</v>
      </c>
      <c r="C2428" s="422" t="s">
        <v>10236</v>
      </c>
      <c r="D2428" s="566">
        <v>347</v>
      </c>
      <c r="E2428" s="1023" t="s">
        <v>6497</v>
      </c>
      <c r="F2428" s="836" t="s">
        <v>7</v>
      </c>
      <c r="G2428" s="582" t="s">
        <v>3666</v>
      </c>
      <c r="H2428" s="1069">
        <v>50</v>
      </c>
      <c r="I2428" s="1069">
        <v>99</v>
      </c>
    </row>
    <row r="2429" spans="1:9">
      <c r="A2429" s="422" t="s">
        <v>10235</v>
      </c>
      <c r="B2429" s="422" t="s">
        <v>10236</v>
      </c>
      <c r="C2429" s="422" t="s">
        <v>10236</v>
      </c>
      <c r="D2429" s="566">
        <v>315</v>
      </c>
      <c r="E2429" s="1023" t="s">
        <v>6497</v>
      </c>
      <c r="F2429" s="836" t="s">
        <v>7</v>
      </c>
      <c r="G2429" s="582" t="s">
        <v>3666</v>
      </c>
      <c r="H2429" s="1069">
        <v>100</v>
      </c>
      <c r="I2429" s="1069">
        <v>300</v>
      </c>
    </row>
    <row r="2430" spans="1:9">
      <c r="A2430" s="1003" t="s">
        <v>10143</v>
      </c>
      <c r="B2430" s="739"/>
      <c r="C2430" s="631"/>
      <c r="D2430" s="631"/>
      <c r="E2430" s="631"/>
      <c r="F2430" s="631"/>
      <c r="G2430" s="631"/>
      <c r="H2430" s="631"/>
      <c r="I2430" s="740"/>
    </row>
    <row r="2431" spans="1:9" ht="24">
      <c r="A2431" s="422" t="s">
        <v>10146</v>
      </c>
      <c r="B2431" s="422" t="s">
        <v>10147</v>
      </c>
      <c r="C2431" s="422" t="s">
        <v>10147</v>
      </c>
      <c r="D2431" s="566">
        <v>630</v>
      </c>
      <c r="E2431" s="1023" t="s">
        <v>6497</v>
      </c>
      <c r="F2431" s="836" t="s">
        <v>1294</v>
      </c>
      <c r="G2431" s="582" t="s">
        <v>3666</v>
      </c>
      <c r="H2431" s="1069">
        <v>1</v>
      </c>
      <c r="I2431" s="1069">
        <v>5</v>
      </c>
    </row>
    <row r="2432" spans="1:9" ht="24">
      <c r="A2432" s="422" t="s">
        <v>10146</v>
      </c>
      <c r="B2432" s="422" t="s">
        <v>10147</v>
      </c>
      <c r="C2432" s="422" t="s">
        <v>10147</v>
      </c>
      <c r="D2432" s="566">
        <v>504</v>
      </c>
      <c r="E2432" s="1023" t="s">
        <v>6497</v>
      </c>
      <c r="F2432" s="836" t="s">
        <v>1294</v>
      </c>
      <c r="G2432" s="582" t="s">
        <v>3666</v>
      </c>
      <c r="H2432" s="1069">
        <v>6</v>
      </c>
      <c r="I2432" s="1069">
        <v>19</v>
      </c>
    </row>
    <row r="2433" spans="1:9" ht="24">
      <c r="A2433" s="422" t="s">
        <v>10146</v>
      </c>
      <c r="B2433" s="422" t="s">
        <v>10147</v>
      </c>
      <c r="C2433" s="422" t="s">
        <v>10147</v>
      </c>
      <c r="D2433" s="566">
        <v>378</v>
      </c>
      <c r="E2433" s="1023" t="s">
        <v>6497</v>
      </c>
      <c r="F2433" s="836" t="s">
        <v>1294</v>
      </c>
      <c r="G2433" s="582" t="s">
        <v>3666</v>
      </c>
      <c r="H2433" s="1069">
        <v>20</v>
      </c>
      <c r="I2433" s="1069">
        <v>49</v>
      </c>
    </row>
    <row r="2434" spans="1:9" ht="24">
      <c r="A2434" s="422" t="s">
        <v>10146</v>
      </c>
      <c r="B2434" s="422" t="s">
        <v>10147</v>
      </c>
      <c r="C2434" s="422" t="s">
        <v>10147</v>
      </c>
      <c r="D2434" s="566">
        <v>347</v>
      </c>
      <c r="E2434" s="1023" t="s">
        <v>6497</v>
      </c>
      <c r="F2434" s="836" t="s">
        <v>1294</v>
      </c>
      <c r="G2434" s="582" t="s">
        <v>3666</v>
      </c>
      <c r="H2434" s="1069">
        <v>50</v>
      </c>
      <c r="I2434" s="1069">
        <v>99</v>
      </c>
    </row>
    <row r="2435" spans="1:9" ht="24">
      <c r="A2435" s="422" t="s">
        <v>10146</v>
      </c>
      <c r="B2435" s="422" t="s">
        <v>10147</v>
      </c>
      <c r="C2435" s="422" t="s">
        <v>10147</v>
      </c>
      <c r="D2435" s="566">
        <v>315</v>
      </c>
      <c r="E2435" s="1023" t="s">
        <v>6497</v>
      </c>
      <c r="F2435" s="836" t="s">
        <v>1294</v>
      </c>
      <c r="G2435" s="582" t="s">
        <v>3666</v>
      </c>
      <c r="H2435" s="1069">
        <v>100</v>
      </c>
      <c r="I2435" s="1069">
        <v>300</v>
      </c>
    </row>
    <row r="2436" spans="1:9">
      <c r="A2436" s="738" t="s">
        <v>9680</v>
      </c>
      <c r="B2436" s="739"/>
      <c r="C2436" s="631"/>
      <c r="D2436" s="631"/>
      <c r="E2436" s="631"/>
      <c r="F2436" s="631"/>
      <c r="G2436" s="631"/>
      <c r="H2436" s="631"/>
      <c r="I2436" s="740"/>
    </row>
    <row r="2437" spans="1:9">
      <c r="A2437" s="410" t="s">
        <v>9669</v>
      </c>
      <c r="B2437" s="410" t="s">
        <v>9670</v>
      </c>
      <c r="C2437" s="410" t="s">
        <v>9670</v>
      </c>
      <c r="D2437" s="566">
        <v>1360</v>
      </c>
      <c r="E2437" s="680" t="s">
        <v>6497</v>
      </c>
      <c r="F2437" s="880" t="s">
        <v>7</v>
      </c>
      <c r="G2437" s="576" t="s">
        <v>3666</v>
      </c>
      <c r="H2437" s="745">
        <v>1</v>
      </c>
      <c r="I2437" s="745">
        <v>9</v>
      </c>
    </row>
    <row r="2438" spans="1:9">
      <c r="A2438" s="410" t="s">
        <v>9669</v>
      </c>
      <c r="B2438" s="410" t="s">
        <v>9670</v>
      </c>
      <c r="C2438" s="410" t="s">
        <v>9670</v>
      </c>
      <c r="D2438" s="566">
        <v>1292</v>
      </c>
      <c r="E2438" s="680" t="s">
        <v>6497</v>
      </c>
      <c r="F2438" s="880" t="s">
        <v>7</v>
      </c>
      <c r="G2438" s="576" t="s">
        <v>3666</v>
      </c>
      <c r="H2438" s="745">
        <v>10</v>
      </c>
      <c r="I2438" s="745">
        <v>19</v>
      </c>
    </row>
    <row r="2439" spans="1:9">
      <c r="A2439" s="410" t="s">
        <v>9669</v>
      </c>
      <c r="B2439" s="410" t="s">
        <v>9670</v>
      </c>
      <c r="C2439" s="410" t="s">
        <v>9670</v>
      </c>
      <c r="D2439" s="566">
        <v>1020</v>
      </c>
      <c r="E2439" s="680" t="s">
        <v>6497</v>
      </c>
      <c r="F2439" s="880" t="s">
        <v>7</v>
      </c>
      <c r="G2439" s="576" t="s">
        <v>3666</v>
      </c>
      <c r="H2439" s="745">
        <v>20</v>
      </c>
      <c r="I2439" s="745">
        <v>60</v>
      </c>
    </row>
    <row r="2440" spans="1:9">
      <c r="A2440" s="738" t="s">
        <v>9676</v>
      </c>
      <c r="B2440" s="739"/>
      <c r="C2440" s="631"/>
      <c r="D2440" s="631"/>
      <c r="E2440" s="631"/>
      <c r="F2440" s="631"/>
      <c r="G2440" s="631"/>
      <c r="H2440" s="631"/>
      <c r="I2440" s="740"/>
    </row>
    <row r="2441" spans="1:9">
      <c r="A2441" s="410" t="s">
        <v>9651</v>
      </c>
      <c r="B2441" s="410" t="s">
        <v>9671</v>
      </c>
      <c r="C2441" s="410" t="s">
        <v>9671</v>
      </c>
      <c r="D2441" s="566">
        <v>1360</v>
      </c>
      <c r="E2441" s="680" t="s">
        <v>6497</v>
      </c>
      <c r="F2441" s="880" t="s">
        <v>1294</v>
      </c>
      <c r="G2441" s="576" t="s">
        <v>3666</v>
      </c>
      <c r="H2441" s="745">
        <v>1</v>
      </c>
      <c r="I2441" s="745">
        <v>9</v>
      </c>
    </row>
    <row r="2442" spans="1:9">
      <c r="A2442" s="410" t="s">
        <v>9651</v>
      </c>
      <c r="B2442" s="410" t="s">
        <v>9671</v>
      </c>
      <c r="C2442" s="410" t="s">
        <v>9671</v>
      </c>
      <c r="D2442" s="566">
        <v>1292</v>
      </c>
      <c r="E2442" s="680" t="s">
        <v>6497</v>
      </c>
      <c r="F2442" s="880" t="s">
        <v>1294</v>
      </c>
      <c r="G2442" s="576" t="s">
        <v>3666</v>
      </c>
      <c r="H2442" s="745">
        <v>10</v>
      </c>
      <c r="I2442" s="745">
        <v>19</v>
      </c>
    </row>
    <row r="2443" spans="1:9">
      <c r="A2443" s="410" t="s">
        <v>9651</v>
      </c>
      <c r="B2443" s="410" t="s">
        <v>9671</v>
      </c>
      <c r="C2443" s="410" t="s">
        <v>9671</v>
      </c>
      <c r="D2443" s="566">
        <v>1020</v>
      </c>
      <c r="E2443" s="680" t="s">
        <v>6497</v>
      </c>
      <c r="F2443" s="880" t="s">
        <v>1294</v>
      </c>
      <c r="G2443" s="576" t="s">
        <v>3666</v>
      </c>
      <c r="H2443" s="745">
        <v>20</v>
      </c>
      <c r="I2443" s="745">
        <v>60</v>
      </c>
    </row>
    <row r="2444" spans="1:9">
      <c r="A2444" s="1003" t="s">
        <v>10151</v>
      </c>
      <c r="B2444" s="739"/>
      <c r="C2444" s="631"/>
      <c r="D2444" s="631"/>
      <c r="E2444" s="631"/>
      <c r="F2444" s="631"/>
      <c r="G2444" s="631"/>
      <c r="H2444" s="631"/>
      <c r="I2444" s="740"/>
    </row>
    <row r="2445" spans="1:9" ht="24">
      <c r="A2445" s="422" t="s">
        <v>10155</v>
      </c>
      <c r="B2445" s="422" t="s">
        <v>10180</v>
      </c>
      <c r="C2445" s="422" t="s">
        <v>10180</v>
      </c>
      <c r="D2445" s="399">
        <f>1200*0.18</f>
        <v>216</v>
      </c>
      <c r="E2445" s="1023" t="s">
        <v>6497</v>
      </c>
      <c r="F2445" s="836" t="s">
        <v>1294</v>
      </c>
      <c r="G2445" s="582" t="s">
        <v>3666</v>
      </c>
      <c r="H2445" s="1069">
        <v>1</v>
      </c>
      <c r="I2445" s="1069">
        <v>5</v>
      </c>
    </row>
    <row r="2446" spans="1:9" ht="24">
      <c r="A2446" s="422" t="s">
        <v>10155</v>
      </c>
      <c r="B2446" s="422" t="s">
        <v>10180</v>
      </c>
      <c r="C2446" s="422" t="s">
        <v>10180</v>
      </c>
      <c r="D2446" s="399">
        <f>960*0.18</f>
        <v>172.79999999999998</v>
      </c>
      <c r="E2446" s="1023" t="s">
        <v>6497</v>
      </c>
      <c r="F2446" s="836" t="s">
        <v>1294</v>
      </c>
      <c r="G2446" s="582" t="s">
        <v>3666</v>
      </c>
      <c r="H2446" s="1069">
        <v>6</v>
      </c>
      <c r="I2446" s="1069">
        <v>10</v>
      </c>
    </row>
    <row r="2447" spans="1:9">
      <c r="A2447" s="1003" t="s">
        <v>10152</v>
      </c>
      <c r="B2447" s="739"/>
      <c r="C2447" s="631"/>
      <c r="D2447" s="631"/>
      <c r="E2447" s="631"/>
      <c r="F2447" s="631"/>
      <c r="G2447" s="631"/>
      <c r="H2447" s="631"/>
      <c r="I2447" s="740"/>
    </row>
    <row r="2448" spans="1:9" ht="24">
      <c r="A2448" s="422" t="s">
        <v>10145</v>
      </c>
      <c r="B2448" s="422" t="s">
        <v>10181</v>
      </c>
      <c r="C2448" s="422" t="s">
        <v>10181</v>
      </c>
      <c r="D2448" s="399">
        <f>1200*0.18</f>
        <v>216</v>
      </c>
      <c r="E2448" s="1023" t="s">
        <v>6497</v>
      </c>
      <c r="F2448" s="836" t="s">
        <v>1294</v>
      </c>
      <c r="G2448" s="582" t="s">
        <v>3666</v>
      </c>
      <c r="H2448" s="1069">
        <v>1</v>
      </c>
      <c r="I2448" s="1069">
        <v>5</v>
      </c>
    </row>
    <row r="2449" spans="1:9" ht="24">
      <c r="A2449" s="422" t="s">
        <v>10145</v>
      </c>
      <c r="B2449" s="422" t="s">
        <v>10181</v>
      </c>
      <c r="C2449" s="422" t="s">
        <v>10181</v>
      </c>
      <c r="D2449" s="399">
        <f>960*0.18</f>
        <v>172.79999999999998</v>
      </c>
      <c r="E2449" s="1023" t="s">
        <v>6497</v>
      </c>
      <c r="F2449" s="836" t="s">
        <v>1294</v>
      </c>
      <c r="G2449" s="582" t="s">
        <v>3666</v>
      </c>
      <c r="H2449" s="1069">
        <v>6</v>
      </c>
      <c r="I2449" s="1069">
        <v>10</v>
      </c>
    </row>
    <row r="2450" spans="1:9">
      <c r="A2450" s="1003" t="s">
        <v>10153</v>
      </c>
      <c r="B2450" s="739"/>
      <c r="C2450" s="631"/>
      <c r="D2450" s="631"/>
      <c r="E2450" s="631"/>
      <c r="F2450" s="631"/>
      <c r="G2450" s="631"/>
      <c r="H2450" s="631"/>
      <c r="I2450" s="740"/>
    </row>
    <row r="2451" spans="1:9" ht="24">
      <c r="A2451" s="422" t="s">
        <v>10156</v>
      </c>
      <c r="B2451" s="422" t="s">
        <v>10182</v>
      </c>
      <c r="C2451" s="422" t="s">
        <v>10182</v>
      </c>
      <c r="D2451" s="399">
        <f>8000*0.18</f>
        <v>1440</v>
      </c>
      <c r="E2451" s="1023" t="s">
        <v>6497</v>
      </c>
      <c r="F2451" s="836" t="s">
        <v>1294</v>
      </c>
      <c r="G2451" s="582" t="s">
        <v>3666</v>
      </c>
      <c r="H2451" s="1069">
        <v>1</v>
      </c>
      <c r="I2451" s="1069">
        <v>9</v>
      </c>
    </row>
    <row r="2452" spans="1:9" ht="24">
      <c r="A2452" s="422" t="s">
        <v>10156</v>
      </c>
      <c r="B2452" s="422" t="s">
        <v>10182</v>
      </c>
      <c r="C2452" s="422" t="s">
        <v>10182</v>
      </c>
      <c r="D2452" s="399">
        <f>7600*0.18</f>
        <v>1368</v>
      </c>
      <c r="E2452" s="1023" t="s">
        <v>6497</v>
      </c>
      <c r="F2452" s="836" t="s">
        <v>1294</v>
      </c>
      <c r="G2452" s="582" t="s">
        <v>3666</v>
      </c>
      <c r="H2452" s="1069">
        <v>10</v>
      </c>
      <c r="I2452" s="1069">
        <v>19</v>
      </c>
    </row>
    <row r="2453" spans="1:9" ht="24">
      <c r="A2453" s="422" t="s">
        <v>10156</v>
      </c>
      <c r="B2453" s="422" t="s">
        <v>10182</v>
      </c>
      <c r="C2453" s="422" t="s">
        <v>10182</v>
      </c>
      <c r="D2453" s="399">
        <f>6000*0.18</f>
        <v>1080</v>
      </c>
      <c r="E2453" s="1023" t="s">
        <v>6497</v>
      </c>
      <c r="F2453" s="836" t="s">
        <v>1294</v>
      </c>
      <c r="G2453" s="582" t="s">
        <v>3666</v>
      </c>
      <c r="H2453" s="1069">
        <v>20</v>
      </c>
      <c r="I2453" s="1069">
        <v>300</v>
      </c>
    </row>
    <row r="2454" spans="1:9">
      <c r="A2454" s="1003" t="s">
        <v>10154</v>
      </c>
      <c r="B2454" s="739"/>
      <c r="C2454" s="631"/>
      <c r="D2454" s="631"/>
      <c r="E2454" s="631"/>
      <c r="F2454" s="631"/>
      <c r="G2454" s="631"/>
      <c r="H2454" s="631"/>
      <c r="I2454" s="740"/>
    </row>
    <row r="2455" spans="1:9" ht="24">
      <c r="A2455" s="422" t="s">
        <v>10144</v>
      </c>
      <c r="B2455" s="422" t="s">
        <v>10183</v>
      </c>
      <c r="C2455" s="422" t="s">
        <v>10183</v>
      </c>
      <c r="D2455" s="399">
        <f>8000*0.18</f>
        <v>1440</v>
      </c>
      <c r="E2455" s="1023" t="s">
        <v>6497</v>
      </c>
      <c r="F2455" s="836" t="s">
        <v>1294</v>
      </c>
      <c r="G2455" s="582" t="s">
        <v>3666</v>
      </c>
      <c r="H2455" s="1069">
        <v>1</v>
      </c>
      <c r="I2455" s="1069">
        <v>9</v>
      </c>
    </row>
    <row r="2456" spans="1:9" ht="24">
      <c r="A2456" s="422" t="s">
        <v>10144</v>
      </c>
      <c r="B2456" s="422" t="s">
        <v>10183</v>
      </c>
      <c r="C2456" s="422" t="s">
        <v>10183</v>
      </c>
      <c r="D2456" s="399">
        <f>7600*0.18</f>
        <v>1368</v>
      </c>
      <c r="E2456" s="1023" t="s">
        <v>6497</v>
      </c>
      <c r="F2456" s="836" t="s">
        <v>1294</v>
      </c>
      <c r="G2456" s="582" t="s">
        <v>3666</v>
      </c>
      <c r="H2456" s="1069">
        <v>10</v>
      </c>
      <c r="I2456" s="1069">
        <v>19</v>
      </c>
    </row>
    <row r="2457" spans="1:9" ht="24">
      <c r="A2457" s="422" t="s">
        <v>10144</v>
      </c>
      <c r="B2457" s="422" t="s">
        <v>10183</v>
      </c>
      <c r="C2457" s="422" t="s">
        <v>10183</v>
      </c>
      <c r="D2457" s="399">
        <f>6000*0.18</f>
        <v>1080</v>
      </c>
      <c r="E2457" s="1023" t="s">
        <v>6497</v>
      </c>
      <c r="F2457" s="836" t="s">
        <v>1294</v>
      </c>
      <c r="G2457" s="582" t="s">
        <v>3666</v>
      </c>
      <c r="H2457" s="1069">
        <v>20</v>
      </c>
      <c r="I2457" s="1069">
        <v>300</v>
      </c>
    </row>
    <row r="2458" spans="1:9">
      <c r="A2458" s="738" t="s">
        <v>2530</v>
      </c>
      <c r="B2458" s="739"/>
      <c r="C2458" s="631"/>
      <c r="D2458" s="631"/>
      <c r="E2458" s="631"/>
      <c r="F2458" s="631"/>
      <c r="G2458" s="631"/>
      <c r="H2458" s="631"/>
      <c r="I2458" s="740"/>
    </row>
    <row r="2459" spans="1:9" ht="24">
      <c r="A2459" s="699" t="s">
        <v>1283</v>
      </c>
      <c r="B2459" s="592" t="s">
        <v>10412</v>
      </c>
      <c r="C2459" s="592" t="s">
        <v>11045</v>
      </c>
      <c r="D2459" s="575">
        <v>396</v>
      </c>
      <c r="E2459" s="675" t="s">
        <v>6497</v>
      </c>
      <c r="F2459" s="714" t="s">
        <v>7</v>
      </c>
      <c r="G2459" s="741" t="s">
        <v>3663</v>
      </c>
      <c r="H2459" s="742" t="s">
        <v>361</v>
      </c>
      <c r="I2459" s="742" t="s">
        <v>362</v>
      </c>
    </row>
    <row r="2460" spans="1:9" ht="24">
      <c r="A2460" s="699" t="s">
        <v>1283</v>
      </c>
      <c r="B2460" s="592" t="s">
        <v>10412</v>
      </c>
      <c r="C2460" s="592" t="s">
        <v>11045</v>
      </c>
      <c r="D2460" s="575">
        <v>312</v>
      </c>
      <c r="E2460" s="675" t="s">
        <v>6497</v>
      </c>
      <c r="F2460" s="714" t="s">
        <v>7</v>
      </c>
      <c r="G2460" s="741" t="s">
        <v>3663</v>
      </c>
      <c r="H2460" s="742" t="s">
        <v>363</v>
      </c>
      <c r="I2460" s="742" t="s">
        <v>364</v>
      </c>
    </row>
    <row r="2461" spans="1:9" ht="24">
      <c r="A2461" s="699" t="s">
        <v>1283</v>
      </c>
      <c r="B2461" s="592" t="s">
        <v>10412</v>
      </c>
      <c r="C2461" s="592" t="s">
        <v>11045</v>
      </c>
      <c r="D2461" s="575">
        <v>192</v>
      </c>
      <c r="E2461" s="675" t="s">
        <v>6497</v>
      </c>
      <c r="F2461" s="714" t="s">
        <v>7</v>
      </c>
      <c r="G2461" s="741" t="s">
        <v>3663</v>
      </c>
      <c r="H2461" s="743" t="s">
        <v>365</v>
      </c>
      <c r="I2461" s="743" t="s">
        <v>366</v>
      </c>
    </row>
    <row r="2462" spans="1:9" ht="24">
      <c r="A2462" s="699" t="s">
        <v>1283</v>
      </c>
      <c r="B2462" s="592" t="s">
        <v>10412</v>
      </c>
      <c r="C2462" s="592" t="s">
        <v>11045</v>
      </c>
      <c r="D2462" s="575">
        <v>144</v>
      </c>
      <c r="E2462" s="675" t="s">
        <v>6497</v>
      </c>
      <c r="F2462" s="714" t="s">
        <v>7</v>
      </c>
      <c r="G2462" s="741" t="s">
        <v>3663</v>
      </c>
      <c r="H2462" s="743" t="s">
        <v>367</v>
      </c>
      <c r="I2462" s="743" t="s">
        <v>368</v>
      </c>
    </row>
    <row r="2463" spans="1:9" ht="24">
      <c r="A2463" s="699" t="s">
        <v>1283</v>
      </c>
      <c r="B2463" s="592" t="s">
        <v>10412</v>
      </c>
      <c r="C2463" s="592" t="s">
        <v>11045</v>
      </c>
      <c r="D2463" s="575">
        <v>115</v>
      </c>
      <c r="E2463" s="675" t="s">
        <v>6497</v>
      </c>
      <c r="F2463" s="714" t="s">
        <v>7</v>
      </c>
      <c r="G2463" s="741" t="s">
        <v>3663</v>
      </c>
      <c r="H2463" s="743" t="s">
        <v>369</v>
      </c>
      <c r="I2463" s="743" t="s">
        <v>370</v>
      </c>
    </row>
    <row r="2464" spans="1:9" ht="24">
      <c r="A2464" s="172" t="s">
        <v>1283</v>
      </c>
      <c r="B2464" s="592" t="s">
        <v>10412</v>
      </c>
      <c r="C2464" s="592" t="s">
        <v>11045</v>
      </c>
      <c r="D2464" s="575">
        <v>84</v>
      </c>
      <c r="E2464" s="675" t="s">
        <v>6497</v>
      </c>
      <c r="F2464" s="714" t="s">
        <v>7</v>
      </c>
      <c r="G2464" s="741" t="s">
        <v>3663</v>
      </c>
      <c r="H2464" s="743" t="s">
        <v>371</v>
      </c>
      <c r="I2464" s="743" t="s">
        <v>371</v>
      </c>
    </row>
    <row r="2465" spans="1:9" ht="24">
      <c r="A2465" s="66" t="s">
        <v>1284</v>
      </c>
      <c r="B2465" s="730" t="s">
        <v>3328</v>
      </c>
      <c r="C2465" s="173" t="s">
        <v>3329</v>
      </c>
      <c r="D2465" s="575">
        <v>396</v>
      </c>
      <c r="E2465" s="675" t="s">
        <v>6497</v>
      </c>
      <c r="F2465" s="576" t="s">
        <v>1294</v>
      </c>
      <c r="G2465" s="576" t="s">
        <v>3663</v>
      </c>
      <c r="H2465" s="742" t="s">
        <v>361</v>
      </c>
      <c r="I2465" s="742" t="s">
        <v>362</v>
      </c>
    </row>
    <row r="2466" spans="1:9" ht="24">
      <c r="A2466" s="66" t="s">
        <v>1284</v>
      </c>
      <c r="B2466" s="730" t="s">
        <v>3328</v>
      </c>
      <c r="C2466" s="173" t="s">
        <v>3329</v>
      </c>
      <c r="D2466" s="575">
        <v>312</v>
      </c>
      <c r="E2466" s="675" t="s">
        <v>6497</v>
      </c>
      <c r="F2466" s="576" t="s">
        <v>1294</v>
      </c>
      <c r="G2466" s="576" t="s">
        <v>3663</v>
      </c>
      <c r="H2466" s="742" t="s">
        <v>363</v>
      </c>
      <c r="I2466" s="742" t="s">
        <v>364</v>
      </c>
    </row>
    <row r="2467" spans="1:9" ht="24">
      <c r="A2467" s="66" t="s">
        <v>1284</v>
      </c>
      <c r="B2467" s="730" t="s">
        <v>3328</v>
      </c>
      <c r="C2467" s="173" t="s">
        <v>3329</v>
      </c>
      <c r="D2467" s="575">
        <v>192</v>
      </c>
      <c r="E2467" s="675" t="s">
        <v>6497</v>
      </c>
      <c r="F2467" s="576" t="s">
        <v>1294</v>
      </c>
      <c r="G2467" s="576" t="s">
        <v>3663</v>
      </c>
      <c r="H2467" s="743" t="s">
        <v>365</v>
      </c>
      <c r="I2467" s="743" t="s">
        <v>366</v>
      </c>
    </row>
    <row r="2468" spans="1:9" ht="24">
      <c r="A2468" s="66" t="s">
        <v>1284</v>
      </c>
      <c r="B2468" s="730" t="s">
        <v>3328</v>
      </c>
      <c r="C2468" s="173" t="s">
        <v>3329</v>
      </c>
      <c r="D2468" s="575">
        <v>144</v>
      </c>
      <c r="E2468" s="675" t="s">
        <v>6497</v>
      </c>
      <c r="F2468" s="576" t="s">
        <v>1294</v>
      </c>
      <c r="G2468" s="576" t="s">
        <v>3663</v>
      </c>
      <c r="H2468" s="743" t="s">
        <v>367</v>
      </c>
      <c r="I2468" s="743" t="s">
        <v>368</v>
      </c>
    </row>
    <row r="2469" spans="1:9" ht="24">
      <c r="A2469" s="669" t="s">
        <v>1284</v>
      </c>
      <c r="B2469" s="730" t="s">
        <v>3328</v>
      </c>
      <c r="C2469" s="731" t="s">
        <v>3329</v>
      </c>
      <c r="D2469" s="575">
        <v>115</v>
      </c>
      <c r="E2469" s="675" t="s">
        <v>6497</v>
      </c>
      <c r="F2469" s="576" t="s">
        <v>1294</v>
      </c>
      <c r="G2469" s="576" t="s">
        <v>3663</v>
      </c>
      <c r="H2469" s="743" t="s">
        <v>369</v>
      </c>
      <c r="I2469" s="743" t="s">
        <v>370</v>
      </c>
    </row>
    <row r="2470" spans="1:9" ht="24">
      <c r="A2470" s="669" t="s">
        <v>1284</v>
      </c>
      <c r="B2470" s="730" t="s">
        <v>3328</v>
      </c>
      <c r="C2470" s="731" t="s">
        <v>3329</v>
      </c>
      <c r="D2470" s="575">
        <v>84</v>
      </c>
      <c r="E2470" s="675" t="s">
        <v>6497</v>
      </c>
      <c r="F2470" s="576" t="s">
        <v>1294</v>
      </c>
      <c r="G2470" s="576" t="s">
        <v>3663</v>
      </c>
      <c r="H2470" s="743" t="s">
        <v>371</v>
      </c>
      <c r="I2470" s="743" t="s">
        <v>371</v>
      </c>
    </row>
    <row r="2471" spans="1:9">
      <c r="A2471" s="181" t="s">
        <v>2531</v>
      </c>
      <c r="B2471" s="739"/>
      <c r="C2471" s="631"/>
      <c r="D2471" s="631"/>
      <c r="E2471" s="631"/>
      <c r="F2471" s="631"/>
      <c r="G2471" s="631"/>
      <c r="H2471" s="631"/>
      <c r="I2471" s="740"/>
    </row>
    <row r="2472" spans="1:9" ht="24">
      <c r="A2472" s="699" t="s">
        <v>1285</v>
      </c>
      <c r="B2472" s="592" t="s">
        <v>10415</v>
      </c>
      <c r="C2472" s="592" t="s">
        <v>3330</v>
      </c>
      <c r="D2472" s="575">
        <v>396</v>
      </c>
      <c r="E2472" s="675" t="s">
        <v>6497</v>
      </c>
      <c r="F2472" s="714" t="s">
        <v>7</v>
      </c>
      <c r="G2472" s="741" t="s">
        <v>3663</v>
      </c>
      <c r="H2472" s="742" t="s">
        <v>361</v>
      </c>
      <c r="I2472" s="742" t="s">
        <v>373</v>
      </c>
    </row>
    <row r="2473" spans="1:9" ht="24">
      <c r="A2473" s="699" t="s">
        <v>1285</v>
      </c>
      <c r="B2473" s="592" t="s">
        <v>10415</v>
      </c>
      <c r="C2473" s="592" t="s">
        <v>3330</v>
      </c>
      <c r="D2473" s="575">
        <v>312</v>
      </c>
      <c r="E2473" s="675" t="s">
        <v>6497</v>
      </c>
      <c r="F2473" s="714" t="s">
        <v>7</v>
      </c>
      <c r="G2473" s="741" t="s">
        <v>3663</v>
      </c>
      <c r="H2473" s="742" t="s">
        <v>374</v>
      </c>
      <c r="I2473" s="742" t="s">
        <v>375</v>
      </c>
    </row>
    <row r="2474" spans="1:9" ht="24">
      <c r="A2474" s="699" t="s">
        <v>1285</v>
      </c>
      <c r="B2474" s="592" t="s">
        <v>10415</v>
      </c>
      <c r="C2474" s="592" t="s">
        <v>3330</v>
      </c>
      <c r="D2474" s="575">
        <v>192</v>
      </c>
      <c r="E2474" s="675" t="s">
        <v>6497</v>
      </c>
      <c r="F2474" s="714" t="s">
        <v>7</v>
      </c>
      <c r="G2474" s="741" t="s">
        <v>3663</v>
      </c>
      <c r="H2474" s="742" t="s">
        <v>376</v>
      </c>
      <c r="I2474" s="742" t="s">
        <v>377</v>
      </c>
    </row>
    <row r="2475" spans="1:9" ht="24">
      <c r="A2475" s="699" t="s">
        <v>1285</v>
      </c>
      <c r="B2475" s="592" t="s">
        <v>10415</v>
      </c>
      <c r="C2475" s="592" t="s">
        <v>3330</v>
      </c>
      <c r="D2475" s="575">
        <v>144</v>
      </c>
      <c r="E2475" s="675" t="s">
        <v>6497</v>
      </c>
      <c r="F2475" s="714" t="s">
        <v>7</v>
      </c>
      <c r="G2475" s="741" t="s">
        <v>3663</v>
      </c>
      <c r="H2475" s="742" t="s">
        <v>378</v>
      </c>
      <c r="I2475" s="742" t="s">
        <v>379</v>
      </c>
    </row>
    <row r="2476" spans="1:9" ht="24">
      <c r="A2476" s="699" t="s">
        <v>1285</v>
      </c>
      <c r="B2476" s="592" t="s">
        <v>10415</v>
      </c>
      <c r="C2476" s="592" t="s">
        <v>3330</v>
      </c>
      <c r="D2476" s="575">
        <v>115</v>
      </c>
      <c r="E2476" s="675" t="s">
        <v>6497</v>
      </c>
      <c r="F2476" s="714" t="s">
        <v>7</v>
      </c>
      <c r="G2476" s="741" t="s">
        <v>3663</v>
      </c>
      <c r="H2476" s="742" t="s">
        <v>380</v>
      </c>
      <c r="I2476" s="742" t="s">
        <v>381</v>
      </c>
    </row>
    <row r="2477" spans="1:9" ht="24">
      <c r="A2477" s="172" t="s">
        <v>1285</v>
      </c>
      <c r="B2477" s="592" t="s">
        <v>10415</v>
      </c>
      <c r="C2477" s="592" t="s">
        <v>3330</v>
      </c>
      <c r="D2477" s="575">
        <v>84</v>
      </c>
      <c r="E2477" s="675" t="s">
        <v>6497</v>
      </c>
      <c r="F2477" s="714" t="s">
        <v>7</v>
      </c>
      <c r="G2477" s="741" t="s">
        <v>3663</v>
      </c>
      <c r="H2477" s="742" t="s">
        <v>382</v>
      </c>
      <c r="I2477" s="742" t="s">
        <v>382</v>
      </c>
    </row>
    <row r="2478" spans="1:9" ht="24">
      <c r="A2478" s="66" t="s">
        <v>1286</v>
      </c>
      <c r="B2478" s="1059" t="s">
        <v>3331</v>
      </c>
      <c r="C2478" s="1060" t="s">
        <v>3332</v>
      </c>
      <c r="D2478" s="575">
        <v>396</v>
      </c>
      <c r="E2478" s="675" t="s">
        <v>6497</v>
      </c>
      <c r="F2478" s="576" t="s">
        <v>1294</v>
      </c>
      <c r="G2478" s="576" t="s">
        <v>3663</v>
      </c>
      <c r="H2478" s="742" t="s">
        <v>361</v>
      </c>
      <c r="I2478" s="742" t="s">
        <v>373</v>
      </c>
    </row>
    <row r="2479" spans="1:9" ht="24">
      <c r="A2479" s="66" t="s">
        <v>1286</v>
      </c>
      <c r="B2479" s="730" t="s">
        <v>3331</v>
      </c>
      <c r="C2479" s="173" t="s">
        <v>3332</v>
      </c>
      <c r="D2479" s="575">
        <v>312</v>
      </c>
      <c r="E2479" s="675" t="s">
        <v>6497</v>
      </c>
      <c r="F2479" s="576" t="s">
        <v>1294</v>
      </c>
      <c r="G2479" s="576" t="s">
        <v>3663</v>
      </c>
      <c r="H2479" s="742" t="s">
        <v>374</v>
      </c>
      <c r="I2479" s="742" t="s">
        <v>375</v>
      </c>
    </row>
    <row r="2480" spans="1:9" ht="24">
      <c r="A2480" s="66" t="s">
        <v>1286</v>
      </c>
      <c r="B2480" s="730" t="s">
        <v>3331</v>
      </c>
      <c r="C2480" s="173" t="s">
        <v>3332</v>
      </c>
      <c r="D2480" s="575">
        <v>192</v>
      </c>
      <c r="E2480" s="675" t="s">
        <v>6497</v>
      </c>
      <c r="F2480" s="576" t="s">
        <v>1294</v>
      </c>
      <c r="G2480" s="576" t="s">
        <v>3663</v>
      </c>
      <c r="H2480" s="742" t="s">
        <v>376</v>
      </c>
      <c r="I2480" s="742" t="s">
        <v>377</v>
      </c>
    </row>
    <row r="2481" spans="1:9" ht="24">
      <c r="A2481" s="66" t="s">
        <v>1286</v>
      </c>
      <c r="B2481" s="730" t="s">
        <v>3331</v>
      </c>
      <c r="C2481" s="173" t="s">
        <v>3332</v>
      </c>
      <c r="D2481" s="575">
        <v>144</v>
      </c>
      <c r="E2481" s="675" t="s">
        <v>6497</v>
      </c>
      <c r="F2481" s="576" t="s">
        <v>1294</v>
      </c>
      <c r="G2481" s="576" t="s">
        <v>3663</v>
      </c>
      <c r="H2481" s="742" t="s">
        <v>378</v>
      </c>
      <c r="I2481" s="742" t="s">
        <v>379</v>
      </c>
    </row>
    <row r="2482" spans="1:9" ht="24">
      <c r="A2482" s="669" t="s">
        <v>1286</v>
      </c>
      <c r="B2482" s="730" t="s">
        <v>3331</v>
      </c>
      <c r="C2482" s="731" t="s">
        <v>3332</v>
      </c>
      <c r="D2482" s="575">
        <v>115</v>
      </c>
      <c r="E2482" s="675" t="s">
        <v>6497</v>
      </c>
      <c r="F2482" s="576" t="s">
        <v>1294</v>
      </c>
      <c r="G2482" s="576" t="s">
        <v>3663</v>
      </c>
      <c r="H2482" s="742" t="s">
        <v>380</v>
      </c>
      <c r="I2482" s="742" t="s">
        <v>381</v>
      </c>
    </row>
    <row r="2483" spans="1:9" ht="24.75" thickBot="1">
      <c r="A2483" s="669" t="s">
        <v>1286</v>
      </c>
      <c r="B2483" s="730" t="s">
        <v>3331</v>
      </c>
      <c r="C2483" s="731" t="s">
        <v>3332</v>
      </c>
      <c r="D2483" s="575">
        <v>84</v>
      </c>
      <c r="E2483" s="675" t="s">
        <v>6497</v>
      </c>
      <c r="F2483" s="576" t="s">
        <v>1294</v>
      </c>
      <c r="G2483" s="576" t="s">
        <v>3663</v>
      </c>
      <c r="H2483" s="742" t="s">
        <v>382</v>
      </c>
      <c r="I2483" s="742" t="s">
        <v>382</v>
      </c>
    </row>
    <row r="2484" spans="1:9" ht="12.75" thickBot="1">
      <c r="A2484" s="137" t="s">
        <v>4104</v>
      </c>
      <c r="B2484" s="739"/>
      <c r="C2484" s="631"/>
      <c r="D2484" s="631"/>
      <c r="E2484" s="631"/>
      <c r="F2484" s="631"/>
      <c r="G2484" s="631"/>
      <c r="H2484" s="631"/>
      <c r="I2484" s="740"/>
    </row>
    <row r="2485" spans="1:9">
      <c r="A2485" s="172" t="s">
        <v>4113</v>
      </c>
      <c r="B2485" s="592" t="s">
        <v>10584</v>
      </c>
      <c r="C2485" s="592" t="s">
        <v>10584</v>
      </c>
      <c r="D2485" s="575">
        <v>396</v>
      </c>
      <c r="E2485" s="675" t="s">
        <v>6497</v>
      </c>
      <c r="F2485" s="714" t="s">
        <v>7</v>
      </c>
      <c r="G2485" s="714" t="s">
        <v>3663</v>
      </c>
      <c r="H2485" s="744" t="s">
        <v>361</v>
      </c>
      <c r="I2485" s="744" t="s">
        <v>362</v>
      </c>
    </row>
    <row r="2486" spans="1:9">
      <c r="A2486" s="172" t="s">
        <v>4113</v>
      </c>
      <c r="B2486" s="592" t="s">
        <v>10584</v>
      </c>
      <c r="C2486" s="592" t="s">
        <v>10584</v>
      </c>
      <c r="D2486" s="575">
        <v>312</v>
      </c>
      <c r="E2486" s="675" t="s">
        <v>6497</v>
      </c>
      <c r="F2486" s="714" t="s">
        <v>7</v>
      </c>
      <c r="G2486" s="714" t="s">
        <v>3663</v>
      </c>
      <c r="H2486" s="744" t="s">
        <v>363</v>
      </c>
      <c r="I2486" s="744" t="s">
        <v>364</v>
      </c>
    </row>
    <row r="2487" spans="1:9">
      <c r="A2487" s="172" t="s">
        <v>4113</v>
      </c>
      <c r="B2487" s="592" t="s">
        <v>10584</v>
      </c>
      <c r="C2487" s="592" t="s">
        <v>10584</v>
      </c>
      <c r="D2487" s="575">
        <v>192</v>
      </c>
      <c r="E2487" s="675" t="s">
        <v>6497</v>
      </c>
      <c r="F2487" s="714" t="s">
        <v>7</v>
      </c>
      <c r="G2487" s="714" t="s">
        <v>3663</v>
      </c>
      <c r="H2487" s="745" t="s">
        <v>365</v>
      </c>
      <c r="I2487" s="745" t="s">
        <v>366</v>
      </c>
    </row>
    <row r="2488" spans="1:9">
      <c r="A2488" s="172" t="s">
        <v>4113</v>
      </c>
      <c r="B2488" s="592" t="s">
        <v>10584</v>
      </c>
      <c r="C2488" s="592" t="s">
        <v>10584</v>
      </c>
      <c r="D2488" s="575">
        <v>144</v>
      </c>
      <c r="E2488" s="675" t="s">
        <v>6497</v>
      </c>
      <c r="F2488" s="714" t="s">
        <v>7</v>
      </c>
      <c r="G2488" s="714" t="s">
        <v>3663</v>
      </c>
      <c r="H2488" s="745" t="s">
        <v>367</v>
      </c>
      <c r="I2488" s="745" t="s">
        <v>368</v>
      </c>
    </row>
    <row r="2489" spans="1:9">
      <c r="A2489" s="172" t="s">
        <v>4113</v>
      </c>
      <c r="B2489" s="592" t="s">
        <v>10584</v>
      </c>
      <c r="C2489" s="592" t="s">
        <v>10584</v>
      </c>
      <c r="D2489" s="575">
        <v>115</v>
      </c>
      <c r="E2489" s="675" t="s">
        <v>6497</v>
      </c>
      <c r="F2489" s="714" t="s">
        <v>7</v>
      </c>
      <c r="G2489" s="714" t="s">
        <v>3663</v>
      </c>
      <c r="H2489" s="745" t="s">
        <v>369</v>
      </c>
      <c r="I2489" s="745" t="s">
        <v>370</v>
      </c>
    </row>
    <row r="2490" spans="1:9">
      <c r="A2490" s="172" t="s">
        <v>4113</v>
      </c>
      <c r="B2490" s="592" t="s">
        <v>10584</v>
      </c>
      <c r="C2490" s="592" t="s">
        <v>10584</v>
      </c>
      <c r="D2490" s="575">
        <v>84</v>
      </c>
      <c r="E2490" s="675" t="s">
        <v>6497</v>
      </c>
      <c r="F2490" s="714" t="s">
        <v>7</v>
      </c>
      <c r="G2490" s="714" t="s">
        <v>3663</v>
      </c>
      <c r="H2490" s="745" t="s">
        <v>371</v>
      </c>
      <c r="I2490" s="745" t="s">
        <v>371</v>
      </c>
    </row>
    <row r="2491" spans="1:9">
      <c r="A2491" s="66" t="s">
        <v>4114</v>
      </c>
      <c r="B2491" s="746" t="s">
        <v>4115</v>
      </c>
      <c r="C2491" s="173" t="s">
        <v>4115</v>
      </c>
      <c r="D2491" s="575">
        <v>396</v>
      </c>
      <c r="E2491" s="675" t="s">
        <v>6497</v>
      </c>
      <c r="F2491" s="576" t="s">
        <v>1294</v>
      </c>
      <c r="G2491" s="576" t="s">
        <v>3663</v>
      </c>
      <c r="H2491" s="744" t="s">
        <v>361</v>
      </c>
      <c r="I2491" s="744" t="s">
        <v>362</v>
      </c>
    </row>
    <row r="2492" spans="1:9">
      <c r="A2492" s="66" t="s">
        <v>4114</v>
      </c>
      <c r="B2492" s="746" t="s">
        <v>4115</v>
      </c>
      <c r="C2492" s="173" t="s">
        <v>4115</v>
      </c>
      <c r="D2492" s="575">
        <v>312</v>
      </c>
      <c r="E2492" s="675" t="s">
        <v>6497</v>
      </c>
      <c r="F2492" s="576" t="s">
        <v>1294</v>
      </c>
      <c r="G2492" s="576" t="s">
        <v>3663</v>
      </c>
      <c r="H2492" s="744" t="s">
        <v>363</v>
      </c>
      <c r="I2492" s="744" t="s">
        <v>364</v>
      </c>
    </row>
    <row r="2493" spans="1:9">
      <c r="A2493" s="66" t="s">
        <v>4114</v>
      </c>
      <c r="B2493" s="746" t="s">
        <v>4115</v>
      </c>
      <c r="C2493" s="173" t="s">
        <v>4115</v>
      </c>
      <c r="D2493" s="575">
        <v>192</v>
      </c>
      <c r="E2493" s="675" t="s">
        <v>6497</v>
      </c>
      <c r="F2493" s="576" t="s">
        <v>1294</v>
      </c>
      <c r="G2493" s="576" t="s">
        <v>3663</v>
      </c>
      <c r="H2493" s="745" t="s">
        <v>365</v>
      </c>
      <c r="I2493" s="745" t="s">
        <v>366</v>
      </c>
    </row>
    <row r="2494" spans="1:9">
      <c r="A2494" s="66" t="s">
        <v>4114</v>
      </c>
      <c r="B2494" s="746" t="s">
        <v>4115</v>
      </c>
      <c r="C2494" s="173" t="s">
        <v>4115</v>
      </c>
      <c r="D2494" s="575">
        <v>144</v>
      </c>
      <c r="E2494" s="675" t="s">
        <v>6497</v>
      </c>
      <c r="F2494" s="576" t="s">
        <v>1294</v>
      </c>
      <c r="G2494" s="576" t="s">
        <v>3663</v>
      </c>
      <c r="H2494" s="745" t="s">
        <v>367</v>
      </c>
      <c r="I2494" s="745" t="s">
        <v>368</v>
      </c>
    </row>
    <row r="2495" spans="1:9">
      <c r="A2495" s="66" t="s">
        <v>4114</v>
      </c>
      <c r="B2495" s="746" t="s">
        <v>4115</v>
      </c>
      <c r="C2495" s="173" t="s">
        <v>4115</v>
      </c>
      <c r="D2495" s="575">
        <v>115</v>
      </c>
      <c r="E2495" s="675" t="s">
        <v>6497</v>
      </c>
      <c r="F2495" s="576" t="s">
        <v>1294</v>
      </c>
      <c r="G2495" s="576" t="s">
        <v>3663</v>
      </c>
      <c r="H2495" s="745" t="s">
        <v>369</v>
      </c>
      <c r="I2495" s="745" t="s">
        <v>370</v>
      </c>
    </row>
    <row r="2496" spans="1:9">
      <c r="A2496" s="66" t="s">
        <v>4114</v>
      </c>
      <c r="B2496" s="746" t="s">
        <v>4115</v>
      </c>
      <c r="C2496" s="173" t="s">
        <v>4115</v>
      </c>
      <c r="D2496" s="575">
        <v>84</v>
      </c>
      <c r="E2496" s="675" t="s">
        <v>6497</v>
      </c>
      <c r="F2496" s="576" t="s">
        <v>1294</v>
      </c>
      <c r="G2496" s="576" t="s">
        <v>3663</v>
      </c>
      <c r="H2496" s="745" t="s">
        <v>371</v>
      </c>
      <c r="I2496" s="745" t="s">
        <v>371</v>
      </c>
    </row>
    <row r="2497" spans="1:9">
      <c r="A2497" s="181" t="s">
        <v>2532</v>
      </c>
      <c r="B2497" s="739"/>
      <c r="C2497" s="631"/>
      <c r="D2497" s="631"/>
      <c r="E2497" s="631"/>
      <c r="F2497" s="631"/>
      <c r="G2497" s="631"/>
      <c r="H2497" s="631"/>
      <c r="I2497" s="740"/>
    </row>
    <row r="2498" spans="1:9">
      <c r="A2498" s="669" t="s">
        <v>1287</v>
      </c>
      <c r="B2498" s="665" t="s">
        <v>4072</v>
      </c>
      <c r="C2498" s="665" t="s">
        <v>4072</v>
      </c>
      <c r="D2498" s="575">
        <v>308</v>
      </c>
      <c r="E2498" s="675" t="s">
        <v>6497</v>
      </c>
      <c r="F2498" s="747" t="s">
        <v>7</v>
      </c>
      <c r="G2498" s="748" t="s">
        <v>3663</v>
      </c>
      <c r="H2498" s="749" t="s">
        <v>361</v>
      </c>
      <c r="I2498" s="749" t="s">
        <v>384</v>
      </c>
    </row>
    <row r="2499" spans="1:9">
      <c r="A2499" s="669" t="s">
        <v>1287</v>
      </c>
      <c r="B2499" s="665" t="s">
        <v>4072</v>
      </c>
      <c r="C2499" s="665" t="s">
        <v>4072</v>
      </c>
      <c r="D2499" s="575">
        <v>305</v>
      </c>
      <c r="E2499" s="675" t="s">
        <v>6497</v>
      </c>
      <c r="F2499" s="747" t="s">
        <v>7</v>
      </c>
      <c r="G2499" s="748" t="s">
        <v>3663</v>
      </c>
      <c r="H2499" s="749" t="s">
        <v>385</v>
      </c>
      <c r="I2499" s="749" t="s">
        <v>386</v>
      </c>
    </row>
    <row r="2500" spans="1:9">
      <c r="A2500" s="669" t="s">
        <v>1287</v>
      </c>
      <c r="B2500" s="665" t="s">
        <v>4072</v>
      </c>
      <c r="C2500" s="665" t="s">
        <v>4072</v>
      </c>
      <c r="D2500" s="575">
        <v>302</v>
      </c>
      <c r="E2500" s="675" t="s">
        <v>6497</v>
      </c>
      <c r="F2500" s="747" t="s">
        <v>7</v>
      </c>
      <c r="G2500" s="748" t="s">
        <v>3663</v>
      </c>
      <c r="H2500" s="749" t="s">
        <v>362</v>
      </c>
      <c r="I2500" s="749" t="s">
        <v>374</v>
      </c>
    </row>
    <row r="2501" spans="1:9">
      <c r="A2501" s="669" t="s">
        <v>1287</v>
      </c>
      <c r="B2501" s="665" t="s">
        <v>4072</v>
      </c>
      <c r="C2501" s="665" t="s">
        <v>4072</v>
      </c>
      <c r="D2501" s="575">
        <v>259</v>
      </c>
      <c r="E2501" s="675" t="s">
        <v>6497</v>
      </c>
      <c r="F2501" s="747" t="s">
        <v>7</v>
      </c>
      <c r="G2501" s="748" t="s">
        <v>3663</v>
      </c>
      <c r="H2501" s="749" t="s">
        <v>387</v>
      </c>
      <c r="I2501" s="749" t="s">
        <v>376</v>
      </c>
    </row>
    <row r="2502" spans="1:9">
      <c r="A2502" s="669" t="s">
        <v>1287</v>
      </c>
      <c r="B2502" s="665" t="s">
        <v>4072</v>
      </c>
      <c r="C2502" s="665" t="s">
        <v>4072</v>
      </c>
      <c r="D2502" s="575">
        <v>255</v>
      </c>
      <c r="E2502" s="675" t="s">
        <v>6497</v>
      </c>
      <c r="F2502" s="747" t="s">
        <v>7</v>
      </c>
      <c r="G2502" s="748" t="s">
        <v>3663</v>
      </c>
      <c r="H2502" s="750" t="s">
        <v>388</v>
      </c>
      <c r="I2502" s="750" t="s">
        <v>378</v>
      </c>
    </row>
    <row r="2503" spans="1:9">
      <c r="A2503" s="669" t="s">
        <v>1287</v>
      </c>
      <c r="B2503" s="665" t="s">
        <v>4072</v>
      </c>
      <c r="C2503" s="665" t="s">
        <v>4072</v>
      </c>
      <c r="D2503" s="575">
        <v>247</v>
      </c>
      <c r="E2503" s="675" t="s">
        <v>6497</v>
      </c>
      <c r="F2503" s="747" t="s">
        <v>7</v>
      </c>
      <c r="G2503" s="748" t="s">
        <v>3663</v>
      </c>
      <c r="H2503" s="749" t="s">
        <v>389</v>
      </c>
      <c r="I2503" s="749" t="s">
        <v>380</v>
      </c>
    </row>
    <row r="2504" spans="1:9">
      <c r="A2504" s="669" t="s">
        <v>1287</v>
      </c>
      <c r="B2504" s="665" t="s">
        <v>4072</v>
      </c>
      <c r="C2504" s="665" t="s">
        <v>4072</v>
      </c>
      <c r="D2504" s="575">
        <v>240</v>
      </c>
      <c r="E2504" s="675" t="s">
        <v>6497</v>
      </c>
      <c r="F2504" s="747" t="s">
        <v>7</v>
      </c>
      <c r="G2504" s="748" t="s">
        <v>3663</v>
      </c>
      <c r="H2504" s="749" t="s">
        <v>390</v>
      </c>
      <c r="I2504" s="749" t="s">
        <v>382</v>
      </c>
    </row>
    <row r="2505" spans="1:9">
      <c r="A2505" s="669" t="s">
        <v>1287</v>
      </c>
      <c r="B2505" s="665" t="s">
        <v>4072</v>
      </c>
      <c r="C2505" s="665" t="s">
        <v>4072</v>
      </c>
      <c r="D2505" s="575">
        <v>194</v>
      </c>
      <c r="E2505" s="675" t="s">
        <v>6497</v>
      </c>
      <c r="F2505" s="747" t="s">
        <v>7</v>
      </c>
      <c r="G2505" s="748" t="s">
        <v>3663</v>
      </c>
      <c r="H2505" s="749" t="s">
        <v>391</v>
      </c>
      <c r="I2505" s="749" t="s">
        <v>392</v>
      </c>
    </row>
    <row r="2506" spans="1:9">
      <c r="A2506" s="669" t="s">
        <v>1287</v>
      </c>
      <c r="B2506" s="665" t="s">
        <v>4072</v>
      </c>
      <c r="C2506" s="665" t="s">
        <v>4072</v>
      </c>
      <c r="D2506" s="575">
        <v>185</v>
      </c>
      <c r="E2506" s="675" t="s">
        <v>6497</v>
      </c>
      <c r="F2506" s="747" t="s">
        <v>7</v>
      </c>
      <c r="G2506" s="748" t="s">
        <v>3663</v>
      </c>
      <c r="H2506" s="749" t="s">
        <v>393</v>
      </c>
      <c r="I2506" s="749" t="s">
        <v>394</v>
      </c>
    </row>
    <row r="2507" spans="1:9">
      <c r="A2507" s="669" t="s">
        <v>1287</v>
      </c>
      <c r="B2507" s="665" t="s">
        <v>4072</v>
      </c>
      <c r="C2507" s="665" t="s">
        <v>4072</v>
      </c>
      <c r="D2507" s="575">
        <v>182</v>
      </c>
      <c r="E2507" s="675" t="s">
        <v>6497</v>
      </c>
      <c r="F2507" s="747" t="s">
        <v>7</v>
      </c>
      <c r="G2507" s="748" t="s">
        <v>3663</v>
      </c>
      <c r="H2507" s="749" t="s">
        <v>395</v>
      </c>
      <c r="I2507" s="749" t="s">
        <v>396</v>
      </c>
    </row>
    <row r="2508" spans="1:9">
      <c r="A2508" s="669" t="s">
        <v>1287</v>
      </c>
      <c r="B2508" s="665" t="s">
        <v>4072</v>
      </c>
      <c r="C2508" s="665" t="s">
        <v>4072</v>
      </c>
      <c r="D2508" s="575">
        <v>178</v>
      </c>
      <c r="E2508" s="675" t="s">
        <v>6497</v>
      </c>
      <c r="F2508" s="747" t="s">
        <v>7</v>
      </c>
      <c r="G2508" s="748" t="s">
        <v>3663</v>
      </c>
      <c r="H2508" s="750" t="s">
        <v>397</v>
      </c>
      <c r="I2508" s="750" t="s">
        <v>398</v>
      </c>
    </row>
    <row r="2509" spans="1:9">
      <c r="A2509" s="669" t="s">
        <v>3591</v>
      </c>
      <c r="B2509" s="665" t="s">
        <v>4073</v>
      </c>
      <c r="C2509" s="665" t="s">
        <v>4073</v>
      </c>
      <c r="D2509" s="575">
        <v>308</v>
      </c>
      <c r="E2509" s="675" t="s">
        <v>6497</v>
      </c>
      <c r="F2509" s="747" t="s">
        <v>7</v>
      </c>
      <c r="G2509" s="714" t="s">
        <v>3663</v>
      </c>
      <c r="H2509" s="751" t="s">
        <v>361</v>
      </c>
      <c r="I2509" s="751" t="s">
        <v>384</v>
      </c>
    </row>
    <row r="2510" spans="1:9">
      <c r="A2510" s="669" t="s">
        <v>3591</v>
      </c>
      <c r="B2510" s="665" t="s">
        <v>4073</v>
      </c>
      <c r="C2510" s="665" t="s">
        <v>4073</v>
      </c>
      <c r="D2510" s="575">
        <v>305</v>
      </c>
      <c r="E2510" s="675" t="s">
        <v>6497</v>
      </c>
      <c r="F2510" s="747" t="s">
        <v>7</v>
      </c>
      <c r="G2510" s="714" t="s">
        <v>3663</v>
      </c>
      <c r="H2510" s="751" t="s">
        <v>385</v>
      </c>
      <c r="I2510" s="751" t="s">
        <v>386</v>
      </c>
    </row>
    <row r="2511" spans="1:9">
      <c r="A2511" s="669" t="s">
        <v>3591</v>
      </c>
      <c r="B2511" s="665" t="s">
        <v>4073</v>
      </c>
      <c r="C2511" s="665" t="s">
        <v>4073</v>
      </c>
      <c r="D2511" s="575">
        <v>302</v>
      </c>
      <c r="E2511" s="675" t="s">
        <v>6497</v>
      </c>
      <c r="F2511" s="747" t="s">
        <v>7</v>
      </c>
      <c r="G2511" s="714" t="s">
        <v>3663</v>
      </c>
      <c r="H2511" s="751" t="s">
        <v>362</v>
      </c>
      <c r="I2511" s="751" t="s">
        <v>374</v>
      </c>
    </row>
    <row r="2512" spans="1:9">
      <c r="A2512" s="669" t="s">
        <v>3591</v>
      </c>
      <c r="B2512" s="665" t="s">
        <v>4073</v>
      </c>
      <c r="C2512" s="665" t="s">
        <v>4073</v>
      </c>
      <c r="D2512" s="575">
        <v>259</v>
      </c>
      <c r="E2512" s="675" t="s">
        <v>6497</v>
      </c>
      <c r="F2512" s="747" t="s">
        <v>7</v>
      </c>
      <c r="G2512" s="714" t="s">
        <v>3663</v>
      </c>
      <c r="H2512" s="751" t="s">
        <v>387</v>
      </c>
      <c r="I2512" s="751" t="s">
        <v>376</v>
      </c>
    </row>
    <row r="2513" spans="1:9">
      <c r="A2513" s="669" t="s">
        <v>3591</v>
      </c>
      <c r="B2513" s="665" t="s">
        <v>4073</v>
      </c>
      <c r="C2513" s="665" t="s">
        <v>4073</v>
      </c>
      <c r="D2513" s="575">
        <v>255</v>
      </c>
      <c r="E2513" s="675" t="s">
        <v>6497</v>
      </c>
      <c r="F2513" s="747" t="s">
        <v>7</v>
      </c>
      <c r="G2513" s="714" t="s">
        <v>3663</v>
      </c>
      <c r="H2513" s="751" t="s">
        <v>388</v>
      </c>
      <c r="I2513" s="751" t="s">
        <v>378</v>
      </c>
    </row>
    <row r="2514" spans="1:9">
      <c r="A2514" s="669" t="s">
        <v>3591</v>
      </c>
      <c r="B2514" s="665" t="s">
        <v>4073</v>
      </c>
      <c r="C2514" s="665" t="s">
        <v>4073</v>
      </c>
      <c r="D2514" s="575">
        <v>247</v>
      </c>
      <c r="E2514" s="675" t="s">
        <v>6497</v>
      </c>
      <c r="F2514" s="747" t="s">
        <v>7</v>
      </c>
      <c r="G2514" s="714" t="s">
        <v>3663</v>
      </c>
      <c r="H2514" s="751" t="s">
        <v>389</v>
      </c>
      <c r="I2514" s="751" t="s">
        <v>380</v>
      </c>
    </row>
    <row r="2515" spans="1:9">
      <c r="A2515" s="669" t="s">
        <v>3591</v>
      </c>
      <c r="B2515" s="665" t="s">
        <v>4073</v>
      </c>
      <c r="C2515" s="665" t="s">
        <v>4073</v>
      </c>
      <c r="D2515" s="575">
        <v>240</v>
      </c>
      <c r="E2515" s="675" t="s">
        <v>6497</v>
      </c>
      <c r="F2515" s="747" t="s">
        <v>7</v>
      </c>
      <c r="G2515" s="714" t="s">
        <v>3663</v>
      </c>
      <c r="H2515" s="751" t="s">
        <v>390</v>
      </c>
      <c r="I2515" s="751" t="s">
        <v>382</v>
      </c>
    </row>
    <row r="2516" spans="1:9">
      <c r="A2516" s="669" t="s">
        <v>3591</v>
      </c>
      <c r="B2516" s="665" t="s">
        <v>4073</v>
      </c>
      <c r="C2516" s="665" t="s">
        <v>4073</v>
      </c>
      <c r="D2516" s="575">
        <v>194</v>
      </c>
      <c r="E2516" s="675" t="s">
        <v>6497</v>
      </c>
      <c r="F2516" s="747" t="s">
        <v>7</v>
      </c>
      <c r="G2516" s="714" t="s">
        <v>3663</v>
      </c>
      <c r="H2516" s="751" t="s">
        <v>391</v>
      </c>
      <c r="I2516" s="751" t="s">
        <v>392</v>
      </c>
    </row>
    <row r="2517" spans="1:9">
      <c r="A2517" s="669" t="s">
        <v>3591</v>
      </c>
      <c r="B2517" s="665" t="s">
        <v>4073</v>
      </c>
      <c r="C2517" s="665" t="s">
        <v>4073</v>
      </c>
      <c r="D2517" s="575">
        <v>185</v>
      </c>
      <c r="E2517" s="675" t="s">
        <v>6497</v>
      </c>
      <c r="F2517" s="747" t="s">
        <v>7</v>
      </c>
      <c r="G2517" s="714" t="s">
        <v>3663</v>
      </c>
      <c r="H2517" s="751" t="s">
        <v>393</v>
      </c>
      <c r="I2517" s="751" t="s">
        <v>394</v>
      </c>
    </row>
    <row r="2518" spans="1:9">
      <c r="A2518" s="669" t="s">
        <v>3591</v>
      </c>
      <c r="B2518" s="665" t="s">
        <v>4073</v>
      </c>
      <c r="C2518" s="665" t="s">
        <v>4073</v>
      </c>
      <c r="D2518" s="575">
        <v>182</v>
      </c>
      <c r="E2518" s="675" t="s">
        <v>6497</v>
      </c>
      <c r="F2518" s="747" t="s">
        <v>7</v>
      </c>
      <c r="G2518" s="714" t="s">
        <v>3663</v>
      </c>
      <c r="H2518" s="751" t="s">
        <v>395</v>
      </c>
      <c r="I2518" s="751" t="s">
        <v>396</v>
      </c>
    </row>
    <row r="2519" spans="1:9">
      <c r="A2519" s="669" t="s">
        <v>3591</v>
      </c>
      <c r="B2519" s="665" t="s">
        <v>4073</v>
      </c>
      <c r="C2519" s="665" t="s">
        <v>4073</v>
      </c>
      <c r="D2519" s="575">
        <v>178</v>
      </c>
      <c r="E2519" s="675" t="s">
        <v>6497</v>
      </c>
      <c r="F2519" s="747" t="s">
        <v>7</v>
      </c>
      <c r="G2519" s="714" t="s">
        <v>3663</v>
      </c>
      <c r="H2519" s="751" t="s">
        <v>397</v>
      </c>
      <c r="I2519" s="751" t="s">
        <v>398</v>
      </c>
    </row>
    <row r="2520" spans="1:9" ht="12.75" thickBot="1">
      <c r="A2520" s="164" t="s">
        <v>2533</v>
      </c>
      <c r="B2520" s="739"/>
      <c r="C2520" s="631"/>
      <c r="D2520" s="631"/>
      <c r="E2520" s="631"/>
      <c r="F2520" s="631"/>
      <c r="G2520" s="631"/>
      <c r="H2520" s="631"/>
      <c r="I2520" s="740"/>
    </row>
    <row r="2521" spans="1:9">
      <c r="A2521" s="66" t="s">
        <v>1288</v>
      </c>
      <c r="B2521" s="665" t="s">
        <v>4074</v>
      </c>
      <c r="C2521" s="219" t="s">
        <v>4074</v>
      </c>
      <c r="D2521" s="575">
        <v>308</v>
      </c>
      <c r="E2521" s="675" t="s">
        <v>6497</v>
      </c>
      <c r="F2521" s="576" t="s">
        <v>1294</v>
      </c>
      <c r="G2521" s="576" t="s">
        <v>3663</v>
      </c>
      <c r="H2521" s="749" t="s">
        <v>361</v>
      </c>
      <c r="I2521" s="749" t="s">
        <v>384</v>
      </c>
    </row>
    <row r="2522" spans="1:9">
      <c r="A2522" s="66" t="s">
        <v>1288</v>
      </c>
      <c r="B2522" s="665" t="s">
        <v>4074</v>
      </c>
      <c r="C2522" s="219" t="s">
        <v>4074</v>
      </c>
      <c r="D2522" s="575">
        <v>305</v>
      </c>
      <c r="E2522" s="675" t="s">
        <v>6497</v>
      </c>
      <c r="F2522" s="576" t="s">
        <v>1294</v>
      </c>
      <c r="G2522" s="576" t="s">
        <v>3663</v>
      </c>
      <c r="H2522" s="749" t="s">
        <v>385</v>
      </c>
      <c r="I2522" s="749" t="s">
        <v>386</v>
      </c>
    </row>
    <row r="2523" spans="1:9">
      <c r="A2523" s="66" t="s">
        <v>1288</v>
      </c>
      <c r="B2523" s="665" t="s">
        <v>4074</v>
      </c>
      <c r="C2523" s="219" t="s">
        <v>4074</v>
      </c>
      <c r="D2523" s="575">
        <v>302</v>
      </c>
      <c r="E2523" s="675" t="s">
        <v>6497</v>
      </c>
      <c r="F2523" s="576" t="s">
        <v>1294</v>
      </c>
      <c r="G2523" s="576" t="s">
        <v>3663</v>
      </c>
      <c r="H2523" s="749" t="s">
        <v>362</v>
      </c>
      <c r="I2523" s="749" t="s">
        <v>374</v>
      </c>
    </row>
    <row r="2524" spans="1:9">
      <c r="A2524" s="66" t="s">
        <v>1288</v>
      </c>
      <c r="B2524" s="665" t="s">
        <v>4074</v>
      </c>
      <c r="C2524" s="219" t="s">
        <v>4074</v>
      </c>
      <c r="D2524" s="575">
        <v>259</v>
      </c>
      <c r="E2524" s="675" t="s">
        <v>6497</v>
      </c>
      <c r="F2524" s="576" t="s">
        <v>1294</v>
      </c>
      <c r="G2524" s="576" t="s">
        <v>3663</v>
      </c>
      <c r="H2524" s="749" t="s">
        <v>387</v>
      </c>
      <c r="I2524" s="749" t="s">
        <v>376</v>
      </c>
    </row>
    <row r="2525" spans="1:9">
      <c r="A2525" s="66" t="s">
        <v>1288</v>
      </c>
      <c r="B2525" s="665" t="s">
        <v>4074</v>
      </c>
      <c r="C2525" s="219" t="s">
        <v>4074</v>
      </c>
      <c r="D2525" s="575">
        <v>255</v>
      </c>
      <c r="E2525" s="675" t="s">
        <v>6497</v>
      </c>
      <c r="F2525" s="576" t="s">
        <v>1294</v>
      </c>
      <c r="G2525" s="576" t="s">
        <v>3663</v>
      </c>
      <c r="H2525" s="750" t="s">
        <v>388</v>
      </c>
      <c r="I2525" s="750" t="s">
        <v>378</v>
      </c>
    </row>
    <row r="2526" spans="1:9">
      <c r="A2526" s="66" t="s">
        <v>1288</v>
      </c>
      <c r="B2526" s="665" t="s">
        <v>4074</v>
      </c>
      <c r="C2526" s="219" t="s">
        <v>4074</v>
      </c>
      <c r="D2526" s="575">
        <v>247</v>
      </c>
      <c r="E2526" s="675" t="s">
        <v>6497</v>
      </c>
      <c r="F2526" s="576" t="s">
        <v>1294</v>
      </c>
      <c r="G2526" s="576" t="s">
        <v>3663</v>
      </c>
      <c r="H2526" s="749" t="s">
        <v>389</v>
      </c>
      <c r="I2526" s="749" t="s">
        <v>380</v>
      </c>
    </row>
    <row r="2527" spans="1:9">
      <c r="A2527" s="66" t="s">
        <v>1288</v>
      </c>
      <c r="B2527" s="665" t="s">
        <v>4074</v>
      </c>
      <c r="C2527" s="219" t="s">
        <v>4074</v>
      </c>
      <c r="D2527" s="575">
        <v>240</v>
      </c>
      <c r="E2527" s="675" t="s">
        <v>6497</v>
      </c>
      <c r="F2527" s="576" t="s">
        <v>1294</v>
      </c>
      <c r="G2527" s="576" t="s">
        <v>3663</v>
      </c>
      <c r="H2527" s="749" t="s">
        <v>390</v>
      </c>
      <c r="I2527" s="749" t="s">
        <v>382</v>
      </c>
    </row>
    <row r="2528" spans="1:9">
      <c r="A2528" s="66" t="s">
        <v>1288</v>
      </c>
      <c r="B2528" s="665" t="s">
        <v>4074</v>
      </c>
      <c r="C2528" s="219" t="s">
        <v>4074</v>
      </c>
      <c r="D2528" s="575">
        <v>194</v>
      </c>
      <c r="E2528" s="675" t="s">
        <v>6497</v>
      </c>
      <c r="F2528" s="576" t="s">
        <v>1294</v>
      </c>
      <c r="G2528" s="576" t="s">
        <v>3663</v>
      </c>
      <c r="H2528" s="749" t="s">
        <v>391</v>
      </c>
      <c r="I2528" s="749" t="s">
        <v>392</v>
      </c>
    </row>
    <row r="2529" spans="1:9">
      <c r="A2529" s="66" t="s">
        <v>1288</v>
      </c>
      <c r="B2529" s="665" t="s">
        <v>4074</v>
      </c>
      <c r="C2529" s="219" t="s">
        <v>4074</v>
      </c>
      <c r="D2529" s="575">
        <v>185</v>
      </c>
      <c r="E2529" s="675" t="s">
        <v>6497</v>
      </c>
      <c r="F2529" s="576" t="s">
        <v>1294</v>
      </c>
      <c r="G2529" s="576" t="s">
        <v>3663</v>
      </c>
      <c r="H2529" s="749" t="s">
        <v>393</v>
      </c>
      <c r="I2529" s="749" t="s">
        <v>394</v>
      </c>
    </row>
    <row r="2530" spans="1:9">
      <c r="A2530" s="66" t="s">
        <v>1288</v>
      </c>
      <c r="B2530" s="665" t="s">
        <v>4074</v>
      </c>
      <c r="C2530" s="219" t="s">
        <v>4074</v>
      </c>
      <c r="D2530" s="575">
        <v>182</v>
      </c>
      <c r="E2530" s="675" t="s">
        <v>6497</v>
      </c>
      <c r="F2530" s="576" t="s">
        <v>1294</v>
      </c>
      <c r="G2530" s="576" t="s">
        <v>3663</v>
      </c>
      <c r="H2530" s="749" t="s">
        <v>395</v>
      </c>
      <c r="I2530" s="749" t="s">
        <v>396</v>
      </c>
    </row>
    <row r="2531" spans="1:9">
      <c r="A2531" s="66" t="s">
        <v>1288</v>
      </c>
      <c r="B2531" s="665" t="s">
        <v>4074</v>
      </c>
      <c r="C2531" s="219" t="s">
        <v>4074</v>
      </c>
      <c r="D2531" s="575">
        <v>178</v>
      </c>
      <c r="E2531" s="675" t="s">
        <v>6497</v>
      </c>
      <c r="F2531" s="576" t="s">
        <v>1294</v>
      </c>
      <c r="G2531" s="576" t="s">
        <v>3663</v>
      </c>
      <c r="H2531" s="750" t="s">
        <v>397</v>
      </c>
      <c r="I2531" s="750" t="s">
        <v>398</v>
      </c>
    </row>
    <row r="2532" spans="1:9">
      <c r="A2532" s="66" t="s">
        <v>3592</v>
      </c>
      <c r="B2532" s="665" t="s">
        <v>4075</v>
      </c>
      <c r="C2532" s="219" t="s">
        <v>4075</v>
      </c>
      <c r="D2532" s="575">
        <v>308</v>
      </c>
      <c r="E2532" s="675" t="s">
        <v>6497</v>
      </c>
      <c r="F2532" s="576" t="s">
        <v>1294</v>
      </c>
      <c r="G2532" s="576" t="s">
        <v>3663</v>
      </c>
      <c r="H2532" s="751" t="s">
        <v>361</v>
      </c>
      <c r="I2532" s="751" t="s">
        <v>384</v>
      </c>
    </row>
    <row r="2533" spans="1:9">
      <c r="A2533" s="66" t="s">
        <v>3592</v>
      </c>
      <c r="B2533" s="665" t="s">
        <v>4075</v>
      </c>
      <c r="C2533" s="219" t="s">
        <v>4075</v>
      </c>
      <c r="D2533" s="575">
        <v>305</v>
      </c>
      <c r="E2533" s="675" t="s">
        <v>6497</v>
      </c>
      <c r="F2533" s="576" t="s">
        <v>1294</v>
      </c>
      <c r="G2533" s="576" t="s">
        <v>3663</v>
      </c>
      <c r="H2533" s="751" t="s">
        <v>385</v>
      </c>
      <c r="I2533" s="751" t="s">
        <v>386</v>
      </c>
    </row>
    <row r="2534" spans="1:9">
      <c r="A2534" s="66" t="s">
        <v>3592</v>
      </c>
      <c r="B2534" s="665" t="s">
        <v>4075</v>
      </c>
      <c r="C2534" s="219" t="s">
        <v>4075</v>
      </c>
      <c r="D2534" s="575">
        <v>302</v>
      </c>
      <c r="E2534" s="675" t="s">
        <v>6497</v>
      </c>
      <c r="F2534" s="576" t="s">
        <v>1294</v>
      </c>
      <c r="G2534" s="576" t="s">
        <v>3663</v>
      </c>
      <c r="H2534" s="751" t="s">
        <v>362</v>
      </c>
      <c r="I2534" s="751" t="s">
        <v>374</v>
      </c>
    </row>
    <row r="2535" spans="1:9">
      <c r="A2535" s="66" t="s">
        <v>3592</v>
      </c>
      <c r="B2535" s="665" t="s">
        <v>4075</v>
      </c>
      <c r="C2535" s="219" t="s">
        <v>4075</v>
      </c>
      <c r="D2535" s="575">
        <v>259</v>
      </c>
      <c r="E2535" s="675" t="s">
        <v>6497</v>
      </c>
      <c r="F2535" s="576" t="s">
        <v>1294</v>
      </c>
      <c r="G2535" s="576" t="s">
        <v>3663</v>
      </c>
      <c r="H2535" s="751" t="s">
        <v>387</v>
      </c>
      <c r="I2535" s="751" t="s">
        <v>376</v>
      </c>
    </row>
    <row r="2536" spans="1:9">
      <c r="A2536" s="66" t="s">
        <v>3592</v>
      </c>
      <c r="B2536" s="665" t="s">
        <v>4075</v>
      </c>
      <c r="C2536" s="219" t="s">
        <v>4075</v>
      </c>
      <c r="D2536" s="575">
        <v>255</v>
      </c>
      <c r="E2536" s="675" t="s">
        <v>6497</v>
      </c>
      <c r="F2536" s="576" t="s">
        <v>1294</v>
      </c>
      <c r="G2536" s="576" t="s">
        <v>3663</v>
      </c>
      <c r="H2536" s="751" t="s">
        <v>388</v>
      </c>
      <c r="I2536" s="751" t="s">
        <v>378</v>
      </c>
    </row>
    <row r="2537" spans="1:9">
      <c r="A2537" s="66" t="s">
        <v>3592</v>
      </c>
      <c r="B2537" s="665" t="s">
        <v>4075</v>
      </c>
      <c r="C2537" s="219" t="s">
        <v>4075</v>
      </c>
      <c r="D2537" s="575">
        <v>247</v>
      </c>
      <c r="E2537" s="675" t="s">
        <v>6497</v>
      </c>
      <c r="F2537" s="576" t="s">
        <v>1294</v>
      </c>
      <c r="G2537" s="576" t="s">
        <v>3663</v>
      </c>
      <c r="H2537" s="751" t="s">
        <v>389</v>
      </c>
      <c r="I2537" s="751" t="s">
        <v>380</v>
      </c>
    </row>
    <row r="2538" spans="1:9">
      <c r="A2538" s="66" t="s">
        <v>3592</v>
      </c>
      <c r="B2538" s="665" t="s">
        <v>4075</v>
      </c>
      <c r="C2538" s="219" t="s">
        <v>4075</v>
      </c>
      <c r="D2538" s="575">
        <v>240</v>
      </c>
      <c r="E2538" s="675" t="s">
        <v>6497</v>
      </c>
      <c r="F2538" s="576" t="s">
        <v>1294</v>
      </c>
      <c r="G2538" s="576" t="s">
        <v>3663</v>
      </c>
      <c r="H2538" s="751" t="s">
        <v>390</v>
      </c>
      <c r="I2538" s="751" t="s">
        <v>382</v>
      </c>
    </row>
    <row r="2539" spans="1:9">
      <c r="A2539" s="66" t="s">
        <v>3592</v>
      </c>
      <c r="B2539" s="665" t="s">
        <v>4075</v>
      </c>
      <c r="C2539" s="219" t="s">
        <v>4075</v>
      </c>
      <c r="D2539" s="575">
        <v>194</v>
      </c>
      <c r="E2539" s="675" t="s">
        <v>6497</v>
      </c>
      <c r="F2539" s="576" t="s">
        <v>1294</v>
      </c>
      <c r="G2539" s="576" t="s">
        <v>3663</v>
      </c>
      <c r="H2539" s="751" t="s">
        <v>391</v>
      </c>
      <c r="I2539" s="751" t="s">
        <v>392</v>
      </c>
    </row>
    <row r="2540" spans="1:9">
      <c r="A2540" s="66" t="s">
        <v>3592</v>
      </c>
      <c r="B2540" s="665" t="s">
        <v>4075</v>
      </c>
      <c r="C2540" s="219" t="s">
        <v>4075</v>
      </c>
      <c r="D2540" s="575">
        <v>185</v>
      </c>
      <c r="E2540" s="675" t="s">
        <v>6497</v>
      </c>
      <c r="F2540" s="576" t="s">
        <v>1294</v>
      </c>
      <c r="G2540" s="576" t="s">
        <v>3663</v>
      </c>
      <c r="H2540" s="751" t="s">
        <v>393</v>
      </c>
      <c r="I2540" s="751" t="s">
        <v>394</v>
      </c>
    </row>
    <row r="2541" spans="1:9">
      <c r="A2541" s="66" t="s">
        <v>3592</v>
      </c>
      <c r="B2541" s="665" t="s">
        <v>4075</v>
      </c>
      <c r="C2541" s="219" t="s">
        <v>4075</v>
      </c>
      <c r="D2541" s="575">
        <v>182</v>
      </c>
      <c r="E2541" s="675" t="s">
        <v>6497</v>
      </c>
      <c r="F2541" s="576" t="s">
        <v>1294</v>
      </c>
      <c r="G2541" s="576" t="s">
        <v>3663</v>
      </c>
      <c r="H2541" s="751" t="s">
        <v>395</v>
      </c>
      <c r="I2541" s="751" t="s">
        <v>396</v>
      </c>
    </row>
    <row r="2542" spans="1:9">
      <c r="A2542" s="66" t="s">
        <v>3592</v>
      </c>
      <c r="B2542" s="665" t="s">
        <v>4075</v>
      </c>
      <c r="C2542" s="219" t="s">
        <v>4075</v>
      </c>
      <c r="D2542" s="575">
        <v>178</v>
      </c>
      <c r="E2542" s="675" t="s">
        <v>6497</v>
      </c>
      <c r="F2542" s="576" t="s">
        <v>1294</v>
      </c>
      <c r="G2542" s="576" t="s">
        <v>3663</v>
      </c>
      <c r="H2542" s="751" t="s">
        <v>397</v>
      </c>
      <c r="I2542" s="751" t="s">
        <v>398</v>
      </c>
    </row>
    <row r="2543" spans="1:9" ht="12.75" thickBot="1">
      <c r="A2543" s="164" t="s">
        <v>2534</v>
      </c>
      <c r="B2543" s="739"/>
      <c r="C2543" s="631"/>
      <c r="D2543" s="631"/>
      <c r="E2543" s="631"/>
      <c r="F2543" s="631"/>
      <c r="G2543" s="631"/>
      <c r="H2543" s="631"/>
      <c r="I2543" s="740"/>
    </row>
    <row r="2544" spans="1:9">
      <c r="A2544" s="669" t="s">
        <v>2229</v>
      </c>
      <c r="B2544" s="592" t="s">
        <v>10657</v>
      </c>
      <c r="C2544" s="592" t="s">
        <v>10657</v>
      </c>
      <c r="D2544" s="575">
        <v>1248</v>
      </c>
      <c r="E2544" s="675" t="s">
        <v>6497</v>
      </c>
      <c r="F2544" s="747" t="s">
        <v>7</v>
      </c>
      <c r="G2544" s="714" t="s">
        <v>3663</v>
      </c>
      <c r="H2544" s="745">
        <v>1</v>
      </c>
      <c r="I2544" s="752" t="s">
        <v>380</v>
      </c>
    </row>
    <row r="2545" spans="1:9">
      <c r="A2545" s="669" t="s">
        <v>2229</v>
      </c>
      <c r="B2545" s="592" t="s">
        <v>10657</v>
      </c>
      <c r="C2545" s="592" t="s">
        <v>10657</v>
      </c>
      <c r="D2545" s="575">
        <v>1164</v>
      </c>
      <c r="E2545" s="675" t="s">
        <v>6497</v>
      </c>
      <c r="F2545" s="747" t="s">
        <v>7</v>
      </c>
      <c r="G2545" s="714" t="s">
        <v>3663</v>
      </c>
      <c r="H2545" s="753" t="s">
        <v>390</v>
      </c>
      <c r="I2545" s="754">
        <v>200</v>
      </c>
    </row>
    <row r="2546" spans="1:9">
      <c r="A2546" s="669" t="s">
        <v>2229</v>
      </c>
      <c r="B2546" s="592" t="s">
        <v>10657</v>
      </c>
      <c r="C2546" s="592" t="s">
        <v>10657</v>
      </c>
      <c r="D2546" s="575">
        <v>1104</v>
      </c>
      <c r="E2546" s="675" t="s">
        <v>6497</v>
      </c>
      <c r="F2546" s="747" t="s">
        <v>7</v>
      </c>
      <c r="G2546" s="714" t="s">
        <v>3663</v>
      </c>
      <c r="H2546" s="753" t="s">
        <v>391</v>
      </c>
      <c r="I2546" s="754">
        <v>500</v>
      </c>
    </row>
    <row r="2547" spans="1:9">
      <c r="A2547" s="669" t="s">
        <v>2229</v>
      </c>
      <c r="B2547" s="592" t="s">
        <v>10657</v>
      </c>
      <c r="C2547" s="592" t="s">
        <v>10657</v>
      </c>
      <c r="D2547" s="575">
        <v>1080</v>
      </c>
      <c r="E2547" s="675" t="s">
        <v>6497</v>
      </c>
      <c r="F2547" s="747" t="s">
        <v>7</v>
      </c>
      <c r="G2547" s="714" t="s">
        <v>3663</v>
      </c>
      <c r="H2547" s="753" t="s">
        <v>393</v>
      </c>
      <c r="I2547" s="754">
        <v>1000</v>
      </c>
    </row>
    <row r="2548" spans="1:9">
      <c r="A2548" s="669" t="s">
        <v>2229</v>
      </c>
      <c r="B2548" s="592" t="s">
        <v>10657</v>
      </c>
      <c r="C2548" s="592" t="s">
        <v>10657</v>
      </c>
      <c r="D2548" s="575">
        <v>1056</v>
      </c>
      <c r="E2548" s="675" t="s">
        <v>6497</v>
      </c>
      <c r="F2548" s="747" t="s">
        <v>7</v>
      </c>
      <c r="G2548" s="714" t="s">
        <v>3663</v>
      </c>
      <c r="H2548" s="753" t="s">
        <v>395</v>
      </c>
      <c r="I2548" s="754" t="s">
        <v>2227</v>
      </c>
    </row>
    <row r="2549" spans="1:9" ht="12.75" thickBot="1">
      <c r="A2549" s="164" t="s">
        <v>2535</v>
      </c>
      <c r="B2549" s="739"/>
      <c r="C2549" s="631"/>
      <c r="D2549" s="631"/>
      <c r="E2549" s="631"/>
      <c r="F2549" s="631"/>
      <c r="G2549" s="631"/>
      <c r="H2549" s="631"/>
      <c r="I2549" s="740"/>
    </row>
    <row r="2550" spans="1:9">
      <c r="A2550" s="669" t="s">
        <v>2230</v>
      </c>
      <c r="B2550" s="665" t="s">
        <v>4076</v>
      </c>
      <c r="C2550" s="665" t="s">
        <v>4076</v>
      </c>
      <c r="D2550" s="575">
        <v>1248</v>
      </c>
      <c r="E2550" s="675" t="s">
        <v>6497</v>
      </c>
      <c r="F2550" s="747" t="s">
        <v>1294</v>
      </c>
      <c r="G2550" s="714" t="s">
        <v>3663</v>
      </c>
      <c r="H2550" s="745">
        <v>1</v>
      </c>
      <c r="I2550" s="752" t="s">
        <v>380</v>
      </c>
    </row>
    <row r="2551" spans="1:9">
      <c r="A2551" s="669" t="s">
        <v>2230</v>
      </c>
      <c r="B2551" s="665" t="s">
        <v>4076</v>
      </c>
      <c r="C2551" s="665" t="s">
        <v>4076</v>
      </c>
      <c r="D2551" s="575">
        <v>1164</v>
      </c>
      <c r="E2551" s="675" t="s">
        <v>6497</v>
      </c>
      <c r="F2551" s="747" t="s">
        <v>1294</v>
      </c>
      <c r="G2551" s="714" t="s">
        <v>3663</v>
      </c>
      <c r="H2551" s="753" t="s">
        <v>390</v>
      </c>
      <c r="I2551" s="754">
        <v>200</v>
      </c>
    </row>
    <row r="2552" spans="1:9">
      <c r="A2552" s="669" t="s">
        <v>2230</v>
      </c>
      <c r="B2552" s="665" t="s">
        <v>4076</v>
      </c>
      <c r="C2552" s="665" t="s">
        <v>4076</v>
      </c>
      <c r="D2552" s="575">
        <v>1104</v>
      </c>
      <c r="E2552" s="675" t="s">
        <v>6497</v>
      </c>
      <c r="F2552" s="747" t="s">
        <v>1294</v>
      </c>
      <c r="G2552" s="714" t="s">
        <v>3663</v>
      </c>
      <c r="H2552" s="753" t="s">
        <v>391</v>
      </c>
      <c r="I2552" s="754">
        <v>500</v>
      </c>
    </row>
    <row r="2553" spans="1:9">
      <c r="A2553" s="669" t="s">
        <v>2230</v>
      </c>
      <c r="B2553" s="665" t="s">
        <v>4076</v>
      </c>
      <c r="C2553" s="665" t="s">
        <v>4076</v>
      </c>
      <c r="D2553" s="575">
        <v>1080</v>
      </c>
      <c r="E2553" s="675" t="s">
        <v>6497</v>
      </c>
      <c r="F2553" s="747" t="s">
        <v>1294</v>
      </c>
      <c r="G2553" s="714" t="s">
        <v>3663</v>
      </c>
      <c r="H2553" s="753" t="s">
        <v>393</v>
      </c>
      <c r="I2553" s="754">
        <v>1000</v>
      </c>
    </row>
    <row r="2554" spans="1:9" ht="12.75" thickBot="1">
      <c r="A2554" s="669" t="s">
        <v>2230</v>
      </c>
      <c r="B2554" s="665" t="s">
        <v>4076</v>
      </c>
      <c r="C2554" s="665" t="s">
        <v>4076</v>
      </c>
      <c r="D2554" s="575">
        <v>1056</v>
      </c>
      <c r="E2554" s="675" t="s">
        <v>6497</v>
      </c>
      <c r="F2554" s="747" t="s">
        <v>1294</v>
      </c>
      <c r="G2554" s="714" t="s">
        <v>3663</v>
      </c>
      <c r="H2554" s="753" t="s">
        <v>395</v>
      </c>
      <c r="I2554" s="754" t="s">
        <v>2227</v>
      </c>
    </row>
    <row r="2555" spans="1:9" ht="12.75" thickBot="1">
      <c r="A2555" s="394" t="s">
        <v>2536</v>
      </c>
      <c r="B2555" s="739"/>
      <c r="C2555" s="631"/>
      <c r="D2555" s="631"/>
      <c r="E2555" s="631"/>
      <c r="F2555" s="631"/>
      <c r="G2555" s="631"/>
      <c r="H2555" s="631"/>
      <c r="I2555" s="740"/>
    </row>
    <row r="2556" spans="1:9">
      <c r="A2556" s="699" t="s">
        <v>1289</v>
      </c>
      <c r="B2556" s="699" t="s">
        <v>3333</v>
      </c>
      <c r="C2556" s="699" t="s">
        <v>3333</v>
      </c>
      <c r="D2556" s="575">
        <v>468</v>
      </c>
      <c r="E2556" s="675" t="s">
        <v>6497</v>
      </c>
      <c r="F2556" s="714" t="s">
        <v>7</v>
      </c>
      <c r="G2556" s="741" t="s">
        <v>3666</v>
      </c>
      <c r="H2556" s="743">
        <v>1</v>
      </c>
      <c r="I2556" s="743">
        <v>2</v>
      </c>
    </row>
    <row r="2557" spans="1:9">
      <c r="A2557" s="699" t="s">
        <v>1289</v>
      </c>
      <c r="B2557" s="699" t="s">
        <v>3333</v>
      </c>
      <c r="C2557" s="699" t="s">
        <v>3333</v>
      </c>
      <c r="D2557" s="575">
        <v>456</v>
      </c>
      <c r="E2557" s="675" t="s">
        <v>6497</v>
      </c>
      <c r="F2557" s="714" t="s">
        <v>7</v>
      </c>
      <c r="G2557" s="741" t="s">
        <v>3666</v>
      </c>
      <c r="H2557" s="743">
        <v>3</v>
      </c>
      <c r="I2557" s="743">
        <v>4</v>
      </c>
    </row>
    <row r="2558" spans="1:9">
      <c r="A2558" s="699" t="s">
        <v>1289</v>
      </c>
      <c r="B2558" s="699" t="s">
        <v>3333</v>
      </c>
      <c r="C2558" s="699" t="s">
        <v>3333</v>
      </c>
      <c r="D2558" s="575">
        <v>372</v>
      </c>
      <c r="E2558" s="675" t="s">
        <v>6497</v>
      </c>
      <c r="F2558" s="714" t="s">
        <v>7</v>
      </c>
      <c r="G2558" s="741" t="s">
        <v>3666</v>
      </c>
      <c r="H2558" s="743">
        <v>5</v>
      </c>
      <c r="I2558" s="743">
        <v>9</v>
      </c>
    </row>
    <row r="2559" spans="1:9">
      <c r="A2559" s="699" t="s">
        <v>1289</v>
      </c>
      <c r="B2559" s="699" t="s">
        <v>3333</v>
      </c>
      <c r="C2559" s="699" t="s">
        <v>3333</v>
      </c>
      <c r="D2559" s="575">
        <v>360</v>
      </c>
      <c r="E2559" s="675" t="s">
        <v>6497</v>
      </c>
      <c r="F2559" s="714" t="s">
        <v>7</v>
      </c>
      <c r="G2559" s="741" t="s">
        <v>3666</v>
      </c>
      <c r="H2559" s="743">
        <v>10</v>
      </c>
      <c r="I2559" s="743">
        <v>24</v>
      </c>
    </row>
    <row r="2560" spans="1:9">
      <c r="A2560" s="699" t="s">
        <v>1289</v>
      </c>
      <c r="B2560" s="699" t="s">
        <v>3333</v>
      </c>
      <c r="C2560" s="699" t="s">
        <v>3333</v>
      </c>
      <c r="D2560" s="575">
        <v>336</v>
      </c>
      <c r="E2560" s="675" t="s">
        <v>6497</v>
      </c>
      <c r="F2560" s="714" t="s">
        <v>7</v>
      </c>
      <c r="G2560" s="741" t="s">
        <v>3666</v>
      </c>
      <c r="H2560" s="743">
        <v>25</v>
      </c>
      <c r="I2560" s="743">
        <v>49</v>
      </c>
    </row>
    <row r="2561" spans="1:9">
      <c r="A2561" s="699" t="s">
        <v>1289</v>
      </c>
      <c r="B2561" s="699" t="s">
        <v>3333</v>
      </c>
      <c r="C2561" s="699" t="s">
        <v>3333</v>
      </c>
      <c r="D2561" s="575">
        <v>324</v>
      </c>
      <c r="E2561" s="675" t="s">
        <v>6497</v>
      </c>
      <c r="F2561" s="714" t="s">
        <v>7</v>
      </c>
      <c r="G2561" s="741" t="s">
        <v>3666</v>
      </c>
      <c r="H2561" s="743">
        <v>50</v>
      </c>
      <c r="I2561" s="743">
        <v>99</v>
      </c>
    </row>
    <row r="2562" spans="1:9" ht="12.75" thickBot="1">
      <c r="A2562" s="699" t="s">
        <v>1289</v>
      </c>
      <c r="B2562" s="699" t="s">
        <v>3333</v>
      </c>
      <c r="C2562" s="699" t="s">
        <v>3333</v>
      </c>
      <c r="D2562" s="575">
        <v>276</v>
      </c>
      <c r="E2562" s="675" t="s">
        <v>6497</v>
      </c>
      <c r="F2562" s="714" t="s">
        <v>7</v>
      </c>
      <c r="G2562" s="741" t="s">
        <v>3666</v>
      </c>
      <c r="H2562" s="743">
        <v>100</v>
      </c>
      <c r="I2562" s="743">
        <v>99999</v>
      </c>
    </row>
    <row r="2563" spans="1:9" ht="12.75" thickBot="1">
      <c r="A2563" s="394" t="s">
        <v>2537</v>
      </c>
      <c r="B2563" s="739"/>
      <c r="C2563" s="631"/>
      <c r="D2563" s="631"/>
      <c r="E2563" s="631"/>
      <c r="F2563" s="631"/>
      <c r="G2563" s="631"/>
      <c r="H2563" s="631"/>
      <c r="I2563" s="740"/>
    </row>
    <row r="2564" spans="1:9">
      <c r="A2564" s="699" t="s">
        <v>1290</v>
      </c>
      <c r="B2564" s="699" t="s">
        <v>3334</v>
      </c>
      <c r="C2564" s="699" t="s">
        <v>3334</v>
      </c>
      <c r="D2564" s="575">
        <v>468</v>
      </c>
      <c r="E2564" s="675" t="s">
        <v>6497</v>
      </c>
      <c r="F2564" s="576" t="s">
        <v>1294</v>
      </c>
      <c r="G2564" s="576" t="s">
        <v>3666</v>
      </c>
      <c r="H2564" s="745">
        <v>1</v>
      </c>
      <c r="I2564" s="745">
        <v>2</v>
      </c>
    </row>
    <row r="2565" spans="1:9">
      <c r="A2565" s="699" t="s">
        <v>1290</v>
      </c>
      <c r="B2565" s="699" t="s">
        <v>3334</v>
      </c>
      <c r="C2565" s="699" t="s">
        <v>3334</v>
      </c>
      <c r="D2565" s="575">
        <v>456</v>
      </c>
      <c r="E2565" s="675" t="s">
        <v>6497</v>
      </c>
      <c r="F2565" s="576" t="s">
        <v>1294</v>
      </c>
      <c r="G2565" s="576" t="s">
        <v>3666</v>
      </c>
      <c r="H2565" s="745">
        <v>3</v>
      </c>
      <c r="I2565" s="745">
        <v>4</v>
      </c>
    </row>
    <row r="2566" spans="1:9">
      <c r="A2566" s="699" t="s">
        <v>1290</v>
      </c>
      <c r="B2566" s="699" t="s">
        <v>3334</v>
      </c>
      <c r="C2566" s="699" t="s">
        <v>3334</v>
      </c>
      <c r="D2566" s="575">
        <v>372</v>
      </c>
      <c r="E2566" s="675" t="s">
        <v>6497</v>
      </c>
      <c r="F2566" s="576" t="s">
        <v>1294</v>
      </c>
      <c r="G2566" s="576" t="s">
        <v>3666</v>
      </c>
      <c r="H2566" s="745">
        <v>5</v>
      </c>
      <c r="I2566" s="745">
        <v>9</v>
      </c>
    </row>
    <row r="2567" spans="1:9">
      <c r="A2567" s="699" t="s">
        <v>1290</v>
      </c>
      <c r="B2567" s="699" t="s">
        <v>3334</v>
      </c>
      <c r="C2567" s="699" t="s">
        <v>3334</v>
      </c>
      <c r="D2567" s="575">
        <v>360</v>
      </c>
      <c r="E2567" s="675" t="s">
        <v>6497</v>
      </c>
      <c r="F2567" s="576" t="s">
        <v>1294</v>
      </c>
      <c r="G2567" s="576" t="s">
        <v>3666</v>
      </c>
      <c r="H2567" s="745">
        <v>10</v>
      </c>
      <c r="I2567" s="745">
        <v>24</v>
      </c>
    </row>
    <row r="2568" spans="1:9">
      <c r="A2568" s="699" t="s">
        <v>1290</v>
      </c>
      <c r="B2568" s="699" t="s">
        <v>3334</v>
      </c>
      <c r="C2568" s="699" t="s">
        <v>3334</v>
      </c>
      <c r="D2568" s="575">
        <v>336</v>
      </c>
      <c r="E2568" s="675" t="s">
        <v>6497</v>
      </c>
      <c r="F2568" s="576" t="s">
        <v>1294</v>
      </c>
      <c r="G2568" s="576" t="s">
        <v>3666</v>
      </c>
      <c r="H2568" s="745">
        <v>25</v>
      </c>
      <c r="I2568" s="745">
        <v>49</v>
      </c>
    </row>
    <row r="2569" spans="1:9">
      <c r="A2569" s="699" t="s">
        <v>1290</v>
      </c>
      <c r="B2569" s="699" t="s">
        <v>3334</v>
      </c>
      <c r="C2569" s="699" t="s">
        <v>3334</v>
      </c>
      <c r="D2569" s="575">
        <v>324</v>
      </c>
      <c r="E2569" s="675" t="s">
        <v>6497</v>
      </c>
      <c r="F2569" s="576" t="s">
        <v>1294</v>
      </c>
      <c r="G2569" s="576" t="s">
        <v>3666</v>
      </c>
      <c r="H2569" s="745">
        <v>50</v>
      </c>
      <c r="I2569" s="745">
        <v>99</v>
      </c>
    </row>
    <row r="2570" spans="1:9" ht="12.75" thickBot="1">
      <c r="A2570" s="699" t="s">
        <v>1290</v>
      </c>
      <c r="B2570" s="699" t="s">
        <v>3334</v>
      </c>
      <c r="C2570" s="699" t="s">
        <v>3334</v>
      </c>
      <c r="D2570" s="575">
        <v>276</v>
      </c>
      <c r="E2570" s="675" t="s">
        <v>6497</v>
      </c>
      <c r="F2570" s="576" t="s">
        <v>1294</v>
      </c>
      <c r="G2570" s="576" t="s">
        <v>3666</v>
      </c>
      <c r="H2570" s="745">
        <v>100</v>
      </c>
      <c r="I2570" s="745">
        <v>99999</v>
      </c>
    </row>
    <row r="2571" spans="1:9" ht="12.75" thickBot="1">
      <c r="A2571" s="394" t="s">
        <v>2538</v>
      </c>
      <c r="B2571" s="739"/>
      <c r="C2571" s="631"/>
      <c r="D2571" s="631"/>
      <c r="E2571" s="631"/>
      <c r="F2571" s="631"/>
      <c r="G2571" s="631"/>
      <c r="H2571" s="631"/>
      <c r="I2571" s="740"/>
    </row>
    <row r="2572" spans="1:9">
      <c r="A2572" s="699" t="s">
        <v>2267</v>
      </c>
      <c r="B2572" s="699" t="s">
        <v>3335</v>
      </c>
      <c r="C2572" s="699" t="s">
        <v>3335</v>
      </c>
      <c r="D2572" s="575">
        <v>696</v>
      </c>
      <c r="E2572" s="675" t="s">
        <v>6497</v>
      </c>
      <c r="F2572" s="576" t="s">
        <v>7</v>
      </c>
      <c r="G2572" s="576" t="s">
        <v>3666</v>
      </c>
      <c r="H2572" s="745">
        <v>1</v>
      </c>
      <c r="I2572" s="745">
        <v>4</v>
      </c>
    </row>
    <row r="2573" spans="1:9">
      <c r="A2573" s="699" t="s">
        <v>2267</v>
      </c>
      <c r="B2573" s="699" t="s">
        <v>3335</v>
      </c>
      <c r="C2573" s="699" t="s">
        <v>3335</v>
      </c>
      <c r="D2573" s="575">
        <v>564</v>
      </c>
      <c r="E2573" s="675" t="s">
        <v>6497</v>
      </c>
      <c r="F2573" s="576" t="s">
        <v>7</v>
      </c>
      <c r="G2573" s="576" t="s">
        <v>3666</v>
      </c>
      <c r="H2573" s="745">
        <v>5</v>
      </c>
      <c r="I2573" s="745">
        <v>9</v>
      </c>
    </row>
    <row r="2574" spans="1:9">
      <c r="A2574" s="699" t="s">
        <v>2267</v>
      </c>
      <c r="B2574" s="699" t="s">
        <v>3335</v>
      </c>
      <c r="C2574" s="699" t="s">
        <v>3335</v>
      </c>
      <c r="D2574" s="575">
        <v>456</v>
      </c>
      <c r="E2574" s="675" t="s">
        <v>6497</v>
      </c>
      <c r="F2574" s="576" t="s">
        <v>7</v>
      </c>
      <c r="G2574" s="576" t="s">
        <v>3666</v>
      </c>
      <c r="H2574" s="745">
        <v>10</v>
      </c>
      <c r="I2574" s="745">
        <v>24</v>
      </c>
    </row>
    <row r="2575" spans="1:9" ht="12.75" thickBot="1">
      <c r="A2575" s="699" t="s">
        <v>2267</v>
      </c>
      <c r="B2575" s="699" t="s">
        <v>3335</v>
      </c>
      <c r="C2575" s="699" t="s">
        <v>3335</v>
      </c>
      <c r="D2575" s="575">
        <v>384</v>
      </c>
      <c r="E2575" s="675" t="s">
        <v>6497</v>
      </c>
      <c r="F2575" s="576" t="s">
        <v>7</v>
      </c>
      <c r="G2575" s="576" t="s">
        <v>3666</v>
      </c>
      <c r="H2575" s="745">
        <v>25</v>
      </c>
      <c r="I2575" s="745">
        <v>99999</v>
      </c>
    </row>
    <row r="2576" spans="1:9" ht="12.75" thickBot="1">
      <c r="A2576" s="394" t="s">
        <v>2539</v>
      </c>
      <c r="B2576" s="739"/>
      <c r="C2576" s="631"/>
      <c r="D2576" s="631"/>
      <c r="E2576" s="631"/>
      <c r="F2576" s="631"/>
      <c r="G2576" s="631"/>
      <c r="H2576" s="631"/>
      <c r="I2576" s="740"/>
    </row>
    <row r="2577" spans="1:9">
      <c r="A2577" s="699" t="s">
        <v>2268</v>
      </c>
      <c r="B2577" s="699" t="s">
        <v>3336</v>
      </c>
      <c r="C2577" s="699" t="s">
        <v>3336</v>
      </c>
      <c r="D2577" s="575">
        <v>696</v>
      </c>
      <c r="E2577" s="675" t="s">
        <v>6497</v>
      </c>
      <c r="F2577" s="576" t="s">
        <v>1294</v>
      </c>
      <c r="G2577" s="576" t="s">
        <v>3666</v>
      </c>
      <c r="H2577" s="745">
        <v>1</v>
      </c>
      <c r="I2577" s="745">
        <v>4</v>
      </c>
    </row>
    <row r="2578" spans="1:9">
      <c r="A2578" s="699" t="s">
        <v>2268</v>
      </c>
      <c r="B2578" s="699" t="s">
        <v>3336</v>
      </c>
      <c r="C2578" s="699" t="s">
        <v>3336</v>
      </c>
      <c r="D2578" s="575">
        <v>564</v>
      </c>
      <c r="E2578" s="675" t="s">
        <v>6497</v>
      </c>
      <c r="F2578" s="576" t="s">
        <v>1294</v>
      </c>
      <c r="G2578" s="576" t="s">
        <v>3666</v>
      </c>
      <c r="H2578" s="745">
        <v>5</v>
      </c>
      <c r="I2578" s="745">
        <v>9</v>
      </c>
    </row>
    <row r="2579" spans="1:9">
      <c r="A2579" s="699" t="s">
        <v>2268</v>
      </c>
      <c r="B2579" s="699" t="s">
        <v>3336</v>
      </c>
      <c r="C2579" s="699" t="s">
        <v>3336</v>
      </c>
      <c r="D2579" s="575">
        <v>456</v>
      </c>
      <c r="E2579" s="675" t="s">
        <v>6497</v>
      </c>
      <c r="F2579" s="576" t="s">
        <v>1294</v>
      </c>
      <c r="G2579" s="576" t="s">
        <v>3666</v>
      </c>
      <c r="H2579" s="745">
        <v>10</v>
      </c>
      <c r="I2579" s="745">
        <v>24</v>
      </c>
    </row>
    <row r="2580" spans="1:9" ht="12.75" thickBot="1">
      <c r="A2580" s="699" t="s">
        <v>2268</v>
      </c>
      <c r="B2580" s="699" t="s">
        <v>3336</v>
      </c>
      <c r="C2580" s="699" t="s">
        <v>3336</v>
      </c>
      <c r="D2580" s="575">
        <v>384</v>
      </c>
      <c r="E2580" s="675" t="s">
        <v>6497</v>
      </c>
      <c r="F2580" s="576" t="s">
        <v>1294</v>
      </c>
      <c r="G2580" s="576" t="s">
        <v>3666</v>
      </c>
      <c r="H2580" s="745">
        <v>25</v>
      </c>
      <c r="I2580" s="745">
        <v>99999</v>
      </c>
    </row>
    <row r="2581" spans="1:9" ht="12.75" thickBot="1">
      <c r="A2581" s="394" t="s">
        <v>2538</v>
      </c>
      <c r="B2581" s="739"/>
      <c r="C2581" s="631"/>
      <c r="D2581" s="631"/>
      <c r="E2581" s="631"/>
      <c r="F2581" s="631"/>
      <c r="G2581" s="631"/>
      <c r="H2581" s="631"/>
      <c r="I2581" s="740"/>
    </row>
    <row r="2582" spans="1:9">
      <c r="A2582" s="699" t="s">
        <v>4111</v>
      </c>
      <c r="B2582" s="699" t="s">
        <v>3335</v>
      </c>
      <c r="C2582" s="699" t="s">
        <v>4110</v>
      </c>
      <c r="D2582" s="575">
        <v>672</v>
      </c>
      <c r="E2582" s="675" t="s">
        <v>6497</v>
      </c>
      <c r="F2582" s="576" t="s">
        <v>7</v>
      </c>
      <c r="G2582" s="576" t="s">
        <v>3666</v>
      </c>
      <c r="H2582" s="745">
        <v>1</v>
      </c>
      <c r="I2582" s="745">
        <v>4</v>
      </c>
    </row>
    <row r="2583" spans="1:9">
      <c r="A2583" s="699" t="s">
        <v>4111</v>
      </c>
      <c r="B2583" s="699" t="s">
        <v>3335</v>
      </c>
      <c r="C2583" s="699" t="s">
        <v>4110</v>
      </c>
      <c r="D2583" s="575">
        <v>540</v>
      </c>
      <c r="E2583" s="675" t="s">
        <v>6497</v>
      </c>
      <c r="F2583" s="576" t="s">
        <v>7</v>
      </c>
      <c r="G2583" s="576" t="s">
        <v>3666</v>
      </c>
      <c r="H2583" s="745">
        <v>5</v>
      </c>
      <c r="I2583" s="745">
        <v>9</v>
      </c>
    </row>
    <row r="2584" spans="1:9">
      <c r="A2584" s="699" t="s">
        <v>4111</v>
      </c>
      <c r="B2584" s="699" t="s">
        <v>3335</v>
      </c>
      <c r="C2584" s="699" t="s">
        <v>4110</v>
      </c>
      <c r="D2584" s="575">
        <v>432</v>
      </c>
      <c r="E2584" s="675" t="s">
        <v>6497</v>
      </c>
      <c r="F2584" s="576" t="s">
        <v>7</v>
      </c>
      <c r="G2584" s="576" t="s">
        <v>3666</v>
      </c>
      <c r="H2584" s="745">
        <v>10</v>
      </c>
      <c r="I2584" s="745">
        <v>24</v>
      </c>
    </row>
    <row r="2585" spans="1:9" ht="12.75" thickBot="1">
      <c r="A2585" s="699" t="s">
        <v>4111</v>
      </c>
      <c r="B2585" s="699" t="s">
        <v>3335</v>
      </c>
      <c r="C2585" s="699" t="s">
        <v>4110</v>
      </c>
      <c r="D2585" s="575">
        <v>372</v>
      </c>
      <c r="E2585" s="675" t="s">
        <v>6497</v>
      </c>
      <c r="F2585" s="576" t="s">
        <v>7</v>
      </c>
      <c r="G2585" s="576" t="s">
        <v>3666</v>
      </c>
      <c r="H2585" s="745">
        <v>25</v>
      </c>
      <c r="I2585" s="745">
        <v>99999</v>
      </c>
    </row>
    <row r="2586" spans="1:9" ht="12.75" thickBot="1">
      <c r="A2586" s="394" t="s">
        <v>2539</v>
      </c>
      <c r="B2586" s="739"/>
      <c r="C2586" s="631"/>
      <c r="D2586" s="631"/>
      <c r="E2586" s="631"/>
      <c r="F2586" s="631"/>
      <c r="G2586" s="631"/>
      <c r="H2586" s="631"/>
      <c r="I2586" s="740"/>
    </row>
    <row r="2587" spans="1:9">
      <c r="A2587" s="699" t="s">
        <v>4112</v>
      </c>
      <c r="B2587" s="699" t="s">
        <v>3336</v>
      </c>
      <c r="C2587" s="699" t="s">
        <v>4110</v>
      </c>
      <c r="D2587" s="575">
        <v>672</v>
      </c>
      <c r="E2587" s="675" t="s">
        <v>6497</v>
      </c>
      <c r="F2587" s="576" t="s">
        <v>1294</v>
      </c>
      <c r="G2587" s="576" t="s">
        <v>3666</v>
      </c>
      <c r="H2587" s="745">
        <v>1</v>
      </c>
      <c r="I2587" s="745">
        <v>4</v>
      </c>
    </row>
    <row r="2588" spans="1:9">
      <c r="A2588" s="699" t="s">
        <v>4112</v>
      </c>
      <c r="B2588" s="699" t="s">
        <v>3336</v>
      </c>
      <c r="C2588" s="699" t="s">
        <v>4110</v>
      </c>
      <c r="D2588" s="575">
        <v>540</v>
      </c>
      <c r="E2588" s="675" t="s">
        <v>6497</v>
      </c>
      <c r="F2588" s="576" t="s">
        <v>1294</v>
      </c>
      <c r="G2588" s="576" t="s">
        <v>3666</v>
      </c>
      <c r="H2588" s="745">
        <v>5</v>
      </c>
      <c r="I2588" s="745">
        <v>9</v>
      </c>
    </row>
    <row r="2589" spans="1:9">
      <c r="A2589" s="699" t="s">
        <v>4112</v>
      </c>
      <c r="B2589" s="699" t="s">
        <v>3336</v>
      </c>
      <c r="C2589" s="699" t="s">
        <v>4110</v>
      </c>
      <c r="D2589" s="575">
        <v>432</v>
      </c>
      <c r="E2589" s="675" t="s">
        <v>6497</v>
      </c>
      <c r="F2589" s="576" t="s">
        <v>1294</v>
      </c>
      <c r="G2589" s="576" t="s">
        <v>3666</v>
      </c>
      <c r="H2589" s="745">
        <v>10</v>
      </c>
      <c r="I2589" s="745">
        <v>24</v>
      </c>
    </row>
    <row r="2590" spans="1:9" ht="12.75" thickBot="1">
      <c r="A2590" s="699" t="s">
        <v>4112</v>
      </c>
      <c r="B2590" s="699" t="s">
        <v>3336</v>
      </c>
      <c r="C2590" s="699" t="s">
        <v>4110</v>
      </c>
      <c r="D2590" s="575">
        <v>372</v>
      </c>
      <c r="E2590" s="675" t="s">
        <v>6497</v>
      </c>
      <c r="F2590" s="576" t="s">
        <v>1294</v>
      </c>
      <c r="G2590" s="576" t="s">
        <v>3666</v>
      </c>
      <c r="H2590" s="745">
        <v>25</v>
      </c>
      <c r="I2590" s="745">
        <v>99999</v>
      </c>
    </row>
    <row r="2591" spans="1:9" ht="12.75" thickBot="1">
      <c r="A2591" s="916" t="s">
        <v>3805</v>
      </c>
      <c r="B2591" s="739"/>
      <c r="C2591" s="631"/>
      <c r="D2591" s="631"/>
      <c r="E2591" s="631"/>
      <c r="F2591" s="631"/>
      <c r="G2591" s="631"/>
      <c r="H2591" s="631"/>
      <c r="I2591" s="740"/>
    </row>
    <row r="2592" spans="1:9">
      <c r="A2592" s="699" t="s">
        <v>3751</v>
      </c>
      <c r="B2592" s="592" t="s">
        <v>10552</v>
      </c>
      <c r="C2592" s="592" t="s">
        <v>10552</v>
      </c>
      <c r="D2592" s="575">
        <v>16248</v>
      </c>
      <c r="E2592" s="675" t="s">
        <v>6497</v>
      </c>
      <c r="F2592" s="576" t="s">
        <v>7</v>
      </c>
      <c r="G2592" s="576" t="s">
        <v>3666</v>
      </c>
      <c r="H2592" s="745">
        <v>1</v>
      </c>
      <c r="I2592" s="745">
        <v>3</v>
      </c>
    </row>
    <row r="2593" spans="1:9">
      <c r="A2593" s="699" t="s">
        <v>3751</v>
      </c>
      <c r="B2593" s="592" t="s">
        <v>10552</v>
      </c>
      <c r="C2593" s="592" t="s">
        <v>10552</v>
      </c>
      <c r="D2593" s="575">
        <v>11376</v>
      </c>
      <c r="E2593" s="675" t="s">
        <v>6497</v>
      </c>
      <c r="F2593" s="576" t="s">
        <v>7</v>
      </c>
      <c r="G2593" s="576" t="s">
        <v>3666</v>
      </c>
      <c r="H2593" s="745">
        <v>4</v>
      </c>
      <c r="I2593" s="745">
        <v>9</v>
      </c>
    </row>
    <row r="2594" spans="1:9">
      <c r="A2594" s="699" t="s">
        <v>3751</v>
      </c>
      <c r="B2594" s="592" t="s">
        <v>10552</v>
      </c>
      <c r="C2594" s="592" t="s">
        <v>10552</v>
      </c>
      <c r="D2594" s="575">
        <v>8940</v>
      </c>
      <c r="E2594" s="675" t="s">
        <v>6497</v>
      </c>
      <c r="F2594" s="576" t="s">
        <v>7</v>
      </c>
      <c r="G2594" s="576" t="s">
        <v>3666</v>
      </c>
      <c r="H2594" s="745">
        <v>10</v>
      </c>
      <c r="I2594" s="745">
        <v>29</v>
      </c>
    </row>
    <row r="2595" spans="1:9">
      <c r="A2595" s="699" t="s">
        <v>3751</v>
      </c>
      <c r="B2595" s="592" t="s">
        <v>10552</v>
      </c>
      <c r="C2595" s="592" t="s">
        <v>10552</v>
      </c>
      <c r="D2595" s="575">
        <v>6504</v>
      </c>
      <c r="E2595" s="675" t="s">
        <v>6497</v>
      </c>
      <c r="F2595" s="576" t="s">
        <v>7</v>
      </c>
      <c r="G2595" s="576" t="s">
        <v>3666</v>
      </c>
      <c r="H2595" s="745">
        <v>30</v>
      </c>
      <c r="I2595" s="745">
        <v>99999</v>
      </c>
    </row>
    <row r="2596" spans="1:9">
      <c r="A2596" s="699" t="s">
        <v>3752</v>
      </c>
      <c r="B2596" s="591" t="s">
        <v>3753</v>
      </c>
      <c r="C2596" s="591" t="s">
        <v>3753</v>
      </c>
      <c r="D2596" s="575">
        <v>16248</v>
      </c>
      <c r="E2596" s="675" t="s">
        <v>6497</v>
      </c>
      <c r="F2596" s="576" t="s">
        <v>1294</v>
      </c>
      <c r="G2596" s="576" t="s">
        <v>3666</v>
      </c>
      <c r="H2596" s="745">
        <v>1</v>
      </c>
      <c r="I2596" s="745">
        <v>3</v>
      </c>
    </row>
    <row r="2597" spans="1:9">
      <c r="A2597" s="699" t="s">
        <v>3752</v>
      </c>
      <c r="B2597" s="591" t="s">
        <v>3753</v>
      </c>
      <c r="C2597" s="591" t="s">
        <v>3753</v>
      </c>
      <c r="D2597" s="575">
        <v>11376</v>
      </c>
      <c r="E2597" s="675" t="s">
        <v>6497</v>
      </c>
      <c r="F2597" s="576" t="s">
        <v>1294</v>
      </c>
      <c r="G2597" s="576" t="s">
        <v>3666</v>
      </c>
      <c r="H2597" s="745">
        <v>4</v>
      </c>
      <c r="I2597" s="745">
        <v>9</v>
      </c>
    </row>
    <row r="2598" spans="1:9">
      <c r="A2598" s="699" t="s">
        <v>3752</v>
      </c>
      <c r="B2598" s="591" t="s">
        <v>3753</v>
      </c>
      <c r="C2598" s="591" t="s">
        <v>3753</v>
      </c>
      <c r="D2598" s="575">
        <v>8940</v>
      </c>
      <c r="E2598" s="675" t="s">
        <v>6497</v>
      </c>
      <c r="F2598" s="576" t="s">
        <v>1294</v>
      </c>
      <c r="G2598" s="576" t="s">
        <v>3666</v>
      </c>
      <c r="H2598" s="745">
        <v>10</v>
      </c>
      <c r="I2598" s="745">
        <v>29</v>
      </c>
    </row>
    <row r="2599" spans="1:9">
      <c r="A2599" s="699" t="s">
        <v>3752</v>
      </c>
      <c r="B2599" s="591" t="s">
        <v>3753</v>
      </c>
      <c r="C2599" s="591" t="s">
        <v>3753</v>
      </c>
      <c r="D2599" s="575">
        <v>6504</v>
      </c>
      <c r="E2599" s="675" t="s">
        <v>6497</v>
      </c>
      <c r="F2599" s="576" t="s">
        <v>1294</v>
      </c>
      <c r="G2599" s="576" t="s">
        <v>3666</v>
      </c>
      <c r="H2599" s="745">
        <v>30</v>
      </c>
      <c r="I2599" s="745">
        <v>99999</v>
      </c>
    </row>
    <row r="2600" spans="1:9">
      <c r="A2600" s="699" t="s">
        <v>3754</v>
      </c>
      <c r="B2600" s="592" t="s">
        <v>10528</v>
      </c>
      <c r="C2600" s="592" t="s">
        <v>10528</v>
      </c>
      <c r="D2600" s="575">
        <v>16248</v>
      </c>
      <c r="E2600" s="675" t="s">
        <v>6497</v>
      </c>
      <c r="F2600" s="576" t="s">
        <v>7</v>
      </c>
      <c r="G2600" s="576" t="s">
        <v>3666</v>
      </c>
      <c r="H2600" s="745">
        <v>1</v>
      </c>
      <c r="I2600" s="745">
        <v>3</v>
      </c>
    </row>
    <row r="2601" spans="1:9">
      <c r="A2601" s="699" t="s">
        <v>3754</v>
      </c>
      <c r="B2601" s="592" t="s">
        <v>10528</v>
      </c>
      <c r="C2601" s="592" t="s">
        <v>10528</v>
      </c>
      <c r="D2601" s="575">
        <v>11376</v>
      </c>
      <c r="E2601" s="675" t="s">
        <v>6497</v>
      </c>
      <c r="F2601" s="576" t="s">
        <v>7</v>
      </c>
      <c r="G2601" s="576" t="s">
        <v>3666</v>
      </c>
      <c r="H2601" s="745">
        <v>4</v>
      </c>
      <c r="I2601" s="745">
        <v>9</v>
      </c>
    </row>
    <row r="2602" spans="1:9">
      <c r="A2602" s="699" t="s">
        <v>3754</v>
      </c>
      <c r="B2602" s="592" t="s">
        <v>10528</v>
      </c>
      <c r="C2602" s="592" t="s">
        <v>10528</v>
      </c>
      <c r="D2602" s="575">
        <v>8940</v>
      </c>
      <c r="E2602" s="675" t="s">
        <v>6497</v>
      </c>
      <c r="F2602" s="576" t="s">
        <v>7</v>
      </c>
      <c r="G2602" s="576" t="s">
        <v>3666</v>
      </c>
      <c r="H2602" s="745">
        <v>10</v>
      </c>
      <c r="I2602" s="745">
        <v>29</v>
      </c>
    </row>
    <row r="2603" spans="1:9">
      <c r="A2603" s="699" t="s">
        <v>3754</v>
      </c>
      <c r="B2603" s="592" t="s">
        <v>10528</v>
      </c>
      <c r="C2603" s="592" t="s">
        <v>10528</v>
      </c>
      <c r="D2603" s="575">
        <v>6504</v>
      </c>
      <c r="E2603" s="675" t="s">
        <v>6497</v>
      </c>
      <c r="F2603" s="576" t="s">
        <v>7</v>
      </c>
      <c r="G2603" s="576" t="s">
        <v>3666</v>
      </c>
      <c r="H2603" s="745">
        <v>30</v>
      </c>
      <c r="I2603" s="745">
        <v>99999</v>
      </c>
    </row>
    <row r="2604" spans="1:9">
      <c r="A2604" s="699" t="s">
        <v>3755</v>
      </c>
      <c r="B2604" s="591" t="s">
        <v>3756</v>
      </c>
      <c r="C2604" s="591" t="s">
        <v>3756</v>
      </c>
      <c r="D2604" s="575">
        <v>16248</v>
      </c>
      <c r="E2604" s="675" t="s">
        <v>6497</v>
      </c>
      <c r="F2604" s="576" t="s">
        <v>1294</v>
      </c>
      <c r="G2604" s="576" t="s">
        <v>3666</v>
      </c>
      <c r="H2604" s="745">
        <v>1</v>
      </c>
      <c r="I2604" s="745">
        <v>3</v>
      </c>
    </row>
    <row r="2605" spans="1:9">
      <c r="A2605" s="699" t="s">
        <v>3755</v>
      </c>
      <c r="B2605" s="591" t="s">
        <v>3756</v>
      </c>
      <c r="C2605" s="591" t="s">
        <v>3756</v>
      </c>
      <c r="D2605" s="575">
        <v>11376</v>
      </c>
      <c r="E2605" s="675" t="s">
        <v>6497</v>
      </c>
      <c r="F2605" s="576" t="s">
        <v>1294</v>
      </c>
      <c r="G2605" s="576" t="s">
        <v>3666</v>
      </c>
      <c r="H2605" s="745">
        <v>4</v>
      </c>
      <c r="I2605" s="745">
        <v>9</v>
      </c>
    </row>
    <row r="2606" spans="1:9">
      <c r="A2606" s="699" t="s">
        <v>3755</v>
      </c>
      <c r="B2606" s="591" t="s">
        <v>3756</v>
      </c>
      <c r="C2606" s="591" t="s">
        <v>3756</v>
      </c>
      <c r="D2606" s="575">
        <v>8940</v>
      </c>
      <c r="E2606" s="675" t="s">
        <v>6497</v>
      </c>
      <c r="F2606" s="576" t="s">
        <v>1294</v>
      </c>
      <c r="G2606" s="576" t="s">
        <v>3666</v>
      </c>
      <c r="H2606" s="745">
        <v>10</v>
      </c>
      <c r="I2606" s="745">
        <v>29</v>
      </c>
    </row>
    <row r="2607" spans="1:9">
      <c r="A2607" s="699" t="s">
        <v>3755</v>
      </c>
      <c r="B2607" s="591" t="s">
        <v>3756</v>
      </c>
      <c r="C2607" s="591" t="s">
        <v>3756</v>
      </c>
      <c r="D2607" s="575">
        <v>6504</v>
      </c>
      <c r="E2607" s="675" t="s">
        <v>6497</v>
      </c>
      <c r="F2607" s="576" t="s">
        <v>1294</v>
      </c>
      <c r="G2607" s="576" t="s">
        <v>3666</v>
      </c>
      <c r="H2607" s="745">
        <v>30</v>
      </c>
      <c r="I2607" s="745">
        <v>99999</v>
      </c>
    </row>
    <row r="2608" spans="1:9">
      <c r="A2608" s="699" t="s">
        <v>3781</v>
      </c>
      <c r="B2608" s="592" t="s">
        <v>10511</v>
      </c>
      <c r="C2608" s="592" t="s">
        <v>10511</v>
      </c>
      <c r="D2608" s="575">
        <v>11748</v>
      </c>
      <c r="E2608" s="675" t="s">
        <v>6497</v>
      </c>
      <c r="F2608" s="576" t="s">
        <v>7</v>
      </c>
      <c r="G2608" s="576" t="s">
        <v>3666</v>
      </c>
      <c r="H2608" s="745">
        <v>1</v>
      </c>
      <c r="I2608" s="745">
        <v>3</v>
      </c>
    </row>
    <row r="2609" spans="1:9">
      <c r="A2609" s="699" t="s">
        <v>3781</v>
      </c>
      <c r="B2609" s="592" t="s">
        <v>10511</v>
      </c>
      <c r="C2609" s="592" t="s">
        <v>10511</v>
      </c>
      <c r="D2609" s="575">
        <v>8220</v>
      </c>
      <c r="E2609" s="675" t="s">
        <v>6497</v>
      </c>
      <c r="F2609" s="576" t="s">
        <v>7</v>
      </c>
      <c r="G2609" s="576" t="s">
        <v>3666</v>
      </c>
      <c r="H2609" s="745">
        <v>4</v>
      </c>
      <c r="I2609" s="745">
        <v>9</v>
      </c>
    </row>
    <row r="2610" spans="1:9">
      <c r="A2610" s="699" t="s">
        <v>3781</v>
      </c>
      <c r="B2610" s="592" t="s">
        <v>10511</v>
      </c>
      <c r="C2610" s="592" t="s">
        <v>10511</v>
      </c>
      <c r="D2610" s="575">
        <v>6468</v>
      </c>
      <c r="E2610" s="675" t="s">
        <v>6497</v>
      </c>
      <c r="F2610" s="576" t="s">
        <v>7</v>
      </c>
      <c r="G2610" s="576" t="s">
        <v>3666</v>
      </c>
      <c r="H2610" s="745">
        <v>10</v>
      </c>
      <c r="I2610" s="745">
        <v>29</v>
      </c>
    </row>
    <row r="2611" spans="1:9">
      <c r="A2611" s="699" t="s">
        <v>3781</v>
      </c>
      <c r="B2611" s="592" t="s">
        <v>10511</v>
      </c>
      <c r="C2611" s="592" t="s">
        <v>10511</v>
      </c>
      <c r="D2611" s="575">
        <v>4704</v>
      </c>
      <c r="E2611" s="675" t="s">
        <v>6497</v>
      </c>
      <c r="F2611" s="576" t="s">
        <v>7</v>
      </c>
      <c r="G2611" s="576" t="s">
        <v>3666</v>
      </c>
      <c r="H2611" s="745">
        <v>30</v>
      </c>
      <c r="I2611" s="745">
        <v>99999</v>
      </c>
    </row>
    <row r="2612" spans="1:9">
      <c r="A2612" s="699" t="s">
        <v>3782</v>
      </c>
      <c r="B2612" s="591" t="s">
        <v>3783</v>
      </c>
      <c r="C2612" s="591" t="s">
        <v>3783</v>
      </c>
      <c r="D2612" s="575">
        <v>11748</v>
      </c>
      <c r="E2612" s="675" t="s">
        <v>6497</v>
      </c>
      <c r="F2612" s="576" t="s">
        <v>1294</v>
      </c>
      <c r="G2612" s="576" t="s">
        <v>3666</v>
      </c>
      <c r="H2612" s="745">
        <v>1</v>
      </c>
      <c r="I2612" s="745">
        <v>3</v>
      </c>
    </row>
    <row r="2613" spans="1:9">
      <c r="A2613" s="699" t="s">
        <v>3782</v>
      </c>
      <c r="B2613" s="591" t="s">
        <v>3783</v>
      </c>
      <c r="C2613" s="591" t="s">
        <v>3783</v>
      </c>
      <c r="D2613" s="575">
        <v>8220</v>
      </c>
      <c r="E2613" s="675" t="s">
        <v>6497</v>
      </c>
      <c r="F2613" s="576" t="s">
        <v>1294</v>
      </c>
      <c r="G2613" s="576" t="s">
        <v>3666</v>
      </c>
      <c r="H2613" s="745">
        <v>4</v>
      </c>
      <c r="I2613" s="745">
        <v>9</v>
      </c>
    </row>
    <row r="2614" spans="1:9">
      <c r="A2614" s="699" t="s">
        <v>3782</v>
      </c>
      <c r="B2614" s="591" t="s">
        <v>3783</v>
      </c>
      <c r="C2614" s="591" t="s">
        <v>3783</v>
      </c>
      <c r="D2614" s="575">
        <v>6468</v>
      </c>
      <c r="E2614" s="675" t="s">
        <v>6497</v>
      </c>
      <c r="F2614" s="576" t="s">
        <v>1294</v>
      </c>
      <c r="G2614" s="576" t="s">
        <v>3666</v>
      </c>
      <c r="H2614" s="745">
        <v>10</v>
      </c>
      <c r="I2614" s="745">
        <v>29</v>
      </c>
    </row>
    <row r="2615" spans="1:9">
      <c r="A2615" s="699" t="s">
        <v>3782</v>
      </c>
      <c r="B2615" s="591" t="s">
        <v>3783</v>
      </c>
      <c r="C2615" s="591" t="s">
        <v>3783</v>
      </c>
      <c r="D2615" s="575">
        <v>4704</v>
      </c>
      <c r="E2615" s="675" t="s">
        <v>6497</v>
      </c>
      <c r="F2615" s="576" t="s">
        <v>1294</v>
      </c>
      <c r="G2615" s="576" t="s">
        <v>3666</v>
      </c>
      <c r="H2615" s="745">
        <v>30</v>
      </c>
      <c r="I2615" s="745">
        <v>99999</v>
      </c>
    </row>
    <row r="2616" spans="1:9">
      <c r="A2616" s="699" t="s">
        <v>3784</v>
      </c>
      <c r="B2616" s="592" t="s">
        <v>10509</v>
      </c>
      <c r="C2616" s="592" t="s">
        <v>10509</v>
      </c>
      <c r="D2616" s="575">
        <v>11748</v>
      </c>
      <c r="E2616" s="675" t="s">
        <v>6497</v>
      </c>
      <c r="F2616" s="576" t="s">
        <v>7</v>
      </c>
      <c r="G2616" s="576" t="s">
        <v>3666</v>
      </c>
      <c r="H2616" s="745">
        <v>1</v>
      </c>
      <c r="I2616" s="745">
        <v>3</v>
      </c>
    </row>
    <row r="2617" spans="1:9">
      <c r="A2617" s="699" t="s">
        <v>3784</v>
      </c>
      <c r="B2617" s="592" t="s">
        <v>10509</v>
      </c>
      <c r="C2617" s="592" t="s">
        <v>10509</v>
      </c>
      <c r="D2617" s="575">
        <v>8220</v>
      </c>
      <c r="E2617" s="675" t="s">
        <v>6497</v>
      </c>
      <c r="F2617" s="576" t="s">
        <v>7</v>
      </c>
      <c r="G2617" s="576" t="s">
        <v>3666</v>
      </c>
      <c r="H2617" s="745">
        <v>4</v>
      </c>
      <c r="I2617" s="745">
        <v>9</v>
      </c>
    </row>
    <row r="2618" spans="1:9">
      <c r="A2618" s="699" t="s">
        <v>3784</v>
      </c>
      <c r="B2618" s="592" t="s">
        <v>10509</v>
      </c>
      <c r="C2618" s="592" t="s">
        <v>10509</v>
      </c>
      <c r="D2618" s="575">
        <v>6468</v>
      </c>
      <c r="E2618" s="675" t="s">
        <v>6497</v>
      </c>
      <c r="F2618" s="576" t="s">
        <v>7</v>
      </c>
      <c r="G2618" s="576" t="s">
        <v>3666</v>
      </c>
      <c r="H2618" s="745">
        <v>10</v>
      </c>
      <c r="I2618" s="745">
        <v>29</v>
      </c>
    </row>
    <row r="2619" spans="1:9">
      <c r="A2619" s="699" t="s">
        <v>3784</v>
      </c>
      <c r="B2619" s="592" t="s">
        <v>10509</v>
      </c>
      <c r="C2619" s="592" t="s">
        <v>10509</v>
      </c>
      <c r="D2619" s="575">
        <v>4704</v>
      </c>
      <c r="E2619" s="675" t="s">
        <v>6497</v>
      </c>
      <c r="F2619" s="576" t="s">
        <v>7</v>
      </c>
      <c r="G2619" s="576" t="s">
        <v>3666</v>
      </c>
      <c r="H2619" s="745">
        <v>30</v>
      </c>
      <c r="I2619" s="745">
        <v>99999</v>
      </c>
    </row>
    <row r="2620" spans="1:9">
      <c r="A2620" s="699" t="s">
        <v>3785</v>
      </c>
      <c r="B2620" s="591" t="s">
        <v>3786</v>
      </c>
      <c r="C2620" s="591" t="s">
        <v>3786</v>
      </c>
      <c r="D2620" s="575">
        <v>11748</v>
      </c>
      <c r="E2620" s="675" t="s">
        <v>6497</v>
      </c>
      <c r="F2620" s="576" t="s">
        <v>1294</v>
      </c>
      <c r="G2620" s="576" t="s">
        <v>3666</v>
      </c>
      <c r="H2620" s="745">
        <v>1</v>
      </c>
      <c r="I2620" s="745">
        <v>3</v>
      </c>
    </row>
    <row r="2621" spans="1:9">
      <c r="A2621" s="699" t="s">
        <v>3785</v>
      </c>
      <c r="B2621" s="591" t="s">
        <v>3786</v>
      </c>
      <c r="C2621" s="591" t="s">
        <v>3786</v>
      </c>
      <c r="D2621" s="575">
        <v>8220</v>
      </c>
      <c r="E2621" s="675" t="s">
        <v>6497</v>
      </c>
      <c r="F2621" s="576" t="s">
        <v>1294</v>
      </c>
      <c r="G2621" s="576" t="s">
        <v>3666</v>
      </c>
      <c r="H2621" s="745">
        <v>4</v>
      </c>
      <c r="I2621" s="745">
        <v>9</v>
      </c>
    </row>
    <row r="2622" spans="1:9">
      <c r="A2622" s="699" t="s">
        <v>3785</v>
      </c>
      <c r="B2622" s="591" t="s">
        <v>3786</v>
      </c>
      <c r="C2622" s="591" t="s">
        <v>3786</v>
      </c>
      <c r="D2622" s="575">
        <v>6468</v>
      </c>
      <c r="E2622" s="675" t="s">
        <v>6497</v>
      </c>
      <c r="F2622" s="576" t="s">
        <v>1294</v>
      </c>
      <c r="G2622" s="576" t="s">
        <v>3666</v>
      </c>
      <c r="H2622" s="745">
        <v>10</v>
      </c>
      <c r="I2622" s="745">
        <v>29</v>
      </c>
    </row>
    <row r="2623" spans="1:9">
      <c r="A2623" s="699" t="s">
        <v>3785</v>
      </c>
      <c r="B2623" s="591" t="s">
        <v>3786</v>
      </c>
      <c r="C2623" s="591" t="s">
        <v>3786</v>
      </c>
      <c r="D2623" s="575">
        <v>4704</v>
      </c>
      <c r="E2623" s="675" t="s">
        <v>6497</v>
      </c>
      <c r="F2623" s="576" t="s">
        <v>1294</v>
      </c>
      <c r="G2623" s="576" t="s">
        <v>3666</v>
      </c>
      <c r="H2623" s="745">
        <v>30</v>
      </c>
      <c r="I2623" s="745">
        <v>99999</v>
      </c>
    </row>
    <row r="2624" spans="1:9">
      <c r="A2624" s="699" t="s">
        <v>3787</v>
      </c>
      <c r="B2624" s="592" t="s">
        <v>10554</v>
      </c>
      <c r="C2624" s="592" t="s">
        <v>10554</v>
      </c>
      <c r="D2624" s="575">
        <v>12924</v>
      </c>
      <c r="E2624" s="675" t="s">
        <v>6497</v>
      </c>
      <c r="F2624" s="576" t="s">
        <v>7</v>
      </c>
      <c r="G2624" s="576" t="s">
        <v>3666</v>
      </c>
      <c r="H2624" s="745">
        <v>1</v>
      </c>
      <c r="I2624" s="745">
        <v>3</v>
      </c>
    </row>
    <row r="2625" spans="1:9">
      <c r="A2625" s="699" t="s">
        <v>3787</v>
      </c>
      <c r="B2625" s="592" t="s">
        <v>10554</v>
      </c>
      <c r="C2625" s="592" t="s">
        <v>10554</v>
      </c>
      <c r="D2625" s="575">
        <v>9048</v>
      </c>
      <c r="E2625" s="675" t="s">
        <v>6497</v>
      </c>
      <c r="F2625" s="576" t="s">
        <v>7</v>
      </c>
      <c r="G2625" s="576" t="s">
        <v>3666</v>
      </c>
      <c r="H2625" s="745">
        <v>4</v>
      </c>
      <c r="I2625" s="745">
        <v>9</v>
      </c>
    </row>
    <row r="2626" spans="1:9">
      <c r="A2626" s="699" t="s">
        <v>3787</v>
      </c>
      <c r="B2626" s="592" t="s">
        <v>10554</v>
      </c>
      <c r="C2626" s="592" t="s">
        <v>10554</v>
      </c>
      <c r="D2626" s="575">
        <v>7116</v>
      </c>
      <c r="E2626" s="675" t="s">
        <v>6497</v>
      </c>
      <c r="F2626" s="576" t="s">
        <v>7</v>
      </c>
      <c r="G2626" s="576" t="s">
        <v>3666</v>
      </c>
      <c r="H2626" s="745">
        <v>10</v>
      </c>
      <c r="I2626" s="745">
        <v>29</v>
      </c>
    </row>
    <row r="2627" spans="1:9">
      <c r="A2627" s="699" t="s">
        <v>3787</v>
      </c>
      <c r="B2627" s="592" t="s">
        <v>10554</v>
      </c>
      <c r="C2627" s="592" t="s">
        <v>10554</v>
      </c>
      <c r="D2627" s="575">
        <v>5172</v>
      </c>
      <c r="E2627" s="675" t="s">
        <v>6497</v>
      </c>
      <c r="F2627" s="576" t="s">
        <v>7</v>
      </c>
      <c r="G2627" s="576" t="s">
        <v>3666</v>
      </c>
      <c r="H2627" s="745">
        <v>30</v>
      </c>
      <c r="I2627" s="745">
        <v>99999</v>
      </c>
    </row>
    <row r="2628" spans="1:9">
      <c r="A2628" s="699" t="s">
        <v>3788</v>
      </c>
      <c r="B2628" s="591" t="s">
        <v>3789</v>
      </c>
      <c r="C2628" s="591" t="s">
        <v>3789</v>
      </c>
      <c r="D2628" s="575">
        <v>12924</v>
      </c>
      <c r="E2628" s="675" t="s">
        <v>6497</v>
      </c>
      <c r="F2628" s="576" t="s">
        <v>1294</v>
      </c>
      <c r="G2628" s="576" t="s">
        <v>3666</v>
      </c>
      <c r="H2628" s="745">
        <v>1</v>
      </c>
      <c r="I2628" s="745">
        <v>3</v>
      </c>
    </row>
    <row r="2629" spans="1:9">
      <c r="A2629" s="699" t="s">
        <v>3788</v>
      </c>
      <c r="B2629" s="591" t="s">
        <v>3789</v>
      </c>
      <c r="C2629" s="591" t="s">
        <v>3789</v>
      </c>
      <c r="D2629" s="575">
        <v>9048</v>
      </c>
      <c r="E2629" s="675" t="s">
        <v>6497</v>
      </c>
      <c r="F2629" s="576" t="s">
        <v>1294</v>
      </c>
      <c r="G2629" s="576" t="s">
        <v>3666</v>
      </c>
      <c r="H2629" s="745">
        <v>4</v>
      </c>
      <c r="I2629" s="745">
        <v>9</v>
      </c>
    </row>
    <row r="2630" spans="1:9">
      <c r="A2630" s="699" t="s">
        <v>3788</v>
      </c>
      <c r="B2630" s="591" t="s">
        <v>3789</v>
      </c>
      <c r="C2630" s="591" t="s">
        <v>3789</v>
      </c>
      <c r="D2630" s="575">
        <v>7116</v>
      </c>
      <c r="E2630" s="675" t="s">
        <v>6497</v>
      </c>
      <c r="F2630" s="576" t="s">
        <v>1294</v>
      </c>
      <c r="G2630" s="576" t="s">
        <v>3666</v>
      </c>
      <c r="H2630" s="745">
        <v>10</v>
      </c>
      <c r="I2630" s="745">
        <v>29</v>
      </c>
    </row>
    <row r="2631" spans="1:9">
      <c r="A2631" s="699" t="s">
        <v>3788</v>
      </c>
      <c r="B2631" s="591" t="s">
        <v>3789</v>
      </c>
      <c r="C2631" s="591" t="s">
        <v>3789</v>
      </c>
      <c r="D2631" s="575">
        <v>5172</v>
      </c>
      <c r="E2631" s="675" t="s">
        <v>6497</v>
      </c>
      <c r="F2631" s="576" t="s">
        <v>1294</v>
      </c>
      <c r="G2631" s="576" t="s">
        <v>3666</v>
      </c>
      <c r="H2631" s="745">
        <v>30</v>
      </c>
      <c r="I2631" s="745">
        <v>99999</v>
      </c>
    </row>
    <row r="2632" spans="1:9">
      <c r="A2632" s="699" t="s">
        <v>3790</v>
      </c>
      <c r="B2632" s="592" t="s">
        <v>10558</v>
      </c>
      <c r="C2632" s="592" t="s">
        <v>10558</v>
      </c>
      <c r="D2632" s="575">
        <v>11748</v>
      </c>
      <c r="E2632" s="675" t="s">
        <v>6497</v>
      </c>
      <c r="F2632" s="576" t="s">
        <v>7</v>
      </c>
      <c r="G2632" s="576" t="s">
        <v>3666</v>
      </c>
      <c r="H2632" s="745">
        <v>1</v>
      </c>
      <c r="I2632" s="745">
        <v>3</v>
      </c>
    </row>
    <row r="2633" spans="1:9">
      <c r="A2633" s="699" t="s">
        <v>3790</v>
      </c>
      <c r="B2633" s="592" t="s">
        <v>10558</v>
      </c>
      <c r="C2633" s="592" t="s">
        <v>10558</v>
      </c>
      <c r="D2633" s="575">
        <v>8220</v>
      </c>
      <c r="E2633" s="675" t="s">
        <v>6497</v>
      </c>
      <c r="F2633" s="576" t="s">
        <v>7</v>
      </c>
      <c r="G2633" s="576" t="s">
        <v>3666</v>
      </c>
      <c r="H2633" s="745">
        <v>4</v>
      </c>
      <c r="I2633" s="745">
        <v>9</v>
      </c>
    </row>
    <row r="2634" spans="1:9">
      <c r="A2634" s="699" t="s">
        <v>3790</v>
      </c>
      <c r="B2634" s="592" t="s">
        <v>10558</v>
      </c>
      <c r="C2634" s="592" t="s">
        <v>10558</v>
      </c>
      <c r="D2634" s="575">
        <v>6468</v>
      </c>
      <c r="E2634" s="675" t="s">
        <v>6497</v>
      </c>
      <c r="F2634" s="576" t="s">
        <v>7</v>
      </c>
      <c r="G2634" s="576" t="s">
        <v>3666</v>
      </c>
      <c r="H2634" s="745">
        <v>10</v>
      </c>
      <c r="I2634" s="745">
        <v>29</v>
      </c>
    </row>
    <row r="2635" spans="1:9">
      <c r="A2635" s="699" t="s">
        <v>3790</v>
      </c>
      <c r="B2635" s="592" t="s">
        <v>10558</v>
      </c>
      <c r="C2635" s="592" t="s">
        <v>10558</v>
      </c>
      <c r="D2635" s="575">
        <v>4704</v>
      </c>
      <c r="E2635" s="675" t="s">
        <v>6497</v>
      </c>
      <c r="F2635" s="576" t="s">
        <v>7</v>
      </c>
      <c r="G2635" s="576" t="s">
        <v>3666</v>
      </c>
      <c r="H2635" s="745">
        <v>30</v>
      </c>
      <c r="I2635" s="745">
        <v>99999</v>
      </c>
    </row>
    <row r="2636" spans="1:9">
      <c r="A2636" s="699" t="s">
        <v>3791</v>
      </c>
      <c r="B2636" s="591" t="s">
        <v>3792</v>
      </c>
      <c r="C2636" s="591" t="s">
        <v>3792</v>
      </c>
      <c r="D2636" s="575">
        <v>11748</v>
      </c>
      <c r="E2636" s="675" t="s">
        <v>6497</v>
      </c>
      <c r="F2636" s="576" t="s">
        <v>1294</v>
      </c>
      <c r="G2636" s="576" t="s">
        <v>3666</v>
      </c>
      <c r="H2636" s="745">
        <v>1</v>
      </c>
      <c r="I2636" s="745">
        <v>3</v>
      </c>
    </row>
    <row r="2637" spans="1:9">
      <c r="A2637" s="699" t="s">
        <v>3791</v>
      </c>
      <c r="B2637" s="591" t="s">
        <v>3792</v>
      </c>
      <c r="C2637" s="591" t="s">
        <v>3792</v>
      </c>
      <c r="D2637" s="575">
        <v>8220</v>
      </c>
      <c r="E2637" s="675" t="s">
        <v>6497</v>
      </c>
      <c r="F2637" s="576" t="s">
        <v>1294</v>
      </c>
      <c r="G2637" s="576" t="s">
        <v>3666</v>
      </c>
      <c r="H2637" s="745">
        <v>4</v>
      </c>
      <c r="I2637" s="745">
        <v>9</v>
      </c>
    </row>
    <row r="2638" spans="1:9">
      <c r="A2638" s="699" t="s">
        <v>3791</v>
      </c>
      <c r="B2638" s="591" t="s">
        <v>3792</v>
      </c>
      <c r="C2638" s="591" t="s">
        <v>3792</v>
      </c>
      <c r="D2638" s="575">
        <v>6468</v>
      </c>
      <c r="E2638" s="675" t="s">
        <v>6497</v>
      </c>
      <c r="F2638" s="576" t="s">
        <v>1294</v>
      </c>
      <c r="G2638" s="576" t="s">
        <v>3666</v>
      </c>
      <c r="H2638" s="745">
        <v>10</v>
      </c>
      <c r="I2638" s="745">
        <v>29</v>
      </c>
    </row>
    <row r="2639" spans="1:9">
      <c r="A2639" s="699" t="s">
        <v>3791</v>
      </c>
      <c r="B2639" s="591" t="s">
        <v>3792</v>
      </c>
      <c r="C2639" s="591" t="s">
        <v>3792</v>
      </c>
      <c r="D2639" s="575">
        <v>4704</v>
      </c>
      <c r="E2639" s="675" t="s">
        <v>6497</v>
      </c>
      <c r="F2639" s="576" t="s">
        <v>1294</v>
      </c>
      <c r="G2639" s="576" t="s">
        <v>3666</v>
      </c>
      <c r="H2639" s="745">
        <v>30</v>
      </c>
      <c r="I2639" s="745">
        <v>99999</v>
      </c>
    </row>
    <row r="2640" spans="1:9">
      <c r="A2640" s="699" t="s">
        <v>3793</v>
      </c>
      <c r="B2640" s="592" t="s">
        <v>10556</v>
      </c>
      <c r="C2640" s="592" t="s">
        <v>10556</v>
      </c>
      <c r="D2640" s="575">
        <v>11748</v>
      </c>
      <c r="E2640" s="675" t="s">
        <v>6497</v>
      </c>
      <c r="F2640" s="576" t="s">
        <v>7</v>
      </c>
      <c r="G2640" s="576" t="s">
        <v>3666</v>
      </c>
      <c r="H2640" s="745">
        <v>1</v>
      </c>
      <c r="I2640" s="745">
        <v>3</v>
      </c>
    </row>
    <row r="2641" spans="1:9">
      <c r="A2641" s="699" t="s">
        <v>3793</v>
      </c>
      <c r="B2641" s="592" t="s">
        <v>10556</v>
      </c>
      <c r="C2641" s="592" t="s">
        <v>10556</v>
      </c>
      <c r="D2641" s="575">
        <v>8220</v>
      </c>
      <c r="E2641" s="675" t="s">
        <v>6497</v>
      </c>
      <c r="F2641" s="576" t="s">
        <v>7</v>
      </c>
      <c r="G2641" s="576" t="s">
        <v>3666</v>
      </c>
      <c r="H2641" s="745">
        <v>4</v>
      </c>
      <c r="I2641" s="745">
        <v>9</v>
      </c>
    </row>
    <row r="2642" spans="1:9">
      <c r="A2642" s="699" t="s">
        <v>3793</v>
      </c>
      <c r="B2642" s="592" t="s">
        <v>10556</v>
      </c>
      <c r="C2642" s="592" t="s">
        <v>10556</v>
      </c>
      <c r="D2642" s="575">
        <v>6468</v>
      </c>
      <c r="E2642" s="675" t="s">
        <v>6497</v>
      </c>
      <c r="F2642" s="576" t="s">
        <v>7</v>
      </c>
      <c r="G2642" s="576" t="s">
        <v>3666</v>
      </c>
      <c r="H2642" s="745">
        <v>10</v>
      </c>
      <c r="I2642" s="745">
        <v>29</v>
      </c>
    </row>
    <row r="2643" spans="1:9">
      <c r="A2643" s="699" t="s">
        <v>3793</v>
      </c>
      <c r="B2643" s="592" t="s">
        <v>10556</v>
      </c>
      <c r="C2643" s="592" t="s">
        <v>10556</v>
      </c>
      <c r="D2643" s="575">
        <v>4704</v>
      </c>
      <c r="E2643" s="675" t="s">
        <v>6497</v>
      </c>
      <c r="F2643" s="576" t="s">
        <v>7</v>
      </c>
      <c r="G2643" s="576" t="s">
        <v>3666</v>
      </c>
      <c r="H2643" s="745">
        <v>30</v>
      </c>
      <c r="I2643" s="745">
        <v>99999</v>
      </c>
    </row>
    <row r="2644" spans="1:9">
      <c r="A2644" s="699" t="s">
        <v>3794</v>
      </c>
      <c r="B2644" s="591" t="s">
        <v>3806</v>
      </c>
      <c r="C2644" s="591" t="s">
        <v>3806</v>
      </c>
      <c r="D2644" s="575">
        <v>11748</v>
      </c>
      <c r="E2644" s="675" t="s">
        <v>6497</v>
      </c>
      <c r="F2644" s="576" t="s">
        <v>1294</v>
      </c>
      <c r="G2644" s="576" t="s">
        <v>3666</v>
      </c>
      <c r="H2644" s="745">
        <v>1</v>
      </c>
      <c r="I2644" s="745">
        <v>3</v>
      </c>
    </row>
    <row r="2645" spans="1:9">
      <c r="A2645" s="699" t="s">
        <v>3794</v>
      </c>
      <c r="B2645" s="591" t="s">
        <v>3806</v>
      </c>
      <c r="C2645" s="591" t="s">
        <v>3806</v>
      </c>
      <c r="D2645" s="575">
        <v>8220</v>
      </c>
      <c r="E2645" s="675" t="s">
        <v>6497</v>
      </c>
      <c r="F2645" s="576" t="s">
        <v>1294</v>
      </c>
      <c r="G2645" s="576" t="s">
        <v>3666</v>
      </c>
      <c r="H2645" s="745">
        <v>4</v>
      </c>
      <c r="I2645" s="745">
        <v>9</v>
      </c>
    </row>
    <row r="2646" spans="1:9">
      <c r="A2646" s="699" t="s">
        <v>3794</v>
      </c>
      <c r="B2646" s="699" t="s">
        <v>3806</v>
      </c>
      <c r="C2646" s="699" t="s">
        <v>3806</v>
      </c>
      <c r="D2646" s="575">
        <v>6468</v>
      </c>
      <c r="E2646" s="675" t="s">
        <v>6497</v>
      </c>
      <c r="F2646" s="576" t="s">
        <v>1294</v>
      </c>
      <c r="G2646" s="576" t="s">
        <v>3666</v>
      </c>
      <c r="H2646" s="745">
        <v>10</v>
      </c>
      <c r="I2646" s="745">
        <v>29</v>
      </c>
    </row>
    <row r="2647" spans="1:9" ht="12.75" thickBot="1">
      <c r="A2647" s="699" t="s">
        <v>3794</v>
      </c>
      <c r="B2647" s="699" t="s">
        <v>3806</v>
      </c>
      <c r="C2647" s="699" t="s">
        <v>3806</v>
      </c>
      <c r="D2647" s="575">
        <v>4704</v>
      </c>
      <c r="E2647" s="675" t="s">
        <v>6497</v>
      </c>
      <c r="F2647" s="576" t="s">
        <v>1294</v>
      </c>
      <c r="G2647" s="576" t="s">
        <v>3666</v>
      </c>
      <c r="H2647" s="745">
        <v>30</v>
      </c>
      <c r="I2647" s="745">
        <v>99999</v>
      </c>
    </row>
    <row r="2648" spans="1:9" ht="12.75" thickBot="1">
      <c r="A2648" s="916" t="s">
        <v>6464</v>
      </c>
      <c r="B2648" s="739"/>
      <c r="C2648" s="631"/>
      <c r="D2648" s="631"/>
      <c r="E2648" s="631"/>
      <c r="F2648" s="631"/>
      <c r="G2648" s="631"/>
      <c r="H2648" s="631"/>
      <c r="I2648" s="740"/>
    </row>
    <row r="2649" spans="1:9">
      <c r="A2649" s="699" t="s">
        <v>6462</v>
      </c>
      <c r="B2649" s="699" t="s">
        <v>6491</v>
      </c>
      <c r="C2649" s="699" t="s">
        <v>6491</v>
      </c>
      <c r="D2649" s="575">
        <v>540</v>
      </c>
      <c r="E2649" s="675" t="s">
        <v>6497</v>
      </c>
      <c r="F2649" s="576" t="s">
        <v>7</v>
      </c>
      <c r="G2649" s="576" t="s">
        <v>3666</v>
      </c>
      <c r="H2649" s="745">
        <v>1</v>
      </c>
      <c r="I2649" s="745">
        <v>4</v>
      </c>
    </row>
    <row r="2650" spans="1:9">
      <c r="A2650" s="699" t="s">
        <v>6462</v>
      </c>
      <c r="B2650" s="699" t="s">
        <v>6491</v>
      </c>
      <c r="C2650" s="699" t="s">
        <v>6491</v>
      </c>
      <c r="D2650" s="575">
        <v>468</v>
      </c>
      <c r="E2650" s="675" t="s">
        <v>6497</v>
      </c>
      <c r="F2650" s="576" t="s">
        <v>7</v>
      </c>
      <c r="G2650" s="576" t="s">
        <v>3666</v>
      </c>
      <c r="H2650" s="745">
        <v>5</v>
      </c>
      <c r="I2650" s="745">
        <v>9</v>
      </c>
    </row>
    <row r="2651" spans="1:9">
      <c r="A2651" s="699" t="s">
        <v>6462</v>
      </c>
      <c r="B2651" s="699" t="s">
        <v>6491</v>
      </c>
      <c r="C2651" s="699" t="s">
        <v>6491</v>
      </c>
      <c r="D2651" s="575">
        <v>384</v>
      </c>
      <c r="E2651" s="675" t="s">
        <v>6497</v>
      </c>
      <c r="F2651" s="576" t="s">
        <v>7</v>
      </c>
      <c r="G2651" s="576" t="s">
        <v>3666</v>
      </c>
      <c r="H2651" s="745">
        <v>10</v>
      </c>
      <c r="I2651" s="745">
        <v>24</v>
      </c>
    </row>
    <row r="2652" spans="1:9">
      <c r="A2652" s="699" t="s">
        <v>6462</v>
      </c>
      <c r="B2652" s="699" t="s">
        <v>6491</v>
      </c>
      <c r="C2652" s="699" t="s">
        <v>6491</v>
      </c>
      <c r="D2652" s="575">
        <v>312</v>
      </c>
      <c r="E2652" s="675" t="s">
        <v>6497</v>
      </c>
      <c r="F2652" s="576" t="s">
        <v>7</v>
      </c>
      <c r="G2652" s="576" t="s">
        <v>3666</v>
      </c>
      <c r="H2652" s="745">
        <v>25</v>
      </c>
      <c r="I2652" s="745">
        <v>99999</v>
      </c>
    </row>
    <row r="2653" spans="1:9">
      <c r="A2653" s="699" t="s">
        <v>6463</v>
      </c>
      <c r="B2653" s="699" t="s">
        <v>6483</v>
      </c>
      <c r="C2653" s="699" t="s">
        <v>6483</v>
      </c>
      <c r="D2653" s="575">
        <v>540</v>
      </c>
      <c r="E2653" s="675" t="s">
        <v>6497</v>
      </c>
      <c r="F2653" s="576" t="s">
        <v>1294</v>
      </c>
      <c r="G2653" s="576" t="s">
        <v>3666</v>
      </c>
      <c r="H2653" s="745">
        <v>1</v>
      </c>
      <c r="I2653" s="745">
        <v>4</v>
      </c>
    </row>
    <row r="2654" spans="1:9">
      <c r="A2654" s="699" t="s">
        <v>6463</v>
      </c>
      <c r="B2654" s="699" t="s">
        <v>6483</v>
      </c>
      <c r="C2654" s="699" t="s">
        <v>6483</v>
      </c>
      <c r="D2654" s="575">
        <v>468</v>
      </c>
      <c r="E2654" s="675" t="s">
        <v>6497</v>
      </c>
      <c r="F2654" s="576" t="s">
        <v>1294</v>
      </c>
      <c r="G2654" s="576" t="s">
        <v>3666</v>
      </c>
      <c r="H2654" s="745">
        <v>5</v>
      </c>
      <c r="I2654" s="745">
        <v>9</v>
      </c>
    </row>
    <row r="2655" spans="1:9">
      <c r="A2655" s="699" t="s">
        <v>6463</v>
      </c>
      <c r="B2655" s="699" t="s">
        <v>6483</v>
      </c>
      <c r="C2655" s="699" t="s">
        <v>6483</v>
      </c>
      <c r="D2655" s="575">
        <v>384</v>
      </c>
      <c r="E2655" s="675" t="s">
        <v>6497</v>
      </c>
      <c r="F2655" s="576" t="s">
        <v>1294</v>
      </c>
      <c r="G2655" s="576" t="s">
        <v>3666</v>
      </c>
      <c r="H2655" s="745">
        <v>10</v>
      </c>
      <c r="I2655" s="745">
        <v>24</v>
      </c>
    </row>
    <row r="2656" spans="1:9">
      <c r="A2656" s="699" t="s">
        <v>6463</v>
      </c>
      <c r="B2656" s="699" t="s">
        <v>6483</v>
      </c>
      <c r="C2656" s="699" t="s">
        <v>6483</v>
      </c>
      <c r="D2656" s="575">
        <v>312</v>
      </c>
      <c r="E2656" s="675" t="s">
        <v>6497</v>
      </c>
      <c r="F2656" s="576" t="s">
        <v>1294</v>
      </c>
      <c r="G2656" s="576" t="s">
        <v>3666</v>
      </c>
      <c r="H2656" s="745">
        <v>25</v>
      </c>
      <c r="I2656" s="745">
        <v>99999</v>
      </c>
    </row>
    <row r="2657" spans="1:9">
      <c r="A2657" s="251"/>
      <c r="B2657" s="252"/>
      <c r="C2657" s="252"/>
      <c r="D2657" s="19"/>
      <c r="E2657" s="19"/>
      <c r="F2657" s="20"/>
      <c r="G2657" s="20"/>
      <c r="H2657" s="253"/>
      <c r="I2657" s="253"/>
    </row>
    <row r="2658" spans="1:9">
      <c r="A2658" s="849" t="s">
        <v>160</v>
      </c>
      <c r="C2658" s="387" t="s">
        <v>8399</v>
      </c>
    </row>
    <row r="2659" spans="1:9">
      <c r="A2659" s="855" t="s">
        <v>5</v>
      </c>
      <c r="B2659" s="849" t="s">
        <v>161</v>
      </c>
      <c r="C2659" s="854" t="s">
        <v>8400</v>
      </c>
    </row>
    <row r="2660" spans="1:9">
      <c r="A2660" s="855" t="s">
        <v>7</v>
      </c>
      <c r="B2660" s="854" t="s">
        <v>162</v>
      </c>
      <c r="C2660" s="854" t="s">
        <v>8401</v>
      </c>
    </row>
    <row r="2661" spans="1:9">
      <c r="A2661" s="855" t="s">
        <v>163</v>
      </c>
      <c r="B2661" s="849" t="s">
        <v>164</v>
      </c>
      <c r="C2661" s="388" t="s">
        <v>8402</v>
      </c>
    </row>
    <row r="2662" spans="1:9">
      <c r="A2662" s="855" t="s">
        <v>165</v>
      </c>
      <c r="B2662" s="849" t="s">
        <v>166</v>
      </c>
      <c r="C2662" s="388" t="s">
        <v>8403</v>
      </c>
    </row>
    <row r="2663" spans="1:9">
      <c r="A2663" s="855" t="s">
        <v>167</v>
      </c>
      <c r="B2663" s="849" t="s">
        <v>168</v>
      </c>
      <c r="C2663" s="388" t="s">
        <v>8404</v>
      </c>
    </row>
    <row r="2664" spans="1:9">
      <c r="A2664" s="855" t="s">
        <v>169</v>
      </c>
      <c r="B2664" s="849" t="s">
        <v>170</v>
      </c>
      <c r="C2664" s="854" t="s">
        <v>8405</v>
      </c>
    </row>
    <row r="2665" spans="1:9">
      <c r="A2665" s="856" t="s">
        <v>1292</v>
      </c>
      <c r="B2665" s="862" t="s">
        <v>1295</v>
      </c>
      <c r="C2665" s="849" t="s">
        <v>8406</v>
      </c>
    </row>
    <row r="2666" spans="1:9">
      <c r="A2666" s="856" t="s">
        <v>1293</v>
      </c>
      <c r="B2666" s="862" t="s">
        <v>1296</v>
      </c>
      <c r="C2666" s="854" t="s">
        <v>8407</v>
      </c>
    </row>
    <row r="2667" spans="1:9">
      <c r="A2667" s="856" t="s">
        <v>1425</v>
      </c>
      <c r="B2667" s="862" t="s">
        <v>1424</v>
      </c>
    </row>
    <row r="2668" spans="1:9">
      <c r="A2668" s="856" t="s">
        <v>1294</v>
      </c>
      <c r="B2668" s="862" t="s">
        <v>1297</v>
      </c>
      <c r="C2668" s="849"/>
    </row>
    <row r="2669" spans="1:9">
      <c r="A2669" s="856" t="s">
        <v>171</v>
      </c>
      <c r="B2669" s="862" t="s">
        <v>172</v>
      </c>
    </row>
    <row r="2670" spans="1:9">
      <c r="A2670" s="856" t="s">
        <v>5415</v>
      </c>
      <c r="B2670" s="862" t="s">
        <v>5416</v>
      </c>
      <c r="C2670" s="864"/>
    </row>
    <row r="2671" spans="1:9">
      <c r="A2671" s="856" t="s">
        <v>7167</v>
      </c>
      <c r="B2671" s="862" t="s">
        <v>7168</v>
      </c>
      <c r="C2671" s="176"/>
    </row>
    <row r="2672" spans="1:9">
      <c r="A2672" s="26" t="s">
        <v>7712</v>
      </c>
      <c r="B2672" s="849" t="s">
        <v>9836</v>
      </c>
      <c r="C2672" s="344"/>
    </row>
    <row r="2673" spans="1:3">
      <c r="A2673" s="856"/>
      <c r="B2673" s="862"/>
      <c r="C2673" s="194"/>
    </row>
    <row r="2674" spans="1:3">
      <c r="A2674" s="147" t="s">
        <v>2358</v>
      </c>
    </row>
    <row r="2675" spans="1:3">
      <c r="A2675" s="147" t="s">
        <v>2359</v>
      </c>
    </row>
    <row r="2676" spans="1:3">
      <c r="A2676" s="155" t="s">
        <v>2360</v>
      </c>
    </row>
    <row r="2677" spans="1:3">
      <c r="A2677" s="155" t="s">
        <v>2361</v>
      </c>
    </row>
    <row r="2679" spans="1:3">
      <c r="A2679" s="147" t="s">
        <v>1506</v>
      </c>
    </row>
    <row r="2680" spans="1:3">
      <c r="A2680" s="147" t="s">
        <v>1507</v>
      </c>
    </row>
  </sheetData>
  <sheetProtection algorithmName="SHA-512" hashValue="IDnfZW55WCLttJF8jlLg0xogQ2wsOwI5MygDQU0HBV9V2Jk7cah5uiJcQSLzYZLOniVm4kxrqN3hy/V9PMtDow==" saltValue="9WWS+wLJg6NKSKPHUR9jrQ==" spinCount="100000" sheet="1" objects="1" scenarios="1"/>
  <mergeCells count="1">
    <mergeCell ref="A804:G804"/>
  </mergeCells>
  <phoneticPr fontId="123" type="noConversion"/>
  <conditionalFormatting sqref="A2367">
    <cfRule type="duplicateValues" dxfId="7" priority="11"/>
  </conditionalFormatting>
  <conditionalFormatting sqref="A2368">
    <cfRule type="duplicateValues" dxfId="6" priority="10"/>
  </conditionalFormatting>
  <conditionalFormatting sqref="A2369">
    <cfRule type="duplicateValues" dxfId="5" priority="9"/>
  </conditionalFormatting>
  <conditionalFormatting sqref="A2374">
    <cfRule type="duplicateValues" dxfId="4" priority="7"/>
  </conditionalFormatting>
  <conditionalFormatting sqref="A2375">
    <cfRule type="duplicateValues" dxfId="3" priority="6"/>
  </conditionalFormatting>
  <conditionalFormatting sqref="A2372">
    <cfRule type="duplicateValues" dxfId="2" priority="5"/>
  </conditionalFormatting>
  <conditionalFormatting sqref="A2373">
    <cfRule type="duplicateValues" dxfId="1" priority="4"/>
  </conditionalFormatting>
  <conditionalFormatting sqref="A2370">
    <cfRule type="duplicateValues" dxfId="0" priority="3"/>
  </conditionalFormatting>
  <hyperlinks>
    <hyperlink ref="C1" r:id="rId1"/>
  </hyperlinks>
  <pageMargins left="0.5" right="0.5" top="1" bottom="0.92" header="0.5" footer="0.22"/>
  <pageSetup scale="35" fitToHeight="0"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4"/>
  <sheetViews>
    <sheetView zoomScaleNormal="100" zoomScalePageLayoutView="90" workbookViewId="0"/>
  </sheetViews>
  <sheetFormatPr defaultColWidth="12.25" defaultRowHeight="13.5"/>
  <cols>
    <col min="1" max="1" width="33.5" style="848" customWidth="1"/>
    <col min="2" max="2" width="32.375" style="848" customWidth="1"/>
    <col min="3" max="3" width="37.25" style="848" customWidth="1"/>
    <col min="4" max="4" width="9.5" style="848" customWidth="1"/>
    <col min="5" max="5" width="8.125" style="848" customWidth="1"/>
    <col min="6" max="6" width="9.125" style="848" customWidth="1"/>
    <col min="7" max="7" width="21.625" style="848" customWidth="1"/>
    <col min="8" max="8" width="24.625" style="848" customWidth="1"/>
    <col min="9" max="9" width="10.125" style="848" customWidth="1"/>
    <col min="10" max="10" width="24.25" style="848" bestFit="1" customWidth="1"/>
    <col min="11" max="16384" width="12.25" style="848"/>
  </cols>
  <sheetData>
    <row r="1" spans="1:8" ht="20.25">
      <c r="A1" s="771" t="s">
        <v>9048</v>
      </c>
      <c r="B1" s="609"/>
      <c r="C1" s="772"/>
      <c r="D1" s="773"/>
      <c r="E1" s="444"/>
      <c r="F1" s="445"/>
      <c r="G1" s="445"/>
      <c r="H1" s="331"/>
    </row>
    <row r="2" spans="1:8" ht="20.25">
      <c r="A2" s="817" t="s">
        <v>9225</v>
      </c>
      <c r="B2" s="609"/>
      <c r="C2" s="772"/>
      <c r="D2" s="773"/>
      <c r="E2" s="444"/>
      <c r="F2" s="775"/>
      <c r="G2" s="445"/>
      <c r="H2" s="331"/>
    </row>
    <row r="3" spans="1:8" s="1038" customFormat="1" ht="21" thickBot="1">
      <c r="A3" s="817"/>
      <c r="B3" s="609"/>
      <c r="C3" s="772"/>
      <c r="D3" s="773"/>
      <c r="E3" s="444"/>
      <c r="F3" s="775"/>
      <c r="G3" s="445"/>
      <c r="H3" s="331"/>
    </row>
    <row r="4" spans="1:8" s="1038" customFormat="1" ht="24.75" thickBot="1">
      <c r="A4" s="335" t="s">
        <v>0</v>
      </c>
      <c r="B4" s="432" t="s">
        <v>1</v>
      </c>
      <c r="C4" s="336" t="s">
        <v>2</v>
      </c>
      <c r="D4" s="565" t="s">
        <v>3498</v>
      </c>
      <c r="E4" s="433" t="s">
        <v>6494</v>
      </c>
      <c r="F4" s="853" t="s">
        <v>4</v>
      </c>
      <c r="G4" s="829" t="s">
        <v>9049</v>
      </c>
    </row>
    <row r="5" spans="1:8" s="1038" customFormat="1" ht="14.25" thickBot="1">
      <c r="A5" s="1052" t="s">
        <v>11116</v>
      </c>
      <c r="B5" s="351"/>
      <c r="C5" s="351"/>
      <c r="D5" s="434"/>
      <c r="E5" s="434"/>
      <c r="F5" s="434"/>
      <c r="G5" s="435"/>
    </row>
    <row r="6" spans="1:8" s="1038" customFormat="1" ht="24">
      <c r="A6" s="1068" t="s">
        <v>11049</v>
      </c>
      <c r="B6" s="1065" t="s">
        <v>11050</v>
      </c>
      <c r="C6" s="1065" t="s">
        <v>11737</v>
      </c>
      <c r="D6" s="1066">
        <v>156</v>
      </c>
      <c r="E6" s="1067" t="s">
        <v>6497</v>
      </c>
      <c r="F6" s="1067" t="s">
        <v>7</v>
      </c>
      <c r="G6" s="1068" t="s">
        <v>11738</v>
      </c>
    </row>
    <row r="7" spans="1:8" s="1038" customFormat="1" ht="24">
      <c r="A7" s="1068" t="s">
        <v>11053</v>
      </c>
      <c r="B7" s="1065" t="s">
        <v>11054</v>
      </c>
      <c r="C7" s="1065" t="s">
        <v>11737</v>
      </c>
      <c r="D7" s="1066">
        <v>169</v>
      </c>
      <c r="E7" s="1067" t="s">
        <v>6497</v>
      </c>
      <c r="F7" s="1067" t="s">
        <v>7</v>
      </c>
      <c r="G7" s="1068" t="s">
        <v>11738</v>
      </c>
    </row>
    <row r="8" spans="1:8" s="1038" customFormat="1" ht="24">
      <c r="A8" s="1068" t="s">
        <v>11055</v>
      </c>
      <c r="B8" s="1065" t="s">
        <v>11056</v>
      </c>
      <c r="C8" s="1065" t="s">
        <v>11737</v>
      </c>
      <c r="D8" s="1066">
        <v>195</v>
      </c>
      <c r="E8" s="1067" t="s">
        <v>6497</v>
      </c>
      <c r="F8" s="1067" t="s">
        <v>7</v>
      </c>
      <c r="G8" s="1068" t="s">
        <v>11738</v>
      </c>
    </row>
    <row r="9" spans="1:8" s="1038" customFormat="1" ht="24">
      <c r="A9" s="1068" t="s">
        <v>11049</v>
      </c>
      <c r="B9" s="1065" t="s">
        <v>11050</v>
      </c>
      <c r="C9" s="1065" t="s">
        <v>11737</v>
      </c>
      <c r="D9" s="1066">
        <v>216</v>
      </c>
      <c r="E9" s="1067" t="s">
        <v>6497</v>
      </c>
      <c r="F9" s="1067" t="s">
        <v>7</v>
      </c>
      <c r="G9" s="1068" t="s">
        <v>11744</v>
      </c>
    </row>
    <row r="10" spans="1:8" s="1038" customFormat="1" ht="24">
      <c r="A10" s="1068" t="s">
        <v>11053</v>
      </c>
      <c r="B10" s="1065" t="s">
        <v>11054</v>
      </c>
      <c r="C10" s="1065" t="s">
        <v>11737</v>
      </c>
      <c r="D10" s="1066">
        <v>234</v>
      </c>
      <c r="E10" s="1067" t="s">
        <v>6497</v>
      </c>
      <c r="F10" s="1067" t="s">
        <v>7</v>
      </c>
      <c r="G10" s="1068" t="s">
        <v>11744</v>
      </c>
    </row>
    <row r="11" spans="1:8" s="1038" customFormat="1" ht="24">
      <c r="A11" s="1068" t="s">
        <v>11055</v>
      </c>
      <c r="B11" s="1065" t="s">
        <v>11056</v>
      </c>
      <c r="C11" s="1065" t="s">
        <v>11737</v>
      </c>
      <c r="D11" s="1066">
        <v>270</v>
      </c>
      <c r="E11" s="1067" t="s">
        <v>6497</v>
      </c>
      <c r="F11" s="1067" t="s">
        <v>7</v>
      </c>
      <c r="G11" s="1068" t="s">
        <v>11744</v>
      </c>
    </row>
    <row r="12" spans="1:8" s="1038" customFormat="1" ht="24">
      <c r="A12" s="1068" t="s">
        <v>11049</v>
      </c>
      <c r="B12" s="1065" t="s">
        <v>11050</v>
      </c>
      <c r="C12" s="1065" t="s">
        <v>11737</v>
      </c>
      <c r="D12" s="1066">
        <v>216</v>
      </c>
      <c r="E12" s="1067" t="s">
        <v>6497</v>
      </c>
      <c r="F12" s="1067" t="s">
        <v>7</v>
      </c>
      <c r="G12" s="1068" t="s">
        <v>11730</v>
      </c>
    </row>
    <row r="13" spans="1:8" s="1038" customFormat="1" ht="24">
      <c r="A13" s="1068" t="s">
        <v>11053</v>
      </c>
      <c r="B13" s="1065" t="s">
        <v>11054</v>
      </c>
      <c r="C13" s="1065" t="s">
        <v>11737</v>
      </c>
      <c r="D13" s="1066">
        <v>234</v>
      </c>
      <c r="E13" s="1067" t="s">
        <v>6497</v>
      </c>
      <c r="F13" s="1067" t="s">
        <v>7</v>
      </c>
      <c r="G13" s="1068" t="s">
        <v>11730</v>
      </c>
    </row>
    <row r="14" spans="1:8" s="1038" customFormat="1" ht="24">
      <c r="A14" s="1068" t="s">
        <v>11055</v>
      </c>
      <c r="B14" s="1065" t="s">
        <v>11056</v>
      </c>
      <c r="C14" s="1065" t="s">
        <v>11737</v>
      </c>
      <c r="D14" s="1066">
        <v>270</v>
      </c>
      <c r="E14" s="1067" t="s">
        <v>6497</v>
      </c>
      <c r="F14" s="1067" t="s">
        <v>7</v>
      </c>
      <c r="G14" s="1068" t="s">
        <v>11730</v>
      </c>
    </row>
    <row r="15" spans="1:8" s="1038" customFormat="1" ht="24">
      <c r="A15" s="1068" t="s">
        <v>11049</v>
      </c>
      <c r="B15" s="1065" t="s">
        <v>11050</v>
      </c>
      <c r="C15" s="1065" t="s">
        <v>11737</v>
      </c>
      <c r="D15" s="1066">
        <v>197</v>
      </c>
      <c r="E15" s="1067" t="s">
        <v>6497</v>
      </c>
      <c r="F15" s="1067" t="s">
        <v>7</v>
      </c>
      <c r="G15" s="1068" t="s">
        <v>11731</v>
      </c>
    </row>
    <row r="16" spans="1:8" s="1038" customFormat="1" ht="24">
      <c r="A16" s="1068" t="s">
        <v>11053</v>
      </c>
      <c r="B16" s="1065" t="s">
        <v>11054</v>
      </c>
      <c r="C16" s="1065" t="s">
        <v>11737</v>
      </c>
      <c r="D16" s="1066">
        <v>213</v>
      </c>
      <c r="E16" s="1067" t="s">
        <v>6497</v>
      </c>
      <c r="F16" s="1067" t="s">
        <v>7</v>
      </c>
      <c r="G16" s="1068" t="s">
        <v>11731</v>
      </c>
    </row>
    <row r="17" spans="1:7" s="1038" customFormat="1" ht="24">
      <c r="A17" s="1068" t="s">
        <v>11055</v>
      </c>
      <c r="B17" s="1065" t="s">
        <v>11056</v>
      </c>
      <c r="C17" s="1065" t="s">
        <v>11737</v>
      </c>
      <c r="D17" s="1066">
        <v>246</v>
      </c>
      <c r="E17" s="1067" t="s">
        <v>6497</v>
      </c>
      <c r="F17" s="1067" t="s">
        <v>7</v>
      </c>
      <c r="G17" s="1068" t="s">
        <v>11731</v>
      </c>
    </row>
    <row r="18" spans="1:7" s="1038" customFormat="1" ht="24">
      <c r="A18" s="1068" t="s">
        <v>11049</v>
      </c>
      <c r="B18" s="1065" t="s">
        <v>11050</v>
      </c>
      <c r="C18" s="1065" t="s">
        <v>11737</v>
      </c>
      <c r="D18" s="1066">
        <v>252</v>
      </c>
      <c r="E18" s="1067" t="s">
        <v>6497</v>
      </c>
      <c r="F18" s="1067" t="s">
        <v>7</v>
      </c>
      <c r="G18" s="1068" t="s">
        <v>11732</v>
      </c>
    </row>
    <row r="19" spans="1:7" s="1038" customFormat="1" ht="24">
      <c r="A19" s="1068" t="s">
        <v>11053</v>
      </c>
      <c r="B19" s="1065" t="s">
        <v>11054</v>
      </c>
      <c r="C19" s="1065" t="s">
        <v>11737</v>
      </c>
      <c r="D19" s="1066">
        <v>273</v>
      </c>
      <c r="E19" s="1067" t="s">
        <v>6497</v>
      </c>
      <c r="F19" s="1067" t="s">
        <v>7</v>
      </c>
      <c r="G19" s="1068" t="s">
        <v>11732</v>
      </c>
    </row>
    <row r="20" spans="1:7" s="1038" customFormat="1" ht="24">
      <c r="A20" s="1068" t="s">
        <v>11055</v>
      </c>
      <c r="B20" s="1065" t="s">
        <v>11056</v>
      </c>
      <c r="C20" s="1065" t="s">
        <v>11737</v>
      </c>
      <c r="D20" s="1066">
        <v>315</v>
      </c>
      <c r="E20" s="1067" t="s">
        <v>6497</v>
      </c>
      <c r="F20" s="1067" t="s">
        <v>7</v>
      </c>
      <c r="G20" s="1068" t="s">
        <v>11732</v>
      </c>
    </row>
    <row r="21" spans="1:7" s="1038" customFormat="1" ht="24">
      <c r="A21" s="1068" t="s">
        <v>11049</v>
      </c>
      <c r="B21" s="1065" t="s">
        <v>11050</v>
      </c>
      <c r="C21" s="1065" t="s">
        <v>11737</v>
      </c>
      <c r="D21" s="1066">
        <v>252</v>
      </c>
      <c r="E21" s="1067" t="s">
        <v>6497</v>
      </c>
      <c r="F21" s="1067" t="s">
        <v>7</v>
      </c>
      <c r="G21" s="1068" t="s">
        <v>11733</v>
      </c>
    </row>
    <row r="22" spans="1:7" s="1038" customFormat="1" ht="24">
      <c r="A22" s="1068" t="s">
        <v>11053</v>
      </c>
      <c r="B22" s="1065" t="s">
        <v>11054</v>
      </c>
      <c r="C22" s="1065" t="s">
        <v>11737</v>
      </c>
      <c r="D22" s="1066">
        <v>273</v>
      </c>
      <c r="E22" s="1067" t="s">
        <v>6497</v>
      </c>
      <c r="F22" s="1067" t="s">
        <v>7</v>
      </c>
      <c r="G22" s="1068" t="s">
        <v>11733</v>
      </c>
    </row>
    <row r="23" spans="1:7" s="1038" customFormat="1" ht="24">
      <c r="A23" s="1068" t="s">
        <v>11055</v>
      </c>
      <c r="B23" s="1065" t="s">
        <v>11056</v>
      </c>
      <c r="C23" s="1065" t="s">
        <v>11737</v>
      </c>
      <c r="D23" s="1066">
        <v>315</v>
      </c>
      <c r="E23" s="1067" t="s">
        <v>6497</v>
      </c>
      <c r="F23" s="1067" t="s">
        <v>7</v>
      </c>
      <c r="G23" s="1068" t="s">
        <v>11733</v>
      </c>
    </row>
    <row r="24" spans="1:7" s="1038" customFormat="1" ht="24">
      <c r="A24" s="1068" t="s">
        <v>11049</v>
      </c>
      <c r="B24" s="1065" t="s">
        <v>11050</v>
      </c>
      <c r="C24" s="1065" t="s">
        <v>11737</v>
      </c>
      <c r="D24" s="1066">
        <v>300</v>
      </c>
      <c r="E24" s="1067" t="s">
        <v>6497</v>
      </c>
      <c r="F24" s="1067" t="s">
        <v>7</v>
      </c>
      <c r="G24" s="1068" t="s">
        <v>11734</v>
      </c>
    </row>
    <row r="25" spans="1:7" s="1038" customFormat="1" ht="24">
      <c r="A25" s="1068" t="s">
        <v>11053</v>
      </c>
      <c r="B25" s="1065" t="s">
        <v>11054</v>
      </c>
      <c r="C25" s="1065" t="s">
        <v>11737</v>
      </c>
      <c r="D25" s="1066">
        <v>325</v>
      </c>
      <c r="E25" s="1067" t="s">
        <v>6497</v>
      </c>
      <c r="F25" s="1067" t="s">
        <v>7</v>
      </c>
      <c r="G25" s="1068" t="s">
        <v>11734</v>
      </c>
    </row>
    <row r="26" spans="1:7" s="1038" customFormat="1" ht="24">
      <c r="A26" s="1068" t="s">
        <v>11055</v>
      </c>
      <c r="B26" s="1065" t="s">
        <v>11056</v>
      </c>
      <c r="C26" s="1065" t="s">
        <v>11737</v>
      </c>
      <c r="D26" s="1066">
        <v>375</v>
      </c>
      <c r="E26" s="1067" t="s">
        <v>6497</v>
      </c>
      <c r="F26" s="1067" t="s">
        <v>7</v>
      </c>
      <c r="G26" s="1068" t="s">
        <v>11734</v>
      </c>
    </row>
    <row r="27" spans="1:7" s="1038" customFormat="1" ht="24">
      <c r="A27" s="1068" t="s">
        <v>11049</v>
      </c>
      <c r="B27" s="1065" t="s">
        <v>11050</v>
      </c>
      <c r="C27" s="1065" t="s">
        <v>11737</v>
      </c>
      <c r="D27" s="1066">
        <v>355</v>
      </c>
      <c r="E27" s="1067" t="s">
        <v>6497</v>
      </c>
      <c r="F27" s="1067" t="s">
        <v>7</v>
      </c>
      <c r="G27" s="1068" t="s">
        <v>11735</v>
      </c>
    </row>
    <row r="28" spans="1:7" s="1038" customFormat="1" ht="24">
      <c r="A28" s="1068" t="s">
        <v>11053</v>
      </c>
      <c r="B28" s="1065" t="s">
        <v>11054</v>
      </c>
      <c r="C28" s="1065" t="s">
        <v>11737</v>
      </c>
      <c r="D28" s="1066">
        <v>385</v>
      </c>
      <c r="E28" s="1067" t="s">
        <v>6497</v>
      </c>
      <c r="F28" s="1067" t="s">
        <v>7</v>
      </c>
      <c r="G28" s="1068" t="s">
        <v>11735</v>
      </c>
    </row>
    <row r="29" spans="1:7" s="1038" customFormat="1" ht="24">
      <c r="A29" s="1068" t="s">
        <v>11055</v>
      </c>
      <c r="B29" s="1065" t="s">
        <v>11056</v>
      </c>
      <c r="C29" s="1065" t="s">
        <v>11737</v>
      </c>
      <c r="D29" s="1066">
        <v>444</v>
      </c>
      <c r="E29" s="1067" t="s">
        <v>6497</v>
      </c>
      <c r="F29" s="1067" t="s">
        <v>7</v>
      </c>
      <c r="G29" s="1068" t="s">
        <v>11735</v>
      </c>
    </row>
    <row r="30" spans="1:7" s="1038" customFormat="1" ht="24">
      <c r="A30" s="1068" t="s">
        <v>11049</v>
      </c>
      <c r="B30" s="1065" t="s">
        <v>11050</v>
      </c>
      <c r="C30" s="1065" t="s">
        <v>11737</v>
      </c>
      <c r="D30" s="1066">
        <v>355</v>
      </c>
      <c r="E30" s="1067" t="s">
        <v>6497</v>
      </c>
      <c r="F30" s="1067" t="s">
        <v>7</v>
      </c>
      <c r="G30" s="1068" t="s">
        <v>11736</v>
      </c>
    </row>
    <row r="31" spans="1:7" s="1038" customFormat="1" ht="24">
      <c r="A31" s="1068" t="s">
        <v>11053</v>
      </c>
      <c r="B31" s="1065" t="s">
        <v>11054</v>
      </c>
      <c r="C31" s="1065" t="s">
        <v>11737</v>
      </c>
      <c r="D31" s="1066">
        <v>385</v>
      </c>
      <c r="E31" s="1067" t="s">
        <v>6497</v>
      </c>
      <c r="F31" s="1067" t="s">
        <v>7</v>
      </c>
      <c r="G31" s="1068" t="s">
        <v>11736</v>
      </c>
    </row>
    <row r="32" spans="1:7" s="1038" customFormat="1" ht="24">
      <c r="A32" s="1068" t="s">
        <v>11055</v>
      </c>
      <c r="B32" s="1065" t="s">
        <v>11056</v>
      </c>
      <c r="C32" s="1065" t="s">
        <v>11737</v>
      </c>
      <c r="D32" s="1066">
        <v>444</v>
      </c>
      <c r="E32" s="1067" t="s">
        <v>6497</v>
      </c>
      <c r="F32" s="1067" t="s">
        <v>7</v>
      </c>
      <c r="G32" s="1068" t="s">
        <v>11736</v>
      </c>
    </row>
    <row r="33" spans="1:7" s="1038" customFormat="1" ht="24">
      <c r="A33" s="1068" t="s">
        <v>11049</v>
      </c>
      <c r="B33" s="1065" t="s">
        <v>11050</v>
      </c>
      <c r="C33" s="1065" t="s">
        <v>11051</v>
      </c>
      <c r="D33" s="1066">
        <v>335</v>
      </c>
      <c r="E33" s="1067" t="s">
        <v>6497</v>
      </c>
      <c r="F33" s="1067" t="s">
        <v>7</v>
      </c>
      <c r="G33" s="1068" t="s">
        <v>11052</v>
      </c>
    </row>
    <row r="34" spans="1:7" s="1038" customFormat="1" ht="24">
      <c r="A34" s="1068" t="s">
        <v>11053</v>
      </c>
      <c r="B34" s="1065" t="s">
        <v>11054</v>
      </c>
      <c r="C34" s="1065" t="s">
        <v>11051</v>
      </c>
      <c r="D34" s="1066">
        <v>363</v>
      </c>
      <c r="E34" s="1067" t="s">
        <v>6497</v>
      </c>
      <c r="F34" s="1067" t="s">
        <v>7</v>
      </c>
      <c r="G34" s="1068" t="s">
        <v>11052</v>
      </c>
    </row>
    <row r="35" spans="1:7" s="1038" customFormat="1" ht="24">
      <c r="A35" s="1068" t="s">
        <v>11055</v>
      </c>
      <c r="B35" s="1065" t="s">
        <v>11056</v>
      </c>
      <c r="C35" s="1065" t="s">
        <v>11051</v>
      </c>
      <c r="D35" s="1066">
        <v>419</v>
      </c>
      <c r="E35" s="1067" t="s">
        <v>6497</v>
      </c>
      <c r="F35" s="1067" t="s">
        <v>7</v>
      </c>
      <c r="G35" s="1068" t="s">
        <v>11052</v>
      </c>
    </row>
    <row r="36" spans="1:7" s="1038" customFormat="1" ht="24">
      <c r="A36" s="1068" t="s">
        <v>11057</v>
      </c>
      <c r="B36" s="1065" t="s">
        <v>11058</v>
      </c>
      <c r="C36" s="1065" t="s">
        <v>11051</v>
      </c>
      <c r="D36" s="1066">
        <v>360</v>
      </c>
      <c r="E36" s="1067" t="s">
        <v>6497</v>
      </c>
      <c r="F36" s="1067" t="s">
        <v>7</v>
      </c>
      <c r="G36" s="1068" t="s">
        <v>11052</v>
      </c>
    </row>
    <row r="37" spans="1:7" s="1038" customFormat="1" ht="24">
      <c r="A37" s="1068" t="s">
        <v>11059</v>
      </c>
      <c r="B37" s="1065" t="s">
        <v>11060</v>
      </c>
      <c r="C37" s="1065" t="s">
        <v>11051</v>
      </c>
      <c r="D37" s="1066">
        <v>384</v>
      </c>
      <c r="E37" s="1067" t="s">
        <v>6497</v>
      </c>
      <c r="F37" s="1067" t="s">
        <v>7</v>
      </c>
      <c r="G37" s="1068" t="s">
        <v>11052</v>
      </c>
    </row>
    <row r="38" spans="1:7" s="1038" customFormat="1" ht="24">
      <c r="A38" s="1068" t="s">
        <v>11061</v>
      </c>
      <c r="B38" s="1065" t="s">
        <v>11062</v>
      </c>
      <c r="C38" s="1065" t="s">
        <v>11051</v>
      </c>
      <c r="D38" s="1066">
        <v>444</v>
      </c>
      <c r="E38" s="1067" t="s">
        <v>6497</v>
      </c>
      <c r="F38" s="1067" t="s">
        <v>7</v>
      </c>
      <c r="G38" s="1068" t="s">
        <v>11052</v>
      </c>
    </row>
    <row r="39" spans="1:7" s="1038" customFormat="1" ht="24">
      <c r="A39" s="1068" t="s">
        <v>11049</v>
      </c>
      <c r="B39" s="1065" t="s">
        <v>11050</v>
      </c>
      <c r="C39" s="1065" t="s">
        <v>11051</v>
      </c>
      <c r="D39" s="1066">
        <v>479</v>
      </c>
      <c r="E39" s="1067" t="s">
        <v>6497</v>
      </c>
      <c r="F39" s="1067" t="s">
        <v>7</v>
      </c>
      <c r="G39" s="1068" t="s">
        <v>11063</v>
      </c>
    </row>
    <row r="40" spans="1:7" s="1038" customFormat="1" ht="24">
      <c r="A40" s="1068" t="s">
        <v>11053</v>
      </c>
      <c r="B40" s="1065" t="s">
        <v>11054</v>
      </c>
      <c r="C40" s="1065" t="s">
        <v>11051</v>
      </c>
      <c r="D40" s="1066">
        <v>519</v>
      </c>
      <c r="E40" s="1067" t="s">
        <v>6497</v>
      </c>
      <c r="F40" s="1067" t="s">
        <v>7</v>
      </c>
      <c r="G40" s="1068" t="s">
        <v>11063</v>
      </c>
    </row>
    <row r="41" spans="1:7" s="1038" customFormat="1" ht="24">
      <c r="A41" s="1068" t="s">
        <v>11055</v>
      </c>
      <c r="B41" s="1065" t="s">
        <v>11056</v>
      </c>
      <c r="C41" s="1065" t="s">
        <v>11051</v>
      </c>
      <c r="D41" s="1066">
        <v>599</v>
      </c>
      <c r="E41" s="1067" t="s">
        <v>6497</v>
      </c>
      <c r="F41" s="1067" t="s">
        <v>7</v>
      </c>
      <c r="G41" s="1068" t="s">
        <v>11063</v>
      </c>
    </row>
    <row r="42" spans="1:7" s="1038" customFormat="1" ht="24">
      <c r="A42" s="1068" t="s">
        <v>11057</v>
      </c>
      <c r="B42" s="1065" t="s">
        <v>11058</v>
      </c>
      <c r="C42" s="1065" t="s">
        <v>11051</v>
      </c>
      <c r="D42" s="1066">
        <v>504</v>
      </c>
      <c r="E42" s="1067" t="s">
        <v>6497</v>
      </c>
      <c r="F42" s="1067" t="s">
        <v>7</v>
      </c>
      <c r="G42" s="1068" t="s">
        <v>11063</v>
      </c>
    </row>
    <row r="43" spans="1:7" s="1038" customFormat="1" ht="24">
      <c r="A43" s="1068" t="s">
        <v>11059</v>
      </c>
      <c r="B43" s="1065" t="s">
        <v>11060</v>
      </c>
      <c r="C43" s="1065" t="s">
        <v>11051</v>
      </c>
      <c r="D43" s="1066">
        <v>552</v>
      </c>
      <c r="E43" s="1067" t="s">
        <v>6497</v>
      </c>
      <c r="F43" s="1067" t="s">
        <v>7</v>
      </c>
      <c r="G43" s="1068" t="s">
        <v>11063</v>
      </c>
    </row>
    <row r="44" spans="1:7" s="1038" customFormat="1" ht="24">
      <c r="A44" s="1068" t="s">
        <v>11061</v>
      </c>
      <c r="B44" s="1065" t="s">
        <v>11062</v>
      </c>
      <c r="C44" s="1065" t="s">
        <v>11051</v>
      </c>
      <c r="D44" s="1066">
        <v>636</v>
      </c>
      <c r="E44" s="1067" t="s">
        <v>6497</v>
      </c>
      <c r="F44" s="1067" t="s">
        <v>7</v>
      </c>
      <c r="G44" s="1068" t="s">
        <v>11063</v>
      </c>
    </row>
    <row r="45" spans="1:7" s="1038" customFormat="1" ht="24">
      <c r="A45" s="413" t="s">
        <v>11049</v>
      </c>
      <c r="B45" s="1065" t="s">
        <v>11050</v>
      </c>
      <c r="C45" s="1065" t="s">
        <v>11051</v>
      </c>
      <c r="D45" s="1066">
        <v>839</v>
      </c>
      <c r="E45" s="1067" t="s">
        <v>6497</v>
      </c>
      <c r="F45" s="1067" t="s">
        <v>7</v>
      </c>
      <c r="G45" s="1068" t="s">
        <v>11064</v>
      </c>
    </row>
    <row r="46" spans="1:7" s="1038" customFormat="1" ht="24">
      <c r="A46" s="1068" t="s">
        <v>11053</v>
      </c>
      <c r="B46" s="1065" t="s">
        <v>11054</v>
      </c>
      <c r="C46" s="1065" t="s">
        <v>11051</v>
      </c>
      <c r="D46" s="1066">
        <v>909</v>
      </c>
      <c r="E46" s="1067" t="s">
        <v>6497</v>
      </c>
      <c r="F46" s="1067" t="s">
        <v>7</v>
      </c>
      <c r="G46" s="1068" t="s">
        <v>11064</v>
      </c>
    </row>
    <row r="47" spans="1:7" s="1038" customFormat="1" ht="24">
      <c r="A47" s="1068" t="s">
        <v>11055</v>
      </c>
      <c r="B47" s="1065" t="s">
        <v>11056</v>
      </c>
      <c r="C47" s="1065" t="s">
        <v>11051</v>
      </c>
      <c r="D47" s="1066">
        <v>1049</v>
      </c>
      <c r="E47" s="1067" t="s">
        <v>6497</v>
      </c>
      <c r="F47" s="1067" t="s">
        <v>7</v>
      </c>
      <c r="G47" s="1068" t="s">
        <v>11064</v>
      </c>
    </row>
    <row r="48" spans="1:7" s="1038" customFormat="1" ht="24">
      <c r="A48" s="1068" t="s">
        <v>11057</v>
      </c>
      <c r="B48" s="1065" t="s">
        <v>11058</v>
      </c>
      <c r="C48" s="1065" t="s">
        <v>11051</v>
      </c>
      <c r="D48" s="1066">
        <v>888</v>
      </c>
      <c r="E48" s="1067" t="s">
        <v>6497</v>
      </c>
      <c r="F48" s="1067" t="s">
        <v>7</v>
      </c>
      <c r="G48" s="1068" t="s">
        <v>11064</v>
      </c>
    </row>
    <row r="49" spans="1:14" s="1038" customFormat="1" ht="24">
      <c r="A49" s="1068" t="s">
        <v>11059</v>
      </c>
      <c r="B49" s="1065" t="s">
        <v>11060</v>
      </c>
      <c r="C49" s="1065" t="s">
        <v>11051</v>
      </c>
      <c r="D49" s="1066">
        <v>960</v>
      </c>
      <c r="E49" s="1067" t="s">
        <v>6497</v>
      </c>
      <c r="F49" s="1067" t="s">
        <v>7</v>
      </c>
      <c r="G49" s="1068" t="s">
        <v>11064</v>
      </c>
    </row>
    <row r="50" spans="1:14" s="1038" customFormat="1" ht="24">
      <c r="A50" s="1068" t="s">
        <v>11061</v>
      </c>
      <c r="B50" s="1065" t="s">
        <v>11062</v>
      </c>
      <c r="C50" s="1065" t="s">
        <v>11051</v>
      </c>
      <c r="D50" s="1066">
        <v>1104</v>
      </c>
      <c r="E50" s="1067" t="s">
        <v>6497</v>
      </c>
      <c r="F50" s="1067" t="s">
        <v>7</v>
      </c>
      <c r="G50" s="1068" t="s">
        <v>11064</v>
      </c>
    </row>
    <row r="51" spans="1:14" s="1038" customFormat="1" ht="14.25" thickBot="1">
      <c r="A51" s="873"/>
      <c r="B51" s="1053"/>
      <c r="C51" s="1053"/>
      <c r="D51" s="872"/>
      <c r="E51" s="844"/>
      <c r="F51" s="844"/>
      <c r="G51" s="844"/>
      <c r="H51" s="873"/>
    </row>
    <row r="52" spans="1:14" s="1038" customFormat="1" ht="24.75" thickBot="1">
      <c r="A52" s="335" t="s">
        <v>0</v>
      </c>
      <c r="B52" s="432" t="s">
        <v>1</v>
      </c>
      <c r="C52" s="336" t="s">
        <v>2</v>
      </c>
      <c r="D52" s="565" t="s">
        <v>3498</v>
      </c>
      <c r="E52" s="433" t="s">
        <v>6494</v>
      </c>
      <c r="F52" s="853" t="s">
        <v>4</v>
      </c>
      <c r="G52" s="317" t="s">
        <v>8653</v>
      </c>
      <c r="H52" s="780" t="s">
        <v>9049</v>
      </c>
    </row>
    <row r="53" spans="1:14" ht="14.25" thickBot="1">
      <c r="A53" s="350" t="s">
        <v>9389</v>
      </c>
      <c r="B53" s="351"/>
      <c r="C53" s="351"/>
      <c r="D53" s="781"/>
      <c r="E53" s="434"/>
      <c r="F53" s="434"/>
      <c r="G53" s="434"/>
      <c r="H53" s="435"/>
    </row>
    <row r="54" spans="1:14" ht="24">
      <c r="A54" s="77" t="s">
        <v>9363</v>
      </c>
      <c r="B54" s="881" t="s">
        <v>9390</v>
      </c>
      <c r="C54" s="881" t="s">
        <v>9390</v>
      </c>
      <c r="D54" s="830">
        <v>4860</v>
      </c>
      <c r="E54" s="140" t="s">
        <v>6497</v>
      </c>
      <c r="F54" s="140" t="s">
        <v>7</v>
      </c>
      <c r="G54" s="140" t="s">
        <v>6013</v>
      </c>
      <c r="H54" s="77" t="s">
        <v>9378</v>
      </c>
      <c r="J54" s="857"/>
      <c r="K54" s="857"/>
      <c r="L54" s="857"/>
      <c r="M54" s="857"/>
      <c r="N54" s="857"/>
    </row>
    <row r="55" spans="1:14" ht="24">
      <c r="A55" s="77" t="s">
        <v>9363</v>
      </c>
      <c r="B55" s="881" t="s">
        <v>9390</v>
      </c>
      <c r="C55" s="881" t="s">
        <v>9390</v>
      </c>
      <c r="D55" s="830">
        <v>15200</v>
      </c>
      <c r="E55" s="140" t="s">
        <v>6497</v>
      </c>
      <c r="F55" s="140" t="s">
        <v>7</v>
      </c>
      <c r="G55" s="140" t="s">
        <v>6013</v>
      </c>
      <c r="H55" s="77" t="s">
        <v>9379</v>
      </c>
      <c r="J55" s="857"/>
      <c r="K55" s="857"/>
      <c r="L55" s="857"/>
      <c r="M55" s="857"/>
      <c r="N55" s="857"/>
    </row>
    <row r="56" spans="1:14" ht="24">
      <c r="A56" s="77" t="s">
        <v>9363</v>
      </c>
      <c r="B56" s="881" t="s">
        <v>9390</v>
      </c>
      <c r="C56" s="881" t="s">
        <v>9390</v>
      </c>
      <c r="D56" s="830">
        <v>14660</v>
      </c>
      <c r="E56" s="140" t="s">
        <v>6497</v>
      </c>
      <c r="F56" s="140" t="s">
        <v>7</v>
      </c>
      <c r="G56" s="140" t="s">
        <v>6013</v>
      </c>
      <c r="H56" s="77" t="s">
        <v>9380</v>
      </c>
      <c r="J56" s="857"/>
      <c r="K56" s="857"/>
      <c r="L56" s="857"/>
      <c r="M56" s="857"/>
      <c r="N56" s="857"/>
    </row>
    <row r="57" spans="1:14" ht="24">
      <c r="A57" s="77" t="s">
        <v>9364</v>
      </c>
      <c r="B57" s="881" t="s">
        <v>9391</v>
      </c>
      <c r="C57" s="881" t="s">
        <v>9391</v>
      </c>
      <c r="D57" s="830">
        <v>6930</v>
      </c>
      <c r="E57" s="140" t="s">
        <v>6497</v>
      </c>
      <c r="F57" s="140" t="s">
        <v>7</v>
      </c>
      <c r="G57" s="140" t="s">
        <v>6013</v>
      </c>
      <c r="H57" s="77" t="s">
        <v>9378</v>
      </c>
      <c r="J57" s="857"/>
      <c r="K57" s="857"/>
      <c r="L57" s="857"/>
      <c r="M57" s="857"/>
      <c r="N57" s="857"/>
    </row>
    <row r="58" spans="1:14" ht="24">
      <c r="A58" s="77" t="s">
        <v>9364</v>
      </c>
      <c r="B58" s="881" t="s">
        <v>9391</v>
      </c>
      <c r="C58" s="881" t="s">
        <v>9391</v>
      </c>
      <c r="D58" s="830">
        <v>19800</v>
      </c>
      <c r="E58" s="140" t="s">
        <v>6497</v>
      </c>
      <c r="F58" s="140" t="s">
        <v>7</v>
      </c>
      <c r="G58" s="140" t="s">
        <v>6013</v>
      </c>
      <c r="H58" s="77" t="s">
        <v>9379</v>
      </c>
      <c r="J58" s="857"/>
      <c r="K58" s="857"/>
      <c r="L58" s="857"/>
      <c r="M58" s="857"/>
      <c r="N58" s="857"/>
    </row>
    <row r="59" spans="1:14" ht="24">
      <c r="A59" s="77" t="s">
        <v>9364</v>
      </c>
      <c r="B59" s="881" t="s">
        <v>9391</v>
      </c>
      <c r="C59" s="881" t="s">
        <v>9391</v>
      </c>
      <c r="D59" s="830">
        <v>21330</v>
      </c>
      <c r="E59" s="140" t="s">
        <v>6497</v>
      </c>
      <c r="F59" s="140" t="s">
        <v>7</v>
      </c>
      <c r="G59" s="140" t="s">
        <v>6013</v>
      </c>
      <c r="H59" s="77" t="s">
        <v>9380</v>
      </c>
      <c r="J59" s="857"/>
      <c r="K59" s="857"/>
      <c r="L59" s="857"/>
      <c r="M59" s="857"/>
      <c r="N59" s="857"/>
    </row>
    <row r="60" spans="1:14" ht="24">
      <c r="A60" s="77" t="s">
        <v>9365</v>
      </c>
      <c r="B60" s="881" t="s">
        <v>9392</v>
      </c>
      <c r="C60" s="881" t="s">
        <v>9392</v>
      </c>
      <c r="D60" s="830">
        <v>8190</v>
      </c>
      <c r="E60" s="140" t="s">
        <v>6497</v>
      </c>
      <c r="F60" s="140" t="s">
        <v>7</v>
      </c>
      <c r="G60" s="140" t="s">
        <v>6013</v>
      </c>
      <c r="H60" s="77" t="s">
        <v>9378</v>
      </c>
      <c r="J60" s="857"/>
      <c r="K60" s="857"/>
      <c r="L60" s="857"/>
      <c r="M60" s="857"/>
      <c r="N60" s="857"/>
    </row>
    <row r="61" spans="1:14" ht="24">
      <c r="A61" s="77" t="s">
        <v>9365</v>
      </c>
      <c r="B61" s="881" t="s">
        <v>9392</v>
      </c>
      <c r="C61" s="881" t="s">
        <v>9392</v>
      </c>
      <c r="D61" s="830">
        <v>22600</v>
      </c>
      <c r="E61" s="140" t="s">
        <v>6497</v>
      </c>
      <c r="F61" s="140" t="s">
        <v>7</v>
      </c>
      <c r="G61" s="140" t="s">
        <v>6013</v>
      </c>
      <c r="H61" s="77" t="s">
        <v>9379</v>
      </c>
      <c r="J61" s="857"/>
      <c r="K61" s="857"/>
      <c r="L61" s="857"/>
      <c r="M61" s="857"/>
      <c r="N61" s="857"/>
    </row>
    <row r="62" spans="1:14" ht="24">
      <c r="A62" s="77" t="s">
        <v>9365</v>
      </c>
      <c r="B62" s="881" t="s">
        <v>9392</v>
      </c>
      <c r="C62" s="881" t="s">
        <v>9392</v>
      </c>
      <c r="D62" s="830">
        <v>25390</v>
      </c>
      <c r="E62" s="140" t="s">
        <v>6497</v>
      </c>
      <c r="F62" s="140" t="s">
        <v>7</v>
      </c>
      <c r="G62" s="140" t="s">
        <v>6013</v>
      </c>
      <c r="H62" s="77" t="s">
        <v>9380</v>
      </c>
      <c r="J62" s="857"/>
      <c r="K62" s="857"/>
      <c r="L62" s="857"/>
      <c r="M62" s="857"/>
      <c r="N62" s="857"/>
    </row>
    <row r="63" spans="1:14" ht="24">
      <c r="A63" s="77" t="s">
        <v>9743</v>
      </c>
      <c r="B63" s="881" t="s">
        <v>9393</v>
      </c>
      <c r="C63" s="881" t="s">
        <v>9393</v>
      </c>
      <c r="D63" s="830">
        <v>8500</v>
      </c>
      <c r="E63" s="140" t="s">
        <v>6497</v>
      </c>
      <c r="F63" s="140" t="s">
        <v>7</v>
      </c>
      <c r="G63" s="140" t="s">
        <v>6013</v>
      </c>
      <c r="H63" s="77" t="s">
        <v>9384</v>
      </c>
      <c r="J63" s="857"/>
      <c r="K63" s="857"/>
      <c r="L63" s="857"/>
      <c r="M63" s="857"/>
      <c r="N63" s="857"/>
    </row>
    <row r="64" spans="1:14" ht="24">
      <c r="A64" s="77" t="s">
        <v>9743</v>
      </c>
      <c r="B64" s="881" t="s">
        <v>9393</v>
      </c>
      <c r="C64" s="881" t="s">
        <v>9393</v>
      </c>
      <c r="D64" s="830">
        <v>18460</v>
      </c>
      <c r="E64" s="140" t="s">
        <v>6497</v>
      </c>
      <c r="F64" s="140" t="s">
        <v>7</v>
      </c>
      <c r="G64" s="140" t="s">
        <v>6013</v>
      </c>
      <c r="H64" s="77" t="s">
        <v>9385</v>
      </c>
      <c r="J64" s="857"/>
      <c r="K64" s="857"/>
      <c r="L64" s="857"/>
      <c r="M64" s="857"/>
      <c r="N64" s="857"/>
    </row>
    <row r="65" spans="1:14" ht="24">
      <c r="A65" s="77" t="s">
        <v>9744</v>
      </c>
      <c r="B65" s="881" t="s">
        <v>9394</v>
      </c>
      <c r="C65" s="881" t="s">
        <v>9394</v>
      </c>
      <c r="D65" s="830">
        <v>10800</v>
      </c>
      <c r="E65" s="140" t="s">
        <v>6497</v>
      </c>
      <c r="F65" s="140" t="s">
        <v>7</v>
      </c>
      <c r="G65" s="140" t="s">
        <v>6013</v>
      </c>
      <c r="H65" s="77" t="s">
        <v>9384</v>
      </c>
      <c r="J65" s="857"/>
      <c r="K65" s="857"/>
      <c r="L65" s="857"/>
      <c r="M65" s="857"/>
      <c r="N65" s="857"/>
    </row>
    <row r="66" spans="1:14" ht="24">
      <c r="A66" s="77" t="s">
        <v>9744</v>
      </c>
      <c r="B66" s="881" t="s">
        <v>9394</v>
      </c>
      <c r="C66" s="881" t="s">
        <v>9394</v>
      </c>
      <c r="D66" s="830">
        <v>22140</v>
      </c>
      <c r="E66" s="140" t="s">
        <v>6497</v>
      </c>
      <c r="F66" s="140" t="s">
        <v>7</v>
      </c>
      <c r="G66" s="140" t="s">
        <v>6013</v>
      </c>
      <c r="H66" s="77" t="s">
        <v>9385</v>
      </c>
      <c r="J66" s="857"/>
      <c r="K66" s="857"/>
      <c r="L66" s="857"/>
      <c r="M66" s="857"/>
      <c r="N66" s="857"/>
    </row>
    <row r="67" spans="1:14" ht="24">
      <c r="A67" s="77" t="s">
        <v>9745</v>
      </c>
      <c r="B67" s="881" t="s">
        <v>9395</v>
      </c>
      <c r="C67" s="881" t="s">
        <v>9395</v>
      </c>
      <c r="D67" s="830">
        <v>12200</v>
      </c>
      <c r="E67" s="140" t="s">
        <v>6497</v>
      </c>
      <c r="F67" s="140" t="s">
        <v>7</v>
      </c>
      <c r="G67" s="140" t="s">
        <v>6013</v>
      </c>
      <c r="H67" s="77" t="s">
        <v>9384</v>
      </c>
      <c r="J67" s="857"/>
      <c r="K67" s="857"/>
      <c r="L67" s="857"/>
      <c r="M67" s="857"/>
      <c r="N67" s="857"/>
    </row>
    <row r="68" spans="1:14" ht="24">
      <c r="A68" s="77" t="s">
        <v>9745</v>
      </c>
      <c r="B68" s="881" t="s">
        <v>9395</v>
      </c>
      <c r="C68" s="881" t="s">
        <v>9395</v>
      </c>
      <c r="D68" s="830">
        <v>24380</v>
      </c>
      <c r="E68" s="140" t="s">
        <v>6497</v>
      </c>
      <c r="F68" s="140" t="s">
        <v>7</v>
      </c>
      <c r="G68" s="140" t="s">
        <v>6013</v>
      </c>
      <c r="H68" s="77" t="s">
        <v>9385</v>
      </c>
      <c r="J68" s="857"/>
      <c r="K68" s="857"/>
      <c r="L68" s="857"/>
      <c r="M68" s="857"/>
      <c r="N68" s="857"/>
    </row>
    <row r="69" spans="1:14" ht="24">
      <c r="A69" s="77" t="s">
        <v>9366</v>
      </c>
      <c r="B69" s="881" t="s">
        <v>9396</v>
      </c>
      <c r="C69" s="881" t="s">
        <v>9396</v>
      </c>
      <c r="D69" s="830">
        <v>4860</v>
      </c>
      <c r="E69" s="140" t="s">
        <v>6497</v>
      </c>
      <c r="F69" s="140" t="s">
        <v>1294</v>
      </c>
      <c r="G69" s="140" t="s">
        <v>6013</v>
      </c>
      <c r="H69" s="77" t="s">
        <v>9378</v>
      </c>
      <c r="J69" s="857"/>
      <c r="K69" s="857"/>
      <c r="L69" s="857"/>
      <c r="M69" s="857"/>
      <c r="N69" s="857"/>
    </row>
    <row r="70" spans="1:14" ht="24">
      <c r="A70" s="77" t="s">
        <v>9366</v>
      </c>
      <c r="B70" s="881" t="s">
        <v>9396</v>
      </c>
      <c r="C70" s="881" t="s">
        <v>9396</v>
      </c>
      <c r="D70" s="830">
        <v>15200</v>
      </c>
      <c r="E70" s="140" t="s">
        <v>6497</v>
      </c>
      <c r="F70" s="140" t="s">
        <v>1294</v>
      </c>
      <c r="G70" s="140" t="s">
        <v>6013</v>
      </c>
      <c r="H70" s="77" t="s">
        <v>9379</v>
      </c>
      <c r="J70" s="857"/>
      <c r="K70" s="857"/>
      <c r="L70" s="857"/>
      <c r="M70" s="857"/>
      <c r="N70" s="857"/>
    </row>
    <row r="71" spans="1:14" ht="24">
      <c r="A71" s="77" t="s">
        <v>9366</v>
      </c>
      <c r="B71" s="881" t="s">
        <v>9396</v>
      </c>
      <c r="C71" s="881" t="s">
        <v>9396</v>
      </c>
      <c r="D71" s="830">
        <v>14660</v>
      </c>
      <c r="E71" s="140" t="s">
        <v>6497</v>
      </c>
      <c r="F71" s="140" t="s">
        <v>1294</v>
      </c>
      <c r="G71" s="140" t="s">
        <v>6013</v>
      </c>
      <c r="H71" s="77" t="s">
        <v>9380</v>
      </c>
      <c r="J71" s="857"/>
      <c r="K71" s="857"/>
      <c r="L71" s="857"/>
      <c r="M71" s="857"/>
      <c r="N71" s="857"/>
    </row>
    <row r="72" spans="1:14" ht="24">
      <c r="A72" s="77" t="s">
        <v>9367</v>
      </c>
      <c r="B72" s="881" t="s">
        <v>9397</v>
      </c>
      <c r="C72" s="881" t="s">
        <v>9397</v>
      </c>
      <c r="D72" s="830">
        <v>6930</v>
      </c>
      <c r="E72" s="140" t="s">
        <v>6497</v>
      </c>
      <c r="F72" s="140" t="s">
        <v>1294</v>
      </c>
      <c r="G72" s="140" t="s">
        <v>6013</v>
      </c>
      <c r="H72" s="77" t="s">
        <v>9378</v>
      </c>
      <c r="J72" s="857"/>
      <c r="K72" s="857"/>
      <c r="L72" s="857"/>
      <c r="M72" s="857"/>
      <c r="N72" s="857"/>
    </row>
    <row r="73" spans="1:14" ht="24">
      <c r="A73" s="77" t="s">
        <v>9367</v>
      </c>
      <c r="B73" s="881" t="s">
        <v>9397</v>
      </c>
      <c r="C73" s="881" t="s">
        <v>9397</v>
      </c>
      <c r="D73" s="830">
        <v>19800</v>
      </c>
      <c r="E73" s="140" t="s">
        <v>6497</v>
      </c>
      <c r="F73" s="140" t="s">
        <v>1294</v>
      </c>
      <c r="G73" s="140" t="s">
        <v>6013</v>
      </c>
      <c r="H73" s="77" t="s">
        <v>9379</v>
      </c>
      <c r="J73" s="857"/>
      <c r="K73" s="857"/>
      <c r="L73" s="857"/>
      <c r="M73" s="857"/>
      <c r="N73" s="857"/>
    </row>
    <row r="74" spans="1:14" ht="24">
      <c r="A74" s="77" t="s">
        <v>9367</v>
      </c>
      <c r="B74" s="881" t="s">
        <v>9397</v>
      </c>
      <c r="C74" s="881" t="s">
        <v>9397</v>
      </c>
      <c r="D74" s="830">
        <v>21330</v>
      </c>
      <c r="E74" s="140" t="s">
        <v>6497</v>
      </c>
      <c r="F74" s="140" t="s">
        <v>1294</v>
      </c>
      <c r="G74" s="140" t="s">
        <v>6013</v>
      </c>
      <c r="H74" s="77" t="s">
        <v>9380</v>
      </c>
      <c r="J74" s="857"/>
      <c r="K74" s="857"/>
      <c r="L74" s="857"/>
      <c r="M74" s="857"/>
      <c r="N74" s="857"/>
    </row>
    <row r="75" spans="1:14" ht="24">
      <c r="A75" s="77" t="s">
        <v>9368</v>
      </c>
      <c r="B75" s="881" t="s">
        <v>9398</v>
      </c>
      <c r="C75" s="881" t="s">
        <v>9398</v>
      </c>
      <c r="D75" s="830">
        <v>8190</v>
      </c>
      <c r="E75" s="140" t="s">
        <v>6497</v>
      </c>
      <c r="F75" s="140" t="s">
        <v>1294</v>
      </c>
      <c r="G75" s="140" t="s">
        <v>6013</v>
      </c>
      <c r="H75" s="77" t="s">
        <v>9378</v>
      </c>
      <c r="J75" s="857"/>
      <c r="K75" s="857"/>
      <c r="L75" s="857"/>
      <c r="M75" s="857"/>
      <c r="N75" s="857"/>
    </row>
    <row r="76" spans="1:14" ht="24">
      <c r="A76" s="77" t="s">
        <v>9368</v>
      </c>
      <c r="B76" s="881" t="s">
        <v>9398</v>
      </c>
      <c r="C76" s="881" t="s">
        <v>9398</v>
      </c>
      <c r="D76" s="830">
        <v>22600</v>
      </c>
      <c r="E76" s="140" t="s">
        <v>6497</v>
      </c>
      <c r="F76" s="140" t="s">
        <v>1294</v>
      </c>
      <c r="G76" s="140" t="s">
        <v>6013</v>
      </c>
      <c r="H76" s="77" t="s">
        <v>9379</v>
      </c>
      <c r="J76" s="857"/>
      <c r="K76" s="857"/>
      <c r="L76" s="857"/>
      <c r="M76" s="857"/>
      <c r="N76" s="857"/>
    </row>
    <row r="77" spans="1:14" ht="24">
      <c r="A77" s="77" t="s">
        <v>9368</v>
      </c>
      <c r="B77" s="881" t="s">
        <v>9398</v>
      </c>
      <c r="C77" s="881" t="s">
        <v>9398</v>
      </c>
      <c r="D77" s="830">
        <v>25390</v>
      </c>
      <c r="E77" s="140" t="s">
        <v>6497</v>
      </c>
      <c r="F77" s="140" t="s">
        <v>1294</v>
      </c>
      <c r="G77" s="140" t="s">
        <v>6013</v>
      </c>
      <c r="H77" s="77" t="s">
        <v>9380</v>
      </c>
      <c r="J77" s="857"/>
      <c r="K77" s="857"/>
      <c r="L77" s="857"/>
      <c r="M77" s="857"/>
      <c r="N77" s="857"/>
    </row>
    <row r="78" spans="1:14" ht="24">
      <c r="A78" s="77" t="s">
        <v>9746</v>
      </c>
      <c r="B78" s="881" t="s">
        <v>9399</v>
      </c>
      <c r="C78" s="881" t="s">
        <v>9399</v>
      </c>
      <c r="D78" s="830">
        <v>8500</v>
      </c>
      <c r="E78" s="140" t="s">
        <v>6497</v>
      </c>
      <c r="F78" s="140" t="s">
        <v>1294</v>
      </c>
      <c r="G78" s="140" t="s">
        <v>6013</v>
      </c>
      <c r="H78" s="77" t="s">
        <v>9384</v>
      </c>
      <c r="J78" s="857"/>
      <c r="K78" s="857"/>
      <c r="L78" s="857"/>
      <c r="M78" s="857"/>
      <c r="N78" s="857"/>
    </row>
    <row r="79" spans="1:14" ht="24">
      <c r="A79" s="77" t="s">
        <v>9746</v>
      </c>
      <c r="B79" s="881" t="s">
        <v>9399</v>
      </c>
      <c r="C79" s="881" t="s">
        <v>9399</v>
      </c>
      <c r="D79" s="830">
        <v>18460</v>
      </c>
      <c r="E79" s="140" t="s">
        <v>6497</v>
      </c>
      <c r="F79" s="140" t="s">
        <v>1294</v>
      </c>
      <c r="G79" s="140" t="s">
        <v>6013</v>
      </c>
      <c r="H79" s="77" t="s">
        <v>9385</v>
      </c>
      <c r="J79" s="857"/>
      <c r="K79" s="857"/>
      <c r="L79" s="857"/>
      <c r="M79" s="857"/>
      <c r="N79" s="857"/>
    </row>
    <row r="80" spans="1:14" ht="24">
      <c r="A80" s="77" t="s">
        <v>9747</v>
      </c>
      <c r="B80" s="881" t="s">
        <v>9400</v>
      </c>
      <c r="C80" s="881" t="s">
        <v>9400</v>
      </c>
      <c r="D80" s="830">
        <v>10800</v>
      </c>
      <c r="E80" s="140" t="s">
        <v>6497</v>
      </c>
      <c r="F80" s="140" t="s">
        <v>1294</v>
      </c>
      <c r="G80" s="140" t="s">
        <v>6013</v>
      </c>
      <c r="H80" s="77" t="s">
        <v>9384</v>
      </c>
      <c r="J80" s="857"/>
      <c r="K80" s="857"/>
      <c r="L80" s="857"/>
      <c r="M80" s="857"/>
      <c r="N80" s="857"/>
    </row>
    <row r="81" spans="1:14" ht="24">
      <c r="A81" s="77" t="s">
        <v>9747</v>
      </c>
      <c r="B81" s="881" t="s">
        <v>9400</v>
      </c>
      <c r="C81" s="881" t="s">
        <v>9400</v>
      </c>
      <c r="D81" s="830">
        <v>22140</v>
      </c>
      <c r="E81" s="140" t="s">
        <v>6497</v>
      </c>
      <c r="F81" s="140" t="s">
        <v>1294</v>
      </c>
      <c r="G81" s="140" t="s">
        <v>6013</v>
      </c>
      <c r="H81" s="77" t="s">
        <v>9385</v>
      </c>
      <c r="J81" s="857"/>
      <c r="K81" s="857"/>
      <c r="L81" s="857"/>
      <c r="M81" s="857"/>
      <c r="N81" s="857"/>
    </row>
    <row r="82" spans="1:14" ht="24">
      <c r="A82" s="77" t="s">
        <v>9748</v>
      </c>
      <c r="B82" s="881" t="s">
        <v>9401</v>
      </c>
      <c r="C82" s="881" t="s">
        <v>9401</v>
      </c>
      <c r="D82" s="830">
        <v>12200</v>
      </c>
      <c r="E82" s="140" t="s">
        <v>6497</v>
      </c>
      <c r="F82" s="140" t="s">
        <v>1294</v>
      </c>
      <c r="G82" s="140" t="s">
        <v>6013</v>
      </c>
      <c r="H82" s="77" t="s">
        <v>9384</v>
      </c>
      <c r="J82" s="857"/>
      <c r="K82" s="857"/>
      <c r="L82" s="857"/>
      <c r="M82" s="857"/>
      <c r="N82" s="857"/>
    </row>
    <row r="83" spans="1:14" ht="24.75" thickBot="1">
      <c r="A83" s="77" t="s">
        <v>9748</v>
      </c>
      <c r="B83" s="881" t="s">
        <v>9401</v>
      </c>
      <c r="C83" s="881" t="s">
        <v>9401</v>
      </c>
      <c r="D83" s="830">
        <v>24380</v>
      </c>
      <c r="E83" s="140" t="s">
        <v>6497</v>
      </c>
      <c r="F83" s="140" t="s">
        <v>1294</v>
      </c>
      <c r="G83" s="140" t="s">
        <v>6013</v>
      </c>
      <c r="H83" s="77" t="s">
        <v>9385</v>
      </c>
      <c r="J83" s="857"/>
      <c r="K83" s="857"/>
      <c r="L83" s="857"/>
      <c r="M83" s="857"/>
      <c r="N83" s="857"/>
    </row>
    <row r="84" spans="1:14" ht="14.25" thickBot="1">
      <c r="A84" s="350" t="s">
        <v>9402</v>
      </c>
      <c r="B84" s="351"/>
      <c r="C84" s="351"/>
      <c r="D84" s="781"/>
      <c r="E84" s="434"/>
      <c r="F84" s="434"/>
      <c r="G84" s="434"/>
      <c r="H84" s="435"/>
      <c r="J84" s="857"/>
      <c r="K84" s="857"/>
      <c r="L84" s="857"/>
      <c r="M84" s="857"/>
      <c r="N84" s="857"/>
    </row>
    <row r="85" spans="1:14" ht="24">
      <c r="A85" s="77" t="s">
        <v>9369</v>
      </c>
      <c r="B85" s="881" t="s">
        <v>9403</v>
      </c>
      <c r="C85" s="881" t="s">
        <v>9403</v>
      </c>
      <c r="D85" s="830">
        <v>1170</v>
      </c>
      <c r="E85" s="140" t="s">
        <v>6497</v>
      </c>
      <c r="F85" s="140" t="s">
        <v>7</v>
      </c>
      <c r="G85" s="140" t="s">
        <v>6013</v>
      </c>
      <c r="H85" s="77" t="s">
        <v>9378</v>
      </c>
      <c r="J85" s="857"/>
      <c r="K85" s="857"/>
      <c r="L85" s="857"/>
      <c r="M85" s="857"/>
      <c r="N85" s="857"/>
    </row>
    <row r="86" spans="1:14" ht="24">
      <c r="A86" s="77" t="s">
        <v>9369</v>
      </c>
      <c r="B86" s="881" t="s">
        <v>9403</v>
      </c>
      <c r="C86" s="881" t="s">
        <v>9403</v>
      </c>
      <c r="D86" s="830">
        <v>2600</v>
      </c>
      <c r="E86" s="140" t="s">
        <v>6497</v>
      </c>
      <c r="F86" s="140" t="s">
        <v>7</v>
      </c>
      <c r="G86" s="140" t="s">
        <v>6013</v>
      </c>
      <c r="H86" s="77" t="s">
        <v>9379</v>
      </c>
      <c r="J86" s="857"/>
      <c r="K86" s="857"/>
      <c r="L86" s="857"/>
      <c r="M86" s="857"/>
      <c r="N86" s="857"/>
    </row>
    <row r="87" spans="1:14" ht="24">
      <c r="A87" s="77" t="s">
        <v>9369</v>
      </c>
      <c r="B87" s="881" t="s">
        <v>9403</v>
      </c>
      <c r="C87" s="881" t="s">
        <v>9403</v>
      </c>
      <c r="D87" s="830">
        <v>3770</v>
      </c>
      <c r="E87" s="140" t="s">
        <v>6497</v>
      </c>
      <c r="F87" s="140" t="s">
        <v>7</v>
      </c>
      <c r="G87" s="140" t="s">
        <v>6013</v>
      </c>
      <c r="H87" s="77" t="s">
        <v>9380</v>
      </c>
      <c r="J87" s="857"/>
      <c r="K87" s="857"/>
      <c r="L87" s="857"/>
      <c r="M87" s="857"/>
      <c r="N87" s="857"/>
    </row>
    <row r="88" spans="1:14" ht="24">
      <c r="A88" s="77" t="s">
        <v>9370</v>
      </c>
      <c r="B88" s="881" t="s">
        <v>9404</v>
      </c>
      <c r="C88" s="881" t="s">
        <v>9404</v>
      </c>
      <c r="D88" s="830">
        <v>3240</v>
      </c>
      <c r="E88" s="140" t="s">
        <v>6497</v>
      </c>
      <c r="F88" s="140" t="s">
        <v>7</v>
      </c>
      <c r="G88" s="140" t="s">
        <v>6013</v>
      </c>
      <c r="H88" s="77" t="s">
        <v>9378</v>
      </c>
      <c r="J88" s="857"/>
      <c r="K88" s="857"/>
      <c r="L88" s="857"/>
      <c r="M88" s="857"/>
      <c r="N88" s="857"/>
    </row>
    <row r="89" spans="1:14" ht="24">
      <c r="A89" s="77" t="s">
        <v>9370</v>
      </c>
      <c r="B89" s="881" t="s">
        <v>9404</v>
      </c>
      <c r="C89" s="881" t="s">
        <v>9404</v>
      </c>
      <c r="D89" s="830">
        <v>7200</v>
      </c>
      <c r="E89" s="140" t="s">
        <v>6497</v>
      </c>
      <c r="F89" s="140" t="s">
        <v>7</v>
      </c>
      <c r="G89" s="140" t="s">
        <v>6013</v>
      </c>
      <c r="H89" s="77" t="s">
        <v>9379</v>
      </c>
      <c r="J89" s="857"/>
      <c r="K89" s="857"/>
      <c r="L89" s="857"/>
      <c r="M89" s="857"/>
      <c r="N89" s="857"/>
    </row>
    <row r="90" spans="1:14" ht="24">
      <c r="A90" s="77" t="s">
        <v>9370</v>
      </c>
      <c r="B90" s="881" t="s">
        <v>9404</v>
      </c>
      <c r="C90" s="881" t="s">
        <v>9404</v>
      </c>
      <c r="D90" s="830">
        <v>10440</v>
      </c>
      <c r="E90" s="140" t="s">
        <v>6497</v>
      </c>
      <c r="F90" s="140" t="s">
        <v>7</v>
      </c>
      <c r="G90" s="140" t="s">
        <v>6013</v>
      </c>
      <c r="H90" s="77" t="s">
        <v>9380</v>
      </c>
      <c r="J90" s="857"/>
      <c r="K90" s="857"/>
      <c r="L90" s="857"/>
      <c r="M90" s="857"/>
      <c r="N90" s="857"/>
    </row>
    <row r="91" spans="1:14" ht="24">
      <c r="A91" s="77" t="s">
        <v>9371</v>
      </c>
      <c r="B91" s="881" t="s">
        <v>9405</v>
      </c>
      <c r="C91" s="881" t="s">
        <v>9405</v>
      </c>
      <c r="D91" s="830">
        <v>4500</v>
      </c>
      <c r="E91" s="140" t="s">
        <v>6497</v>
      </c>
      <c r="F91" s="140" t="s">
        <v>7</v>
      </c>
      <c r="G91" s="140" t="s">
        <v>6013</v>
      </c>
      <c r="H91" s="77" t="s">
        <v>9378</v>
      </c>
      <c r="J91" s="857"/>
      <c r="K91" s="857"/>
      <c r="L91" s="857"/>
      <c r="M91" s="857"/>
      <c r="N91" s="857"/>
    </row>
    <row r="92" spans="1:14" ht="24">
      <c r="A92" s="77" t="s">
        <v>9371</v>
      </c>
      <c r="B92" s="881" t="s">
        <v>9405</v>
      </c>
      <c r="C92" s="881" t="s">
        <v>9405</v>
      </c>
      <c r="D92" s="830">
        <v>10000</v>
      </c>
      <c r="E92" s="140" t="s">
        <v>6497</v>
      </c>
      <c r="F92" s="140" t="s">
        <v>7</v>
      </c>
      <c r="G92" s="140" t="s">
        <v>6013</v>
      </c>
      <c r="H92" s="77" t="s">
        <v>9379</v>
      </c>
      <c r="J92" s="857"/>
      <c r="K92" s="857"/>
      <c r="L92" s="857"/>
      <c r="M92" s="857"/>
      <c r="N92" s="857"/>
    </row>
    <row r="93" spans="1:14" ht="24">
      <c r="A93" s="77" t="s">
        <v>9371</v>
      </c>
      <c r="B93" s="881" t="s">
        <v>9405</v>
      </c>
      <c r="C93" s="881" t="s">
        <v>9405</v>
      </c>
      <c r="D93" s="830">
        <v>14500</v>
      </c>
      <c r="E93" s="140" t="s">
        <v>6497</v>
      </c>
      <c r="F93" s="140" t="s">
        <v>7</v>
      </c>
      <c r="G93" s="140" t="s">
        <v>6013</v>
      </c>
      <c r="H93" s="77" t="s">
        <v>9380</v>
      </c>
      <c r="J93" s="857"/>
      <c r="K93" s="857"/>
      <c r="L93" s="857"/>
      <c r="M93" s="857"/>
      <c r="N93" s="857"/>
    </row>
    <row r="94" spans="1:14" ht="24">
      <c r="A94" s="77" t="s">
        <v>9372</v>
      </c>
      <c r="B94" s="881" t="s">
        <v>9406</v>
      </c>
      <c r="C94" s="881" t="s">
        <v>9406</v>
      </c>
      <c r="D94" s="830">
        <v>1170</v>
      </c>
      <c r="E94" s="140" t="s">
        <v>6497</v>
      </c>
      <c r="F94" s="140" t="s">
        <v>1294</v>
      </c>
      <c r="G94" s="140" t="s">
        <v>6013</v>
      </c>
      <c r="H94" s="77" t="s">
        <v>9378</v>
      </c>
      <c r="J94" s="857"/>
      <c r="K94" s="857"/>
      <c r="L94" s="857"/>
      <c r="M94" s="857"/>
      <c r="N94" s="857"/>
    </row>
    <row r="95" spans="1:14" ht="24">
      <c r="A95" s="77" t="s">
        <v>9372</v>
      </c>
      <c r="B95" s="881" t="s">
        <v>9406</v>
      </c>
      <c r="C95" s="881" t="s">
        <v>9406</v>
      </c>
      <c r="D95" s="830">
        <v>2600</v>
      </c>
      <c r="E95" s="140" t="s">
        <v>6497</v>
      </c>
      <c r="F95" s="140" t="s">
        <v>1294</v>
      </c>
      <c r="G95" s="140" t="s">
        <v>6013</v>
      </c>
      <c r="H95" s="77" t="s">
        <v>9379</v>
      </c>
      <c r="J95" s="857"/>
      <c r="K95" s="857"/>
      <c r="L95" s="857"/>
      <c r="M95" s="857"/>
      <c r="N95" s="857"/>
    </row>
    <row r="96" spans="1:14" ht="24">
      <c r="A96" s="77" t="s">
        <v>9372</v>
      </c>
      <c r="B96" s="881" t="s">
        <v>9406</v>
      </c>
      <c r="C96" s="881" t="s">
        <v>9406</v>
      </c>
      <c r="D96" s="830">
        <v>3770</v>
      </c>
      <c r="E96" s="140" t="s">
        <v>6497</v>
      </c>
      <c r="F96" s="140" t="s">
        <v>1294</v>
      </c>
      <c r="G96" s="140" t="s">
        <v>6013</v>
      </c>
      <c r="H96" s="77" t="s">
        <v>9380</v>
      </c>
      <c r="J96" s="857"/>
      <c r="K96" s="857"/>
      <c r="L96" s="857"/>
      <c r="M96" s="857"/>
      <c r="N96" s="857"/>
    </row>
    <row r="97" spans="1:14" ht="24">
      <c r="A97" s="77" t="s">
        <v>9373</v>
      </c>
      <c r="B97" s="881" t="s">
        <v>9407</v>
      </c>
      <c r="C97" s="881" t="s">
        <v>9407</v>
      </c>
      <c r="D97" s="830">
        <v>3240</v>
      </c>
      <c r="E97" s="140" t="s">
        <v>6497</v>
      </c>
      <c r="F97" s="140" t="s">
        <v>1294</v>
      </c>
      <c r="G97" s="140" t="s">
        <v>6013</v>
      </c>
      <c r="H97" s="77" t="s">
        <v>9378</v>
      </c>
      <c r="J97" s="857"/>
      <c r="K97" s="857"/>
      <c r="L97" s="857"/>
      <c r="M97" s="857"/>
      <c r="N97" s="857"/>
    </row>
    <row r="98" spans="1:14" ht="24">
      <c r="A98" s="77" t="s">
        <v>9373</v>
      </c>
      <c r="B98" s="881" t="s">
        <v>9407</v>
      </c>
      <c r="C98" s="881" t="s">
        <v>9407</v>
      </c>
      <c r="D98" s="830">
        <v>7200</v>
      </c>
      <c r="E98" s="140" t="s">
        <v>6497</v>
      </c>
      <c r="F98" s="140" t="s">
        <v>1294</v>
      </c>
      <c r="G98" s="140" t="s">
        <v>6013</v>
      </c>
      <c r="H98" s="77" t="s">
        <v>9379</v>
      </c>
      <c r="J98" s="857"/>
      <c r="K98" s="857"/>
      <c r="L98" s="857"/>
      <c r="M98" s="857"/>
      <c r="N98" s="857"/>
    </row>
    <row r="99" spans="1:14" ht="24">
      <c r="A99" s="77" t="s">
        <v>9373</v>
      </c>
      <c r="B99" s="881" t="s">
        <v>9407</v>
      </c>
      <c r="C99" s="881" t="s">
        <v>9407</v>
      </c>
      <c r="D99" s="830">
        <v>10440</v>
      </c>
      <c r="E99" s="140" t="s">
        <v>6497</v>
      </c>
      <c r="F99" s="140" t="s">
        <v>1294</v>
      </c>
      <c r="G99" s="140" t="s">
        <v>6013</v>
      </c>
      <c r="H99" s="77" t="s">
        <v>9380</v>
      </c>
      <c r="J99" s="857"/>
      <c r="K99" s="857"/>
      <c r="L99" s="857"/>
      <c r="M99" s="857"/>
      <c r="N99" s="857"/>
    </row>
    <row r="100" spans="1:14" ht="24">
      <c r="A100" s="77" t="s">
        <v>9374</v>
      </c>
      <c r="B100" s="881" t="s">
        <v>9408</v>
      </c>
      <c r="C100" s="881" t="s">
        <v>9408</v>
      </c>
      <c r="D100" s="830">
        <v>4500</v>
      </c>
      <c r="E100" s="140" t="s">
        <v>6497</v>
      </c>
      <c r="F100" s="140" t="s">
        <v>1294</v>
      </c>
      <c r="G100" s="140" t="s">
        <v>6013</v>
      </c>
      <c r="H100" s="77" t="s">
        <v>9378</v>
      </c>
      <c r="J100" s="857"/>
      <c r="K100" s="857"/>
      <c r="L100" s="857"/>
      <c r="M100" s="857"/>
      <c r="N100" s="857"/>
    </row>
    <row r="101" spans="1:14" ht="24">
      <c r="A101" s="77" t="s">
        <v>9374</v>
      </c>
      <c r="B101" s="881" t="s">
        <v>9408</v>
      </c>
      <c r="C101" s="881" t="s">
        <v>9408</v>
      </c>
      <c r="D101" s="830">
        <v>10000</v>
      </c>
      <c r="E101" s="140" t="s">
        <v>6497</v>
      </c>
      <c r="F101" s="140" t="s">
        <v>1294</v>
      </c>
      <c r="G101" s="140" t="s">
        <v>6013</v>
      </c>
      <c r="H101" s="77" t="s">
        <v>9379</v>
      </c>
      <c r="J101" s="857"/>
      <c r="K101" s="857"/>
      <c r="L101" s="857"/>
      <c r="M101" s="857"/>
      <c r="N101" s="857"/>
    </row>
    <row r="102" spans="1:14" ht="24.75" thickBot="1">
      <c r="A102" s="77" t="s">
        <v>9374</v>
      </c>
      <c r="B102" s="881" t="s">
        <v>9408</v>
      </c>
      <c r="C102" s="881" t="s">
        <v>9408</v>
      </c>
      <c r="D102" s="830">
        <v>14500</v>
      </c>
      <c r="E102" s="140" t="s">
        <v>6497</v>
      </c>
      <c r="F102" s="140" t="s">
        <v>1294</v>
      </c>
      <c r="G102" s="140" t="s">
        <v>6013</v>
      </c>
      <c r="H102" s="77" t="s">
        <v>9380</v>
      </c>
      <c r="J102" s="857"/>
      <c r="K102" s="857"/>
      <c r="L102" s="857"/>
      <c r="M102" s="857"/>
      <c r="N102" s="857"/>
    </row>
    <row r="103" spans="1:14" ht="14.25" thickBot="1">
      <c r="A103" s="350" t="s">
        <v>9303</v>
      </c>
      <c r="B103" s="351"/>
      <c r="C103" s="351"/>
      <c r="D103" s="781"/>
      <c r="E103" s="434"/>
      <c r="F103" s="434"/>
      <c r="G103" s="434"/>
      <c r="H103" s="435"/>
      <c r="J103" s="857"/>
      <c r="K103" s="857"/>
      <c r="L103" s="857"/>
      <c r="M103" s="857"/>
      <c r="N103" s="857"/>
    </row>
    <row r="104" spans="1:14" ht="24">
      <c r="A104" s="827" t="s">
        <v>9284</v>
      </c>
      <c r="B104" s="827" t="s">
        <v>9294</v>
      </c>
      <c r="C104" s="827" t="s">
        <v>9293</v>
      </c>
      <c r="D104" s="830">
        <v>3380</v>
      </c>
      <c r="E104" s="140" t="s">
        <v>6497</v>
      </c>
      <c r="F104" s="140" t="s">
        <v>7</v>
      </c>
      <c r="G104" s="140" t="s">
        <v>3666</v>
      </c>
      <c r="H104" s="77" t="s">
        <v>9300</v>
      </c>
      <c r="J104" s="857"/>
      <c r="K104" s="857"/>
      <c r="L104" s="857"/>
      <c r="M104" s="857"/>
      <c r="N104" s="857"/>
    </row>
    <row r="105" spans="1:14" ht="24">
      <c r="A105" s="827" t="s">
        <v>9284</v>
      </c>
      <c r="B105" s="827" t="s">
        <v>9294</v>
      </c>
      <c r="C105" s="827" t="s">
        <v>9293</v>
      </c>
      <c r="D105" s="830">
        <v>3380</v>
      </c>
      <c r="E105" s="140" t="s">
        <v>6497</v>
      </c>
      <c r="F105" s="140" t="s">
        <v>7</v>
      </c>
      <c r="G105" s="140" t="s">
        <v>3666</v>
      </c>
      <c r="H105" s="77" t="s">
        <v>9301</v>
      </c>
      <c r="J105" s="857"/>
      <c r="K105" s="857"/>
      <c r="L105" s="857"/>
      <c r="M105" s="857"/>
      <c r="N105" s="857"/>
    </row>
    <row r="106" spans="1:14" ht="24">
      <c r="A106" s="827" t="s">
        <v>9284</v>
      </c>
      <c r="B106" s="827" t="s">
        <v>9294</v>
      </c>
      <c r="C106" s="827" t="s">
        <v>9293</v>
      </c>
      <c r="D106" s="830">
        <v>9640</v>
      </c>
      <c r="E106" s="140" t="s">
        <v>6497</v>
      </c>
      <c r="F106" s="140" t="s">
        <v>7</v>
      </c>
      <c r="G106" s="140" t="s">
        <v>3666</v>
      </c>
      <c r="H106" s="77" t="s">
        <v>9302</v>
      </c>
      <c r="J106" s="857"/>
      <c r="K106" s="857"/>
      <c r="L106" s="857"/>
      <c r="M106" s="857"/>
      <c r="N106" s="857"/>
    </row>
    <row r="107" spans="1:14" ht="24">
      <c r="A107" s="827" t="s">
        <v>9285</v>
      </c>
      <c r="B107" s="827" t="s">
        <v>9295</v>
      </c>
      <c r="C107" s="827" t="s">
        <v>9293</v>
      </c>
      <c r="D107" s="830">
        <v>13000</v>
      </c>
      <c r="E107" s="140" t="s">
        <v>6497</v>
      </c>
      <c r="F107" s="140" t="s">
        <v>7</v>
      </c>
      <c r="G107" s="140" t="s">
        <v>3666</v>
      </c>
      <c r="H107" s="77" t="s">
        <v>9300</v>
      </c>
      <c r="J107" s="857"/>
      <c r="K107" s="857"/>
      <c r="L107" s="857"/>
      <c r="M107" s="857"/>
      <c r="N107" s="857"/>
    </row>
    <row r="108" spans="1:14" ht="24">
      <c r="A108" s="827" t="s">
        <v>9285</v>
      </c>
      <c r="B108" s="827" t="s">
        <v>9295</v>
      </c>
      <c r="C108" s="827" t="s">
        <v>9293</v>
      </c>
      <c r="D108" s="830">
        <v>13000</v>
      </c>
      <c r="E108" s="140" t="s">
        <v>6497</v>
      </c>
      <c r="F108" s="140" t="s">
        <v>7</v>
      </c>
      <c r="G108" s="140" t="s">
        <v>3666</v>
      </c>
      <c r="H108" s="77" t="s">
        <v>9301</v>
      </c>
      <c r="J108" s="857"/>
      <c r="K108" s="857"/>
      <c r="L108" s="857"/>
      <c r="M108" s="857"/>
      <c r="N108" s="857"/>
    </row>
    <row r="109" spans="1:14" ht="24">
      <c r="A109" s="827" t="s">
        <v>9285</v>
      </c>
      <c r="B109" s="827" t="s">
        <v>9295</v>
      </c>
      <c r="C109" s="827" t="s">
        <v>9293</v>
      </c>
      <c r="D109" s="830">
        <v>14820</v>
      </c>
      <c r="E109" s="140" t="s">
        <v>6497</v>
      </c>
      <c r="F109" s="140" t="s">
        <v>7</v>
      </c>
      <c r="G109" s="140" t="s">
        <v>3666</v>
      </c>
      <c r="H109" s="77" t="s">
        <v>9302</v>
      </c>
      <c r="J109" s="857"/>
      <c r="K109" s="857"/>
      <c r="L109" s="857"/>
      <c r="M109" s="857"/>
      <c r="N109" s="857"/>
    </row>
    <row r="110" spans="1:14" ht="24">
      <c r="A110" s="827" t="s">
        <v>9286</v>
      </c>
      <c r="B110" s="827" t="s">
        <v>9296</v>
      </c>
      <c r="C110" s="827" t="s">
        <v>9293</v>
      </c>
      <c r="D110" s="830">
        <v>23400</v>
      </c>
      <c r="E110" s="140" t="s">
        <v>6497</v>
      </c>
      <c r="F110" s="140" t="s">
        <v>7</v>
      </c>
      <c r="G110" s="140" t="s">
        <v>3666</v>
      </c>
      <c r="H110" s="77" t="s">
        <v>9300</v>
      </c>
      <c r="J110" s="857"/>
      <c r="K110" s="857"/>
      <c r="L110" s="857"/>
      <c r="M110" s="857"/>
      <c r="N110" s="857"/>
    </row>
    <row r="111" spans="1:14" ht="24">
      <c r="A111" s="827" t="s">
        <v>9286</v>
      </c>
      <c r="B111" s="827" t="s">
        <v>9296</v>
      </c>
      <c r="C111" s="827" t="s">
        <v>9293</v>
      </c>
      <c r="D111" s="830">
        <v>23400</v>
      </c>
      <c r="E111" s="140" t="s">
        <v>6497</v>
      </c>
      <c r="F111" s="140" t="s">
        <v>7</v>
      </c>
      <c r="G111" s="140" t="s">
        <v>3666</v>
      </c>
      <c r="H111" s="77" t="s">
        <v>9301</v>
      </c>
      <c r="J111" s="857"/>
      <c r="K111" s="857"/>
      <c r="L111" s="857"/>
      <c r="M111" s="857"/>
      <c r="N111" s="857"/>
    </row>
    <row r="112" spans="1:14" ht="24">
      <c r="A112" s="827" t="s">
        <v>9286</v>
      </c>
      <c r="B112" s="827" t="s">
        <v>9296</v>
      </c>
      <c r="C112" s="827" t="s">
        <v>9293</v>
      </c>
      <c r="D112" s="830">
        <v>20420</v>
      </c>
      <c r="E112" s="140" t="s">
        <v>6497</v>
      </c>
      <c r="F112" s="140" t="s">
        <v>7</v>
      </c>
      <c r="G112" s="140" t="s">
        <v>3666</v>
      </c>
      <c r="H112" s="77" t="s">
        <v>9302</v>
      </c>
      <c r="J112" s="857"/>
      <c r="K112" s="857"/>
      <c r="L112" s="857"/>
      <c r="M112" s="857"/>
      <c r="N112" s="857"/>
    </row>
    <row r="113" spans="1:14" ht="24">
      <c r="A113" s="827" t="s">
        <v>9783</v>
      </c>
      <c r="B113" s="827" t="s">
        <v>9297</v>
      </c>
      <c r="C113" s="827" t="s">
        <v>9293</v>
      </c>
      <c r="D113" s="830">
        <v>3380</v>
      </c>
      <c r="E113" s="140" t="s">
        <v>6497</v>
      </c>
      <c r="F113" s="140" t="s">
        <v>1294</v>
      </c>
      <c r="G113" s="140" t="s">
        <v>3666</v>
      </c>
      <c r="H113" s="77" t="s">
        <v>9300</v>
      </c>
      <c r="J113" s="857"/>
      <c r="K113" s="857"/>
      <c r="L113" s="857"/>
      <c r="M113" s="857"/>
      <c r="N113" s="857"/>
    </row>
    <row r="114" spans="1:14" ht="24">
      <c r="A114" s="827" t="s">
        <v>9783</v>
      </c>
      <c r="B114" s="827" t="s">
        <v>9297</v>
      </c>
      <c r="C114" s="827" t="s">
        <v>9293</v>
      </c>
      <c r="D114" s="830">
        <v>3380</v>
      </c>
      <c r="E114" s="140" t="s">
        <v>6497</v>
      </c>
      <c r="F114" s="140" t="s">
        <v>1294</v>
      </c>
      <c r="G114" s="140" t="s">
        <v>3666</v>
      </c>
      <c r="H114" s="77" t="s">
        <v>9301</v>
      </c>
      <c r="J114" s="857"/>
      <c r="K114" s="857"/>
      <c r="L114" s="857"/>
      <c r="M114" s="857"/>
      <c r="N114" s="857"/>
    </row>
    <row r="115" spans="1:14" ht="24">
      <c r="A115" s="827" t="s">
        <v>9783</v>
      </c>
      <c r="B115" s="827" t="s">
        <v>9297</v>
      </c>
      <c r="C115" s="827" t="s">
        <v>9293</v>
      </c>
      <c r="D115" s="830">
        <v>9640</v>
      </c>
      <c r="E115" s="140" t="s">
        <v>6497</v>
      </c>
      <c r="F115" s="140" t="s">
        <v>1294</v>
      </c>
      <c r="G115" s="140" t="s">
        <v>3666</v>
      </c>
      <c r="H115" s="77" t="s">
        <v>9302</v>
      </c>
      <c r="J115" s="857"/>
      <c r="K115" s="857"/>
      <c r="L115" s="857"/>
      <c r="M115" s="857"/>
      <c r="N115" s="857"/>
    </row>
    <row r="116" spans="1:14" ht="24">
      <c r="A116" s="827" t="s">
        <v>9784</v>
      </c>
      <c r="B116" s="827" t="s">
        <v>9298</v>
      </c>
      <c r="C116" s="827" t="s">
        <v>9293</v>
      </c>
      <c r="D116" s="830">
        <v>13000</v>
      </c>
      <c r="E116" s="140" t="s">
        <v>6497</v>
      </c>
      <c r="F116" s="140" t="s">
        <v>1294</v>
      </c>
      <c r="G116" s="140" t="s">
        <v>3666</v>
      </c>
      <c r="H116" s="77" t="s">
        <v>9300</v>
      </c>
      <c r="J116" s="857"/>
      <c r="K116" s="857"/>
      <c r="L116" s="857"/>
      <c r="M116" s="857"/>
      <c r="N116" s="857"/>
    </row>
    <row r="117" spans="1:14" ht="13.9" customHeight="1">
      <c r="A117" s="827" t="s">
        <v>9784</v>
      </c>
      <c r="B117" s="827" t="s">
        <v>9298</v>
      </c>
      <c r="C117" s="827" t="s">
        <v>9293</v>
      </c>
      <c r="D117" s="830">
        <v>13000</v>
      </c>
      <c r="E117" s="140" t="s">
        <v>6497</v>
      </c>
      <c r="F117" s="140" t="s">
        <v>1294</v>
      </c>
      <c r="G117" s="140" t="s">
        <v>3666</v>
      </c>
      <c r="H117" s="77" t="s">
        <v>9301</v>
      </c>
      <c r="J117" s="857"/>
      <c r="K117" s="857"/>
      <c r="L117" s="857"/>
      <c r="M117" s="857"/>
      <c r="N117" s="857"/>
    </row>
    <row r="118" spans="1:14" ht="13.9" customHeight="1">
      <c r="A118" s="827" t="s">
        <v>9784</v>
      </c>
      <c r="B118" s="827" t="s">
        <v>9298</v>
      </c>
      <c r="C118" s="827" t="s">
        <v>9293</v>
      </c>
      <c r="D118" s="830">
        <v>14820</v>
      </c>
      <c r="E118" s="140" t="s">
        <v>6497</v>
      </c>
      <c r="F118" s="140" t="s">
        <v>1294</v>
      </c>
      <c r="G118" s="140" t="s">
        <v>3666</v>
      </c>
      <c r="H118" s="77" t="s">
        <v>9302</v>
      </c>
      <c r="J118" s="857"/>
      <c r="K118" s="857"/>
      <c r="L118" s="857"/>
      <c r="M118" s="857"/>
      <c r="N118" s="857"/>
    </row>
    <row r="119" spans="1:14" ht="24">
      <c r="A119" s="827" t="s">
        <v>9785</v>
      </c>
      <c r="B119" s="827" t="s">
        <v>9299</v>
      </c>
      <c r="C119" s="827" t="s">
        <v>9293</v>
      </c>
      <c r="D119" s="830">
        <v>23400</v>
      </c>
      <c r="E119" s="140" t="s">
        <v>6497</v>
      </c>
      <c r="F119" s="140" t="s">
        <v>1294</v>
      </c>
      <c r="G119" s="140" t="s">
        <v>3666</v>
      </c>
      <c r="H119" s="77" t="s">
        <v>9300</v>
      </c>
      <c r="J119" s="857"/>
      <c r="K119" s="857"/>
      <c r="L119" s="857"/>
      <c r="M119" s="857"/>
      <c r="N119" s="857"/>
    </row>
    <row r="120" spans="1:14" ht="24">
      <c r="A120" s="827" t="s">
        <v>9785</v>
      </c>
      <c r="B120" s="827" t="s">
        <v>9299</v>
      </c>
      <c r="C120" s="827" t="s">
        <v>9293</v>
      </c>
      <c r="D120" s="830">
        <v>23400</v>
      </c>
      <c r="E120" s="140" t="s">
        <v>6497</v>
      </c>
      <c r="F120" s="140" t="s">
        <v>1294</v>
      </c>
      <c r="G120" s="140" t="s">
        <v>3666</v>
      </c>
      <c r="H120" s="77" t="s">
        <v>9301</v>
      </c>
      <c r="J120" s="857"/>
      <c r="K120" s="857"/>
      <c r="L120" s="857"/>
      <c r="M120" s="857"/>
      <c r="N120" s="857"/>
    </row>
    <row r="121" spans="1:14" ht="24.75" thickBot="1">
      <c r="A121" s="827" t="s">
        <v>9785</v>
      </c>
      <c r="B121" s="827" t="s">
        <v>9299</v>
      </c>
      <c r="C121" s="827" t="s">
        <v>9293</v>
      </c>
      <c r="D121" s="830">
        <v>20420</v>
      </c>
      <c r="E121" s="140" t="s">
        <v>6497</v>
      </c>
      <c r="F121" s="140" t="s">
        <v>1294</v>
      </c>
      <c r="G121" s="140" t="s">
        <v>3666</v>
      </c>
      <c r="H121" s="77" t="s">
        <v>9302</v>
      </c>
      <c r="J121" s="857"/>
      <c r="K121" s="857"/>
      <c r="L121" s="857"/>
      <c r="M121" s="857"/>
      <c r="N121" s="857"/>
    </row>
    <row r="122" spans="1:14" ht="14.25" thickBot="1">
      <c r="A122" s="350" t="s">
        <v>9318</v>
      </c>
      <c r="B122" s="351"/>
      <c r="C122" s="351"/>
      <c r="D122" s="781"/>
      <c r="E122" s="434"/>
      <c r="F122" s="434"/>
      <c r="G122" s="434"/>
      <c r="H122" s="435"/>
      <c r="J122" s="857"/>
      <c r="K122" s="857"/>
      <c r="L122" s="857"/>
      <c r="M122" s="857"/>
      <c r="N122" s="857"/>
    </row>
    <row r="123" spans="1:14" ht="24">
      <c r="A123" s="120" t="s">
        <v>9287</v>
      </c>
      <c r="B123" s="114" t="s">
        <v>9319</v>
      </c>
      <c r="C123" s="114" t="s">
        <v>9319</v>
      </c>
      <c r="D123" s="830">
        <v>3380</v>
      </c>
      <c r="E123" s="140" t="s">
        <v>6497</v>
      </c>
      <c r="F123" s="140" t="s">
        <v>7</v>
      </c>
      <c r="G123" s="140" t="s">
        <v>3666</v>
      </c>
      <c r="H123" s="77" t="s">
        <v>9300</v>
      </c>
      <c r="J123" s="857"/>
      <c r="K123" s="857"/>
      <c r="L123" s="857"/>
      <c r="M123" s="857"/>
      <c r="N123" s="857"/>
    </row>
    <row r="124" spans="1:14" ht="24">
      <c r="A124" s="120" t="s">
        <v>9287</v>
      </c>
      <c r="B124" s="114" t="s">
        <v>9319</v>
      </c>
      <c r="C124" s="114" t="s">
        <v>9319</v>
      </c>
      <c r="D124" s="830">
        <v>3380</v>
      </c>
      <c r="E124" s="140" t="s">
        <v>6497</v>
      </c>
      <c r="F124" s="140" t="s">
        <v>7</v>
      </c>
      <c r="G124" s="140" t="s">
        <v>3666</v>
      </c>
      <c r="H124" s="77" t="s">
        <v>9301</v>
      </c>
      <c r="J124" s="857"/>
      <c r="K124" s="857"/>
      <c r="L124" s="857"/>
      <c r="M124" s="857"/>
      <c r="N124" s="857"/>
    </row>
    <row r="125" spans="1:14" ht="24">
      <c r="A125" s="120" t="s">
        <v>9287</v>
      </c>
      <c r="B125" s="114" t="s">
        <v>9319</v>
      </c>
      <c r="C125" s="114" t="s">
        <v>9319</v>
      </c>
      <c r="D125" s="830">
        <v>1820</v>
      </c>
      <c r="E125" s="140" t="s">
        <v>6497</v>
      </c>
      <c r="F125" s="140" t="s">
        <v>7</v>
      </c>
      <c r="G125" s="140" t="s">
        <v>3666</v>
      </c>
      <c r="H125" s="77" t="s">
        <v>9302</v>
      </c>
      <c r="J125" s="857"/>
      <c r="K125" s="857"/>
      <c r="L125" s="857"/>
      <c r="M125" s="857"/>
      <c r="N125" s="857"/>
    </row>
    <row r="126" spans="1:14" ht="24">
      <c r="A126" s="120" t="s">
        <v>9288</v>
      </c>
      <c r="B126" s="114" t="s">
        <v>9320</v>
      </c>
      <c r="C126" s="114" t="s">
        <v>9320</v>
      </c>
      <c r="D126" s="830">
        <v>13000</v>
      </c>
      <c r="E126" s="140" t="s">
        <v>6497</v>
      </c>
      <c r="F126" s="140" t="s">
        <v>7</v>
      </c>
      <c r="G126" s="140" t="s">
        <v>3666</v>
      </c>
      <c r="H126" s="77" t="s">
        <v>9300</v>
      </c>
      <c r="J126" s="857"/>
      <c r="K126" s="857"/>
      <c r="L126" s="857"/>
      <c r="M126" s="857"/>
      <c r="N126" s="857"/>
    </row>
    <row r="127" spans="1:14" ht="24">
      <c r="A127" s="120" t="s">
        <v>9288</v>
      </c>
      <c r="B127" s="114" t="s">
        <v>9320</v>
      </c>
      <c r="C127" s="114" t="s">
        <v>9320</v>
      </c>
      <c r="D127" s="830">
        <v>13000</v>
      </c>
      <c r="E127" s="140" t="s">
        <v>6497</v>
      </c>
      <c r="F127" s="140" t="s">
        <v>7</v>
      </c>
      <c r="G127" s="140" t="s">
        <v>3666</v>
      </c>
      <c r="H127" s="77" t="s">
        <v>9301</v>
      </c>
      <c r="J127" s="857"/>
      <c r="K127" s="857"/>
      <c r="L127" s="857"/>
      <c r="M127" s="857"/>
      <c r="N127" s="857"/>
    </row>
    <row r="128" spans="1:14" ht="24">
      <c r="A128" s="120" t="s">
        <v>9288</v>
      </c>
      <c r="B128" s="114" t="s">
        <v>9320</v>
      </c>
      <c r="C128" s="114" t="s">
        <v>9320</v>
      </c>
      <c r="D128" s="830">
        <v>7000</v>
      </c>
      <c r="E128" s="140" t="s">
        <v>6497</v>
      </c>
      <c r="F128" s="140" t="s">
        <v>7</v>
      </c>
      <c r="G128" s="140" t="s">
        <v>3666</v>
      </c>
      <c r="H128" s="77" t="s">
        <v>9302</v>
      </c>
      <c r="J128" s="857"/>
      <c r="K128" s="857"/>
      <c r="L128" s="857"/>
      <c r="M128" s="857"/>
      <c r="N128" s="857"/>
    </row>
    <row r="129" spans="1:14" ht="24">
      <c r="A129" s="120" t="s">
        <v>9289</v>
      </c>
      <c r="B129" s="114" t="s">
        <v>9321</v>
      </c>
      <c r="C129" s="114" t="s">
        <v>9321</v>
      </c>
      <c r="D129" s="830">
        <v>23400</v>
      </c>
      <c r="E129" s="140" t="s">
        <v>6497</v>
      </c>
      <c r="F129" s="140" t="s">
        <v>7</v>
      </c>
      <c r="G129" s="140" t="s">
        <v>3666</v>
      </c>
      <c r="H129" s="77" t="s">
        <v>9300</v>
      </c>
      <c r="J129" s="857"/>
      <c r="K129" s="857"/>
      <c r="L129" s="857"/>
      <c r="M129" s="857"/>
      <c r="N129" s="857"/>
    </row>
    <row r="130" spans="1:14" ht="24">
      <c r="A130" s="120" t="s">
        <v>9289</v>
      </c>
      <c r="B130" s="114" t="s">
        <v>9321</v>
      </c>
      <c r="C130" s="114" t="s">
        <v>9321</v>
      </c>
      <c r="D130" s="830">
        <v>23400</v>
      </c>
      <c r="E130" s="140" t="s">
        <v>6497</v>
      </c>
      <c r="F130" s="140" t="s">
        <v>7</v>
      </c>
      <c r="G130" s="140" t="s">
        <v>3666</v>
      </c>
      <c r="H130" s="77" t="s">
        <v>9301</v>
      </c>
      <c r="J130" s="857"/>
      <c r="K130" s="857"/>
      <c r="L130" s="857"/>
      <c r="M130" s="857"/>
      <c r="N130" s="857"/>
    </row>
    <row r="131" spans="1:14" ht="24">
      <c r="A131" s="120" t="s">
        <v>9289</v>
      </c>
      <c r="B131" s="114" t="s">
        <v>9321</v>
      </c>
      <c r="C131" s="114" t="s">
        <v>9321</v>
      </c>
      <c r="D131" s="830">
        <v>12600</v>
      </c>
      <c r="E131" s="140" t="s">
        <v>6497</v>
      </c>
      <c r="F131" s="140" t="s">
        <v>7</v>
      </c>
      <c r="G131" s="140" t="s">
        <v>3666</v>
      </c>
      <c r="H131" s="77" t="s">
        <v>9302</v>
      </c>
      <c r="J131" s="857"/>
      <c r="K131" s="857"/>
      <c r="L131" s="857"/>
      <c r="M131" s="857"/>
      <c r="N131" s="857"/>
    </row>
    <row r="132" spans="1:14" ht="24">
      <c r="A132" s="120" t="s">
        <v>9322</v>
      </c>
      <c r="B132" s="114" t="s">
        <v>9323</v>
      </c>
      <c r="C132" s="114" t="s">
        <v>9323</v>
      </c>
      <c r="D132" s="830">
        <v>3380</v>
      </c>
      <c r="E132" s="140" t="s">
        <v>6497</v>
      </c>
      <c r="F132" s="140" t="s">
        <v>1294</v>
      </c>
      <c r="G132" s="140" t="s">
        <v>3666</v>
      </c>
      <c r="H132" s="77" t="s">
        <v>9300</v>
      </c>
      <c r="J132" s="857"/>
      <c r="K132" s="857"/>
      <c r="L132" s="857"/>
      <c r="M132" s="857"/>
      <c r="N132" s="857"/>
    </row>
    <row r="133" spans="1:14" ht="24">
      <c r="A133" s="120" t="s">
        <v>9322</v>
      </c>
      <c r="B133" s="114" t="s">
        <v>9323</v>
      </c>
      <c r="C133" s="114" t="s">
        <v>9323</v>
      </c>
      <c r="D133" s="830">
        <v>3380</v>
      </c>
      <c r="E133" s="140" t="s">
        <v>6497</v>
      </c>
      <c r="F133" s="140" t="s">
        <v>1294</v>
      </c>
      <c r="G133" s="140" t="s">
        <v>3666</v>
      </c>
      <c r="H133" s="77" t="s">
        <v>9301</v>
      </c>
      <c r="J133" s="857"/>
      <c r="K133" s="857"/>
      <c r="L133" s="857"/>
      <c r="M133" s="857"/>
      <c r="N133" s="857"/>
    </row>
    <row r="134" spans="1:14" ht="24">
      <c r="A134" s="120" t="s">
        <v>9322</v>
      </c>
      <c r="B134" s="114" t="s">
        <v>9323</v>
      </c>
      <c r="C134" s="114" t="s">
        <v>9323</v>
      </c>
      <c r="D134" s="830">
        <v>1820</v>
      </c>
      <c r="E134" s="140" t="s">
        <v>6497</v>
      </c>
      <c r="F134" s="140" t="s">
        <v>1294</v>
      </c>
      <c r="G134" s="140" t="s">
        <v>3666</v>
      </c>
      <c r="H134" s="77" t="s">
        <v>9302</v>
      </c>
      <c r="J134" s="857"/>
      <c r="K134" s="857"/>
      <c r="L134" s="857"/>
      <c r="M134" s="857"/>
      <c r="N134" s="857"/>
    </row>
    <row r="135" spans="1:14" ht="24">
      <c r="A135" s="120" t="s">
        <v>9324</v>
      </c>
      <c r="B135" s="114" t="s">
        <v>9325</v>
      </c>
      <c r="C135" s="114" t="s">
        <v>9325</v>
      </c>
      <c r="D135" s="830">
        <v>13000</v>
      </c>
      <c r="E135" s="140" t="s">
        <v>6497</v>
      </c>
      <c r="F135" s="140" t="s">
        <v>1294</v>
      </c>
      <c r="G135" s="140" t="s">
        <v>3666</v>
      </c>
      <c r="H135" s="77" t="s">
        <v>9300</v>
      </c>
      <c r="J135" s="857"/>
      <c r="K135" s="857"/>
      <c r="L135" s="857"/>
      <c r="M135" s="857"/>
      <c r="N135" s="857"/>
    </row>
    <row r="136" spans="1:14" ht="24">
      <c r="A136" s="120" t="s">
        <v>9324</v>
      </c>
      <c r="B136" s="114" t="s">
        <v>9325</v>
      </c>
      <c r="C136" s="114" t="s">
        <v>9325</v>
      </c>
      <c r="D136" s="830">
        <v>13000</v>
      </c>
      <c r="E136" s="140" t="s">
        <v>6497</v>
      </c>
      <c r="F136" s="140" t="s">
        <v>1294</v>
      </c>
      <c r="G136" s="140" t="s">
        <v>3666</v>
      </c>
      <c r="H136" s="77" t="s">
        <v>9301</v>
      </c>
      <c r="J136" s="857"/>
      <c r="K136" s="857"/>
      <c r="L136" s="857"/>
      <c r="M136" s="857"/>
      <c r="N136" s="857"/>
    </row>
    <row r="137" spans="1:14" ht="24">
      <c r="A137" s="120" t="s">
        <v>9324</v>
      </c>
      <c r="B137" s="114" t="s">
        <v>9325</v>
      </c>
      <c r="C137" s="114" t="s">
        <v>9325</v>
      </c>
      <c r="D137" s="830">
        <v>7000</v>
      </c>
      <c r="E137" s="140" t="s">
        <v>6497</v>
      </c>
      <c r="F137" s="140" t="s">
        <v>1294</v>
      </c>
      <c r="G137" s="140" t="s">
        <v>3666</v>
      </c>
      <c r="H137" s="77" t="s">
        <v>9302</v>
      </c>
      <c r="J137" s="857"/>
      <c r="K137" s="857"/>
      <c r="L137" s="857"/>
      <c r="M137" s="857"/>
      <c r="N137" s="857"/>
    </row>
    <row r="138" spans="1:14" ht="24">
      <c r="A138" s="120" t="s">
        <v>9326</v>
      </c>
      <c r="B138" s="114" t="s">
        <v>9327</v>
      </c>
      <c r="C138" s="114" t="s">
        <v>9327</v>
      </c>
      <c r="D138" s="830">
        <v>23400</v>
      </c>
      <c r="E138" s="140" t="s">
        <v>6497</v>
      </c>
      <c r="F138" s="140" t="s">
        <v>1294</v>
      </c>
      <c r="G138" s="140" t="s">
        <v>3666</v>
      </c>
      <c r="H138" s="77" t="s">
        <v>9300</v>
      </c>
      <c r="J138" s="857"/>
      <c r="K138" s="857"/>
      <c r="L138" s="857"/>
      <c r="M138" s="857"/>
      <c r="N138" s="857"/>
    </row>
    <row r="139" spans="1:14" ht="24">
      <c r="A139" s="120" t="s">
        <v>9326</v>
      </c>
      <c r="B139" s="114" t="s">
        <v>9327</v>
      </c>
      <c r="C139" s="114" t="s">
        <v>9327</v>
      </c>
      <c r="D139" s="830">
        <v>23400</v>
      </c>
      <c r="E139" s="140" t="s">
        <v>6497</v>
      </c>
      <c r="F139" s="140" t="s">
        <v>1294</v>
      </c>
      <c r="G139" s="140" t="s">
        <v>3666</v>
      </c>
      <c r="H139" s="77" t="s">
        <v>9301</v>
      </c>
      <c r="J139" s="857"/>
      <c r="K139" s="857"/>
      <c r="L139" s="857"/>
      <c r="M139" s="857"/>
      <c r="N139" s="857"/>
    </row>
    <row r="140" spans="1:14" ht="24.75" thickBot="1">
      <c r="A140" s="120" t="s">
        <v>9326</v>
      </c>
      <c r="B140" s="114" t="s">
        <v>9327</v>
      </c>
      <c r="C140" s="114" t="s">
        <v>9327</v>
      </c>
      <c r="D140" s="830">
        <v>12600</v>
      </c>
      <c r="E140" s="140" t="s">
        <v>6497</v>
      </c>
      <c r="F140" s="140" t="s">
        <v>1294</v>
      </c>
      <c r="G140" s="140" t="s">
        <v>3666</v>
      </c>
      <c r="H140" s="77" t="s">
        <v>9302</v>
      </c>
      <c r="J140" s="857"/>
      <c r="K140" s="857"/>
      <c r="L140" s="857"/>
      <c r="M140" s="857"/>
      <c r="N140" s="857"/>
    </row>
    <row r="141" spans="1:14" ht="14.25" thickBot="1">
      <c r="A141" s="350" t="s">
        <v>9304</v>
      </c>
      <c r="B141" s="351"/>
      <c r="C141" s="351"/>
      <c r="D141" s="781"/>
      <c r="E141" s="434"/>
      <c r="F141" s="434"/>
      <c r="G141" s="434"/>
      <c r="H141" s="435"/>
      <c r="J141" s="857"/>
      <c r="K141" s="857"/>
      <c r="L141" s="857"/>
      <c r="M141" s="857"/>
      <c r="N141" s="857"/>
    </row>
    <row r="142" spans="1:14" ht="24">
      <c r="A142" s="120" t="s">
        <v>9305</v>
      </c>
      <c r="B142" s="114" t="s">
        <v>9306</v>
      </c>
      <c r="C142" s="114" t="s">
        <v>9306</v>
      </c>
      <c r="D142" s="830">
        <v>1690</v>
      </c>
      <c r="E142" s="140" t="s">
        <v>6497</v>
      </c>
      <c r="F142" s="140" t="s">
        <v>7</v>
      </c>
      <c r="G142" s="140" t="s">
        <v>3666</v>
      </c>
      <c r="H142" s="77" t="s">
        <v>9311</v>
      </c>
      <c r="J142" s="857"/>
      <c r="K142" s="857"/>
      <c r="L142" s="857"/>
      <c r="M142" s="857"/>
      <c r="N142" s="857"/>
    </row>
    <row r="143" spans="1:14" ht="24">
      <c r="A143" s="120" t="s">
        <v>9307</v>
      </c>
      <c r="B143" s="114" t="s">
        <v>9308</v>
      </c>
      <c r="C143" s="114" t="s">
        <v>9308</v>
      </c>
      <c r="D143" s="830">
        <v>6500</v>
      </c>
      <c r="E143" s="140" t="s">
        <v>6497</v>
      </c>
      <c r="F143" s="140" t="s">
        <v>7</v>
      </c>
      <c r="G143" s="140" t="s">
        <v>3666</v>
      </c>
      <c r="H143" s="77" t="s">
        <v>9311</v>
      </c>
      <c r="J143" s="857"/>
      <c r="K143" s="857"/>
      <c r="L143" s="857"/>
      <c r="M143" s="857"/>
      <c r="N143" s="857"/>
    </row>
    <row r="144" spans="1:14" ht="24">
      <c r="A144" s="120" t="s">
        <v>9309</v>
      </c>
      <c r="B144" s="114" t="s">
        <v>9310</v>
      </c>
      <c r="C144" s="114" t="s">
        <v>9310</v>
      </c>
      <c r="D144" s="830">
        <v>11700</v>
      </c>
      <c r="E144" s="140" t="s">
        <v>6497</v>
      </c>
      <c r="F144" s="140" t="s">
        <v>7</v>
      </c>
      <c r="G144" s="140" t="s">
        <v>3666</v>
      </c>
      <c r="H144" s="77" t="s">
        <v>9311</v>
      </c>
      <c r="J144" s="857"/>
      <c r="K144" s="857"/>
      <c r="L144" s="857"/>
      <c r="M144" s="857"/>
      <c r="N144" s="857"/>
    </row>
    <row r="145" spans="1:14" ht="24">
      <c r="A145" s="120" t="s">
        <v>9312</v>
      </c>
      <c r="B145" s="114" t="s">
        <v>9313</v>
      </c>
      <c r="C145" s="114" t="s">
        <v>9313</v>
      </c>
      <c r="D145" s="830">
        <v>1690</v>
      </c>
      <c r="E145" s="140" t="s">
        <v>6497</v>
      </c>
      <c r="F145" s="140" t="s">
        <v>1294</v>
      </c>
      <c r="G145" s="140" t="s">
        <v>3666</v>
      </c>
      <c r="H145" s="77" t="s">
        <v>9311</v>
      </c>
      <c r="J145" s="857"/>
      <c r="K145" s="857"/>
      <c r="L145" s="857"/>
      <c r="M145" s="857"/>
      <c r="N145" s="857"/>
    </row>
    <row r="146" spans="1:14" ht="24">
      <c r="A146" s="120" t="s">
        <v>9314</v>
      </c>
      <c r="B146" s="114" t="s">
        <v>9315</v>
      </c>
      <c r="C146" s="114" t="s">
        <v>9315</v>
      </c>
      <c r="D146" s="830">
        <v>6500</v>
      </c>
      <c r="E146" s="140" t="s">
        <v>6497</v>
      </c>
      <c r="F146" s="140" t="s">
        <v>1294</v>
      </c>
      <c r="G146" s="140" t="s">
        <v>3666</v>
      </c>
      <c r="H146" s="77" t="s">
        <v>9311</v>
      </c>
      <c r="J146" s="857"/>
      <c r="K146" s="857"/>
      <c r="L146" s="857"/>
      <c r="M146" s="857"/>
      <c r="N146" s="857"/>
    </row>
    <row r="147" spans="1:14" ht="24.75" thickBot="1">
      <c r="A147" s="120" t="s">
        <v>9316</v>
      </c>
      <c r="B147" s="114" t="s">
        <v>9317</v>
      </c>
      <c r="C147" s="114" t="s">
        <v>9317</v>
      </c>
      <c r="D147" s="830">
        <v>11700</v>
      </c>
      <c r="E147" s="140" t="s">
        <v>6497</v>
      </c>
      <c r="F147" s="140" t="s">
        <v>1294</v>
      </c>
      <c r="G147" s="140" t="s">
        <v>3666</v>
      </c>
      <c r="H147" s="77" t="s">
        <v>9311</v>
      </c>
      <c r="J147" s="857"/>
      <c r="K147" s="857"/>
      <c r="L147" s="857"/>
      <c r="M147" s="857"/>
      <c r="N147" s="857"/>
    </row>
    <row r="148" spans="1:14" ht="14.25" thickBot="1">
      <c r="A148" s="350" t="s">
        <v>9340</v>
      </c>
      <c r="B148" s="351"/>
      <c r="C148" s="351"/>
      <c r="D148" s="781"/>
      <c r="E148" s="434"/>
      <c r="F148" s="434"/>
      <c r="G148" s="434"/>
      <c r="H148" s="435"/>
      <c r="J148" s="857"/>
      <c r="K148" s="857"/>
      <c r="L148" s="857"/>
      <c r="M148" s="857"/>
      <c r="N148" s="857"/>
    </row>
    <row r="149" spans="1:14" ht="24">
      <c r="A149" s="120" t="s">
        <v>9328</v>
      </c>
      <c r="B149" s="114" t="s">
        <v>9329</v>
      </c>
      <c r="C149" s="114" t="s">
        <v>9329</v>
      </c>
      <c r="D149" s="830">
        <v>1690</v>
      </c>
      <c r="E149" s="140" t="s">
        <v>6497</v>
      </c>
      <c r="F149" s="140" t="s">
        <v>7</v>
      </c>
      <c r="G149" s="140" t="s">
        <v>3666</v>
      </c>
      <c r="H149" s="77" t="s">
        <v>9311</v>
      </c>
      <c r="J149" s="857"/>
      <c r="K149" s="857"/>
      <c r="L149" s="857"/>
      <c r="M149" s="857"/>
      <c r="N149" s="857"/>
    </row>
    <row r="150" spans="1:14" ht="24">
      <c r="A150" s="120" t="s">
        <v>9330</v>
      </c>
      <c r="B150" s="114" t="s">
        <v>9331</v>
      </c>
      <c r="C150" s="114" t="s">
        <v>9331</v>
      </c>
      <c r="D150" s="830">
        <v>6500</v>
      </c>
      <c r="E150" s="140" t="s">
        <v>6497</v>
      </c>
      <c r="F150" s="140" t="s">
        <v>7</v>
      </c>
      <c r="G150" s="140" t="s">
        <v>3666</v>
      </c>
      <c r="H150" s="77" t="s">
        <v>9311</v>
      </c>
      <c r="J150" s="857"/>
      <c r="K150" s="857"/>
      <c r="L150" s="857"/>
      <c r="M150" s="857"/>
      <c r="N150" s="857"/>
    </row>
    <row r="151" spans="1:14" ht="24">
      <c r="A151" s="120" t="s">
        <v>9332</v>
      </c>
      <c r="B151" s="114" t="s">
        <v>9333</v>
      </c>
      <c r="C151" s="114" t="s">
        <v>9333</v>
      </c>
      <c r="D151" s="830">
        <v>11700</v>
      </c>
      <c r="E151" s="140" t="s">
        <v>6497</v>
      </c>
      <c r="F151" s="140" t="s">
        <v>7</v>
      </c>
      <c r="G151" s="140" t="s">
        <v>3666</v>
      </c>
      <c r="H151" s="77" t="s">
        <v>9311</v>
      </c>
      <c r="J151" s="857"/>
      <c r="K151" s="857"/>
      <c r="L151" s="857"/>
      <c r="M151" s="857"/>
      <c r="N151" s="857"/>
    </row>
    <row r="152" spans="1:14" ht="24">
      <c r="A152" s="120" t="s">
        <v>9334</v>
      </c>
      <c r="B152" s="114" t="s">
        <v>9335</v>
      </c>
      <c r="C152" s="114" t="s">
        <v>9335</v>
      </c>
      <c r="D152" s="830">
        <v>1690</v>
      </c>
      <c r="E152" s="140" t="s">
        <v>6497</v>
      </c>
      <c r="F152" s="140" t="s">
        <v>1294</v>
      </c>
      <c r="G152" s="140" t="s">
        <v>3666</v>
      </c>
      <c r="H152" s="77" t="s">
        <v>9311</v>
      </c>
      <c r="J152" s="857"/>
      <c r="K152" s="857"/>
      <c r="L152" s="857"/>
      <c r="M152" s="857"/>
      <c r="N152" s="857"/>
    </row>
    <row r="153" spans="1:14" ht="24">
      <c r="A153" s="120" t="s">
        <v>9336</v>
      </c>
      <c r="B153" s="114" t="s">
        <v>9337</v>
      </c>
      <c r="C153" s="114" t="s">
        <v>9337</v>
      </c>
      <c r="D153" s="830">
        <v>6500</v>
      </c>
      <c r="E153" s="140" t="s">
        <v>6497</v>
      </c>
      <c r="F153" s="140" t="s">
        <v>1294</v>
      </c>
      <c r="G153" s="140" t="s">
        <v>3666</v>
      </c>
      <c r="H153" s="77" t="s">
        <v>9311</v>
      </c>
      <c r="J153" s="857"/>
      <c r="K153" s="857"/>
      <c r="L153" s="857"/>
      <c r="M153" s="857"/>
      <c r="N153" s="857"/>
    </row>
    <row r="154" spans="1:14" ht="24.75" thickBot="1">
      <c r="A154" s="120" t="s">
        <v>9338</v>
      </c>
      <c r="B154" s="114" t="s">
        <v>9339</v>
      </c>
      <c r="C154" s="114" t="s">
        <v>9339</v>
      </c>
      <c r="D154" s="830">
        <v>11700</v>
      </c>
      <c r="E154" s="140" t="s">
        <v>6497</v>
      </c>
      <c r="F154" s="140" t="s">
        <v>1294</v>
      </c>
      <c r="G154" s="140" t="s">
        <v>3666</v>
      </c>
      <c r="H154" s="77" t="s">
        <v>9311</v>
      </c>
      <c r="J154" s="857"/>
      <c r="K154" s="857"/>
      <c r="L154" s="857"/>
      <c r="M154" s="857"/>
      <c r="N154" s="857"/>
    </row>
    <row r="155" spans="1:14" ht="14.25" thickBot="1">
      <c r="A155" s="350" t="s">
        <v>9050</v>
      </c>
      <c r="B155" s="351"/>
      <c r="C155" s="351"/>
      <c r="D155" s="781"/>
      <c r="E155" s="434"/>
      <c r="F155" s="434"/>
      <c r="G155" s="434"/>
      <c r="H155" s="435"/>
      <c r="J155" s="857"/>
      <c r="K155" s="857"/>
      <c r="L155" s="857"/>
      <c r="M155" s="857"/>
      <c r="N155" s="857"/>
    </row>
    <row r="156" spans="1:14" ht="24">
      <c r="A156" s="1027" t="s">
        <v>9056</v>
      </c>
      <c r="B156" s="1012" t="s">
        <v>9057</v>
      </c>
      <c r="C156" s="589" t="s">
        <v>9992</v>
      </c>
      <c r="D156" s="1028">
        <v>12480</v>
      </c>
      <c r="E156" s="836" t="s">
        <v>6497</v>
      </c>
      <c r="F156" s="836" t="s">
        <v>7</v>
      </c>
      <c r="G156" s="1029" t="s">
        <v>3663</v>
      </c>
      <c r="H156" s="1027" t="s">
        <v>9051</v>
      </c>
      <c r="J156" s="857"/>
      <c r="K156" s="857"/>
      <c r="L156" s="857"/>
      <c r="M156" s="857"/>
      <c r="N156" s="857"/>
    </row>
    <row r="157" spans="1:14" ht="24">
      <c r="A157" s="1027" t="s">
        <v>9056</v>
      </c>
      <c r="B157" s="1012" t="s">
        <v>9057</v>
      </c>
      <c r="C157" s="589" t="s">
        <v>9992</v>
      </c>
      <c r="D157" s="1028">
        <v>19680</v>
      </c>
      <c r="E157" s="836" t="s">
        <v>6497</v>
      </c>
      <c r="F157" s="836" t="s">
        <v>7</v>
      </c>
      <c r="G157" s="1029" t="s">
        <v>3663</v>
      </c>
      <c r="H157" s="1027" t="s">
        <v>9052</v>
      </c>
      <c r="J157" s="857"/>
      <c r="K157" s="857"/>
      <c r="L157" s="857"/>
      <c r="M157" s="857"/>
      <c r="N157" s="857"/>
    </row>
    <row r="158" spans="1:14" ht="24">
      <c r="A158" s="1027" t="s">
        <v>9056</v>
      </c>
      <c r="B158" s="1012" t="s">
        <v>9057</v>
      </c>
      <c r="C158" s="589" t="s">
        <v>9992</v>
      </c>
      <c r="D158" s="1028">
        <v>23220</v>
      </c>
      <c r="E158" s="836" t="s">
        <v>6497</v>
      </c>
      <c r="F158" s="836" t="s">
        <v>7</v>
      </c>
      <c r="G158" s="1029" t="s">
        <v>3663</v>
      </c>
      <c r="H158" s="1027" t="s">
        <v>9053</v>
      </c>
      <c r="J158" s="857"/>
      <c r="K158" s="857"/>
      <c r="L158" s="857"/>
      <c r="M158" s="857"/>
      <c r="N158" s="857"/>
    </row>
    <row r="159" spans="1:14" ht="24">
      <c r="A159" s="1027" t="s">
        <v>9056</v>
      </c>
      <c r="B159" s="1012" t="s">
        <v>9057</v>
      </c>
      <c r="C159" s="589" t="s">
        <v>9992</v>
      </c>
      <c r="D159" s="1028">
        <v>32195</v>
      </c>
      <c r="E159" s="836" t="s">
        <v>6497</v>
      </c>
      <c r="F159" s="836" t="s">
        <v>7</v>
      </c>
      <c r="G159" s="1029" t="s">
        <v>3663</v>
      </c>
      <c r="H159" s="1027" t="s">
        <v>9054</v>
      </c>
      <c r="J159" s="857"/>
      <c r="K159" s="857"/>
      <c r="L159" s="857"/>
      <c r="M159" s="857"/>
      <c r="N159" s="857"/>
    </row>
    <row r="160" spans="1:14" ht="24">
      <c r="A160" s="1027" t="s">
        <v>9056</v>
      </c>
      <c r="B160" s="1012" t="s">
        <v>9057</v>
      </c>
      <c r="C160" s="589" t="s">
        <v>9992</v>
      </c>
      <c r="D160" s="1028">
        <v>46485</v>
      </c>
      <c r="E160" s="836" t="s">
        <v>6497</v>
      </c>
      <c r="F160" s="836" t="s">
        <v>7</v>
      </c>
      <c r="G160" s="1029" t="s">
        <v>3663</v>
      </c>
      <c r="H160" s="1027" t="s">
        <v>9055</v>
      </c>
      <c r="J160" s="857"/>
      <c r="K160" s="857"/>
      <c r="L160" s="857"/>
      <c r="M160" s="857"/>
      <c r="N160" s="857"/>
    </row>
    <row r="161" spans="1:14" ht="24">
      <c r="A161" s="834" t="s">
        <v>9056</v>
      </c>
      <c r="B161" s="982" t="s">
        <v>9057</v>
      </c>
      <c r="C161" s="589" t="s">
        <v>9992</v>
      </c>
      <c r="D161" s="956">
        <v>720</v>
      </c>
      <c r="E161" s="836" t="s">
        <v>6497</v>
      </c>
      <c r="F161" s="836" t="s">
        <v>7</v>
      </c>
      <c r="G161" s="1029" t="s">
        <v>7704</v>
      </c>
      <c r="H161" s="834" t="s">
        <v>9922</v>
      </c>
      <c r="J161" s="857"/>
      <c r="K161" s="857"/>
      <c r="L161" s="857"/>
      <c r="M161" s="857"/>
      <c r="N161" s="857"/>
    </row>
    <row r="162" spans="1:14" ht="24">
      <c r="A162" s="834" t="s">
        <v>9056</v>
      </c>
      <c r="B162" s="982" t="s">
        <v>9057</v>
      </c>
      <c r="C162" s="589" t="s">
        <v>9992</v>
      </c>
      <c r="D162" s="956">
        <v>1260</v>
      </c>
      <c r="E162" s="836" t="s">
        <v>6497</v>
      </c>
      <c r="F162" s="836" t="s">
        <v>7</v>
      </c>
      <c r="G162" s="1029" t="s">
        <v>7704</v>
      </c>
      <c r="H162" s="834" t="s">
        <v>9923</v>
      </c>
      <c r="J162" s="857"/>
      <c r="K162" s="857"/>
      <c r="L162" s="857"/>
      <c r="M162" s="857"/>
      <c r="N162" s="857"/>
    </row>
    <row r="163" spans="1:14" ht="24">
      <c r="A163" s="834" t="s">
        <v>9056</v>
      </c>
      <c r="B163" s="982" t="s">
        <v>9057</v>
      </c>
      <c r="C163" s="589" t="s">
        <v>9992</v>
      </c>
      <c r="D163" s="956">
        <v>1800</v>
      </c>
      <c r="E163" s="836" t="s">
        <v>6497</v>
      </c>
      <c r="F163" s="836" t="s">
        <v>7</v>
      </c>
      <c r="G163" s="1029" t="s">
        <v>7704</v>
      </c>
      <c r="H163" s="834" t="s">
        <v>9924</v>
      </c>
      <c r="J163" s="857"/>
      <c r="K163" s="857"/>
      <c r="L163" s="857"/>
      <c r="M163" s="857"/>
      <c r="N163" s="857"/>
    </row>
    <row r="164" spans="1:14" ht="24">
      <c r="A164" s="834" t="s">
        <v>9056</v>
      </c>
      <c r="B164" s="982" t="s">
        <v>9057</v>
      </c>
      <c r="C164" s="589" t="s">
        <v>9992</v>
      </c>
      <c r="D164" s="956">
        <v>1260</v>
      </c>
      <c r="E164" s="836" t="s">
        <v>6497</v>
      </c>
      <c r="F164" s="836" t="s">
        <v>7</v>
      </c>
      <c r="G164" s="1029" t="s">
        <v>7704</v>
      </c>
      <c r="H164" s="834" t="s">
        <v>9938</v>
      </c>
      <c r="J164" s="857"/>
      <c r="K164" s="857"/>
      <c r="L164" s="857"/>
      <c r="M164" s="857"/>
      <c r="N164" s="857"/>
    </row>
    <row r="165" spans="1:14" ht="24">
      <c r="A165" s="834" t="s">
        <v>9056</v>
      </c>
      <c r="B165" s="982" t="s">
        <v>9057</v>
      </c>
      <c r="C165" s="589" t="s">
        <v>9992</v>
      </c>
      <c r="D165" s="956">
        <v>2340</v>
      </c>
      <c r="E165" s="836" t="s">
        <v>6497</v>
      </c>
      <c r="F165" s="836" t="s">
        <v>7</v>
      </c>
      <c r="G165" s="1029" t="s">
        <v>7704</v>
      </c>
      <c r="H165" s="834" t="s">
        <v>9939</v>
      </c>
      <c r="J165" s="857"/>
      <c r="K165" s="857"/>
      <c r="L165" s="857"/>
      <c r="M165" s="857"/>
      <c r="N165" s="857"/>
    </row>
    <row r="166" spans="1:14" ht="24">
      <c r="A166" s="834" t="s">
        <v>9056</v>
      </c>
      <c r="B166" s="982" t="s">
        <v>9057</v>
      </c>
      <c r="C166" s="589" t="s">
        <v>9992</v>
      </c>
      <c r="D166" s="956">
        <v>2880</v>
      </c>
      <c r="E166" s="836" t="s">
        <v>6497</v>
      </c>
      <c r="F166" s="836" t="s">
        <v>7</v>
      </c>
      <c r="G166" s="1029" t="s">
        <v>7704</v>
      </c>
      <c r="H166" s="834" t="s">
        <v>9940</v>
      </c>
      <c r="J166" s="857"/>
      <c r="K166" s="857"/>
      <c r="L166" s="857"/>
      <c r="M166" s="857"/>
      <c r="N166" s="857"/>
    </row>
    <row r="167" spans="1:14" ht="24">
      <c r="A167" s="834" t="s">
        <v>9056</v>
      </c>
      <c r="B167" s="982" t="s">
        <v>9057</v>
      </c>
      <c r="C167" s="589" t="s">
        <v>9992</v>
      </c>
      <c r="D167" s="956">
        <v>3060</v>
      </c>
      <c r="E167" s="836" t="s">
        <v>6497</v>
      </c>
      <c r="F167" s="836" t="s">
        <v>7</v>
      </c>
      <c r="G167" s="1029" t="s">
        <v>7704</v>
      </c>
      <c r="H167" s="834" t="s">
        <v>9958</v>
      </c>
      <c r="J167" s="857"/>
      <c r="K167" s="857"/>
      <c r="L167" s="857"/>
      <c r="M167" s="857"/>
      <c r="N167" s="857"/>
    </row>
    <row r="168" spans="1:14" ht="24">
      <c r="A168" s="834" t="s">
        <v>9056</v>
      </c>
      <c r="B168" s="982" t="s">
        <v>9057</v>
      </c>
      <c r="C168" s="589" t="s">
        <v>9992</v>
      </c>
      <c r="D168" s="956">
        <v>5040</v>
      </c>
      <c r="E168" s="836" t="s">
        <v>6497</v>
      </c>
      <c r="F168" s="836" t="s">
        <v>7</v>
      </c>
      <c r="G168" s="1029" t="s">
        <v>7704</v>
      </c>
      <c r="H168" s="834" t="s">
        <v>9959</v>
      </c>
      <c r="J168" s="857"/>
      <c r="K168" s="857"/>
      <c r="L168" s="857"/>
      <c r="M168" s="857"/>
      <c r="N168" s="857"/>
    </row>
    <row r="169" spans="1:14" ht="24">
      <c r="A169" s="834" t="s">
        <v>9056</v>
      </c>
      <c r="B169" s="982" t="s">
        <v>9057</v>
      </c>
      <c r="C169" s="589" t="s">
        <v>9992</v>
      </c>
      <c r="D169" s="956">
        <v>7200</v>
      </c>
      <c r="E169" s="836" t="s">
        <v>6497</v>
      </c>
      <c r="F169" s="836" t="s">
        <v>7</v>
      </c>
      <c r="G169" s="1029" t="s">
        <v>7704</v>
      </c>
      <c r="H169" s="834" t="s">
        <v>9960</v>
      </c>
      <c r="J169" s="857"/>
      <c r="K169" s="857"/>
      <c r="L169" s="857"/>
      <c r="M169" s="857"/>
      <c r="N169" s="857"/>
    </row>
    <row r="170" spans="1:14" ht="24">
      <c r="A170" s="1027" t="s">
        <v>9058</v>
      </c>
      <c r="B170" s="1012" t="s">
        <v>9059</v>
      </c>
      <c r="C170" s="589" t="s">
        <v>9992</v>
      </c>
      <c r="D170" s="1028">
        <v>14445</v>
      </c>
      <c r="E170" s="836" t="s">
        <v>6497</v>
      </c>
      <c r="F170" s="836" t="s">
        <v>7</v>
      </c>
      <c r="G170" s="1029" t="s">
        <v>3663</v>
      </c>
      <c r="H170" s="1027" t="s">
        <v>9051</v>
      </c>
      <c r="J170" s="857"/>
      <c r="K170" s="857"/>
      <c r="L170" s="857"/>
      <c r="M170" s="857"/>
      <c r="N170" s="857"/>
    </row>
    <row r="171" spans="1:14" ht="24">
      <c r="A171" s="1027" t="s">
        <v>9058</v>
      </c>
      <c r="B171" s="1012" t="s">
        <v>9059</v>
      </c>
      <c r="C171" s="589" t="s">
        <v>9992</v>
      </c>
      <c r="D171" s="1028">
        <v>21645</v>
      </c>
      <c r="E171" s="836" t="s">
        <v>6497</v>
      </c>
      <c r="F171" s="836" t="s">
        <v>7</v>
      </c>
      <c r="G171" s="1029" t="s">
        <v>3663</v>
      </c>
      <c r="H171" s="1027" t="s">
        <v>9052</v>
      </c>
      <c r="J171" s="857"/>
      <c r="K171" s="857"/>
      <c r="L171" s="857"/>
      <c r="M171" s="857"/>
      <c r="N171" s="857"/>
    </row>
    <row r="172" spans="1:14" ht="24">
      <c r="A172" s="1027" t="s">
        <v>9058</v>
      </c>
      <c r="B172" s="1012" t="s">
        <v>9059</v>
      </c>
      <c r="C172" s="589" t="s">
        <v>9992</v>
      </c>
      <c r="D172" s="1028">
        <v>26095</v>
      </c>
      <c r="E172" s="836" t="s">
        <v>6497</v>
      </c>
      <c r="F172" s="836" t="s">
        <v>7</v>
      </c>
      <c r="G172" s="1029" t="s">
        <v>3663</v>
      </c>
      <c r="H172" s="1027" t="s">
        <v>9053</v>
      </c>
      <c r="J172" s="857"/>
      <c r="K172" s="857"/>
      <c r="L172" s="857"/>
      <c r="M172" s="857"/>
      <c r="N172" s="857"/>
    </row>
    <row r="173" spans="1:14" ht="24">
      <c r="A173" s="1027" t="s">
        <v>9058</v>
      </c>
      <c r="B173" s="1012" t="s">
        <v>9059</v>
      </c>
      <c r="C173" s="589" t="s">
        <v>9992</v>
      </c>
      <c r="D173" s="1028">
        <v>35435</v>
      </c>
      <c r="E173" s="836" t="s">
        <v>6497</v>
      </c>
      <c r="F173" s="836" t="s">
        <v>7</v>
      </c>
      <c r="G173" s="1029" t="s">
        <v>3663</v>
      </c>
      <c r="H173" s="1027" t="s">
        <v>9054</v>
      </c>
      <c r="J173" s="857"/>
      <c r="K173" s="857"/>
      <c r="L173" s="857"/>
      <c r="M173" s="857"/>
      <c r="N173" s="857"/>
    </row>
    <row r="174" spans="1:14" ht="24">
      <c r="A174" s="1027" t="s">
        <v>9058</v>
      </c>
      <c r="B174" s="1012" t="s">
        <v>9059</v>
      </c>
      <c r="C174" s="589" t="s">
        <v>9992</v>
      </c>
      <c r="D174" s="1028">
        <v>51500</v>
      </c>
      <c r="E174" s="836" t="s">
        <v>6497</v>
      </c>
      <c r="F174" s="836" t="s">
        <v>7</v>
      </c>
      <c r="G174" s="1029" t="s">
        <v>3663</v>
      </c>
      <c r="H174" s="1027" t="s">
        <v>9055</v>
      </c>
      <c r="J174" s="857"/>
      <c r="K174" s="857"/>
      <c r="L174" s="857"/>
      <c r="M174" s="857"/>
      <c r="N174" s="857"/>
    </row>
    <row r="175" spans="1:14" ht="24">
      <c r="A175" s="834" t="s">
        <v>9058</v>
      </c>
      <c r="B175" s="982" t="s">
        <v>9059</v>
      </c>
      <c r="C175" s="589" t="s">
        <v>9992</v>
      </c>
      <c r="D175" s="956">
        <v>924</v>
      </c>
      <c r="E175" s="836" t="s">
        <v>6497</v>
      </c>
      <c r="F175" s="836" t="s">
        <v>7</v>
      </c>
      <c r="G175" s="1029" t="s">
        <v>7704</v>
      </c>
      <c r="H175" s="834" t="s">
        <v>9922</v>
      </c>
      <c r="J175" s="857"/>
      <c r="K175" s="857"/>
      <c r="L175" s="857"/>
      <c r="M175" s="857"/>
      <c r="N175" s="857"/>
    </row>
    <row r="176" spans="1:14" ht="24">
      <c r="A176" s="834" t="s">
        <v>9058</v>
      </c>
      <c r="B176" s="982" t="s">
        <v>9059</v>
      </c>
      <c r="C176" s="589" t="s">
        <v>9992</v>
      </c>
      <c r="D176" s="956">
        <v>1608</v>
      </c>
      <c r="E176" s="836" t="s">
        <v>6497</v>
      </c>
      <c r="F176" s="836" t="s">
        <v>7</v>
      </c>
      <c r="G176" s="1029" t="s">
        <v>7704</v>
      </c>
      <c r="H176" s="834" t="s">
        <v>9923</v>
      </c>
      <c r="J176" s="857"/>
      <c r="K176" s="857"/>
      <c r="L176" s="857"/>
      <c r="M176" s="857"/>
      <c r="N176" s="857"/>
    </row>
    <row r="177" spans="1:14" ht="24">
      <c r="A177" s="834" t="s">
        <v>9058</v>
      </c>
      <c r="B177" s="982" t="s">
        <v>9059</v>
      </c>
      <c r="C177" s="589" t="s">
        <v>9992</v>
      </c>
      <c r="D177" s="956">
        <v>2304</v>
      </c>
      <c r="E177" s="836" t="s">
        <v>6497</v>
      </c>
      <c r="F177" s="836" t="s">
        <v>7</v>
      </c>
      <c r="G177" s="1029" t="s">
        <v>7704</v>
      </c>
      <c r="H177" s="834" t="s">
        <v>9924</v>
      </c>
      <c r="J177" s="857"/>
      <c r="K177" s="857"/>
      <c r="L177" s="857"/>
      <c r="M177" s="857"/>
      <c r="N177" s="857"/>
    </row>
    <row r="178" spans="1:14" ht="24">
      <c r="A178" s="834" t="s">
        <v>9058</v>
      </c>
      <c r="B178" s="982" t="s">
        <v>9059</v>
      </c>
      <c r="C178" s="589" t="s">
        <v>9992</v>
      </c>
      <c r="D178" s="956">
        <v>1608</v>
      </c>
      <c r="E178" s="836" t="s">
        <v>6497</v>
      </c>
      <c r="F178" s="836" t="s">
        <v>7</v>
      </c>
      <c r="G178" s="1029" t="s">
        <v>7704</v>
      </c>
      <c r="H178" s="834" t="s">
        <v>9938</v>
      </c>
      <c r="J178" s="857"/>
      <c r="K178" s="857"/>
      <c r="L178" s="857"/>
      <c r="M178" s="857"/>
      <c r="N178" s="857"/>
    </row>
    <row r="179" spans="1:14" ht="24">
      <c r="A179" s="834" t="s">
        <v>9058</v>
      </c>
      <c r="B179" s="982" t="s">
        <v>9059</v>
      </c>
      <c r="C179" s="589" t="s">
        <v>9992</v>
      </c>
      <c r="D179" s="956">
        <v>2988</v>
      </c>
      <c r="E179" s="836" t="s">
        <v>6497</v>
      </c>
      <c r="F179" s="836" t="s">
        <v>7</v>
      </c>
      <c r="G179" s="1029" t="s">
        <v>7704</v>
      </c>
      <c r="H179" s="834" t="s">
        <v>9939</v>
      </c>
      <c r="J179" s="857"/>
      <c r="K179" s="857"/>
      <c r="L179" s="857"/>
      <c r="M179" s="857"/>
      <c r="N179" s="857"/>
    </row>
    <row r="180" spans="1:14" ht="24">
      <c r="A180" s="834" t="s">
        <v>9058</v>
      </c>
      <c r="B180" s="982" t="s">
        <v>9059</v>
      </c>
      <c r="C180" s="589" t="s">
        <v>9992</v>
      </c>
      <c r="D180" s="956">
        <v>3684</v>
      </c>
      <c r="E180" s="836" t="s">
        <v>6497</v>
      </c>
      <c r="F180" s="836" t="s">
        <v>7</v>
      </c>
      <c r="G180" s="1029" t="s">
        <v>7704</v>
      </c>
      <c r="H180" s="834" t="s">
        <v>9940</v>
      </c>
      <c r="J180" s="857"/>
      <c r="K180" s="857"/>
      <c r="L180" s="857"/>
      <c r="M180" s="857"/>
      <c r="N180" s="857"/>
    </row>
    <row r="181" spans="1:14" ht="24">
      <c r="A181" s="834" t="s">
        <v>9058</v>
      </c>
      <c r="B181" s="982" t="s">
        <v>9059</v>
      </c>
      <c r="C181" s="589" t="s">
        <v>9992</v>
      </c>
      <c r="D181" s="956">
        <v>3912</v>
      </c>
      <c r="E181" s="836" t="s">
        <v>6497</v>
      </c>
      <c r="F181" s="836" t="s">
        <v>7</v>
      </c>
      <c r="G181" s="1029" t="s">
        <v>7704</v>
      </c>
      <c r="H181" s="834" t="s">
        <v>9958</v>
      </c>
      <c r="J181" s="857"/>
      <c r="K181" s="857"/>
      <c r="L181" s="857"/>
      <c r="M181" s="857"/>
      <c r="N181" s="857"/>
    </row>
    <row r="182" spans="1:14" ht="24">
      <c r="A182" s="834" t="s">
        <v>9058</v>
      </c>
      <c r="B182" s="982" t="s">
        <v>9059</v>
      </c>
      <c r="C182" s="589" t="s">
        <v>9992</v>
      </c>
      <c r="D182" s="956">
        <v>6444</v>
      </c>
      <c r="E182" s="836" t="s">
        <v>6497</v>
      </c>
      <c r="F182" s="836" t="s">
        <v>7</v>
      </c>
      <c r="G182" s="1029" t="s">
        <v>7704</v>
      </c>
      <c r="H182" s="834" t="s">
        <v>9959</v>
      </c>
      <c r="J182" s="857"/>
      <c r="K182" s="857"/>
      <c r="L182" s="857"/>
      <c r="M182" s="857"/>
      <c r="N182" s="857"/>
    </row>
    <row r="183" spans="1:14" ht="24">
      <c r="A183" s="834" t="s">
        <v>9058</v>
      </c>
      <c r="B183" s="982" t="s">
        <v>9059</v>
      </c>
      <c r="C183" s="589" t="s">
        <v>9992</v>
      </c>
      <c r="D183" s="956">
        <v>9204</v>
      </c>
      <c r="E183" s="836" t="s">
        <v>6497</v>
      </c>
      <c r="F183" s="836" t="s">
        <v>7</v>
      </c>
      <c r="G183" s="1029" t="s">
        <v>7704</v>
      </c>
      <c r="H183" s="834" t="s">
        <v>9960</v>
      </c>
      <c r="J183" s="857"/>
      <c r="K183" s="857"/>
      <c r="L183" s="857"/>
      <c r="M183" s="857"/>
      <c r="N183" s="857"/>
    </row>
    <row r="184" spans="1:14" ht="24">
      <c r="A184" s="1027" t="s">
        <v>9060</v>
      </c>
      <c r="B184" s="1012" t="s">
        <v>9061</v>
      </c>
      <c r="C184" s="589" t="s">
        <v>9992</v>
      </c>
      <c r="D184" s="1028">
        <v>16720</v>
      </c>
      <c r="E184" s="836" t="s">
        <v>6497</v>
      </c>
      <c r="F184" s="836" t="s">
        <v>7</v>
      </c>
      <c r="G184" s="1029" t="s">
        <v>3663</v>
      </c>
      <c r="H184" s="1027" t="s">
        <v>9051</v>
      </c>
      <c r="J184" s="857"/>
      <c r="K184" s="857"/>
      <c r="L184" s="857"/>
      <c r="M184" s="857"/>
      <c r="N184" s="857"/>
    </row>
    <row r="185" spans="1:14" ht="24">
      <c r="A185" s="1027" t="s">
        <v>9060</v>
      </c>
      <c r="B185" s="1012" t="s">
        <v>9061</v>
      </c>
      <c r="C185" s="589" t="s">
        <v>9992</v>
      </c>
      <c r="D185" s="1028">
        <v>23920</v>
      </c>
      <c r="E185" s="836" t="s">
        <v>6497</v>
      </c>
      <c r="F185" s="836" t="s">
        <v>7</v>
      </c>
      <c r="G185" s="1029" t="s">
        <v>3663</v>
      </c>
      <c r="H185" s="1027" t="s">
        <v>9052</v>
      </c>
      <c r="J185" s="857"/>
      <c r="K185" s="857"/>
      <c r="L185" s="857"/>
      <c r="M185" s="857"/>
      <c r="N185" s="857"/>
    </row>
    <row r="186" spans="1:14" ht="24">
      <c r="A186" s="1027" t="s">
        <v>9060</v>
      </c>
      <c r="B186" s="1012" t="s">
        <v>9061</v>
      </c>
      <c r="C186" s="589" t="s">
        <v>9992</v>
      </c>
      <c r="D186" s="1028">
        <v>29415</v>
      </c>
      <c r="E186" s="836" t="s">
        <v>6497</v>
      </c>
      <c r="F186" s="836" t="s">
        <v>7</v>
      </c>
      <c r="G186" s="1029" t="s">
        <v>3663</v>
      </c>
      <c r="H186" s="1027" t="s">
        <v>9053</v>
      </c>
      <c r="J186" s="857"/>
      <c r="K186" s="857"/>
      <c r="L186" s="857"/>
      <c r="M186" s="857"/>
      <c r="N186" s="857"/>
    </row>
    <row r="187" spans="1:14" ht="24">
      <c r="A187" s="1027" t="s">
        <v>9060</v>
      </c>
      <c r="B187" s="1012" t="s">
        <v>9061</v>
      </c>
      <c r="C187" s="589" t="s">
        <v>9992</v>
      </c>
      <c r="D187" s="1028">
        <v>39180</v>
      </c>
      <c r="E187" s="836" t="s">
        <v>6497</v>
      </c>
      <c r="F187" s="836" t="s">
        <v>7</v>
      </c>
      <c r="G187" s="1029" t="s">
        <v>3663</v>
      </c>
      <c r="H187" s="1027" t="s">
        <v>9054</v>
      </c>
      <c r="J187" s="857"/>
      <c r="K187" s="857"/>
      <c r="L187" s="857"/>
      <c r="M187" s="857"/>
      <c r="N187" s="857"/>
    </row>
    <row r="188" spans="1:14" ht="24">
      <c r="A188" s="1027" t="s">
        <v>9060</v>
      </c>
      <c r="B188" s="1012" t="s">
        <v>9061</v>
      </c>
      <c r="C188" s="589" t="s">
        <v>9992</v>
      </c>
      <c r="D188" s="1028">
        <v>57305</v>
      </c>
      <c r="E188" s="836" t="s">
        <v>6497</v>
      </c>
      <c r="F188" s="836" t="s">
        <v>7</v>
      </c>
      <c r="G188" s="1029" t="s">
        <v>3663</v>
      </c>
      <c r="H188" s="1027" t="s">
        <v>9055</v>
      </c>
      <c r="J188" s="857"/>
      <c r="K188" s="857"/>
      <c r="L188" s="857"/>
      <c r="M188" s="857"/>
      <c r="N188" s="857"/>
    </row>
    <row r="189" spans="1:14" ht="24">
      <c r="A189" s="834" t="s">
        <v>9060</v>
      </c>
      <c r="B189" s="982" t="s">
        <v>9061</v>
      </c>
      <c r="C189" s="589" t="s">
        <v>9992</v>
      </c>
      <c r="D189" s="956">
        <v>1080</v>
      </c>
      <c r="E189" s="836" t="s">
        <v>6497</v>
      </c>
      <c r="F189" s="836" t="s">
        <v>7</v>
      </c>
      <c r="G189" s="1029" t="s">
        <v>7704</v>
      </c>
      <c r="H189" s="834" t="s">
        <v>9922</v>
      </c>
      <c r="J189" s="857"/>
      <c r="K189" s="857"/>
      <c r="L189" s="857"/>
      <c r="M189" s="857"/>
      <c r="N189" s="857"/>
    </row>
    <row r="190" spans="1:14" ht="24">
      <c r="A190" s="834" t="s">
        <v>9060</v>
      </c>
      <c r="B190" s="982" t="s">
        <v>9061</v>
      </c>
      <c r="C190" s="589" t="s">
        <v>9992</v>
      </c>
      <c r="D190" s="956">
        <v>1884</v>
      </c>
      <c r="E190" s="836" t="s">
        <v>6497</v>
      </c>
      <c r="F190" s="836" t="s">
        <v>7</v>
      </c>
      <c r="G190" s="1029" t="s">
        <v>7704</v>
      </c>
      <c r="H190" s="834" t="s">
        <v>9923</v>
      </c>
      <c r="J190" s="857"/>
      <c r="K190" s="857"/>
      <c r="L190" s="857"/>
      <c r="M190" s="857"/>
      <c r="N190" s="857"/>
    </row>
    <row r="191" spans="1:14" ht="24">
      <c r="A191" s="834" t="s">
        <v>9060</v>
      </c>
      <c r="B191" s="982" t="s">
        <v>9061</v>
      </c>
      <c r="C191" s="589" t="s">
        <v>9992</v>
      </c>
      <c r="D191" s="956">
        <v>2700</v>
      </c>
      <c r="E191" s="836" t="s">
        <v>6497</v>
      </c>
      <c r="F191" s="836" t="s">
        <v>7</v>
      </c>
      <c r="G191" s="1029" t="s">
        <v>7704</v>
      </c>
      <c r="H191" s="834" t="s">
        <v>9924</v>
      </c>
      <c r="J191" s="857"/>
      <c r="K191" s="857"/>
      <c r="L191" s="857"/>
      <c r="M191" s="857"/>
      <c r="N191" s="857"/>
    </row>
    <row r="192" spans="1:14" ht="24">
      <c r="A192" s="834" t="s">
        <v>9060</v>
      </c>
      <c r="B192" s="982" t="s">
        <v>9061</v>
      </c>
      <c r="C192" s="589" t="s">
        <v>9992</v>
      </c>
      <c r="D192" s="956">
        <v>1884</v>
      </c>
      <c r="E192" s="836" t="s">
        <v>6497</v>
      </c>
      <c r="F192" s="836" t="s">
        <v>7</v>
      </c>
      <c r="G192" s="1029" t="s">
        <v>7704</v>
      </c>
      <c r="H192" s="834" t="s">
        <v>9938</v>
      </c>
      <c r="J192" s="857"/>
      <c r="K192" s="857"/>
      <c r="L192" s="857"/>
      <c r="M192" s="857"/>
      <c r="N192" s="857"/>
    </row>
    <row r="193" spans="1:14" ht="24">
      <c r="A193" s="834" t="s">
        <v>9060</v>
      </c>
      <c r="B193" s="982" t="s">
        <v>9061</v>
      </c>
      <c r="C193" s="589" t="s">
        <v>9992</v>
      </c>
      <c r="D193" s="956">
        <v>3504</v>
      </c>
      <c r="E193" s="836" t="s">
        <v>6497</v>
      </c>
      <c r="F193" s="836" t="s">
        <v>7</v>
      </c>
      <c r="G193" s="1029" t="s">
        <v>7704</v>
      </c>
      <c r="H193" s="834" t="s">
        <v>9939</v>
      </c>
      <c r="J193" s="857"/>
      <c r="K193" s="857"/>
      <c r="L193" s="857"/>
      <c r="M193" s="857"/>
      <c r="N193" s="857"/>
    </row>
    <row r="194" spans="1:14" ht="24">
      <c r="A194" s="834" t="s">
        <v>9060</v>
      </c>
      <c r="B194" s="982" t="s">
        <v>9061</v>
      </c>
      <c r="C194" s="589" t="s">
        <v>9992</v>
      </c>
      <c r="D194" s="956">
        <v>4320</v>
      </c>
      <c r="E194" s="836" t="s">
        <v>6497</v>
      </c>
      <c r="F194" s="836" t="s">
        <v>7</v>
      </c>
      <c r="G194" s="1029" t="s">
        <v>7704</v>
      </c>
      <c r="H194" s="834" t="s">
        <v>9940</v>
      </c>
      <c r="J194" s="857"/>
      <c r="K194" s="857"/>
      <c r="L194" s="857"/>
      <c r="M194" s="857"/>
      <c r="N194" s="857"/>
    </row>
    <row r="195" spans="1:14" ht="24">
      <c r="A195" s="834" t="s">
        <v>9060</v>
      </c>
      <c r="B195" s="982" t="s">
        <v>9061</v>
      </c>
      <c r="C195" s="589" t="s">
        <v>9992</v>
      </c>
      <c r="D195" s="956">
        <v>4584</v>
      </c>
      <c r="E195" s="836" t="s">
        <v>6497</v>
      </c>
      <c r="F195" s="836" t="s">
        <v>7</v>
      </c>
      <c r="G195" s="1029" t="s">
        <v>7704</v>
      </c>
      <c r="H195" s="834" t="s">
        <v>9958</v>
      </c>
      <c r="J195" s="857"/>
      <c r="K195" s="857"/>
      <c r="L195" s="857"/>
      <c r="M195" s="857"/>
      <c r="N195" s="857"/>
    </row>
    <row r="196" spans="1:14" ht="24">
      <c r="A196" s="834" t="s">
        <v>9060</v>
      </c>
      <c r="B196" s="982" t="s">
        <v>9061</v>
      </c>
      <c r="C196" s="589" t="s">
        <v>9992</v>
      </c>
      <c r="D196" s="956">
        <v>7560</v>
      </c>
      <c r="E196" s="836" t="s">
        <v>6497</v>
      </c>
      <c r="F196" s="836" t="s">
        <v>7</v>
      </c>
      <c r="G196" s="1029" t="s">
        <v>7704</v>
      </c>
      <c r="H196" s="834" t="s">
        <v>9959</v>
      </c>
      <c r="J196" s="857"/>
      <c r="K196" s="857"/>
      <c r="L196" s="857"/>
      <c r="M196" s="857"/>
      <c r="N196" s="857"/>
    </row>
    <row r="197" spans="1:14" ht="24">
      <c r="A197" s="834" t="s">
        <v>9060</v>
      </c>
      <c r="B197" s="982" t="s">
        <v>9061</v>
      </c>
      <c r="C197" s="589" t="s">
        <v>9992</v>
      </c>
      <c r="D197" s="956">
        <v>10800</v>
      </c>
      <c r="E197" s="836" t="s">
        <v>6497</v>
      </c>
      <c r="F197" s="836" t="s">
        <v>7</v>
      </c>
      <c r="G197" s="1029" t="s">
        <v>7704</v>
      </c>
      <c r="H197" s="834" t="s">
        <v>9960</v>
      </c>
      <c r="J197" s="857"/>
      <c r="K197" s="857"/>
      <c r="L197" s="857"/>
      <c r="M197" s="857"/>
      <c r="N197" s="857"/>
    </row>
    <row r="198" spans="1:14" ht="24">
      <c r="A198" s="1027" t="s">
        <v>9062</v>
      </c>
      <c r="B198" s="1012" t="s">
        <v>9063</v>
      </c>
      <c r="C198" s="589" t="s">
        <v>9992</v>
      </c>
      <c r="D198" s="1028">
        <v>12480</v>
      </c>
      <c r="E198" s="836" t="s">
        <v>6497</v>
      </c>
      <c r="F198" s="836" t="s">
        <v>1294</v>
      </c>
      <c r="G198" s="1029" t="s">
        <v>3663</v>
      </c>
      <c r="H198" s="1027" t="s">
        <v>9051</v>
      </c>
      <c r="J198" s="857"/>
      <c r="K198" s="857"/>
      <c r="L198" s="857"/>
      <c r="M198" s="857"/>
      <c r="N198" s="857"/>
    </row>
    <row r="199" spans="1:14" ht="24">
      <c r="A199" s="1027" t="s">
        <v>9062</v>
      </c>
      <c r="B199" s="1012" t="s">
        <v>9063</v>
      </c>
      <c r="C199" s="589" t="s">
        <v>9992</v>
      </c>
      <c r="D199" s="1028">
        <v>19680</v>
      </c>
      <c r="E199" s="836" t="s">
        <v>6497</v>
      </c>
      <c r="F199" s="836" t="s">
        <v>1294</v>
      </c>
      <c r="G199" s="1029" t="s">
        <v>3663</v>
      </c>
      <c r="H199" s="1027" t="s">
        <v>9052</v>
      </c>
      <c r="J199" s="857"/>
      <c r="K199" s="857"/>
      <c r="L199" s="857"/>
      <c r="M199" s="857"/>
      <c r="N199" s="857"/>
    </row>
    <row r="200" spans="1:14" ht="24">
      <c r="A200" s="1027" t="s">
        <v>9062</v>
      </c>
      <c r="B200" s="1012" t="s">
        <v>9063</v>
      </c>
      <c r="C200" s="589" t="s">
        <v>9992</v>
      </c>
      <c r="D200" s="1028">
        <v>23220</v>
      </c>
      <c r="E200" s="836" t="s">
        <v>6497</v>
      </c>
      <c r="F200" s="836" t="s">
        <v>1294</v>
      </c>
      <c r="G200" s="1029" t="s">
        <v>3663</v>
      </c>
      <c r="H200" s="1027" t="s">
        <v>9053</v>
      </c>
      <c r="J200" s="857"/>
      <c r="K200" s="857"/>
      <c r="L200" s="857"/>
      <c r="M200" s="857"/>
      <c r="N200" s="857"/>
    </row>
    <row r="201" spans="1:14" ht="24">
      <c r="A201" s="1027" t="s">
        <v>9062</v>
      </c>
      <c r="B201" s="1012" t="s">
        <v>9063</v>
      </c>
      <c r="C201" s="589" t="s">
        <v>9992</v>
      </c>
      <c r="D201" s="1028">
        <v>32195</v>
      </c>
      <c r="E201" s="836" t="s">
        <v>6497</v>
      </c>
      <c r="F201" s="836" t="s">
        <v>1294</v>
      </c>
      <c r="G201" s="1029" t="s">
        <v>3663</v>
      </c>
      <c r="H201" s="1027" t="s">
        <v>9054</v>
      </c>
      <c r="J201" s="857"/>
      <c r="K201" s="857"/>
      <c r="L201" s="857"/>
      <c r="M201" s="857"/>
      <c r="N201" s="857"/>
    </row>
    <row r="202" spans="1:14" ht="24">
      <c r="A202" s="1027" t="s">
        <v>9062</v>
      </c>
      <c r="B202" s="1012" t="s">
        <v>9063</v>
      </c>
      <c r="C202" s="589" t="s">
        <v>9992</v>
      </c>
      <c r="D202" s="1028">
        <v>46485</v>
      </c>
      <c r="E202" s="836" t="s">
        <v>6497</v>
      </c>
      <c r="F202" s="836" t="s">
        <v>1294</v>
      </c>
      <c r="G202" s="1029" t="s">
        <v>3663</v>
      </c>
      <c r="H202" s="1027" t="s">
        <v>9055</v>
      </c>
      <c r="J202" s="857"/>
      <c r="K202" s="857"/>
      <c r="L202" s="857"/>
      <c r="M202" s="857"/>
      <c r="N202" s="857"/>
    </row>
    <row r="203" spans="1:14" ht="24">
      <c r="A203" s="834" t="s">
        <v>9062</v>
      </c>
      <c r="B203" s="982" t="s">
        <v>9063</v>
      </c>
      <c r="C203" s="589" t="s">
        <v>9992</v>
      </c>
      <c r="D203" s="956">
        <v>720</v>
      </c>
      <c r="E203" s="836" t="s">
        <v>6497</v>
      </c>
      <c r="F203" s="836" t="s">
        <v>1294</v>
      </c>
      <c r="G203" s="1029" t="s">
        <v>7704</v>
      </c>
      <c r="H203" s="834" t="s">
        <v>9922</v>
      </c>
      <c r="J203" s="857"/>
      <c r="K203" s="857"/>
      <c r="L203" s="857"/>
      <c r="M203" s="857"/>
      <c r="N203" s="857"/>
    </row>
    <row r="204" spans="1:14" ht="24">
      <c r="A204" s="834" t="s">
        <v>9062</v>
      </c>
      <c r="B204" s="982" t="s">
        <v>9063</v>
      </c>
      <c r="C204" s="589" t="s">
        <v>9992</v>
      </c>
      <c r="D204" s="956">
        <v>1260</v>
      </c>
      <c r="E204" s="836" t="s">
        <v>6497</v>
      </c>
      <c r="F204" s="836" t="s">
        <v>1294</v>
      </c>
      <c r="G204" s="1029" t="s">
        <v>7704</v>
      </c>
      <c r="H204" s="834" t="s">
        <v>9923</v>
      </c>
      <c r="J204" s="857"/>
      <c r="K204" s="857"/>
      <c r="L204" s="857"/>
      <c r="M204" s="857"/>
      <c r="N204" s="857"/>
    </row>
    <row r="205" spans="1:14" ht="24">
      <c r="A205" s="834" t="s">
        <v>9062</v>
      </c>
      <c r="B205" s="982" t="s">
        <v>9063</v>
      </c>
      <c r="C205" s="589" t="s">
        <v>9992</v>
      </c>
      <c r="D205" s="956">
        <v>1800</v>
      </c>
      <c r="E205" s="836" t="s">
        <v>6497</v>
      </c>
      <c r="F205" s="836" t="s">
        <v>1294</v>
      </c>
      <c r="G205" s="1029" t="s">
        <v>7704</v>
      </c>
      <c r="H205" s="834" t="s">
        <v>9924</v>
      </c>
      <c r="J205" s="857"/>
      <c r="K205" s="857"/>
      <c r="L205" s="857"/>
      <c r="M205" s="857"/>
      <c r="N205" s="857"/>
    </row>
    <row r="206" spans="1:14" ht="24">
      <c r="A206" s="834" t="s">
        <v>9062</v>
      </c>
      <c r="B206" s="982" t="s">
        <v>9063</v>
      </c>
      <c r="C206" s="589" t="s">
        <v>9992</v>
      </c>
      <c r="D206" s="956">
        <v>1260</v>
      </c>
      <c r="E206" s="836" t="s">
        <v>6497</v>
      </c>
      <c r="F206" s="836" t="s">
        <v>1294</v>
      </c>
      <c r="G206" s="1029" t="s">
        <v>7704</v>
      </c>
      <c r="H206" s="834" t="s">
        <v>9938</v>
      </c>
      <c r="J206" s="857"/>
      <c r="K206" s="857"/>
      <c r="L206" s="857"/>
      <c r="M206" s="857"/>
      <c r="N206" s="857"/>
    </row>
    <row r="207" spans="1:14" ht="24">
      <c r="A207" s="834" t="s">
        <v>9062</v>
      </c>
      <c r="B207" s="982" t="s">
        <v>9063</v>
      </c>
      <c r="C207" s="589" t="s">
        <v>9992</v>
      </c>
      <c r="D207" s="956">
        <v>2340</v>
      </c>
      <c r="E207" s="836" t="s">
        <v>6497</v>
      </c>
      <c r="F207" s="836" t="s">
        <v>1294</v>
      </c>
      <c r="G207" s="1029" t="s">
        <v>7704</v>
      </c>
      <c r="H207" s="834" t="s">
        <v>9939</v>
      </c>
      <c r="J207" s="857"/>
      <c r="K207" s="857"/>
      <c r="L207" s="857"/>
      <c r="M207" s="857"/>
      <c r="N207" s="857"/>
    </row>
    <row r="208" spans="1:14" ht="24">
      <c r="A208" s="834" t="s">
        <v>9062</v>
      </c>
      <c r="B208" s="982" t="s">
        <v>9063</v>
      </c>
      <c r="C208" s="589" t="s">
        <v>9992</v>
      </c>
      <c r="D208" s="956">
        <v>2880</v>
      </c>
      <c r="E208" s="836" t="s">
        <v>6497</v>
      </c>
      <c r="F208" s="836" t="s">
        <v>1294</v>
      </c>
      <c r="G208" s="1029" t="s">
        <v>7704</v>
      </c>
      <c r="H208" s="834" t="s">
        <v>9940</v>
      </c>
      <c r="J208" s="857"/>
      <c r="K208" s="857"/>
      <c r="L208" s="857"/>
      <c r="M208" s="857"/>
      <c r="N208" s="857"/>
    </row>
    <row r="209" spans="1:14" ht="24">
      <c r="A209" s="834" t="s">
        <v>9062</v>
      </c>
      <c r="B209" s="982" t="s">
        <v>9063</v>
      </c>
      <c r="C209" s="589" t="s">
        <v>9992</v>
      </c>
      <c r="D209" s="956">
        <v>3060</v>
      </c>
      <c r="E209" s="836" t="s">
        <v>6497</v>
      </c>
      <c r="F209" s="836" t="s">
        <v>1294</v>
      </c>
      <c r="G209" s="1029" t="s">
        <v>7704</v>
      </c>
      <c r="H209" s="834" t="s">
        <v>9958</v>
      </c>
      <c r="J209" s="857"/>
      <c r="K209" s="857"/>
      <c r="L209" s="857"/>
      <c r="M209" s="857"/>
      <c r="N209" s="857"/>
    </row>
    <row r="210" spans="1:14" ht="24">
      <c r="A210" s="834" t="s">
        <v>9062</v>
      </c>
      <c r="B210" s="982" t="s">
        <v>9063</v>
      </c>
      <c r="C210" s="589" t="s">
        <v>9992</v>
      </c>
      <c r="D210" s="956">
        <v>5040</v>
      </c>
      <c r="E210" s="836" t="s">
        <v>6497</v>
      </c>
      <c r="F210" s="836" t="s">
        <v>1294</v>
      </c>
      <c r="G210" s="1029" t="s">
        <v>7704</v>
      </c>
      <c r="H210" s="834" t="s">
        <v>9959</v>
      </c>
      <c r="J210" s="857"/>
      <c r="K210" s="857"/>
      <c r="L210" s="857"/>
      <c r="M210" s="857"/>
      <c r="N210" s="857"/>
    </row>
    <row r="211" spans="1:14" ht="24">
      <c r="A211" s="834" t="s">
        <v>9062</v>
      </c>
      <c r="B211" s="982" t="s">
        <v>9063</v>
      </c>
      <c r="C211" s="589" t="s">
        <v>9992</v>
      </c>
      <c r="D211" s="956">
        <v>7200</v>
      </c>
      <c r="E211" s="836" t="s">
        <v>6497</v>
      </c>
      <c r="F211" s="836" t="s">
        <v>1294</v>
      </c>
      <c r="G211" s="1029" t="s">
        <v>7704</v>
      </c>
      <c r="H211" s="834" t="s">
        <v>9960</v>
      </c>
      <c r="J211" s="857"/>
      <c r="K211" s="857"/>
      <c r="L211" s="857"/>
      <c r="M211" s="857"/>
      <c r="N211" s="857"/>
    </row>
    <row r="212" spans="1:14" ht="24">
      <c r="A212" s="1027" t="s">
        <v>9064</v>
      </c>
      <c r="B212" s="1012" t="s">
        <v>9065</v>
      </c>
      <c r="C212" s="589" t="s">
        <v>9992</v>
      </c>
      <c r="D212" s="1028">
        <v>14445</v>
      </c>
      <c r="E212" s="836" t="s">
        <v>6497</v>
      </c>
      <c r="F212" s="836" t="s">
        <v>1294</v>
      </c>
      <c r="G212" s="1029" t="s">
        <v>3663</v>
      </c>
      <c r="H212" s="1027" t="s">
        <v>9051</v>
      </c>
      <c r="J212" s="857"/>
      <c r="K212" s="857"/>
      <c r="L212" s="857"/>
      <c r="M212" s="857"/>
      <c r="N212" s="857"/>
    </row>
    <row r="213" spans="1:14" ht="24">
      <c r="A213" s="1027" t="s">
        <v>9064</v>
      </c>
      <c r="B213" s="1012" t="s">
        <v>9065</v>
      </c>
      <c r="C213" s="589" t="s">
        <v>9992</v>
      </c>
      <c r="D213" s="1028">
        <v>21645</v>
      </c>
      <c r="E213" s="836" t="s">
        <v>6497</v>
      </c>
      <c r="F213" s="836" t="s">
        <v>1294</v>
      </c>
      <c r="G213" s="1029" t="s">
        <v>3663</v>
      </c>
      <c r="H213" s="1027" t="s">
        <v>9052</v>
      </c>
      <c r="J213" s="857"/>
      <c r="K213" s="857"/>
      <c r="L213" s="857"/>
      <c r="M213" s="857"/>
      <c r="N213" s="857"/>
    </row>
    <row r="214" spans="1:14" ht="24">
      <c r="A214" s="1027" t="s">
        <v>9064</v>
      </c>
      <c r="B214" s="1012" t="s">
        <v>9065</v>
      </c>
      <c r="C214" s="589" t="s">
        <v>9992</v>
      </c>
      <c r="D214" s="1028">
        <v>26095</v>
      </c>
      <c r="E214" s="836" t="s">
        <v>6497</v>
      </c>
      <c r="F214" s="836" t="s">
        <v>1294</v>
      </c>
      <c r="G214" s="1029" t="s">
        <v>3663</v>
      </c>
      <c r="H214" s="1027" t="s">
        <v>9053</v>
      </c>
      <c r="J214" s="857"/>
      <c r="K214" s="857"/>
      <c r="L214" s="857"/>
      <c r="M214" s="857"/>
      <c r="N214" s="857"/>
    </row>
    <row r="215" spans="1:14" ht="24">
      <c r="A215" s="1027" t="s">
        <v>9064</v>
      </c>
      <c r="B215" s="1012" t="s">
        <v>9065</v>
      </c>
      <c r="C215" s="589" t="s">
        <v>9992</v>
      </c>
      <c r="D215" s="1028">
        <v>35435</v>
      </c>
      <c r="E215" s="836" t="s">
        <v>6497</v>
      </c>
      <c r="F215" s="836" t="s">
        <v>1294</v>
      </c>
      <c r="G215" s="1029" t="s">
        <v>3663</v>
      </c>
      <c r="H215" s="1027" t="s">
        <v>9054</v>
      </c>
      <c r="J215" s="857"/>
      <c r="K215" s="857"/>
      <c r="L215" s="857"/>
      <c r="M215" s="857"/>
      <c r="N215" s="857"/>
    </row>
    <row r="216" spans="1:14" ht="24">
      <c r="A216" s="1027" t="s">
        <v>9064</v>
      </c>
      <c r="B216" s="1012" t="s">
        <v>9065</v>
      </c>
      <c r="C216" s="589" t="s">
        <v>9992</v>
      </c>
      <c r="D216" s="1028">
        <v>51500</v>
      </c>
      <c r="E216" s="836" t="s">
        <v>6497</v>
      </c>
      <c r="F216" s="836" t="s">
        <v>1294</v>
      </c>
      <c r="G216" s="1029" t="s">
        <v>3663</v>
      </c>
      <c r="H216" s="1027" t="s">
        <v>9055</v>
      </c>
      <c r="J216" s="857"/>
      <c r="K216" s="857"/>
      <c r="L216" s="857"/>
      <c r="M216" s="857"/>
      <c r="N216" s="857"/>
    </row>
    <row r="217" spans="1:14" ht="24">
      <c r="A217" s="834" t="s">
        <v>9064</v>
      </c>
      <c r="B217" s="982" t="s">
        <v>9065</v>
      </c>
      <c r="C217" s="589" t="s">
        <v>9992</v>
      </c>
      <c r="D217" s="956">
        <v>924</v>
      </c>
      <c r="E217" s="836" t="s">
        <v>6497</v>
      </c>
      <c r="F217" s="836" t="s">
        <v>1294</v>
      </c>
      <c r="G217" s="1029" t="s">
        <v>7704</v>
      </c>
      <c r="H217" s="834" t="s">
        <v>9922</v>
      </c>
      <c r="J217" s="857"/>
      <c r="K217" s="857"/>
      <c r="L217" s="857"/>
      <c r="M217" s="857"/>
      <c r="N217" s="857"/>
    </row>
    <row r="218" spans="1:14" ht="24">
      <c r="A218" s="834" t="s">
        <v>9064</v>
      </c>
      <c r="B218" s="982" t="s">
        <v>9065</v>
      </c>
      <c r="C218" s="589" t="s">
        <v>9992</v>
      </c>
      <c r="D218" s="956">
        <v>1608</v>
      </c>
      <c r="E218" s="836" t="s">
        <v>6497</v>
      </c>
      <c r="F218" s="836" t="s">
        <v>1294</v>
      </c>
      <c r="G218" s="1029" t="s">
        <v>7704</v>
      </c>
      <c r="H218" s="834" t="s">
        <v>9923</v>
      </c>
      <c r="J218" s="857"/>
      <c r="K218" s="857"/>
      <c r="L218" s="857"/>
      <c r="M218" s="857"/>
      <c r="N218" s="857"/>
    </row>
    <row r="219" spans="1:14" ht="24">
      <c r="A219" s="834" t="s">
        <v>9064</v>
      </c>
      <c r="B219" s="982" t="s">
        <v>9065</v>
      </c>
      <c r="C219" s="589" t="s">
        <v>9992</v>
      </c>
      <c r="D219" s="956">
        <v>2304</v>
      </c>
      <c r="E219" s="836" t="s">
        <v>6497</v>
      </c>
      <c r="F219" s="836" t="s">
        <v>1294</v>
      </c>
      <c r="G219" s="1029" t="s">
        <v>7704</v>
      </c>
      <c r="H219" s="834" t="s">
        <v>9924</v>
      </c>
      <c r="J219" s="857"/>
      <c r="K219" s="857"/>
      <c r="L219" s="857"/>
      <c r="M219" s="857"/>
      <c r="N219" s="857"/>
    </row>
    <row r="220" spans="1:14" ht="24">
      <c r="A220" s="834" t="s">
        <v>9064</v>
      </c>
      <c r="B220" s="982" t="s">
        <v>9065</v>
      </c>
      <c r="C220" s="589" t="s">
        <v>9992</v>
      </c>
      <c r="D220" s="956">
        <v>1608</v>
      </c>
      <c r="E220" s="836" t="s">
        <v>6497</v>
      </c>
      <c r="F220" s="836" t="s">
        <v>1294</v>
      </c>
      <c r="G220" s="1029" t="s">
        <v>7704</v>
      </c>
      <c r="H220" s="834" t="s">
        <v>9938</v>
      </c>
      <c r="J220" s="857"/>
      <c r="K220" s="857"/>
      <c r="L220" s="857"/>
      <c r="M220" s="857"/>
      <c r="N220" s="857"/>
    </row>
    <row r="221" spans="1:14" ht="24">
      <c r="A221" s="834" t="s">
        <v>9064</v>
      </c>
      <c r="B221" s="982" t="s">
        <v>9065</v>
      </c>
      <c r="C221" s="589" t="s">
        <v>9992</v>
      </c>
      <c r="D221" s="956">
        <v>2988</v>
      </c>
      <c r="E221" s="836" t="s">
        <v>6497</v>
      </c>
      <c r="F221" s="836" t="s">
        <v>1294</v>
      </c>
      <c r="G221" s="1029" t="s">
        <v>7704</v>
      </c>
      <c r="H221" s="834" t="s">
        <v>9939</v>
      </c>
      <c r="J221" s="857"/>
      <c r="K221" s="857"/>
      <c r="L221" s="857"/>
      <c r="M221" s="857"/>
      <c r="N221" s="857"/>
    </row>
    <row r="222" spans="1:14" ht="24">
      <c r="A222" s="834" t="s">
        <v>9064</v>
      </c>
      <c r="B222" s="982" t="s">
        <v>9065</v>
      </c>
      <c r="C222" s="589" t="s">
        <v>9992</v>
      </c>
      <c r="D222" s="956">
        <v>3684</v>
      </c>
      <c r="E222" s="836" t="s">
        <v>6497</v>
      </c>
      <c r="F222" s="836" t="s">
        <v>1294</v>
      </c>
      <c r="G222" s="1029" t="s">
        <v>7704</v>
      </c>
      <c r="H222" s="834" t="s">
        <v>9940</v>
      </c>
      <c r="J222" s="857"/>
      <c r="K222" s="857"/>
      <c r="L222" s="857"/>
      <c r="M222" s="857"/>
      <c r="N222" s="857"/>
    </row>
    <row r="223" spans="1:14" ht="24">
      <c r="A223" s="834" t="s">
        <v>9064</v>
      </c>
      <c r="B223" s="982" t="s">
        <v>9065</v>
      </c>
      <c r="C223" s="589" t="s">
        <v>9992</v>
      </c>
      <c r="D223" s="956">
        <v>3912</v>
      </c>
      <c r="E223" s="836" t="s">
        <v>6497</v>
      </c>
      <c r="F223" s="836" t="s">
        <v>1294</v>
      </c>
      <c r="G223" s="1029" t="s">
        <v>7704</v>
      </c>
      <c r="H223" s="834" t="s">
        <v>9958</v>
      </c>
      <c r="J223" s="857"/>
      <c r="K223" s="857"/>
      <c r="L223" s="857"/>
      <c r="M223" s="857"/>
      <c r="N223" s="857"/>
    </row>
    <row r="224" spans="1:14" ht="24">
      <c r="A224" s="834" t="s">
        <v>9064</v>
      </c>
      <c r="B224" s="982" t="s">
        <v>9065</v>
      </c>
      <c r="C224" s="589" t="s">
        <v>9992</v>
      </c>
      <c r="D224" s="956">
        <v>6444</v>
      </c>
      <c r="E224" s="836" t="s">
        <v>6497</v>
      </c>
      <c r="F224" s="836" t="s">
        <v>1294</v>
      </c>
      <c r="G224" s="1029" t="s">
        <v>7704</v>
      </c>
      <c r="H224" s="834" t="s">
        <v>9959</v>
      </c>
      <c r="J224" s="857"/>
      <c r="K224" s="857"/>
      <c r="L224" s="857"/>
      <c r="M224" s="857"/>
      <c r="N224" s="857"/>
    </row>
    <row r="225" spans="1:14" ht="24">
      <c r="A225" s="834" t="s">
        <v>9064</v>
      </c>
      <c r="B225" s="982" t="s">
        <v>9065</v>
      </c>
      <c r="C225" s="589" t="s">
        <v>9992</v>
      </c>
      <c r="D225" s="956">
        <v>9204</v>
      </c>
      <c r="E225" s="836" t="s">
        <v>6497</v>
      </c>
      <c r="F225" s="836" t="s">
        <v>1294</v>
      </c>
      <c r="G225" s="1029" t="s">
        <v>7704</v>
      </c>
      <c r="H225" s="834" t="s">
        <v>9960</v>
      </c>
      <c r="J225" s="857"/>
      <c r="K225" s="857"/>
      <c r="L225" s="857"/>
      <c r="M225" s="857"/>
      <c r="N225" s="857"/>
    </row>
    <row r="226" spans="1:14" ht="24">
      <c r="A226" s="1027" t="s">
        <v>9066</v>
      </c>
      <c r="B226" s="1012" t="s">
        <v>9067</v>
      </c>
      <c r="C226" s="589" t="s">
        <v>9992</v>
      </c>
      <c r="D226" s="1028">
        <v>16720</v>
      </c>
      <c r="E226" s="836" t="s">
        <v>6497</v>
      </c>
      <c r="F226" s="836" t="s">
        <v>1294</v>
      </c>
      <c r="G226" s="1029" t="s">
        <v>3663</v>
      </c>
      <c r="H226" s="1027" t="s">
        <v>9051</v>
      </c>
      <c r="J226" s="857"/>
      <c r="K226" s="857"/>
      <c r="L226" s="857"/>
      <c r="M226" s="857"/>
      <c r="N226" s="857"/>
    </row>
    <row r="227" spans="1:14" ht="24">
      <c r="A227" s="1027" t="s">
        <v>9066</v>
      </c>
      <c r="B227" s="1012" t="s">
        <v>9067</v>
      </c>
      <c r="C227" s="589" t="s">
        <v>9992</v>
      </c>
      <c r="D227" s="1028">
        <v>23920</v>
      </c>
      <c r="E227" s="836" t="s">
        <v>6497</v>
      </c>
      <c r="F227" s="836" t="s">
        <v>1294</v>
      </c>
      <c r="G227" s="1029" t="s">
        <v>3663</v>
      </c>
      <c r="H227" s="1027" t="s">
        <v>9052</v>
      </c>
      <c r="J227" s="857"/>
      <c r="K227" s="857"/>
      <c r="L227" s="857"/>
      <c r="M227" s="857"/>
      <c r="N227" s="857"/>
    </row>
    <row r="228" spans="1:14" ht="24">
      <c r="A228" s="1027" t="s">
        <v>9066</v>
      </c>
      <c r="B228" s="1012" t="s">
        <v>9067</v>
      </c>
      <c r="C228" s="589" t="s">
        <v>9992</v>
      </c>
      <c r="D228" s="1028">
        <v>29415</v>
      </c>
      <c r="E228" s="836" t="s">
        <v>6497</v>
      </c>
      <c r="F228" s="836" t="s">
        <v>1294</v>
      </c>
      <c r="G228" s="1029" t="s">
        <v>3663</v>
      </c>
      <c r="H228" s="1027" t="s">
        <v>9053</v>
      </c>
      <c r="J228" s="857"/>
      <c r="K228" s="857"/>
      <c r="L228" s="857"/>
      <c r="M228" s="857"/>
      <c r="N228" s="857"/>
    </row>
    <row r="229" spans="1:14" ht="24">
      <c r="A229" s="1027" t="s">
        <v>9066</v>
      </c>
      <c r="B229" s="1012" t="s">
        <v>9067</v>
      </c>
      <c r="C229" s="589" t="s">
        <v>9992</v>
      </c>
      <c r="D229" s="1028">
        <v>39180</v>
      </c>
      <c r="E229" s="836" t="s">
        <v>6497</v>
      </c>
      <c r="F229" s="836" t="s">
        <v>1294</v>
      </c>
      <c r="G229" s="1029" t="s">
        <v>3663</v>
      </c>
      <c r="H229" s="1027" t="s">
        <v>9054</v>
      </c>
      <c r="J229" s="857"/>
      <c r="K229" s="857"/>
      <c r="L229" s="857"/>
      <c r="M229" s="857"/>
      <c r="N229" s="857"/>
    </row>
    <row r="230" spans="1:14" ht="24">
      <c r="A230" s="1027" t="s">
        <v>9066</v>
      </c>
      <c r="B230" s="1012" t="s">
        <v>9067</v>
      </c>
      <c r="C230" s="589" t="s">
        <v>9992</v>
      </c>
      <c r="D230" s="1028">
        <v>57305</v>
      </c>
      <c r="E230" s="836" t="s">
        <v>6497</v>
      </c>
      <c r="F230" s="836" t="s">
        <v>1294</v>
      </c>
      <c r="G230" s="1029" t="s">
        <v>3663</v>
      </c>
      <c r="H230" s="1027" t="s">
        <v>9055</v>
      </c>
      <c r="J230" s="857"/>
      <c r="K230" s="857"/>
      <c r="L230" s="857"/>
      <c r="M230" s="857"/>
      <c r="N230" s="857"/>
    </row>
    <row r="231" spans="1:14" ht="24">
      <c r="A231" s="834" t="s">
        <v>9066</v>
      </c>
      <c r="B231" s="982" t="s">
        <v>9067</v>
      </c>
      <c r="C231" s="589" t="s">
        <v>9992</v>
      </c>
      <c r="D231" s="956">
        <v>1080</v>
      </c>
      <c r="E231" s="836" t="s">
        <v>6497</v>
      </c>
      <c r="F231" s="836" t="s">
        <v>1294</v>
      </c>
      <c r="G231" s="1029" t="s">
        <v>7704</v>
      </c>
      <c r="H231" s="834" t="s">
        <v>9922</v>
      </c>
      <c r="J231" s="857"/>
      <c r="K231" s="857"/>
      <c r="L231" s="857"/>
      <c r="M231" s="857"/>
      <c r="N231" s="857"/>
    </row>
    <row r="232" spans="1:14" ht="24">
      <c r="A232" s="834" t="s">
        <v>9066</v>
      </c>
      <c r="B232" s="982" t="s">
        <v>9067</v>
      </c>
      <c r="C232" s="589" t="s">
        <v>9992</v>
      </c>
      <c r="D232" s="956">
        <v>1884</v>
      </c>
      <c r="E232" s="836" t="s">
        <v>6497</v>
      </c>
      <c r="F232" s="836" t="s">
        <v>1294</v>
      </c>
      <c r="G232" s="1029" t="s">
        <v>7704</v>
      </c>
      <c r="H232" s="834" t="s">
        <v>9923</v>
      </c>
      <c r="J232" s="857"/>
      <c r="K232" s="857"/>
      <c r="L232" s="857"/>
      <c r="M232" s="857"/>
      <c r="N232" s="857"/>
    </row>
    <row r="233" spans="1:14" ht="24">
      <c r="A233" s="834" t="s">
        <v>9066</v>
      </c>
      <c r="B233" s="982" t="s">
        <v>9067</v>
      </c>
      <c r="C233" s="589" t="s">
        <v>9992</v>
      </c>
      <c r="D233" s="956">
        <v>2700</v>
      </c>
      <c r="E233" s="836" t="s">
        <v>6497</v>
      </c>
      <c r="F233" s="836" t="s">
        <v>1294</v>
      </c>
      <c r="G233" s="1029" t="s">
        <v>7704</v>
      </c>
      <c r="H233" s="834" t="s">
        <v>9924</v>
      </c>
      <c r="J233" s="857"/>
      <c r="K233" s="857"/>
      <c r="L233" s="857"/>
      <c r="M233" s="857"/>
      <c r="N233" s="857"/>
    </row>
    <row r="234" spans="1:14" ht="24">
      <c r="A234" s="834" t="s">
        <v>9066</v>
      </c>
      <c r="B234" s="982" t="s">
        <v>9067</v>
      </c>
      <c r="C234" s="589" t="s">
        <v>9992</v>
      </c>
      <c r="D234" s="956">
        <v>1884</v>
      </c>
      <c r="E234" s="836" t="s">
        <v>6497</v>
      </c>
      <c r="F234" s="836" t="s">
        <v>1294</v>
      </c>
      <c r="G234" s="1029" t="s">
        <v>7704</v>
      </c>
      <c r="H234" s="834" t="s">
        <v>9938</v>
      </c>
      <c r="J234" s="857"/>
      <c r="K234" s="857"/>
      <c r="L234" s="857"/>
      <c r="M234" s="857"/>
      <c r="N234" s="857"/>
    </row>
    <row r="235" spans="1:14" ht="24">
      <c r="A235" s="834" t="s">
        <v>9066</v>
      </c>
      <c r="B235" s="982" t="s">
        <v>9067</v>
      </c>
      <c r="C235" s="589" t="s">
        <v>9992</v>
      </c>
      <c r="D235" s="956">
        <v>3504</v>
      </c>
      <c r="E235" s="836" t="s">
        <v>6497</v>
      </c>
      <c r="F235" s="836" t="s">
        <v>1294</v>
      </c>
      <c r="G235" s="1029" t="s">
        <v>7704</v>
      </c>
      <c r="H235" s="834" t="s">
        <v>9939</v>
      </c>
      <c r="J235" s="857"/>
      <c r="K235" s="857"/>
      <c r="L235" s="857"/>
      <c r="M235" s="857"/>
      <c r="N235" s="857"/>
    </row>
    <row r="236" spans="1:14" ht="24">
      <c r="A236" s="834" t="s">
        <v>9066</v>
      </c>
      <c r="B236" s="982" t="s">
        <v>9067</v>
      </c>
      <c r="C236" s="589" t="s">
        <v>9992</v>
      </c>
      <c r="D236" s="956">
        <v>4320</v>
      </c>
      <c r="E236" s="836" t="s">
        <v>6497</v>
      </c>
      <c r="F236" s="836" t="s">
        <v>1294</v>
      </c>
      <c r="G236" s="1029" t="s">
        <v>7704</v>
      </c>
      <c r="H236" s="834" t="s">
        <v>9940</v>
      </c>
      <c r="J236" s="857"/>
      <c r="K236" s="857"/>
      <c r="L236" s="857"/>
      <c r="M236" s="857"/>
      <c r="N236" s="857"/>
    </row>
    <row r="237" spans="1:14" ht="24">
      <c r="A237" s="834" t="s">
        <v>9066</v>
      </c>
      <c r="B237" s="982" t="s">
        <v>9067</v>
      </c>
      <c r="C237" s="589" t="s">
        <v>9992</v>
      </c>
      <c r="D237" s="956">
        <v>4584</v>
      </c>
      <c r="E237" s="836" t="s">
        <v>6497</v>
      </c>
      <c r="F237" s="836" t="s">
        <v>1294</v>
      </c>
      <c r="G237" s="1029" t="s">
        <v>7704</v>
      </c>
      <c r="H237" s="834" t="s">
        <v>9958</v>
      </c>
      <c r="J237" s="857"/>
      <c r="K237" s="857"/>
      <c r="L237" s="857"/>
      <c r="M237" s="857"/>
      <c r="N237" s="857"/>
    </row>
    <row r="238" spans="1:14" ht="24">
      <c r="A238" s="834" t="s">
        <v>9066</v>
      </c>
      <c r="B238" s="982" t="s">
        <v>9067</v>
      </c>
      <c r="C238" s="589" t="s">
        <v>9992</v>
      </c>
      <c r="D238" s="956">
        <v>7560</v>
      </c>
      <c r="E238" s="836" t="s">
        <v>6497</v>
      </c>
      <c r="F238" s="836" t="s">
        <v>1294</v>
      </c>
      <c r="G238" s="1029" t="s">
        <v>7704</v>
      </c>
      <c r="H238" s="834" t="s">
        <v>9959</v>
      </c>
      <c r="J238" s="857"/>
      <c r="K238" s="857"/>
      <c r="L238" s="857"/>
      <c r="M238" s="857"/>
      <c r="N238" s="857"/>
    </row>
    <row r="239" spans="1:14" ht="24.75" thickBot="1">
      <c r="A239" s="834" t="s">
        <v>9066</v>
      </c>
      <c r="B239" s="982" t="s">
        <v>9067</v>
      </c>
      <c r="C239" s="589" t="s">
        <v>9992</v>
      </c>
      <c r="D239" s="956">
        <v>10800</v>
      </c>
      <c r="E239" s="836" t="s">
        <v>6497</v>
      </c>
      <c r="F239" s="836" t="s">
        <v>1294</v>
      </c>
      <c r="G239" s="1029" t="s">
        <v>7704</v>
      </c>
      <c r="H239" s="834" t="s">
        <v>9960</v>
      </c>
      <c r="J239" s="857"/>
      <c r="K239" s="857"/>
      <c r="L239" s="857"/>
      <c r="M239" s="857"/>
      <c r="N239" s="857"/>
    </row>
    <row r="240" spans="1:14" ht="14.25" thickBot="1">
      <c r="A240" s="350" t="s">
        <v>9068</v>
      </c>
      <c r="B240" s="351"/>
      <c r="C240" s="351"/>
      <c r="D240" s="781"/>
      <c r="E240" s="434"/>
      <c r="F240" s="434"/>
      <c r="G240" s="434"/>
      <c r="H240" s="435"/>
      <c r="J240" s="857"/>
      <c r="K240" s="857"/>
      <c r="L240" s="857"/>
      <c r="M240" s="857"/>
      <c r="N240" s="857"/>
    </row>
    <row r="241" spans="1:14" ht="24">
      <c r="A241" s="1027" t="s">
        <v>9073</v>
      </c>
      <c r="B241" s="1012" t="s">
        <v>9074</v>
      </c>
      <c r="C241" s="589" t="s">
        <v>9992</v>
      </c>
      <c r="D241" s="1028">
        <v>985</v>
      </c>
      <c r="E241" s="836" t="s">
        <v>6497</v>
      </c>
      <c r="F241" s="836" t="s">
        <v>7</v>
      </c>
      <c r="G241" s="1029" t="s">
        <v>3663</v>
      </c>
      <c r="H241" s="831" t="s">
        <v>9069</v>
      </c>
      <c r="J241" s="857"/>
      <c r="K241" s="857"/>
      <c r="L241" s="857"/>
      <c r="M241" s="857"/>
      <c r="N241" s="857"/>
    </row>
    <row r="242" spans="1:14" ht="24">
      <c r="A242" s="1027" t="s">
        <v>9073</v>
      </c>
      <c r="B242" s="1012" t="s">
        <v>9074</v>
      </c>
      <c r="C242" s="589" t="s">
        <v>9992</v>
      </c>
      <c r="D242" s="1028">
        <v>1440</v>
      </c>
      <c r="E242" s="836" t="s">
        <v>6497</v>
      </c>
      <c r="F242" s="836" t="s">
        <v>7</v>
      </c>
      <c r="G242" s="1029" t="s">
        <v>3663</v>
      </c>
      <c r="H242" s="831" t="s">
        <v>9070</v>
      </c>
      <c r="J242" s="857"/>
      <c r="K242" s="857"/>
      <c r="L242" s="857"/>
      <c r="M242" s="857"/>
      <c r="N242" s="857"/>
    </row>
    <row r="243" spans="1:14" ht="24">
      <c r="A243" s="1027" t="s">
        <v>9073</v>
      </c>
      <c r="B243" s="1012" t="s">
        <v>9074</v>
      </c>
      <c r="C243" s="589" t="s">
        <v>9992</v>
      </c>
      <c r="D243" s="1028">
        <v>1620</v>
      </c>
      <c r="E243" s="836" t="s">
        <v>6497</v>
      </c>
      <c r="F243" s="836" t="s">
        <v>7</v>
      </c>
      <c r="G243" s="1029" t="s">
        <v>3663</v>
      </c>
      <c r="H243" s="831" t="s">
        <v>9071</v>
      </c>
      <c r="J243" s="857"/>
      <c r="K243" s="857"/>
      <c r="L243" s="857"/>
      <c r="M243" s="857"/>
      <c r="N243" s="857"/>
    </row>
    <row r="244" spans="1:14" ht="24">
      <c r="A244" s="1027" t="s">
        <v>9073</v>
      </c>
      <c r="B244" s="1012" t="s">
        <v>9074</v>
      </c>
      <c r="C244" s="589" t="s">
        <v>9992</v>
      </c>
      <c r="D244" s="1028">
        <v>2510</v>
      </c>
      <c r="E244" s="836" t="s">
        <v>6497</v>
      </c>
      <c r="F244" s="836" t="s">
        <v>7</v>
      </c>
      <c r="G244" s="1029" t="s">
        <v>3663</v>
      </c>
      <c r="H244" s="1025" t="s">
        <v>9072</v>
      </c>
      <c r="J244" s="857"/>
      <c r="K244" s="857"/>
      <c r="L244" s="857"/>
      <c r="M244" s="857"/>
      <c r="N244" s="857"/>
    </row>
    <row r="245" spans="1:14" ht="24">
      <c r="A245" s="834" t="s">
        <v>9073</v>
      </c>
      <c r="B245" s="982" t="s">
        <v>9074</v>
      </c>
      <c r="C245" s="589" t="s">
        <v>9992</v>
      </c>
      <c r="D245" s="956">
        <v>335</v>
      </c>
      <c r="E245" s="836" t="s">
        <v>6497</v>
      </c>
      <c r="F245" s="836" t="s">
        <v>7</v>
      </c>
      <c r="G245" s="1029" t="s">
        <v>7704</v>
      </c>
      <c r="H245" s="278" t="s">
        <v>9917</v>
      </c>
      <c r="J245" s="857"/>
      <c r="K245" s="857"/>
      <c r="L245" s="857"/>
      <c r="M245" s="857"/>
      <c r="N245" s="857"/>
    </row>
    <row r="246" spans="1:14" ht="24">
      <c r="A246" s="834" t="s">
        <v>9073</v>
      </c>
      <c r="B246" s="982" t="s">
        <v>9074</v>
      </c>
      <c r="C246" s="589" t="s">
        <v>9992</v>
      </c>
      <c r="D246" s="956">
        <v>479</v>
      </c>
      <c r="E246" s="836" t="s">
        <v>6497</v>
      </c>
      <c r="F246" s="836" t="s">
        <v>7</v>
      </c>
      <c r="G246" s="1029" t="s">
        <v>7704</v>
      </c>
      <c r="H246" s="278" t="s">
        <v>9933</v>
      </c>
      <c r="J246" s="857"/>
      <c r="K246" s="857"/>
      <c r="L246" s="857"/>
      <c r="M246" s="857"/>
      <c r="N246" s="857"/>
    </row>
    <row r="247" spans="1:14" ht="24">
      <c r="A247" s="834" t="s">
        <v>9073</v>
      </c>
      <c r="B247" s="982" t="s">
        <v>9074</v>
      </c>
      <c r="C247" s="589" t="s">
        <v>9992</v>
      </c>
      <c r="D247" s="956">
        <v>839</v>
      </c>
      <c r="E247" s="836" t="s">
        <v>6497</v>
      </c>
      <c r="F247" s="836" t="s">
        <v>7</v>
      </c>
      <c r="G247" s="1029" t="s">
        <v>7704</v>
      </c>
      <c r="H247" s="278" t="s">
        <v>9949</v>
      </c>
      <c r="J247" s="857"/>
      <c r="K247" s="857"/>
      <c r="L247" s="857"/>
      <c r="M247" s="857"/>
      <c r="N247" s="857"/>
    </row>
    <row r="248" spans="1:14" ht="24">
      <c r="A248" s="834" t="s">
        <v>9073</v>
      </c>
      <c r="B248" s="982" t="s">
        <v>9074</v>
      </c>
      <c r="C248" s="589" t="s">
        <v>9992</v>
      </c>
      <c r="D248" s="956">
        <v>839</v>
      </c>
      <c r="E248" s="836" t="s">
        <v>6497</v>
      </c>
      <c r="F248" s="836" t="s">
        <v>7</v>
      </c>
      <c r="G248" s="1029" t="s">
        <v>7704</v>
      </c>
      <c r="H248" s="278" t="s">
        <v>9953</v>
      </c>
      <c r="J248" s="857"/>
      <c r="K248" s="857"/>
      <c r="L248" s="857"/>
      <c r="M248" s="857"/>
      <c r="N248" s="857"/>
    </row>
    <row r="249" spans="1:14" ht="24">
      <c r="A249" s="1027" t="s">
        <v>9075</v>
      </c>
      <c r="B249" s="1012" t="s">
        <v>9076</v>
      </c>
      <c r="C249" s="589" t="s">
        <v>9992</v>
      </c>
      <c r="D249" s="1028">
        <v>2950</v>
      </c>
      <c r="E249" s="836" t="s">
        <v>6497</v>
      </c>
      <c r="F249" s="836" t="s">
        <v>7</v>
      </c>
      <c r="G249" s="1029" t="s">
        <v>3663</v>
      </c>
      <c r="H249" s="1025" t="s">
        <v>9069</v>
      </c>
      <c r="J249" s="857"/>
      <c r="K249" s="857"/>
      <c r="L249" s="857"/>
      <c r="M249" s="857"/>
      <c r="N249" s="857"/>
    </row>
    <row r="250" spans="1:14" ht="24">
      <c r="A250" s="1027" t="s">
        <v>9075</v>
      </c>
      <c r="B250" s="1012" t="s">
        <v>9076</v>
      </c>
      <c r="C250" s="589" t="s">
        <v>9992</v>
      </c>
      <c r="D250" s="1028">
        <v>4315</v>
      </c>
      <c r="E250" s="836" t="s">
        <v>6497</v>
      </c>
      <c r="F250" s="836" t="s">
        <v>7</v>
      </c>
      <c r="G250" s="1029" t="s">
        <v>3663</v>
      </c>
      <c r="H250" s="1025" t="s">
        <v>9070</v>
      </c>
      <c r="J250" s="857"/>
      <c r="K250" s="857"/>
      <c r="L250" s="857"/>
      <c r="M250" s="857"/>
      <c r="N250" s="857"/>
    </row>
    <row r="251" spans="1:14" ht="24">
      <c r="A251" s="1027" t="s">
        <v>9075</v>
      </c>
      <c r="B251" s="1012" t="s">
        <v>9076</v>
      </c>
      <c r="C251" s="589" t="s">
        <v>9992</v>
      </c>
      <c r="D251" s="1028">
        <v>4860</v>
      </c>
      <c r="E251" s="836" t="s">
        <v>6497</v>
      </c>
      <c r="F251" s="836" t="s">
        <v>7</v>
      </c>
      <c r="G251" s="1029" t="s">
        <v>3663</v>
      </c>
      <c r="H251" s="1025" t="s">
        <v>9071</v>
      </c>
      <c r="J251" s="857"/>
      <c r="K251" s="857"/>
      <c r="L251" s="857"/>
      <c r="M251" s="857"/>
      <c r="N251" s="857"/>
    </row>
    <row r="252" spans="1:14" ht="24">
      <c r="A252" s="1027" t="s">
        <v>9075</v>
      </c>
      <c r="B252" s="1012" t="s">
        <v>9076</v>
      </c>
      <c r="C252" s="589" t="s">
        <v>9992</v>
      </c>
      <c r="D252" s="1028">
        <v>7525</v>
      </c>
      <c r="E252" s="836" t="s">
        <v>6497</v>
      </c>
      <c r="F252" s="836" t="s">
        <v>7</v>
      </c>
      <c r="G252" s="1029" t="s">
        <v>3663</v>
      </c>
      <c r="H252" s="1025" t="s">
        <v>9072</v>
      </c>
      <c r="J252" s="857"/>
      <c r="K252" s="857"/>
      <c r="L252" s="857"/>
      <c r="M252" s="857"/>
      <c r="N252" s="857"/>
    </row>
    <row r="253" spans="1:14" ht="24">
      <c r="A253" s="834" t="s">
        <v>9075</v>
      </c>
      <c r="B253" s="982" t="s">
        <v>9076</v>
      </c>
      <c r="C253" s="589" t="s">
        <v>9992</v>
      </c>
      <c r="D253" s="956">
        <v>363</v>
      </c>
      <c r="E253" s="836" t="s">
        <v>6497</v>
      </c>
      <c r="F253" s="836" t="s">
        <v>7</v>
      </c>
      <c r="G253" s="1029" t="s">
        <v>7704</v>
      </c>
      <c r="H253" s="278" t="s">
        <v>9917</v>
      </c>
      <c r="J253" s="857"/>
      <c r="K253" s="857"/>
      <c r="L253" s="857"/>
      <c r="M253" s="857"/>
      <c r="N253" s="857"/>
    </row>
    <row r="254" spans="1:14" ht="24">
      <c r="A254" s="834" t="s">
        <v>9075</v>
      </c>
      <c r="B254" s="982" t="s">
        <v>9076</v>
      </c>
      <c r="C254" s="589" t="s">
        <v>9992</v>
      </c>
      <c r="D254" s="956">
        <v>519</v>
      </c>
      <c r="E254" s="836" t="s">
        <v>6497</v>
      </c>
      <c r="F254" s="836" t="s">
        <v>7</v>
      </c>
      <c r="G254" s="1029" t="s">
        <v>7704</v>
      </c>
      <c r="H254" s="278" t="s">
        <v>9933</v>
      </c>
      <c r="J254" s="857"/>
      <c r="K254" s="857"/>
      <c r="L254" s="857"/>
      <c r="M254" s="857"/>
      <c r="N254" s="857"/>
    </row>
    <row r="255" spans="1:14" ht="24">
      <c r="A255" s="834" t="s">
        <v>9075</v>
      </c>
      <c r="B255" s="982" t="s">
        <v>9076</v>
      </c>
      <c r="C255" s="589" t="s">
        <v>9992</v>
      </c>
      <c r="D255" s="956">
        <v>909</v>
      </c>
      <c r="E255" s="836" t="s">
        <v>6497</v>
      </c>
      <c r="F255" s="836" t="s">
        <v>7</v>
      </c>
      <c r="G255" s="1029" t="s">
        <v>7704</v>
      </c>
      <c r="H255" s="278" t="s">
        <v>9949</v>
      </c>
      <c r="J255" s="857"/>
      <c r="K255" s="857"/>
      <c r="L255" s="857"/>
      <c r="M255" s="857"/>
      <c r="N255" s="857"/>
    </row>
    <row r="256" spans="1:14" ht="24">
      <c r="A256" s="834" t="s">
        <v>9075</v>
      </c>
      <c r="B256" s="982" t="s">
        <v>9076</v>
      </c>
      <c r="C256" s="589" t="s">
        <v>9992</v>
      </c>
      <c r="D256" s="956">
        <v>909</v>
      </c>
      <c r="E256" s="836" t="s">
        <v>6497</v>
      </c>
      <c r="F256" s="836" t="s">
        <v>7</v>
      </c>
      <c r="G256" s="1029" t="s">
        <v>7704</v>
      </c>
      <c r="H256" s="278" t="s">
        <v>9953</v>
      </c>
      <c r="J256" s="857"/>
      <c r="K256" s="857"/>
      <c r="L256" s="857"/>
      <c r="M256" s="857"/>
      <c r="N256" s="857"/>
    </row>
    <row r="257" spans="1:14" ht="24">
      <c r="A257" s="1027" t="s">
        <v>9077</v>
      </c>
      <c r="B257" s="1012" t="s">
        <v>9078</v>
      </c>
      <c r="C257" s="589" t="s">
        <v>9992</v>
      </c>
      <c r="D257" s="1028">
        <v>5225</v>
      </c>
      <c r="E257" s="836" t="s">
        <v>6497</v>
      </c>
      <c r="F257" s="836" t="s">
        <v>7</v>
      </c>
      <c r="G257" s="1029" t="s">
        <v>3663</v>
      </c>
      <c r="H257" s="1025" t="s">
        <v>9069</v>
      </c>
      <c r="J257" s="857"/>
      <c r="K257" s="857"/>
      <c r="L257" s="857"/>
      <c r="M257" s="857"/>
      <c r="N257" s="857"/>
    </row>
    <row r="258" spans="1:14" ht="24">
      <c r="A258" s="1027" t="s">
        <v>9077</v>
      </c>
      <c r="B258" s="1012" t="s">
        <v>9078</v>
      </c>
      <c r="C258" s="589" t="s">
        <v>9992</v>
      </c>
      <c r="D258" s="1028">
        <v>7635</v>
      </c>
      <c r="E258" s="836" t="s">
        <v>6497</v>
      </c>
      <c r="F258" s="836" t="s">
        <v>7</v>
      </c>
      <c r="G258" s="1029" t="s">
        <v>3663</v>
      </c>
      <c r="H258" s="1025" t="s">
        <v>9070</v>
      </c>
      <c r="J258" s="857"/>
      <c r="K258" s="857"/>
      <c r="L258" s="857"/>
      <c r="M258" s="857"/>
      <c r="N258" s="857"/>
    </row>
    <row r="259" spans="1:14" ht="24">
      <c r="A259" s="1027" t="s">
        <v>9077</v>
      </c>
      <c r="B259" s="1012" t="s">
        <v>9078</v>
      </c>
      <c r="C259" s="589" t="s">
        <v>9992</v>
      </c>
      <c r="D259" s="1028">
        <v>8605</v>
      </c>
      <c r="E259" s="836" t="s">
        <v>6497</v>
      </c>
      <c r="F259" s="836" t="s">
        <v>7</v>
      </c>
      <c r="G259" s="1029" t="s">
        <v>3663</v>
      </c>
      <c r="H259" s="1025" t="s">
        <v>9071</v>
      </c>
      <c r="J259" s="857"/>
      <c r="K259" s="857"/>
      <c r="L259" s="857"/>
      <c r="M259" s="857"/>
      <c r="N259" s="857"/>
    </row>
    <row r="260" spans="1:14" ht="24">
      <c r="A260" s="1027" t="s">
        <v>9077</v>
      </c>
      <c r="B260" s="1012" t="s">
        <v>9078</v>
      </c>
      <c r="C260" s="589" t="s">
        <v>9992</v>
      </c>
      <c r="D260" s="1028">
        <v>13330</v>
      </c>
      <c r="E260" s="836" t="s">
        <v>6497</v>
      </c>
      <c r="F260" s="836" t="s">
        <v>7</v>
      </c>
      <c r="G260" s="1029" t="s">
        <v>3663</v>
      </c>
      <c r="H260" s="1025" t="s">
        <v>9072</v>
      </c>
      <c r="J260" s="857"/>
      <c r="K260" s="857"/>
      <c r="L260" s="857"/>
      <c r="M260" s="857"/>
      <c r="N260" s="857"/>
    </row>
    <row r="261" spans="1:14" ht="24">
      <c r="A261" s="834" t="s">
        <v>9077</v>
      </c>
      <c r="B261" s="982" t="s">
        <v>9078</v>
      </c>
      <c r="C261" s="589" t="s">
        <v>9992</v>
      </c>
      <c r="D261" s="956">
        <v>419</v>
      </c>
      <c r="E261" s="836" t="s">
        <v>6497</v>
      </c>
      <c r="F261" s="836" t="s">
        <v>7</v>
      </c>
      <c r="G261" s="1029" t="s">
        <v>7704</v>
      </c>
      <c r="H261" s="278" t="s">
        <v>9917</v>
      </c>
      <c r="J261" s="857"/>
      <c r="K261" s="857"/>
      <c r="L261" s="857"/>
      <c r="M261" s="857"/>
      <c r="N261" s="857"/>
    </row>
    <row r="262" spans="1:14" ht="24">
      <c r="A262" s="834" t="s">
        <v>9077</v>
      </c>
      <c r="B262" s="982" t="s">
        <v>9078</v>
      </c>
      <c r="C262" s="589" t="s">
        <v>9992</v>
      </c>
      <c r="D262" s="956">
        <v>599</v>
      </c>
      <c r="E262" s="836" t="s">
        <v>6497</v>
      </c>
      <c r="F262" s="836" t="s">
        <v>7</v>
      </c>
      <c r="G262" s="1029" t="s">
        <v>7704</v>
      </c>
      <c r="H262" s="278" t="s">
        <v>9933</v>
      </c>
      <c r="J262" s="857"/>
      <c r="K262" s="857"/>
      <c r="L262" s="857"/>
      <c r="M262" s="857"/>
      <c r="N262" s="857"/>
    </row>
    <row r="263" spans="1:14" ht="24">
      <c r="A263" s="834" t="s">
        <v>9077</v>
      </c>
      <c r="B263" s="982" t="s">
        <v>9078</v>
      </c>
      <c r="C263" s="589" t="s">
        <v>9992</v>
      </c>
      <c r="D263" s="956">
        <v>1049</v>
      </c>
      <c r="E263" s="836" t="s">
        <v>6497</v>
      </c>
      <c r="F263" s="836" t="s">
        <v>7</v>
      </c>
      <c r="G263" s="1029" t="s">
        <v>7704</v>
      </c>
      <c r="H263" s="278" t="s">
        <v>9949</v>
      </c>
      <c r="J263" s="857"/>
      <c r="K263" s="857"/>
      <c r="L263" s="857"/>
      <c r="M263" s="857"/>
      <c r="N263" s="857"/>
    </row>
    <row r="264" spans="1:14" ht="24">
      <c r="A264" s="834" t="s">
        <v>9077</v>
      </c>
      <c r="B264" s="982" t="s">
        <v>9078</v>
      </c>
      <c r="C264" s="589" t="s">
        <v>9992</v>
      </c>
      <c r="D264" s="956">
        <v>1049</v>
      </c>
      <c r="E264" s="836" t="s">
        <v>6497</v>
      </c>
      <c r="F264" s="836" t="s">
        <v>7</v>
      </c>
      <c r="G264" s="1029" t="s">
        <v>7704</v>
      </c>
      <c r="H264" s="278" t="s">
        <v>9953</v>
      </c>
      <c r="J264" s="857"/>
      <c r="K264" s="857"/>
      <c r="L264" s="857"/>
      <c r="M264" s="857"/>
      <c r="N264" s="857"/>
    </row>
    <row r="265" spans="1:14" ht="24">
      <c r="A265" s="1027" t="s">
        <v>9079</v>
      </c>
      <c r="B265" s="1012" t="s">
        <v>9080</v>
      </c>
      <c r="C265" s="589" t="s">
        <v>9992</v>
      </c>
      <c r="D265" s="1028">
        <v>985</v>
      </c>
      <c r="E265" s="836" t="s">
        <v>6497</v>
      </c>
      <c r="F265" s="836" t="s">
        <v>1294</v>
      </c>
      <c r="G265" s="1029" t="s">
        <v>3663</v>
      </c>
      <c r="H265" s="1025" t="s">
        <v>9069</v>
      </c>
      <c r="J265" s="857"/>
      <c r="K265" s="857"/>
      <c r="L265" s="857"/>
      <c r="M265" s="857"/>
      <c r="N265" s="857"/>
    </row>
    <row r="266" spans="1:14" ht="24">
      <c r="A266" s="1027" t="s">
        <v>9079</v>
      </c>
      <c r="B266" s="1012" t="s">
        <v>9080</v>
      </c>
      <c r="C266" s="589" t="s">
        <v>9992</v>
      </c>
      <c r="D266" s="1028">
        <v>1440</v>
      </c>
      <c r="E266" s="836" t="s">
        <v>6497</v>
      </c>
      <c r="F266" s="836" t="s">
        <v>1294</v>
      </c>
      <c r="G266" s="1029" t="s">
        <v>3663</v>
      </c>
      <c r="H266" s="1025" t="s">
        <v>9070</v>
      </c>
      <c r="J266" s="857"/>
      <c r="K266" s="857"/>
      <c r="L266" s="857"/>
      <c r="M266" s="857"/>
      <c r="N266" s="857"/>
    </row>
    <row r="267" spans="1:14" ht="24">
      <c r="A267" s="1027" t="s">
        <v>9079</v>
      </c>
      <c r="B267" s="1012" t="s">
        <v>9080</v>
      </c>
      <c r="C267" s="589" t="s">
        <v>9992</v>
      </c>
      <c r="D267" s="1028">
        <v>1620</v>
      </c>
      <c r="E267" s="836" t="s">
        <v>6497</v>
      </c>
      <c r="F267" s="836" t="s">
        <v>1294</v>
      </c>
      <c r="G267" s="1029" t="s">
        <v>3663</v>
      </c>
      <c r="H267" s="1025" t="s">
        <v>9071</v>
      </c>
      <c r="J267" s="857"/>
      <c r="K267" s="857"/>
      <c r="L267" s="857"/>
      <c r="M267" s="857"/>
      <c r="N267" s="857"/>
    </row>
    <row r="268" spans="1:14" ht="24">
      <c r="A268" s="1027" t="s">
        <v>9079</v>
      </c>
      <c r="B268" s="1012" t="s">
        <v>9080</v>
      </c>
      <c r="C268" s="589" t="s">
        <v>9992</v>
      </c>
      <c r="D268" s="1028">
        <v>2510</v>
      </c>
      <c r="E268" s="836" t="s">
        <v>6497</v>
      </c>
      <c r="F268" s="836" t="s">
        <v>1294</v>
      </c>
      <c r="G268" s="1029" t="s">
        <v>3663</v>
      </c>
      <c r="H268" s="1025" t="s">
        <v>9072</v>
      </c>
      <c r="J268" s="857"/>
      <c r="K268" s="857"/>
      <c r="L268" s="857"/>
      <c r="M268" s="857"/>
      <c r="N268" s="857"/>
    </row>
    <row r="269" spans="1:14" ht="24">
      <c r="A269" s="834" t="s">
        <v>9079</v>
      </c>
      <c r="B269" s="982" t="s">
        <v>9080</v>
      </c>
      <c r="C269" s="589" t="s">
        <v>9992</v>
      </c>
      <c r="D269" s="956">
        <v>335</v>
      </c>
      <c r="E269" s="836" t="s">
        <v>6497</v>
      </c>
      <c r="F269" s="836" t="s">
        <v>1294</v>
      </c>
      <c r="G269" s="1029" t="s">
        <v>7704</v>
      </c>
      <c r="H269" s="278" t="s">
        <v>9917</v>
      </c>
      <c r="J269" s="857"/>
      <c r="K269" s="857"/>
      <c r="L269" s="857"/>
      <c r="M269" s="857"/>
      <c r="N269" s="857"/>
    </row>
    <row r="270" spans="1:14" ht="24">
      <c r="A270" s="834" t="s">
        <v>9079</v>
      </c>
      <c r="B270" s="982" t="s">
        <v>9080</v>
      </c>
      <c r="C270" s="589" t="s">
        <v>9992</v>
      </c>
      <c r="D270" s="956">
        <v>479</v>
      </c>
      <c r="E270" s="836" t="s">
        <v>6497</v>
      </c>
      <c r="F270" s="836" t="s">
        <v>1294</v>
      </c>
      <c r="G270" s="1029" t="s">
        <v>7704</v>
      </c>
      <c r="H270" s="278" t="s">
        <v>9933</v>
      </c>
      <c r="J270" s="857"/>
      <c r="K270" s="857"/>
      <c r="L270" s="857"/>
      <c r="M270" s="857"/>
      <c r="N270" s="857"/>
    </row>
    <row r="271" spans="1:14" ht="24">
      <c r="A271" s="834" t="s">
        <v>9079</v>
      </c>
      <c r="B271" s="982" t="s">
        <v>9080</v>
      </c>
      <c r="C271" s="589" t="s">
        <v>9992</v>
      </c>
      <c r="D271" s="956">
        <v>839</v>
      </c>
      <c r="E271" s="836" t="s">
        <v>6497</v>
      </c>
      <c r="F271" s="836" t="s">
        <v>1294</v>
      </c>
      <c r="G271" s="1029" t="s">
        <v>7704</v>
      </c>
      <c r="H271" s="278" t="s">
        <v>9949</v>
      </c>
      <c r="J271" s="857"/>
      <c r="K271" s="857"/>
      <c r="L271" s="857"/>
      <c r="M271" s="857"/>
      <c r="N271" s="857"/>
    </row>
    <row r="272" spans="1:14" ht="24">
      <c r="A272" s="834" t="s">
        <v>9079</v>
      </c>
      <c r="B272" s="982" t="s">
        <v>9080</v>
      </c>
      <c r="C272" s="589" t="s">
        <v>9992</v>
      </c>
      <c r="D272" s="956">
        <v>839</v>
      </c>
      <c r="E272" s="836" t="s">
        <v>6497</v>
      </c>
      <c r="F272" s="836" t="s">
        <v>1294</v>
      </c>
      <c r="G272" s="1029" t="s">
        <v>7704</v>
      </c>
      <c r="H272" s="278" t="s">
        <v>9953</v>
      </c>
      <c r="J272" s="857"/>
      <c r="K272" s="857"/>
      <c r="L272" s="857"/>
      <c r="M272" s="857"/>
      <c r="N272" s="857"/>
    </row>
    <row r="273" spans="1:14" ht="24">
      <c r="A273" s="1027" t="s">
        <v>9081</v>
      </c>
      <c r="B273" s="1012" t="s">
        <v>9082</v>
      </c>
      <c r="C273" s="589" t="s">
        <v>9992</v>
      </c>
      <c r="D273" s="1028">
        <v>2950</v>
      </c>
      <c r="E273" s="836" t="s">
        <v>6497</v>
      </c>
      <c r="F273" s="836" t="s">
        <v>1294</v>
      </c>
      <c r="G273" s="1029" t="s">
        <v>3663</v>
      </c>
      <c r="H273" s="1025" t="s">
        <v>9069</v>
      </c>
      <c r="J273" s="857"/>
      <c r="K273" s="857"/>
      <c r="L273" s="857"/>
      <c r="M273" s="857"/>
      <c r="N273" s="857"/>
    </row>
    <row r="274" spans="1:14" ht="24">
      <c r="A274" s="1027" t="s">
        <v>9081</v>
      </c>
      <c r="B274" s="1012" t="s">
        <v>9082</v>
      </c>
      <c r="C274" s="589" t="s">
        <v>9992</v>
      </c>
      <c r="D274" s="1028">
        <v>4315</v>
      </c>
      <c r="E274" s="836" t="s">
        <v>6497</v>
      </c>
      <c r="F274" s="836" t="s">
        <v>1294</v>
      </c>
      <c r="G274" s="1029" t="s">
        <v>3663</v>
      </c>
      <c r="H274" s="1025" t="s">
        <v>9070</v>
      </c>
      <c r="J274" s="857"/>
      <c r="K274" s="857"/>
      <c r="L274" s="857"/>
      <c r="M274" s="857"/>
      <c r="N274" s="857"/>
    </row>
    <row r="275" spans="1:14" ht="24">
      <c r="A275" s="1027" t="s">
        <v>9081</v>
      </c>
      <c r="B275" s="1012" t="s">
        <v>9082</v>
      </c>
      <c r="C275" s="589" t="s">
        <v>9992</v>
      </c>
      <c r="D275" s="1028">
        <v>4860</v>
      </c>
      <c r="E275" s="836" t="s">
        <v>6497</v>
      </c>
      <c r="F275" s="836" t="s">
        <v>1294</v>
      </c>
      <c r="G275" s="1029" t="s">
        <v>3663</v>
      </c>
      <c r="H275" s="1025" t="s">
        <v>9071</v>
      </c>
      <c r="J275" s="857"/>
      <c r="K275" s="857"/>
      <c r="L275" s="857"/>
      <c r="M275" s="857"/>
      <c r="N275" s="857"/>
    </row>
    <row r="276" spans="1:14" ht="24">
      <c r="A276" s="1027" t="s">
        <v>9081</v>
      </c>
      <c r="B276" s="1012" t="s">
        <v>9082</v>
      </c>
      <c r="C276" s="589" t="s">
        <v>9992</v>
      </c>
      <c r="D276" s="1028">
        <v>7525</v>
      </c>
      <c r="E276" s="836" t="s">
        <v>6497</v>
      </c>
      <c r="F276" s="836" t="s">
        <v>1294</v>
      </c>
      <c r="G276" s="1029" t="s">
        <v>3663</v>
      </c>
      <c r="H276" s="1025" t="s">
        <v>9072</v>
      </c>
      <c r="J276" s="857"/>
      <c r="K276" s="857"/>
      <c r="L276" s="857"/>
      <c r="M276" s="857"/>
      <c r="N276" s="857"/>
    </row>
    <row r="277" spans="1:14" ht="24">
      <c r="A277" s="834" t="s">
        <v>9081</v>
      </c>
      <c r="B277" s="982" t="s">
        <v>9082</v>
      </c>
      <c r="C277" s="589" t="s">
        <v>9992</v>
      </c>
      <c r="D277" s="956">
        <v>363</v>
      </c>
      <c r="E277" s="836" t="s">
        <v>6497</v>
      </c>
      <c r="F277" s="836" t="s">
        <v>1294</v>
      </c>
      <c r="G277" s="1029" t="s">
        <v>7704</v>
      </c>
      <c r="H277" s="278" t="s">
        <v>9917</v>
      </c>
      <c r="J277" s="857"/>
      <c r="K277" s="857"/>
      <c r="L277" s="857"/>
      <c r="M277" s="857"/>
      <c r="N277" s="857"/>
    </row>
    <row r="278" spans="1:14" ht="24">
      <c r="A278" s="834" t="s">
        <v>9081</v>
      </c>
      <c r="B278" s="982" t="s">
        <v>9082</v>
      </c>
      <c r="C278" s="589" t="s">
        <v>9992</v>
      </c>
      <c r="D278" s="956">
        <v>519</v>
      </c>
      <c r="E278" s="836" t="s">
        <v>6497</v>
      </c>
      <c r="F278" s="836" t="s">
        <v>1294</v>
      </c>
      <c r="G278" s="1029" t="s">
        <v>7704</v>
      </c>
      <c r="H278" s="278" t="s">
        <v>9933</v>
      </c>
      <c r="J278" s="857"/>
      <c r="K278" s="857"/>
      <c r="L278" s="857"/>
      <c r="M278" s="857"/>
      <c r="N278" s="857"/>
    </row>
    <row r="279" spans="1:14" ht="24">
      <c r="A279" s="834" t="s">
        <v>9081</v>
      </c>
      <c r="B279" s="982" t="s">
        <v>9082</v>
      </c>
      <c r="C279" s="589" t="s">
        <v>9992</v>
      </c>
      <c r="D279" s="956">
        <v>909</v>
      </c>
      <c r="E279" s="836" t="s">
        <v>6497</v>
      </c>
      <c r="F279" s="836" t="s">
        <v>1294</v>
      </c>
      <c r="G279" s="1029" t="s">
        <v>7704</v>
      </c>
      <c r="H279" s="278" t="s">
        <v>9949</v>
      </c>
      <c r="J279" s="857"/>
      <c r="K279" s="857"/>
      <c r="L279" s="857"/>
      <c r="M279" s="857"/>
      <c r="N279" s="857"/>
    </row>
    <row r="280" spans="1:14" ht="24">
      <c r="A280" s="834" t="s">
        <v>9081</v>
      </c>
      <c r="B280" s="982" t="s">
        <v>9082</v>
      </c>
      <c r="C280" s="589" t="s">
        <v>9992</v>
      </c>
      <c r="D280" s="956">
        <v>909</v>
      </c>
      <c r="E280" s="836" t="s">
        <v>6497</v>
      </c>
      <c r="F280" s="836" t="s">
        <v>1294</v>
      </c>
      <c r="G280" s="1029" t="s">
        <v>7704</v>
      </c>
      <c r="H280" s="278" t="s">
        <v>9953</v>
      </c>
      <c r="J280" s="857"/>
      <c r="K280" s="857"/>
      <c r="L280" s="857"/>
      <c r="M280" s="857"/>
      <c r="N280" s="857"/>
    </row>
    <row r="281" spans="1:14" ht="24">
      <c r="A281" s="1027" t="s">
        <v>9083</v>
      </c>
      <c r="B281" s="1012" t="s">
        <v>9084</v>
      </c>
      <c r="C281" s="589" t="s">
        <v>9992</v>
      </c>
      <c r="D281" s="1028">
        <v>5225</v>
      </c>
      <c r="E281" s="836" t="s">
        <v>6497</v>
      </c>
      <c r="F281" s="836" t="s">
        <v>1294</v>
      </c>
      <c r="G281" s="1029" t="s">
        <v>3663</v>
      </c>
      <c r="H281" s="1025" t="s">
        <v>9069</v>
      </c>
      <c r="J281" s="857"/>
      <c r="K281" s="857"/>
      <c r="L281" s="857"/>
      <c r="M281" s="857"/>
      <c r="N281" s="857"/>
    </row>
    <row r="282" spans="1:14" ht="24">
      <c r="A282" s="1027" t="s">
        <v>9083</v>
      </c>
      <c r="B282" s="1012" t="s">
        <v>9084</v>
      </c>
      <c r="C282" s="589" t="s">
        <v>9992</v>
      </c>
      <c r="D282" s="1028">
        <v>7635</v>
      </c>
      <c r="E282" s="836" t="s">
        <v>6497</v>
      </c>
      <c r="F282" s="836" t="s">
        <v>1294</v>
      </c>
      <c r="G282" s="1029" t="s">
        <v>3663</v>
      </c>
      <c r="H282" s="1025" t="s">
        <v>9070</v>
      </c>
      <c r="J282" s="857"/>
      <c r="K282" s="857"/>
      <c r="L282" s="857"/>
      <c r="M282" s="857"/>
      <c r="N282" s="857"/>
    </row>
    <row r="283" spans="1:14" ht="24">
      <c r="A283" s="1027" t="s">
        <v>9083</v>
      </c>
      <c r="B283" s="1012" t="s">
        <v>9084</v>
      </c>
      <c r="C283" s="589" t="s">
        <v>9992</v>
      </c>
      <c r="D283" s="1028">
        <v>8605</v>
      </c>
      <c r="E283" s="836" t="s">
        <v>6497</v>
      </c>
      <c r="F283" s="836" t="s">
        <v>1294</v>
      </c>
      <c r="G283" s="1029" t="s">
        <v>3663</v>
      </c>
      <c r="H283" s="1025" t="s">
        <v>9071</v>
      </c>
      <c r="J283" s="857"/>
      <c r="K283" s="857"/>
      <c r="L283" s="857"/>
      <c r="M283" s="857"/>
      <c r="N283" s="857"/>
    </row>
    <row r="284" spans="1:14" ht="24">
      <c r="A284" s="1027" t="s">
        <v>9083</v>
      </c>
      <c r="B284" s="1012" t="s">
        <v>9084</v>
      </c>
      <c r="C284" s="589" t="s">
        <v>9992</v>
      </c>
      <c r="D284" s="1028">
        <v>13330</v>
      </c>
      <c r="E284" s="836" t="s">
        <v>6497</v>
      </c>
      <c r="F284" s="836" t="s">
        <v>1294</v>
      </c>
      <c r="G284" s="1029" t="s">
        <v>3663</v>
      </c>
      <c r="H284" s="1025" t="s">
        <v>9072</v>
      </c>
      <c r="J284" s="857"/>
      <c r="K284" s="857"/>
      <c r="L284" s="857"/>
      <c r="M284" s="857"/>
      <c r="N284" s="857"/>
    </row>
    <row r="285" spans="1:14" ht="24">
      <c r="A285" s="834" t="s">
        <v>9083</v>
      </c>
      <c r="B285" s="982" t="s">
        <v>9084</v>
      </c>
      <c r="C285" s="589" t="s">
        <v>9992</v>
      </c>
      <c r="D285" s="956">
        <v>419</v>
      </c>
      <c r="E285" s="836" t="s">
        <v>6497</v>
      </c>
      <c r="F285" s="836" t="s">
        <v>1294</v>
      </c>
      <c r="G285" s="1029" t="s">
        <v>7704</v>
      </c>
      <c r="H285" s="278" t="s">
        <v>9917</v>
      </c>
      <c r="J285" s="857"/>
      <c r="K285" s="857"/>
      <c r="L285" s="857"/>
      <c r="M285" s="857"/>
      <c r="N285" s="857"/>
    </row>
    <row r="286" spans="1:14" ht="24">
      <c r="A286" s="834" t="s">
        <v>9083</v>
      </c>
      <c r="B286" s="982" t="s">
        <v>9084</v>
      </c>
      <c r="C286" s="589" t="s">
        <v>9992</v>
      </c>
      <c r="D286" s="956">
        <v>599</v>
      </c>
      <c r="E286" s="836" t="s">
        <v>6497</v>
      </c>
      <c r="F286" s="836" t="s">
        <v>1294</v>
      </c>
      <c r="G286" s="1029" t="s">
        <v>7704</v>
      </c>
      <c r="H286" s="278" t="s">
        <v>9933</v>
      </c>
      <c r="J286" s="857"/>
      <c r="K286" s="857"/>
      <c r="L286" s="857"/>
      <c r="M286" s="857"/>
      <c r="N286" s="857"/>
    </row>
    <row r="287" spans="1:14" ht="24">
      <c r="A287" s="834" t="s">
        <v>9083</v>
      </c>
      <c r="B287" s="982" t="s">
        <v>9084</v>
      </c>
      <c r="C287" s="589" t="s">
        <v>9992</v>
      </c>
      <c r="D287" s="956">
        <v>1049</v>
      </c>
      <c r="E287" s="836" t="s">
        <v>6497</v>
      </c>
      <c r="F287" s="836" t="s">
        <v>1294</v>
      </c>
      <c r="G287" s="1029" t="s">
        <v>7704</v>
      </c>
      <c r="H287" s="278" t="s">
        <v>9949</v>
      </c>
      <c r="J287" s="857"/>
      <c r="K287" s="857"/>
      <c r="L287" s="857"/>
      <c r="M287" s="857"/>
      <c r="N287" s="857"/>
    </row>
    <row r="288" spans="1:14" ht="24">
      <c r="A288" s="278" t="s">
        <v>9083</v>
      </c>
      <c r="B288" s="1026" t="s">
        <v>9084</v>
      </c>
      <c r="C288" s="589" t="s">
        <v>9992</v>
      </c>
      <c r="D288" s="838">
        <v>1049</v>
      </c>
      <c r="E288" s="905" t="s">
        <v>6497</v>
      </c>
      <c r="F288" s="905" t="s">
        <v>1294</v>
      </c>
      <c r="G288" s="1029" t="s">
        <v>7704</v>
      </c>
      <c r="H288" s="278" t="s">
        <v>9953</v>
      </c>
      <c r="J288" s="857"/>
      <c r="K288" s="857"/>
      <c r="L288" s="857"/>
      <c r="M288" s="857"/>
      <c r="N288" s="857"/>
    </row>
    <row r="289" spans="1:8">
      <c r="A289" s="457"/>
      <c r="B289" s="609"/>
      <c r="C289" s="609"/>
      <c r="D289" s="871"/>
      <c r="E289" s="445"/>
      <c r="F289" s="445"/>
      <c r="G289" s="812"/>
      <c r="H289" s="457"/>
    </row>
    <row r="290" spans="1:8">
      <c r="A290" s="849" t="s">
        <v>160</v>
      </c>
      <c r="B290" s="849"/>
      <c r="C290" s="387" t="s">
        <v>8399</v>
      </c>
    </row>
    <row r="291" spans="1:8">
      <c r="A291" s="855" t="s">
        <v>5</v>
      </c>
      <c r="B291" s="849" t="s">
        <v>161</v>
      </c>
      <c r="C291" s="854" t="s">
        <v>8400</v>
      </c>
    </row>
    <row r="292" spans="1:8">
      <c r="A292" s="855" t="s">
        <v>7</v>
      </c>
      <c r="B292" s="854" t="s">
        <v>162</v>
      </c>
      <c r="C292" s="854" t="s">
        <v>8401</v>
      </c>
    </row>
    <row r="293" spans="1:8">
      <c r="A293" s="855" t="s">
        <v>163</v>
      </c>
      <c r="B293" s="849" t="s">
        <v>164</v>
      </c>
      <c r="C293" s="388" t="s">
        <v>8402</v>
      </c>
    </row>
    <row r="294" spans="1:8">
      <c r="A294" s="855" t="s">
        <v>165</v>
      </c>
      <c r="B294" s="849" t="s">
        <v>166</v>
      </c>
      <c r="C294" s="388" t="s">
        <v>8403</v>
      </c>
    </row>
    <row r="295" spans="1:8">
      <c r="A295" s="855" t="s">
        <v>167</v>
      </c>
      <c r="B295" s="849" t="s">
        <v>168</v>
      </c>
      <c r="C295" s="388" t="s">
        <v>8404</v>
      </c>
    </row>
    <row r="296" spans="1:8">
      <c r="A296" s="855" t="s">
        <v>169</v>
      </c>
      <c r="B296" s="849" t="s">
        <v>170</v>
      </c>
      <c r="C296" s="854" t="s">
        <v>8405</v>
      </c>
    </row>
    <row r="297" spans="1:8">
      <c r="A297" s="856" t="s">
        <v>1292</v>
      </c>
      <c r="B297" s="862" t="s">
        <v>1295</v>
      </c>
      <c r="C297" s="849" t="s">
        <v>8406</v>
      </c>
    </row>
    <row r="298" spans="1:8">
      <c r="A298" s="856" t="s">
        <v>1293</v>
      </c>
      <c r="B298" s="862" t="s">
        <v>1296</v>
      </c>
      <c r="C298" s="854" t="s">
        <v>8407</v>
      </c>
    </row>
    <row r="299" spans="1:8">
      <c r="A299" s="856" t="s">
        <v>1425</v>
      </c>
      <c r="B299" s="862" t="s">
        <v>1424</v>
      </c>
      <c r="C299" s="384"/>
    </row>
    <row r="300" spans="1:8">
      <c r="A300" s="856" t="s">
        <v>1294</v>
      </c>
      <c r="B300" s="862" t="s">
        <v>1297</v>
      </c>
      <c r="C300" s="849"/>
    </row>
    <row r="301" spans="1:8">
      <c r="A301" s="856" t="s">
        <v>171</v>
      </c>
      <c r="B301" s="862" t="s">
        <v>172</v>
      </c>
      <c r="C301" s="384"/>
    </row>
    <row r="302" spans="1:8">
      <c r="A302" s="856" t="s">
        <v>5415</v>
      </c>
      <c r="B302" s="862" t="s">
        <v>5416</v>
      </c>
      <c r="C302" s="864"/>
    </row>
    <row r="303" spans="1:8">
      <c r="A303" s="856" t="s">
        <v>7167</v>
      </c>
      <c r="B303" s="862" t="s">
        <v>7168</v>
      </c>
      <c r="C303" s="176"/>
    </row>
    <row r="304" spans="1:8">
      <c r="A304" s="856" t="s">
        <v>7712</v>
      </c>
      <c r="B304" s="849" t="s">
        <v>9836</v>
      </c>
    </row>
  </sheetData>
  <sheetProtection algorithmName="SHA-512" hashValue="F6ufN653tTrjiltyiFFL1jRU4dUBdc8U4UcQOdPDES8qb95JKyaIWyhUX1zUmgXzc0/9usUG4K3cfXSeMhE00w==" saltValue="FluXQfPOxNYubM2oNKfRxQ==" spinCount="100000" sheet="1" objects="1" scenarios="1"/>
  <phoneticPr fontId="123" type="noConversion"/>
  <pageMargins left="0.5" right="0.5" top="1" bottom="0.92" header="0.5" footer="0.22"/>
  <pageSetup scale="35"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0"/>
  <sheetViews>
    <sheetView zoomScale="90" zoomScaleNormal="90" workbookViewId="0"/>
  </sheetViews>
  <sheetFormatPr defaultColWidth="9.125" defaultRowHeight="12"/>
  <cols>
    <col min="1" max="1" width="38.25" style="331" customWidth="1"/>
    <col min="2" max="2" width="45.375" style="331" customWidth="1"/>
    <col min="3" max="3" width="46.25" style="344" customWidth="1"/>
    <col min="4" max="4" width="9.5" style="331" customWidth="1"/>
    <col min="5" max="5" width="6.625" style="331" customWidth="1"/>
    <col min="6" max="6" width="9.375" style="331" customWidth="1"/>
    <col min="7" max="7" width="11.5" style="331" customWidth="1"/>
    <col min="8" max="8" width="10.375" style="331" customWidth="1"/>
    <col min="9" max="9" width="29.5" style="331" customWidth="1"/>
    <col min="10" max="16384" width="9.125" style="331"/>
  </cols>
  <sheetData>
    <row r="1" spans="1:9" s="848" customFormat="1" ht="20.25">
      <c r="A1" s="174" t="s">
        <v>7703</v>
      </c>
      <c r="B1" s="175"/>
      <c r="C1" s="81" t="s">
        <v>410</v>
      </c>
      <c r="D1" s="5"/>
      <c r="E1" s="5"/>
      <c r="F1" s="5"/>
      <c r="G1" s="5"/>
    </row>
    <row r="2" spans="1:9" s="848" customFormat="1" ht="20.25">
      <c r="A2" s="817" t="s">
        <v>9268</v>
      </c>
      <c r="B2" s="175"/>
      <c r="C2" s="81"/>
      <c r="D2" s="5"/>
      <c r="E2" s="5"/>
      <c r="F2" s="5"/>
      <c r="G2" s="5"/>
    </row>
    <row r="3" spans="1:9" s="848" customFormat="1" ht="21" thickBot="1">
      <c r="A3" s="774"/>
      <c r="B3" s="175"/>
      <c r="C3" s="81"/>
      <c r="D3" s="5"/>
      <c r="E3" s="5"/>
      <c r="F3" s="5"/>
      <c r="G3" s="5"/>
    </row>
    <row r="4" spans="1:9" s="848" customFormat="1" ht="32.450000000000003" customHeight="1" thickBot="1">
      <c r="A4" s="335" t="s">
        <v>0</v>
      </c>
      <c r="B4" s="432" t="s">
        <v>1</v>
      </c>
      <c r="C4" s="336" t="s">
        <v>2</v>
      </c>
      <c r="D4" s="776" t="s">
        <v>3498</v>
      </c>
      <c r="E4" s="777" t="s">
        <v>6494</v>
      </c>
      <c r="F4" s="778" t="s">
        <v>4</v>
      </c>
      <c r="G4" s="779" t="s">
        <v>8653</v>
      </c>
      <c r="H4" s="779" t="s">
        <v>5928</v>
      </c>
      <c r="I4" s="829" t="s">
        <v>9049</v>
      </c>
    </row>
    <row r="5" spans="1:9" s="848" customFormat="1" ht="14.25" thickBot="1">
      <c r="A5" s="350" t="s">
        <v>9751</v>
      </c>
      <c r="B5" s="351"/>
      <c r="C5" s="351"/>
      <c r="D5" s="781"/>
      <c r="E5" s="434"/>
      <c r="F5" s="781"/>
      <c r="G5" s="434"/>
      <c r="H5" s="434"/>
      <c r="I5" s="435"/>
    </row>
    <row r="6" spans="1:9" s="848" customFormat="1" ht="13.5">
      <c r="A6" s="77" t="s">
        <v>9375</v>
      </c>
      <c r="B6" s="881" t="s">
        <v>9381</v>
      </c>
      <c r="C6" s="881" t="s">
        <v>9381</v>
      </c>
      <c r="D6" s="830">
        <v>5112</v>
      </c>
      <c r="E6" s="13" t="s">
        <v>6497</v>
      </c>
      <c r="F6" s="140" t="s">
        <v>7</v>
      </c>
      <c r="G6" s="140" t="s">
        <v>6013</v>
      </c>
      <c r="H6" s="77"/>
      <c r="I6" s="77" t="s">
        <v>9378</v>
      </c>
    </row>
    <row r="7" spans="1:9" s="848" customFormat="1" ht="13.5">
      <c r="A7" s="77" t="s">
        <v>9375</v>
      </c>
      <c r="B7" s="881" t="s">
        <v>9381</v>
      </c>
      <c r="C7" s="881" t="s">
        <v>9381</v>
      </c>
      <c r="D7" s="830">
        <v>15960</v>
      </c>
      <c r="E7" s="13" t="s">
        <v>6497</v>
      </c>
      <c r="F7" s="140" t="s">
        <v>7</v>
      </c>
      <c r="G7" s="140" t="s">
        <v>6013</v>
      </c>
      <c r="H7" s="77"/>
      <c r="I7" s="77" t="s">
        <v>9379</v>
      </c>
    </row>
    <row r="8" spans="1:9" s="848" customFormat="1" ht="13.5">
      <c r="A8" s="77" t="s">
        <v>9375</v>
      </c>
      <c r="B8" s="881" t="s">
        <v>9381</v>
      </c>
      <c r="C8" s="881" t="s">
        <v>9381</v>
      </c>
      <c r="D8" s="830">
        <v>15396</v>
      </c>
      <c r="E8" s="13" t="s">
        <v>6497</v>
      </c>
      <c r="F8" s="140" t="s">
        <v>7</v>
      </c>
      <c r="G8" s="140" t="s">
        <v>6013</v>
      </c>
      <c r="H8" s="77"/>
      <c r="I8" s="77" t="s">
        <v>9380</v>
      </c>
    </row>
    <row r="9" spans="1:9" s="848" customFormat="1" ht="24">
      <c r="A9" s="77" t="s">
        <v>9376</v>
      </c>
      <c r="B9" s="881" t="s">
        <v>9382</v>
      </c>
      <c r="C9" s="881" t="s">
        <v>9382</v>
      </c>
      <c r="D9" s="830">
        <v>7284</v>
      </c>
      <c r="E9" s="13" t="s">
        <v>6497</v>
      </c>
      <c r="F9" s="140" t="s">
        <v>7</v>
      </c>
      <c r="G9" s="140" t="s">
        <v>6013</v>
      </c>
      <c r="H9" s="77"/>
      <c r="I9" s="77" t="s">
        <v>9378</v>
      </c>
    </row>
    <row r="10" spans="1:9" s="848" customFormat="1" ht="24">
      <c r="A10" s="77" t="s">
        <v>9376</v>
      </c>
      <c r="B10" s="881" t="s">
        <v>9382</v>
      </c>
      <c r="C10" s="881" t="s">
        <v>9382</v>
      </c>
      <c r="D10" s="830">
        <v>20796</v>
      </c>
      <c r="E10" s="13" t="s">
        <v>6497</v>
      </c>
      <c r="F10" s="140" t="s">
        <v>7</v>
      </c>
      <c r="G10" s="140" t="s">
        <v>6013</v>
      </c>
      <c r="H10" s="77"/>
      <c r="I10" s="77" t="s">
        <v>9379</v>
      </c>
    </row>
    <row r="11" spans="1:9" s="848" customFormat="1" ht="24">
      <c r="A11" s="77" t="s">
        <v>9376</v>
      </c>
      <c r="B11" s="881" t="s">
        <v>9382</v>
      </c>
      <c r="C11" s="881" t="s">
        <v>9382</v>
      </c>
      <c r="D11" s="830">
        <v>22404</v>
      </c>
      <c r="E11" s="13" t="s">
        <v>6497</v>
      </c>
      <c r="F11" s="140" t="s">
        <v>7</v>
      </c>
      <c r="G11" s="140" t="s">
        <v>6013</v>
      </c>
      <c r="H11" s="77"/>
      <c r="I11" s="77" t="s">
        <v>9380</v>
      </c>
    </row>
    <row r="12" spans="1:9" s="848" customFormat="1" ht="24">
      <c r="A12" s="77" t="s">
        <v>9377</v>
      </c>
      <c r="B12" s="881" t="s">
        <v>9383</v>
      </c>
      <c r="C12" s="881" t="s">
        <v>9383</v>
      </c>
      <c r="D12" s="830">
        <v>8604</v>
      </c>
      <c r="E12" s="13" t="s">
        <v>6497</v>
      </c>
      <c r="F12" s="140" t="s">
        <v>7</v>
      </c>
      <c r="G12" s="140" t="s">
        <v>6013</v>
      </c>
      <c r="H12" s="77"/>
      <c r="I12" s="77" t="s">
        <v>9378</v>
      </c>
    </row>
    <row r="13" spans="1:9" s="848" customFormat="1" ht="24">
      <c r="A13" s="77" t="s">
        <v>9377</v>
      </c>
      <c r="B13" s="881" t="s">
        <v>9383</v>
      </c>
      <c r="C13" s="881" t="s">
        <v>9383</v>
      </c>
      <c r="D13" s="830">
        <v>23736</v>
      </c>
      <c r="E13" s="13" t="s">
        <v>6497</v>
      </c>
      <c r="F13" s="140" t="s">
        <v>7</v>
      </c>
      <c r="G13" s="140" t="s">
        <v>6013</v>
      </c>
      <c r="H13" s="77"/>
      <c r="I13" s="77" t="s">
        <v>9379</v>
      </c>
    </row>
    <row r="14" spans="1:9" s="848" customFormat="1" ht="24">
      <c r="A14" s="77" t="s">
        <v>9377</v>
      </c>
      <c r="B14" s="881" t="s">
        <v>9383</v>
      </c>
      <c r="C14" s="881" t="s">
        <v>9383</v>
      </c>
      <c r="D14" s="830">
        <v>26664</v>
      </c>
      <c r="E14" s="13" t="s">
        <v>6497</v>
      </c>
      <c r="F14" s="140" t="s">
        <v>7</v>
      </c>
      <c r="G14" s="140" t="s">
        <v>6013</v>
      </c>
      <c r="H14" s="77"/>
      <c r="I14" s="77" t="s">
        <v>9380</v>
      </c>
    </row>
    <row r="15" spans="1:9" s="848" customFormat="1" ht="24">
      <c r="A15" s="77" t="s">
        <v>9776</v>
      </c>
      <c r="B15" s="881" t="s">
        <v>9386</v>
      </c>
      <c r="C15" s="881" t="s">
        <v>9386</v>
      </c>
      <c r="D15" s="830">
        <v>8928</v>
      </c>
      <c r="E15" s="140" t="s">
        <v>6497</v>
      </c>
      <c r="F15" s="140" t="s">
        <v>7</v>
      </c>
      <c r="G15" s="140" t="s">
        <v>6013</v>
      </c>
      <c r="H15" s="77"/>
      <c r="I15" s="77" t="s">
        <v>9384</v>
      </c>
    </row>
    <row r="16" spans="1:9" s="848" customFormat="1" ht="24">
      <c r="A16" s="77" t="s">
        <v>9776</v>
      </c>
      <c r="B16" s="881" t="s">
        <v>9386</v>
      </c>
      <c r="C16" s="881" t="s">
        <v>9386</v>
      </c>
      <c r="D16" s="830">
        <v>19392</v>
      </c>
      <c r="E16" s="140" t="s">
        <v>6497</v>
      </c>
      <c r="F16" s="140" t="s">
        <v>7</v>
      </c>
      <c r="G16" s="140" t="s">
        <v>6013</v>
      </c>
      <c r="H16" s="77"/>
      <c r="I16" s="77" t="s">
        <v>9385</v>
      </c>
    </row>
    <row r="17" spans="1:9" s="848" customFormat="1" ht="24">
      <c r="A17" s="77" t="s">
        <v>9778</v>
      </c>
      <c r="B17" s="881" t="s">
        <v>9387</v>
      </c>
      <c r="C17" s="881" t="s">
        <v>9387</v>
      </c>
      <c r="D17" s="830">
        <v>11340</v>
      </c>
      <c r="E17" s="140" t="s">
        <v>6497</v>
      </c>
      <c r="F17" s="140" t="s">
        <v>7</v>
      </c>
      <c r="G17" s="140" t="s">
        <v>6013</v>
      </c>
      <c r="H17" s="77"/>
      <c r="I17" s="77" t="s">
        <v>9384</v>
      </c>
    </row>
    <row r="18" spans="1:9" s="848" customFormat="1" ht="24">
      <c r="A18" s="77" t="s">
        <v>9778</v>
      </c>
      <c r="B18" s="881" t="s">
        <v>9387</v>
      </c>
      <c r="C18" s="881" t="s">
        <v>9387</v>
      </c>
      <c r="D18" s="830">
        <v>23256</v>
      </c>
      <c r="E18" s="140" t="s">
        <v>6497</v>
      </c>
      <c r="F18" s="140" t="s">
        <v>7</v>
      </c>
      <c r="G18" s="140" t="s">
        <v>6013</v>
      </c>
      <c r="H18" s="77"/>
      <c r="I18" s="77" t="s">
        <v>9385</v>
      </c>
    </row>
    <row r="19" spans="1:9" s="848" customFormat="1" ht="24">
      <c r="A19" s="77" t="s">
        <v>9777</v>
      </c>
      <c r="B19" s="881" t="s">
        <v>9388</v>
      </c>
      <c r="C19" s="881" t="s">
        <v>9388</v>
      </c>
      <c r="D19" s="830">
        <v>12816</v>
      </c>
      <c r="E19" s="140" t="s">
        <v>6497</v>
      </c>
      <c r="F19" s="140" t="s">
        <v>7</v>
      </c>
      <c r="G19" s="140" t="s">
        <v>6013</v>
      </c>
      <c r="H19" s="77"/>
      <c r="I19" s="77" t="s">
        <v>9384</v>
      </c>
    </row>
    <row r="20" spans="1:9" s="848" customFormat="1" ht="24.75" thickBot="1">
      <c r="A20" s="77" t="s">
        <v>9777</v>
      </c>
      <c r="B20" s="881" t="s">
        <v>9388</v>
      </c>
      <c r="C20" s="881" t="s">
        <v>9388</v>
      </c>
      <c r="D20" s="830">
        <v>25608</v>
      </c>
      <c r="E20" s="140" t="s">
        <v>6497</v>
      </c>
      <c r="F20" s="140" t="s">
        <v>7</v>
      </c>
      <c r="G20" s="140" t="s">
        <v>6013</v>
      </c>
      <c r="H20" s="77"/>
      <c r="I20" s="77" t="s">
        <v>9385</v>
      </c>
    </row>
    <row r="21" spans="1:9" s="848" customFormat="1" ht="14.25" thickBot="1">
      <c r="A21" s="350" t="s">
        <v>9751</v>
      </c>
      <c r="B21" s="351"/>
      <c r="C21" s="351"/>
      <c r="D21" s="781"/>
      <c r="E21" s="434"/>
      <c r="F21" s="781"/>
      <c r="G21" s="434"/>
      <c r="H21" s="434"/>
      <c r="I21" s="435"/>
    </row>
    <row r="22" spans="1:9" s="848" customFormat="1" ht="24.75" thickBot="1">
      <c r="A22" s="822" t="s">
        <v>9647</v>
      </c>
      <c r="B22" s="827" t="s">
        <v>9648</v>
      </c>
      <c r="C22" s="827" t="s">
        <v>9648</v>
      </c>
      <c r="D22" s="830">
        <v>9456</v>
      </c>
      <c r="E22" s="140" t="s">
        <v>6497</v>
      </c>
      <c r="F22" s="140" t="s">
        <v>7</v>
      </c>
      <c r="G22" s="140" t="s">
        <v>6013</v>
      </c>
      <c r="H22" s="657"/>
      <c r="I22" s="77"/>
    </row>
    <row r="23" spans="1:9" s="848" customFormat="1" ht="14.25" thickBot="1">
      <c r="A23" s="350" t="s">
        <v>9750</v>
      </c>
      <c r="B23" s="351"/>
      <c r="C23" s="351"/>
      <c r="D23" s="781"/>
      <c r="E23" s="434"/>
      <c r="F23" s="781"/>
      <c r="G23" s="434"/>
      <c r="H23" s="434"/>
      <c r="I23" s="435"/>
    </row>
    <row r="24" spans="1:9" s="848" customFormat="1" ht="13.5">
      <c r="A24" s="120" t="s">
        <v>9290</v>
      </c>
      <c r="B24" s="114" t="s">
        <v>9347</v>
      </c>
      <c r="C24" s="114" t="s">
        <v>9347</v>
      </c>
      <c r="D24" s="830">
        <v>3552</v>
      </c>
      <c r="E24" s="140" t="s">
        <v>6497</v>
      </c>
      <c r="F24" s="140" t="s">
        <v>7</v>
      </c>
      <c r="G24" s="140" t="s">
        <v>3666</v>
      </c>
      <c r="H24" s="75"/>
      <c r="I24" s="77" t="s">
        <v>9300</v>
      </c>
    </row>
    <row r="25" spans="1:9" s="848" customFormat="1" ht="13.5">
      <c r="A25" s="120" t="s">
        <v>9290</v>
      </c>
      <c r="B25" s="114" t="s">
        <v>9347</v>
      </c>
      <c r="C25" s="114" t="s">
        <v>9347</v>
      </c>
      <c r="D25" s="830">
        <v>3552</v>
      </c>
      <c r="E25" s="140" t="s">
        <v>6497</v>
      </c>
      <c r="F25" s="140" t="s">
        <v>7</v>
      </c>
      <c r="G25" s="140" t="s">
        <v>3666</v>
      </c>
      <c r="H25" s="75"/>
      <c r="I25" s="77" t="s">
        <v>9301</v>
      </c>
    </row>
    <row r="26" spans="1:9" s="848" customFormat="1" ht="13.5">
      <c r="A26" s="120" t="s">
        <v>9290</v>
      </c>
      <c r="B26" s="114" t="s">
        <v>9347</v>
      </c>
      <c r="C26" s="114" t="s">
        <v>9347</v>
      </c>
      <c r="D26" s="830">
        <v>10128</v>
      </c>
      <c r="E26" s="140" t="s">
        <v>6497</v>
      </c>
      <c r="F26" s="140" t="s">
        <v>7</v>
      </c>
      <c r="G26" s="140" t="s">
        <v>3666</v>
      </c>
      <c r="H26" s="75"/>
      <c r="I26" s="77" t="s">
        <v>9302</v>
      </c>
    </row>
    <row r="27" spans="1:9" s="848" customFormat="1" ht="13.5">
      <c r="A27" s="120" t="s">
        <v>9291</v>
      </c>
      <c r="B27" s="114" t="s">
        <v>9348</v>
      </c>
      <c r="C27" s="114" t="s">
        <v>9348</v>
      </c>
      <c r="D27" s="830">
        <v>13656</v>
      </c>
      <c r="E27" s="140" t="s">
        <v>6497</v>
      </c>
      <c r="F27" s="140" t="s">
        <v>7</v>
      </c>
      <c r="G27" s="140" t="s">
        <v>3666</v>
      </c>
      <c r="H27" s="75"/>
      <c r="I27" s="77" t="s">
        <v>9300</v>
      </c>
    </row>
    <row r="28" spans="1:9" s="848" customFormat="1" ht="13.5">
      <c r="A28" s="120" t="s">
        <v>9291</v>
      </c>
      <c r="B28" s="114" t="s">
        <v>9348</v>
      </c>
      <c r="C28" s="114" t="s">
        <v>9348</v>
      </c>
      <c r="D28" s="830">
        <v>13656</v>
      </c>
      <c r="E28" s="140" t="s">
        <v>6497</v>
      </c>
      <c r="F28" s="140" t="s">
        <v>7</v>
      </c>
      <c r="G28" s="140" t="s">
        <v>3666</v>
      </c>
      <c r="H28" s="75"/>
      <c r="I28" s="77" t="s">
        <v>9301</v>
      </c>
    </row>
    <row r="29" spans="1:9" s="848" customFormat="1" ht="13.5">
      <c r="A29" s="120" t="s">
        <v>9291</v>
      </c>
      <c r="B29" s="114" t="s">
        <v>9348</v>
      </c>
      <c r="C29" s="114" t="s">
        <v>9348</v>
      </c>
      <c r="D29" s="830">
        <v>15564</v>
      </c>
      <c r="E29" s="140" t="s">
        <v>6497</v>
      </c>
      <c r="F29" s="140" t="s">
        <v>7</v>
      </c>
      <c r="G29" s="140" t="s">
        <v>3666</v>
      </c>
      <c r="H29" s="75"/>
      <c r="I29" s="77" t="s">
        <v>9302</v>
      </c>
    </row>
    <row r="30" spans="1:9" s="848" customFormat="1" ht="13.5">
      <c r="A30" s="120" t="s">
        <v>9292</v>
      </c>
      <c r="B30" s="114" t="s">
        <v>9349</v>
      </c>
      <c r="C30" s="114" t="s">
        <v>9349</v>
      </c>
      <c r="D30" s="830">
        <v>24576</v>
      </c>
      <c r="E30" s="140" t="s">
        <v>6497</v>
      </c>
      <c r="F30" s="140" t="s">
        <v>7</v>
      </c>
      <c r="G30" s="140" t="s">
        <v>3666</v>
      </c>
      <c r="H30" s="75"/>
      <c r="I30" s="77" t="s">
        <v>9300</v>
      </c>
    </row>
    <row r="31" spans="1:9" s="848" customFormat="1" ht="13.5">
      <c r="A31" s="120" t="s">
        <v>9292</v>
      </c>
      <c r="B31" s="114" t="s">
        <v>9349</v>
      </c>
      <c r="C31" s="114" t="s">
        <v>9349</v>
      </c>
      <c r="D31" s="830">
        <v>24576</v>
      </c>
      <c r="E31" s="140" t="s">
        <v>6497</v>
      </c>
      <c r="F31" s="140" t="s">
        <v>7</v>
      </c>
      <c r="G31" s="140" t="s">
        <v>3666</v>
      </c>
      <c r="H31" s="75"/>
      <c r="I31" s="77" t="s">
        <v>9301</v>
      </c>
    </row>
    <row r="32" spans="1:9" s="848" customFormat="1" ht="14.25" thickBot="1">
      <c r="A32" s="120" t="s">
        <v>9292</v>
      </c>
      <c r="B32" s="114" t="s">
        <v>9349</v>
      </c>
      <c r="C32" s="114" t="s">
        <v>9349</v>
      </c>
      <c r="D32" s="830">
        <v>21444</v>
      </c>
      <c r="E32" s="140" t="s">
        <v>6497</v>
      </c>
      <c r="F32" s="140" t="s">
        <v>7</v>
      </c>
      <c r="G32" s="140" t="s">
        <v>3666</v>
      </c>
      <c r="H32" s="75"/>
      <c r="I32" s="77" t="s">
        <v>9302</v>
      </c>
    </row>
    <row r="33" spans="1:9" s="848" customFormat="1" ht="14.25" thickBot="1">
      <c r="A33" s="350" t="s">
        <v>9749</v>
      </c>
      <c r="B33" s="351"/>
      <c r="C33" s="351"/>
      <c r="D33" s="781"/>
      <c r="E33" s="434"/>
      <c r="F33" s="781"/>
      <c r="G33" s="434"/>
      <c r="H33" s="434"/>
      <c r="I33" s="435"/>
    </row>
    <row r="34" spans="1:9" s="848" customFormat="1" ht="13.5">
      <c r="A34" s="120" t="s">
        <v>9341</v>
      </c>
      <c r="B34" s="114" t="s">
        <v>9342</v>
      </c>
      <c r="C34" s="114" t="s">
        <v>9342</v>
      </c>
      <c r="D34" s="830">
        <v>1776</v>
      </c>
      <c r="E34" s="140" t="s">
        <v>6497</v>
      </c>
      <c r="F34" s="140" t="s">
        <v>7</v>
      </c>
      <c r="G34" s="140" t="s">
        <v>3666</v>
      </c>
      <c r="H34" s="75"/>
      <c r="I34" s="77" t="s">
        <v>9311</v>
      </c>
    </row>
    <row r="35" spans="1:9" s="848" customFormat="1" ht="24">
      <c r="A35" s="120" t="s">
        <v>9343</v>
      </c>
      <c r="B35" s="114" t="s">
        <v>9344</v>
      </c>
      <c r="C35" s="114" t="s">
        <v>9344</v>
      </c>
      <c r="D35" s="830">
        <v>6828</v>
      </c>
      <c r="E35" s="140" t="s">
        <v>6497</v>
      </c>
      <c r="F35" s="140" t="s">
        <v>7</v>
      </c>
      <c r="G35" s="140" t="s">
        <v>3666</v>
      </c>
      <c r="H35" s="75"/>
      <c r="I35" s="77" t="s">
        <v>9311</v>
      </c>
    </row>
    <row r="36" spans="1:9" s="848" customFormat="1" ht="24.75" thickBot="1">
      <c r="A36" s="120" t="s">
        <v>9345</v>
      </c>
      <c r="B36" s="114" t="s">
        <v>9346</v>
      </c>
      <c r="C36" s="114" t="s">
        <v>9346</v>
      </c>
      <c r="D36" s="830">
        <v>12288</v>
      </c>
      <c r="E36" s="140" t="s">
        <v>6497</v>
      </c>
      <c r="F36" s="140" t="s">
        <v>7</v>
      </c>
      <c r="G36" s="140" t="s">
        <v>3666</v>
      </c>
      <c r="H36" s="75"/>
      <c r="I36" s="77" t="s">
        <v>9311</v>
      </c>
    </row>
    <row r="37" spans="1:9" s="848" customFormat="1" ht="14.25" thickBot="1">
      <c r="A37" s="350" t="s">
        <v>10244</v>
      </c>
      <c r="B37" s="351"/>
      <c r="C37" s="351"/>
      <c r="D37" s="781"/>
      <c r="E37" s="434"/>
      <c r="F37" s="781"/>
      <c r="G37" s="434"/>
      <c r="H37" s="434"/>
      <c r="I37" s="435"/>
    </row>
    <row r="38" spans="1:9" s="848" customFormat="1" ht="24.75" thickBot="1">
      <c r="A38" s="587" t="s">
        <v>10243</v>
      </c>
      <c r="B38" s="835" t="s">
        <v>10493</v>
      </c>
      <c r="C38" s="835" t="s">
        <v>10493</v>
      </c>
      <c r="D38" s="1028">
        <v>0</v>
      </c>
      <c r="E38" s="836" t="s">
        <v>6497</v>
      </c>
      <c r="F38" s="836" t="s">
        <v>7</v>
      </c>
      <c r="G38" s="836" t="s">
        <v>3666</v>
      </c>
      <c r="H38" s="300"/>
      <c r="I38" s="616"/>
    </row>
    <row r="39" spans="1:9" s="848" customFormat="1" ht="14.25" thickBot="1">
      <c r="A39" s="350" t="s">
        <v>10168</v>
      </c>
      <c r="B39" s="351"/>
      <c r="C39" s="351"/>
      <c r="D39" s="781"/>
      <c r="E39" s="434"/>
      <c r="F39" s="434"/>
      <c r="G39" s="435"/>
      <c r="H39" s="300"/>
      <c r="I39" s="616"/>
    </row>
    <row r="40" spans="1:9" s="848" customFormat="1" ht="24">
      <c r="A40" s="587" t="s">
        <v>10169</v>
      </c>
      <c r="B40" s="835" t="s">
        <v>10492</v>
      </c>
      <c r="C40" s="835" t="s">
        <v>10492</v>
      </c>
      <c r="D40" s="1028">
        <v>8220</v>
      </c>
      <c r="E40" s="836" t="s">
        <v>6497</v>
      </c>
      <c r="F40" s="836" t="s">
        <v>7</v>
      </c>
      <c r="G40" s="836" t="s">
        <v>3666</v>
      </c>
      <c r="H40" s="300"/>
      <c r="I40" s="616"/>
    </row>
    <row r="42" spans="1:9" s="848" customFormat="1" ht="16.5" thickBot="1">
      <c r="A42" s="660" t="s">
        <v>351</v>
      </c>
      <c r="B42" s="865"/>
      <c r="C42" s="865"/>
      <c r="D42" s="872"/>
      <c r="E42" s="844"/>
      <c r="F42" s="844"/>
      <c r="G42" s="844"/>
      <c r="H42" s="148"/>
      <c r="I42" s="873"/>
    </row>
    <row r="43" spans="1:9" s="848" customFormat="1" ht="24.75" thickBot="1">
      <c r="A43" s="850" t="s">
        <v>0</v>
      </c>
      <c r="B43" s="851" t="s">
        <v>1</v>
      </c>
      <c r="C43" s="852" t="s">
        <v>2</v>
      </c>
      <c r="D43" s="832" t="s">
        <v>3498</v>
      </c>
      <c r="E43" s="886" t="s">
        <v>6494</v>
      </c>
      <c r="F43" s="778" t="s">
        <v>4</v>
      </c>
      <c r="G43" s="584" t="s">
        <v>8398</v>
      </c>
      <c r="H43" s="852" t="s">
        <v>352</v>
      </c>
      <c r="I43" s="852" t="s">
        <v>353</v>
      </c>
    </row>
    <row r="44" spans="1:9" s="848" customFormat="1" ht="14.25" thickBot="1">
      <c r="A44" s="350" t="s">
        <v>9750</v>
      </c>
      <c r="B44" s="351"/>
      <c r="C44" s="351"/>
      <c r="D44" s="781"/>
      <c r="E44" s="434"/>
      <c r="F44" s="781"/>
      <c r="G44" s="434"/>
      <c r="H44" s="434"/>
      <c r="I44" s="435"/>
    </row>
    <row r="45" spans="1:9" s="848" customFormat="1" ht="13.5">
      <c r="A45" s="410" t="s">
        <v>9662</v>
      </c>
      <c r="B45" s="410" t="s">
        <v>9663</v>
      </c>
      <c r="C45" s="410" t="s">
        <v>9663</v>
      </c>
      <c r="D45" s="566">
        <v>5712</v>
      </c>
      <c r="E45" s="680" t="s">
        <v>6497</v>
      </c>
      <c r="F45" s="880" t="s">
        <v>7</v>
      </c>
      <c r="G45" s="140" t="s">
        <v>3666</v>
      </c>
      <c r="H45" s="744">
        <v>1</v>
      </c>
      <c r="I45" s="744">
        <v>5</v>
      </c>
    </row>
    <row r="46" spans="1:9" s="848" customFormat="1" ht="13.5">
      <c r="A46" s="410" t="s">
        <v>9662</v>
      </c>
      <c r="B46" s="410" t="s">
        <v>9663</v>
      </c>
      <c r="C46" s="410" t="s">
        <v>9663</v>
      </c>
      <c r="D46" s="566">
        <v>4572</v>
      </c>
      <c r="E46" s="680" t="s">
        <v>6497</v>
      </c>
      <c r="F46" s="880" t="s">
        <v>7</v>
      </c>
      <c r="G46" s="140" t="s">
        <v>3666</v>
      </c>
      <c r="H46" s="744">
        <v>6</v>
      </c>
      <c r="I46" s="744">
        <v>19</v>
      </c>
    </row>
    <row r="47" spans="1:9" s="848" customFormat="1" ht="13.5">
      <c r="A47" s="410" t="s">
        <v>9662</v>
      </c>
      <c r="B47" s="410" t="s">
        <v>9663</v>
      </c>
      <c r="C47" s="410" t="s">
        <v>9663</v>
      </c>
      <c r="D47" s="566">
        <v>3432</v>
      </c>
      <c r="E47" s="680" t="s">
        <v>6497</v>
      </c>
      <c r="F47" s="880" t="s">
        <v>7</v>
      </c>
      <c r="G47" s="140" t="s">
        <v>3666</v>
      </c>
      <c r="H47" s="744">
        <v>20</v>
      </c>
      <c r="I47" s="744">
        <v>39</v>
      </c>
    </row>
    <row r="48" spans="1:9" s="848" customFormat="1" ht="13.5">
      <c r="A48" s="410" t="s">
        <v>9662</v>
      </c>
      <c r="B48" s="410" t="s">
        <v>9663</v>
      </c>
      <c r="C48" s="410" t="s">
        <v>9663</v>
      </c>
      <c r="D48" s="566">
        <v>3144</v>
      </c>
      <c r="E48" s="680" t="s">
        <v>6497</v>
      </c>
      <c r="F48" s="880" t="s">
        <v>7</v>
      </c>
      <c r="G48" s="140" t="s">
        <v>3666</v>
      </c>
      <c r="H48" s="744">
        <v>40</v>
      </c>
      <c r="I48" s="744">
        <v>99</v>
      </c>
    </row>
    <row r="49" spans="1:9" s="848" customFormat="1" ht="13.5">
      <c r="A49" s="410" t="s">
        <v>9662</v>
      </c>
      <c r="B49" s="410" t="s">
        <v>9663</v>
      </c>
      <c r="C49" s="410" t="s">
        <v>9663</v>
      </c>
      <c r="D49" s="566">
        <v>2856</v>
      </c>
      <c r="E49" s="680" t="s">
        <v>6497</v>
      </c>
      <c r="F49" s="880" t="s">
        <v>7</v>
      </c>
      <c r="G49" s="140" t="s">
        <v>3666</v>
      </c>
      <c r="H49" s="744">
        <v>100</v>
      </c>
      <c r="I49" s="744">
        <v>300</v>
      </c>
    </row>
    <row r="50" spans="1:9" s="848" customFormat="1" ht="13.5">
      <c r="A50" s="410" t="s">
        <v>9786</v>
      </c>
      <c r="B50" s="410" t="s">
        <v>9668</v>
      </c>
      <c r="C50" s="410" t="s">
        <v>9668</v>
      </c>
      <c r="D50" s="566">
        <v>636</v>
      </c>
      <c r="E50" s="680" t="s">
        <v>6497</v>
      </c>
      <c r="F50" s="880" t="s">
        <v>7</v>
      </c>
      <c r="G50" s="140" t="s">
        <v>3666</v>
      </c>
      <c r="H50" s="744">
        <v>1</v>
      </c>
      <c r="I50" s="744">
        <v>5</v>
      </c>
    </row>
    <row r="51" spans="1:9" s="848" customFormat="1" ht="13.5">
      <c r="A51" s="410" t="s">
        <v>9786</v>
      </c>
      <c r="B51" s="410" t="s">
        <v>9668</v>
      </c>
      <c r="C51" s="410" t="s">
        <v>9668</v>
      </c>
      <c r="D51" s="566">
        <v>504</v>
      </c>
      <c r="E51" s="680" t="s">
        <v>6497</v>
      </c>
      <c r="F51" s="880" t="s">
        <v>7</v>
      </c>
      <c r="G51" s="140" t="s">
        <v>3666</v>
      </c>
      <c r="H51" s="744">
        <v>6</v>
      </c>
      <c r="I51" s="744">
        <v>19</v>
      </c>
    </row>
    <row r="52" spans="1:9" s="848" customFormat="1" ht="13.5">
      <c r="A52" s="410" t="s">
        <v>9786</v>
      </c>
      <c r="B52" s="410" t="s">
        <v>9668</v>
      </c>
      <c r="C52" s="410" t="s">
        <v>9668</v>
      </c>
      <c r="D52" s="566">
        <v>384</v>
      </c>
      <c r="E52" s="680" t="s">
        <v>6497</v>
      </c>
      <c r="F52" s="880" t="s">
        <v>7</v>
      </c>
      <c r="G52" s="140" t="s">
        <v>3666</v>
      </c>
      <c r="H52" s="744">
        <v>20</v>
      </c>
      <c r="I52" s="744">
        <v>39</v>
      </c>
    </row>
    <row r="53" spans="1:9" s="848" customFormat="1" ht="13.5">
      <c r="A53" s="410" t="s">
        <v>9786</v>
      </c>
      <c r="B53" s="410" t="s">
        <v>9668</v>
      </c>
      <c r="C53" s="410" t="s">
        <v>9668</v>
      </c>
      <c r="D53" s="566">
        <v>348</v>
      </c>
      <c r="E53" s="680" t="s">
        <v>6497</v>
      </c>
      <c r="F53" s="880" t="s">
        <v>7</v>
      </c>
      <c r="G53" s="140" t="s">
        <v>3666</v>
      </c>
      <c r="H53" s="744">
        <v>40</v>
      </c>
      <c r="I53" s="744">
        <v>99</v>
      </c>
    </row>
    <row r="54" spans="1:9" s="848" customFormat="1" ht="14.25" thickBot="1">
      <c r="A54" s="410" t="s">
        <v>9786</v>
      </c>
      <c r="B54" s="410" t="s">
        <v>9668</v>
      </c>
      <c r="C54" s="410" t="s">
        <v>9668</v>
      </c>
      <c r="D54" s="566">
        <v>312</v>
      </c>
      <c r="E54" s="680" t="s">
        <v>6497</v>
      </c>
      <c r="F54" s="880" t="s">
        <v>7</v>
      </c>
      <c r="G54" s="140" t="s">
        <v>3666</v>
      </c>
      <c r="H54" s="744">
        <v>100</v>
      </c>
      <c r="I54" s="744">
        <v>300</v>
      </c>
    </row>
    <row r="55" spans="1:9" s="848" customFormat="1" ht="14.25" thickBot="1">
      <c r="A55" s="350" t="s">
        <v>10148</v>
      </c>
      <c r="B55" s="351"/>
      <c r="C55" s="351"/>
      <c r="D55" s="781"/>
      <c r="E55" s="434"/>
      <c r="F55" s="781"/>
      <c r="G55" s="434"/>
      <c r="H55" s="434"/>
      <c r="I55" s="435"/>
    </row>
    <row r="56" spans="1:9" s="848" customFormat="1" ht="24">
      <c r="A56" s="422" t="s">
        <v>10128</v>
      </c>
      <c r="B56" s="422" t="s">
        <v>10132</v>
      </c>
      <c r="C56" s="422" t="s">
        <v>10132</v>
      </c>
      <c r="D56" s="399">
        <v>857</v>
      </c>
      <c r="E56" s="1023" t="s">
        <v>6497</v>
      </c>
      <c r="F56" s="836" t="s">
        <v>7</v>
      </c>
      <c r="G56" s="836" t="s">
        <v>3666</v>
      </c>
      <c r="H56" s="1030">
        <v>1</v>
      </c>
      <c r="I56" s="1030">
        <v>5</v>
      </c>
    </row>
    <row r="57" spans="1:9" s="848" customFormat="1" ht="24">
      <c r="A57" s="422" t="s">
        <v>10128</v>
      </c>
      <c r="B57" s="422" t="s">
        <v>10132</v>
      </c>
      <c r="C57" s="422" t="s">
        <v>10132</v>
      </c>
      <c r="D57" s="399">
        <v>686</v>
      </c>
      <c r="E57" s="1023" t="s">
        <v>6497</v>
      </c>
      <c r="F57" s="836" t="s">
        <v>7</v>
      </c>
      <c r="G57" s="836" t="s">
        <v>3666</v>
      </c>
      <c r="H57" s="1030">
        <v>6</v>
      </c>
      <c r="I57" s="1030">
        <v>10</v>
      </c>
    </row>
    <row r="58" spans="1:9" s="848" customFormat="1" ht="24">
      <c r="A58" s="422" t="s">
        <v>10129</v>
      </c>
      <c r="B58" s="422" t="s">
        <v>10133</v>
      </c>
      <c r="C58" s="422" t="s">
        <v>10133</v>
      </c>
      <c r="D58" s="399">
        <v>5712</v>
      </c>
      <c r="E58" s="1023" t="s">
        <v>6497</v>
      </c>
      <c r="F58" s="836" t="s">
        <v>7</v>
      </c>
      <c r="G58" s="836" t="s">
        <v>3666</v>
      </c>
      <c r="H58" s="1030">
        <v>1</v>
      </c>
      <c r="I58" s="1030">
        <v>5</v>
      </c>
    </row>
    <row r="59" spans="1:9" s="848" customFormat="1" ht="24">
      <c r="A59" s="422" t="s">
        <v>10129</v>
      </c>
      <c r="B59" s="422" t="s">
        <v>10133</v>
      </c>
      <c r="C59" s="422" t="s">
        <v>10133</v>
      </c>
      <c r="D59" s="399">
        <v>4572</v>
      </c>
      <c r="E59" s="1023" t="s">
        <v>6497</v>
      </c>
      <c r="F59" s="836" t="s">
        <v>7</v>
      </c>
      <c r="G59" s="836" t="s">
        <v>3666</v>
      </c>
      <c r="H59" s="1030">
        <v>6</v>
      </c>
      <c r="I59" s="1030">
        <v>19</v>
      </c>
    </row>
    <row r="60" spans="1:9" s="848" customFormat="1" ht="24">
      <c r="A60" s="422" t="s">
        <v>10129</v>
      </c>
      <c r="B60" s="422" t="s">
        <v>10133</v>
      </c>
      <c r="C60" s="422" t="s">
        <v>10133</v>
      </c>
      <c r="D60" s="399">
        <v>3432</v>
      </c>
      <c r="E60" s="1023" t="s">
        <v>6497</v>
      </c>
      <c r="F60" s="836" t="s">
        <v>7</v>
      </c>
      <c r="G60" s="836" t="s">
        <v>3666</v>
      </c>
      <c r="H60" s="1030">
        <v>20</v>
      </c>
      <c r="I60" s="1030">
        <v>49</v>
      </c>
    </row>
    <row r="61" spans="1:9" s="848" customFormat="1" ht="24">
      <c r="A61" s="422" t="s">
        <v>10129</v>
      </c>
      <c r="B61" s="422" t="s">
        <v>10133</v>
      </c>
      <c r="C61" s="422" t="s">
        <v>10133</v>
      </c>
      <c r="D61" s="399">
        <v>3144</v>
      </c>
      <c r="E61" s="1023" t="s">
        <v>6497</v>
      </c>
      <c r="F61" s="836" t="s">
        <v>7</v>
      </c>
      <c r="G61" s="836" t="s">
        <v>3666</v>
      </c>
      <c r="H61" s="1030">
        <v>50</v>
      </c>
      <c r="I61" s="1030">
        <v>99</v>
      </c>
    </row>
    <row r="62" spans="1:9" s="848" customFormat="1" ht="24">
      <c r="A62" s="422" t="s">
        <v>10129</v>
      </c>
      <c r="B62" s="422" t="s">
        <v>10133</v>
      </c>
      <c r="C62" s="422" t="s">
        <v>10133</v>
      </c>
      <c r="D62" s="399">
        <v>2856</v>
      </c>
      <c r="E62" s="1023" t="s">
        <v>6497</v>
      </c>
      <c r="F62" s="836" t="s">
        <v>7</v>
      </c>
      <c r="G62" s="836" t="s">
        <v>3666</v>
      </c>
      <c r="H62" s="1030">
        <v>100</v>
      </c>
      <c r="I62" s="1030">
        <v>300</v>
      </c>
    </row>
    <row r="63" spans="1:9" s="848" customFormat="1" ht="24">
      <c r="A63" s="422" t="s">
        <v>10130</v>
      </c>
      <c r="B63" s="422" t="s">
        <v>10134</v>
      </c>
      <c r="C63" s="422" t="s">
        <v>10134</v>
      </c>
      <c r="D63" s="399">
        <v>94</v>
      </c>
      <c r="E63" s="1023" t="s">
        <v>6497</v>
      </c>
      <c r="F63" s="836" t="s">
        <v>7</v>
      </c>
      <c r="G63" s="836" t="s">
        <v>3666</v>
      </c>
      <c r="H63" s="1030">
        <v>1</v>
      </c>
      <c r="I63" s="1030">
        <v>5</v>
      </c>
    </row>
    <row r="64" spans="1:9" s="848" customFormat="1" ht="24">
      <c r="A64" s="422" t="s">
        <v>10130</v>
      </c>
      <c r="B64" s="422" t="s">
        <v>10134</v>
      </c>
      <c r="C64" s="422" t="s">
        <v>10134</v>
      </c>
      <c r="D64" s="399">
        <v>75</v>
      </c>
      <c r="E64" s="1023" t="s">
        <v>6497</v>
      </c>
      <c r="F64" s="836" t="s">
        <v>7</v>
      </c>
      <c r="G64" s="836" t="s">
        <v>3666</v>
      </c>
      <c r="H64" s="1030">
        <v>6</v>
      </c>
      <c r="I64" s="1030">
        <v>10</v>
      </c>
    </row>
    <row r="65" spans="1:9" s="848" customFormat="1" ht="24">
      <c r="A65" s="422" t="s">
        <v>10131</v>
      </c>
      <c r="B65" s="422" t="s">
        <v>10135</v>
      </c>
      <c r="C65" s="422" t="s">
        <v>10135</v>
      </c>
      <c r="D65" s="399">
        <v>636</v>
      </c>
      <c r="E65" s="1023" t="s">
        <v>6497</v>
      </c>
      <c r="F65" s="836" t="s">
        <v>7</v>
      </c>
      <c r="G65" s="836" t="s">
        <v>3666</v>
      </c>
      <c r="H65" s="1030">
        <v>1</v>
      </c>
      <c r="I65" s="1030">
        <v>5</v>
      </c>
    </row>
    <row r="66" spans="1:9" s="848" customFormat="1" ht="24">
      <c r="A66" s="422" t="s">
        <v>10131</v>
      </c>
      <c r="B66" s="422" t="s">
        <v>10135</v>
      </c>
      <c r="C66" s="422" t="s">
        <v>10135</v>
      </c>
      <c r="D66" s="399">
        <v>504</v>
      </c>
      <c r="E66" s="1023" t="s">
        <v>6497</v>
      </c>
      <c r="F66" s="836" t="s">
        <v>7</v>
      </c>
      <c r="G66" s="836" t="s">
        <v>3666</v>
      </c>
      <c r="H66" s="1030">
        <v>6</v>
      </c>
      <c r="I66" s="1030">
        <v>19</v>
      </c>
    </row>
    <row r="67" spans="1:9" s="848" customFormat="1" ht="24">
      <c r="A67" s="422" t="s">
        <v>10131</v>
      </c>
      <c r="B67" s="422" t="s">
        <v>10135</v>
      </c>
      <c r="C67" s="422" t="s">
        <v>10135</v>
      </c>
      <c r="D67" s="399">
        <v>384</v>
      </c>
      <c r="E67" s="1023" t="s">
        <v>6497</v>
      </c>
      <c r="F67" s="836" t="s">
        <v>7</v>
      </c>
      <c r="G67" s="836" t="s">
        <v>3666</v>
      </c>
      <c r="H67" s="1030">
        <v>20</v>
      </c>
      <c r="I67" s="1030">
        <v>49</v>
      </c>
    </row>
    <row r="68" spans="1:9" s="848" customFormat="1" ht="24">
      <c r="A68" s="422" t="s">
        <v>10131</v>
      </c>
      <c r="B68" s="422" t="s">
        <v>10135</v>
      </c>
      <c r="C68" s="422" t="s">
        <v>10135</v>
      </c>
      <c r="D68" s="399">
        <v>348</v>
      </c>
      <c r="E68" s="1023" t="s">
        <v>6497</v>
      </c>
      <c r="F68" s="836" t="s">
        <v>7</v>
      </c>
      <c r="G68" s="836" t="s">
        <v>3666</v>
      </c>
      <c r="H68" s="1030">
        <v>50</v>
      </c>
      <c r="I68" s="1030">
        <v>99</v>
      </c>
    </row>
    <row r="69" spans="1:9" s="848" customFormat="1" ht="24.75" thickBot="1">
      <c r="A69" s="422" t="s">
        <v>10131</v>
      </c>
      <c r="B69" s="422" t="s">
        <v>10135</v>
      </c>
      <c r="C69" s="422" t="s">
        <v>10135</v>
      </c>
      <c r="D69" s="399">
        <v>312</v>
      </c>
      <c r="E69" s="1023" t="s">
        <v>6497</v>
      </c>
      <c r="F69" s="836" t="s">
        <v>7</v>
      </c>
      <c r="G69" s="836" t="s">
        <v>3666</v>
      </c>
      <c r="H69" s="1030">
        <v>100</v>
      </c>
      <c r="I69" s="1030">
        <v>300</v>
      </c>
    </row>
    <row r="70" spans="1:9" s="848" customFormat="1" ht="13.5">
      <c r="A70" s="861" t="s">
        <v>7382</v>
      </c>
      <c r="B70" s="132"/>
      <c r="C70" s="132"/>
      <c r="D70" s="132"/>
      <c r="E70" s="132"/>
      <c r="F70" s="132"/>
      <c r="G70" s="132"/>
      <c r="H70" s="132"/>
      <c r="I70" s="262"/>
    </row>
    <row r="71" spans="1:9" s="848" customFormat="1" ht="13.5">
      <c r="A71" s="410" t="s">
        <v>9652</v>
      </c>
      <c r="B71" s="410" t="s">
        <v>9672</v>
      </c>
      <c r="C71" s="410" t="s">
        <v>9672</v>
      </c>
      <c r="D71" s="566">
        <v>1428</v>
      </c>
      <c r="E71" s="680" t="s">
        <v>6497</v>
      </c>
      <c r="F71" s="880" t="s">
        <v>7</v>
      </c>
      <c r="G71" s="140" t="s">
        <v>3666</v>
      </c>
      <c r="H71" s="744">
        <v>1</v>
      </c>
      <c r="I71" s="744">
        <v>9</v>
      </c>
    </row>
    <row r="72" spans="1:9" s="848" customFormat="1" ht="13.5">
      <c r="A72" s="410" t="s">
        <v>9652</v>
      </c>
      <c r="B72" s="410" t="s">
        <v>9672</v>
      </c>
      <c r="C72" s="410" t="s">
        <v>9672</v>
      </c>
      <c r="D72" s="566">
        <v>1368</v>
      </c>
      <c r="E72" s="680" t="s">
        <v>6497</v>
      </c>
      <c r="F72" s="880" t="s">
        <v>7</v>
      </c>
      <c r="G72" s="140" t="s">
        <v>3666</v>
      </c>
      <c r="H72" s="744">
        <v>10</v>
      </c>
      <c r="I72" s="744">
        <v>19</v>
      </c>
    </row>
    <row r="73" spans="1:9" s="848" customFormat="1" ht="14.25" thickBot="1">
      <c r="A73" s="410" t="s">
        <v>9652</v>
      </c>
      <c r="B73" s="410" t="s">
        <v>9672</v>
      </c>
      <c r="C73" s="410" t="s">
        <v>9672</v>
      </c>
      <c r="D73" s="566">
        <v>1080</v>
      </c>
      <c r="E73" s="680" t="s">
        <v>6497</v>
      </c>
      <c r="F73" s="880" t="s">
        <v>7</v>
      </c>
      <c r="G73" s="140" t="s">
        <v>3666</v>
      </c>
      <c r="H73" s="744">
        <v>20</v>
      </c>
      <c r="I73" s="744">
        <v>60</v>
      </c>
    </row>
    <row r="74" spans="1:9" s="848" customFormat="1" ht="14.25" thickBot="1">
      <c r="A74" s="350" t="s">
        <v>10148</v>
      </c>
      <c r="B74" s="351"/>
      <c r="C74" s="351"/>
      <c r="D74" s="781"/>
      <c r="E74" s="434"/>
      <c r="F74" s="781"/>
      <c r="G74" s="434"/>
      <c r="H74" s="434"/>
      <c r="I74" s="435"/>
    </row>
    <row r="75" spans="1:9" s="848" customFormat="1" ht="24">
      <c r="A75" s="422" t="s">
        <v>10149</v>
      </c>
      <c r="B75" s="422" t="s">
        <v>10184</v>
      </c>
      <c r="C75" s="422" t="s">
        <v>10184</v>
      </c>
      <c r="D75" s="399">
        <v>214</v>
      </c>
      <c r="E75" s="1023" t="s">
        <v>6497</v>
      </c>
      <c r="F75" s="836" t="s">
        <v>7</v>
      </c>
      <c r="G75" s="836" t="s">
        <v>3666</v>
      </c>
      <c r="H75" s="1030">
        <v>1</v>
      </c>
      <c r="I75" s="1030">
        <v>5</v>
      </c>
    </row>
    <row r="76" spans="1:9" s="848" customFormat="1" ht="24">
      <c r="A76" s="422" t="s">
        <v>10149</v>
      </c>
      <c r="B76" s="422" t="s">
        <v>10184</v>
      </c>
      <c r="C76" s="422" t="s">
        <v>10184</v>
      </c>
      <c r="D76" s="399">
        <v>205</v>
      </c>
      <c r="E76" s="1023" t="s">
        <v>6497</v>
      </c>
      <c r="F76" s="836" t="s">
        <v>7</v>
      </c>
      <c r="G76" s="836" t="s">
        <v>3666</v>
      </c>
      <c r="H76" s="1030">
        <v>6</v>
      </c>
      <c r="I76" s="1030">
        <v>10</v>
      </c>
    </row>
    <row r="77" spans="1:9" s="848" customFormat="1" ht="24">
      <c r="A77" s="422" t="s">
        <v>10150</v>
      </c>
      <c r="B77" s="422" t="s">
        <v>10185</v>
      </c>
      <c r="C77" s="422" t="s">
        <v>10185</v>
      </c>
      <c r="D77" s="399">
        <v>1428</v>
      </c>
      <c r="E77" s="1023" t="s">
        <v>6497</v>
      </c>
      <c r="F77" s="836" t="s">
        <v>7</v>
      </c>
      <c r="G77" s="836" t="s">
        <v>3666</v>
      </c>
      <c r="H77" s="1030">
        <v>1</v>
      </c>
      <c r="I77" s="1030">
        <v>9</v>
      </c>
    </row>
    <row r="78" spans="1:9" s="848" customFormat="1" ht="24">
      <c r="A78" s="422" t="s">
        <v>10150</v>
      </c>
      <c r="B78" s="422" t="s">
        <v>10185</v>
      </c>
      <c r="C78" s="422" t="s">
        <v>10185</v>
      </c>
      <c r="D78" s="399">
        <v>1368</v>
      </c>
      <c r="E78" s="1023" t="s">
        <v>6497</v>
      </c>
      <c r="F78" s="836" t="s">
        <v>7</v>
      </c>
      <c r="G78" s="836" t="s">
        <v>3666</v>
      </c>
      <c r="H78" s="1030">
        <v>10</v>
      </c>
      <c r="I78" s="1030">
        <v>19</v>
      </c>
    </row>
    <row r="79" spans="1:9" s="848" customFormat="1" ht="24">
      <c r="A79" s="422" t="s">
        <v>10150</v>
      </c>
      <c r="B79" s="422" t="s">
        <v>10185</v>
      </c>
      <c r="C79" s="422" t="s">
        <v>10185</v>
      </c>
      <c r="D79" s="399">
        <v>1080</v>
      </c>
      <c r="E79" s="1023" t="s">
        <v>6497</v>
      </c>
      <c r="F79" s="836" t="s">
        <v>7</v>
      </c>
      <c r="G79" s="836" t="s">
        <v>3666</v>
      </c>
      <c r="H79" s="1030">
        <v>20</v>
      </c>
      <c r="I79" s="1030">
        <v>300</v>
      </c>
    </row>
    <row r="80" spans="1:9" s="848" customFormat="1" ht="14.25" thickBot="1">
      <c r="A80" s="1006"/>
      <c r="B80" s="1006"/>
      <c r="C80" s="1006"/>
      <c r="D80" s="1007"/>
      <c r="E80" s="1008"/>
      <c r="F80" s="1009"/>
      <c r="G80" s="844"/>
      <c r="H80" s="151"/>
      <c r="I80" s="151"/>
    </row>
    <row r="81" spans="1:9" s="848" customFormat="1" ht="36" customHeight="1" thickBot="1">
      <c r="A81" s="335" t="s">
        <v>0</v>
      </c>
      <c r="B81" s="432" t="s">
        <v>1</v>
      </c>
      <c r="C81" s="336" t="s">
        <v>2</v>
      </c>
      <c r="D81" s="776" t="s">
        <v>3498</v>
      </c>
      <c r="E81" s="777" t="s">
        <v>6494</v>
      </c>
      <c r="F81" s="778" t="s">
        <v>4</v>
      </c>
      <c r="G81" s="779" t="s">
        <v>8653</v>
      </c>
      <c r="H81" s="779" t="s">
        <v>5928</v>
      </c>
      <c r="I81" s="829" t="s">
        <v>9049</v>
      </c>
    </row>
    <row r="82" spans="1:9" s="848" customFormat="1" ht="13.5">
      <c r="A82" s="861" t="s">
        <v>9752</v>
      </c>
      <c r="B82" s="132"/>
      <c r="C82" s="132"/>
      <c r="D82" s="132"/>
      <c r="E82" s="132"/>
      <c r="F82" s="132"/>
      <c r="G82" s="132"/>
      <c r="H82" s="132"/>
      <c r="I82" s="262"/>
    </row>
    <row r="83" spans="1:9" s="848" customFormat="1" ht="24">
      <c r="A83" s="1027" t="s">
        <v>9085</v>
      </c>
      <c r="B83" s="1012" t="s">
        <v>9086</v>
      </c>
      <c r="C83" s="589" t="s">
        <v>9993</v>
      </c>
      <c r="D83" s="1028">
        <v>13104</v>
      </c>
      <c r="E83" s="836" t="s">
        <v>6497</v>
      </c>
      <c r="F83" s="836" t="s">
        <v>7</v>
      </c>
      <c r="G83" s="1029" t="s">
        <v>3663</v>
      </c>
      <c r="H83" s="836"/>
      <c r="I83" s="1027" t="s">
        <v>9051</v>
      </c>
    </row>
    <row r="84" spans="1:9" s="848" customFormat="1" ht="24">
      <c r="A84" s="1027" t="s">
        <v>9085</v>
      </c>
      <c r="B84" s="1012" t="s">
        <v>9086</v>
      </c>
      <c r="C84" s="589" t="s">
        <v>9993</v>
      </c>
      <c r="D84" s="1028">
        <v>20664</v>
      </c>
      <c r="E84" s="836" t="s">
        <v>6497</v>
      </c>
      <c r="F84" s="836" t="s">
        <v>7</v>
      </c>
      <c r="G84" s="1029" t="s">
        <v>3663</v>
      </c>
      <c r="H84" s="836"/>
      <c r="I84" s="1027" t="s">
        <v>9052</v>
      </c>
    </row>
    <row r="85" spans="1:9" s="848" customFormat="1" ht="24">
      <c r="A85" s="1027" t="s">
        <v>9085</v>
      </c>
      <c r="B85" s="1012" t="s">
        <v>9086</v>
      </c>
      <c r="C85" s="589" t="s">
        <v>9993</v>
      </c>
      <c r="D85" s="1028">
        <v>24384</v>
      </c>
      <c r="E85" s="836" t="s">
        <v>6497</v>
      </c>
      <c r="F85" s="836" t="s">
        <v>7</v>
      </c>
      <c r="G85" s="1029" t="s">
        <v>3663</v>
      </c>
      <c r="H85" s="836"/>
      <c r="I85" s="1027" t="s">
        <v>9053</v>
      </c>
    </row>
    <row r="86" spans="1:9" s="848" customFormat="1" ht="24">
      <c r="A86" s="1027" t="s">
        <v>9085</v>
      </c>
      <c r="B86" s="1012" t="s">
        <v>9086</v>
      </c>
      <c r="C86" s="589" t="s">
        <v>9993</v>
      </c>
      <c r="D86" s="1028">
        <v>33816</v>
      </c>
      <c r="E86" s="836" t="s">
        <v>6497</v>
      </c>
      <c r="F86" s="836" t="s">
        <v>7</v>
      </c>
      <c r="G86" s="1029" t="s">
        <v>3663</v>
      </c>
      <c r="H86" s="836"/>
      <c r="I86" s="1027" t="s">
        <v>9054</v>
      </c>
    </row>
    <row r="87" spans="1:9" s="848" customFormat="1" ht="24">
      <c r="A87" s="1027" t="s">
        <v>9085</v>
      </c>
      <c r="B87" s="1012" t="s">
        <v>9086</v>
      </c>
      <c r="C87" s="589" t="s">
        <v>9993</v>
      </c>
      <c r="D87" s="1028">
        <v>48816</v>
      </c>
      <c r="E87" s="836" t="s">
        <v>6497</v>
      </c>
      <c r="F87" s="836" t="s">
        <v>7</v>
      </c>
      <c r="G87" s="1029" t="s">
        <v>3663</v>
      </c>
      <c r="H87" s="836"/>
      <c r="I87" s="1027" t="s">
        <v>9055</v>
      </c>
    </row>
    <row r="88" spans="1:9" s="848" customFormat="1" ht="24">
      <c r="A88" s="834" t="s">
        <v>9085</v>
      </c>
      <c r="B88" s="982" t="s">
        <v>9086</v>
      </c>
      <c r="C88" s="589" t="s">
        <v>9993</v>
      </c>
      <c r="D88" s="956">
        <v>756</v>
      </c>
      <c r="E88" s="836" t="s">
        <v>6497</v>
      </c>
      <c r="F88" s="836" t="s">
        <v>7</v>
      </c>
      <c r="G88" s="1029" t="s">
        <v>7704</v>
      </c>
      <c r="H88" s="836"/>
      <c r="I88" s="834" t="s">
        <v>9922</v>
      </c>
    </row>
    <row r="89" spans="1:9" s="848" customFormat="1" ht="24">
      <c r="A89" s="834" t="s">
        <v>9085</v>
      </c>
      <c r="B89" s="982" t="s">
        <v>9086</v>
      </c>
      <c r="C89" s="589" t="s">
        <v>9993</v>
      </c>
      <c r="D89" s="956">
        <v>1332</v>
      </c>
      <c r="E89" s="836" t="s">
        <v>6497</v>
      </c>
      <c r="F89" s="836" t="s">
        <v>7</v>
      </c>
      <c r="G89" s="1029" t="s">
        <v>7704</v>
      </c>
      <c r="H89" s="836"/>
      <c r="I89" s="834" t="s">
        <v>9923</v>
      </c>
    </row>
    <row r="90" spans="1:9" s="848" customFormat="1" ht="24">
      <c r="A90" s="834" t="s">
        <v>9085</v>
      </c>
      <c r="B90" s="982" t="s">
        <v>9086</v>
      </c>
      <c r="C90" s="589" t="s">
        <v>9993</v>
      </c>
      <c r="D90" s="956">
        <v>1896</v>
      </c>
      <c r="E90" s="836" t="s">
        <v>6497</v>
      </c>
      <c r="F90" s="836" t="s">
        <v>7</v>
      </c>
      <c r="G90" s="1029" t="s">
        <v>7704</v>
      </c>
      <c r="H90" s="836"/>
      <c r="I90" s="834" t="s">
        <v>9924</v>
      </c>
    </row>
    <row r="91" spans="1:9" s="848" customFormat="1" ht="24">
      <c r="A91" s="834" t="s">
        <v>9085</v>
      </c>
      <c r="B91" s="982" t="s">
        <v>9086</v>
      </c>
      <c r="C91" s="589" t="s">
        <v>9993</v>
      </c>
      <c r="D91" s="956">
        <v>1332</v>
      </c>
      <c r="E91" s="836" t="s">
        <v>6497</v>
      </c>
      <c r="F91" s="836" t="s">
        <v>7</v>
      </c>
      <c r="G91" s="1029" t="s">
        <v>7704</v>
      </c>
      <c r="H91" s="836"/>
      <c r="I91" s="834" t="s">
        <v>9938</v>
      </c>
    </row>
    <row r="92" spans="1:9" s="848" customFormat="1" ht="24">
      <c r="A92" s="834" t="s">
        <v>9085</v>
      </c>
      <c r="B92" s="982" t="s">
        <v>9086</v>
      </c>
      <c r="C92" s="589" t="s">
        <v>9993</v>
      </c>
      <c r="D92" s="956">
        <v>2460</v>
      </c>
      <c r="E92" s="836" t="s">
        <v>6497</v>
      </c>
      <c r="F92" s="836" t="s">
        <v>7</v>
      </c>
      <c r="G92" s="1029" t="s">
        <v>7704</v>
      </c>
      <c r="H92" s="836"/>
      <c r="I92" s="834" t="s">
        <v>9939</v>
      </c>
    </row>
    <row r="93" spans="1:9" s="848" customFormat="1" ht="24">
      <c r="A93" s="834" t="s">
        <v>9085</v>
      </c>
      <c r="B93" s="982" t="s">
        <v>9086</v>
      </c>
      <c r="C93" s="589" t="s">
        <v>9993</v>
      </c>
      <c r="D93" s="956">
        <v>3024</v>
      </c>
      <c r="E93" s="836" t="s">
        <v>6497</v>
      </c>
      <c r="F93" s="836" t="s">
        <v>7</v>
      </c>
      <c r="G93" s="1029" t="s">
        <v>7704</v>
      </c>
      <c r="H93" s="836"/>
      <c r="I93" s="834" t="s">
        <v>9940</v>
      </c>
    </row>
    <row r="94" spans="1:9" s="848" customFormat="1" ht="24">
      <c r="A94" s="834" t="s">
        <v>9085</v>
      </c>
      <c r="B94" s="982" t="s">
        <v>9086</v>
      </c>
      <c r="C94" s="589" t="s">
        <v>9993</v>
      </c>
      <c r="D94" s="956">
        <v>3216</v>
      </c>
      <c r="E94" s="836" t="s">
        <v>6497</v>
      </c>
      <c r="F94" s="836" t="s">
        <v>7</v>
      </c>
      <c r="G94" s="1029" t="s">
        <v>7704</v>
      </c>
      <c r="H94" s="836"/>
      <c r="I94" s="834" t="s">
        <v>9958</v>
      </c>
    </row>
    <row r="95" spans="1:9" s="848" customFormat="1" ht="24">
      <c r="A95" s="834" t="s">
        <v>9085</v>
      </c>
      <c r="B95" s="982" t="s">
        <v>9086</v>
      </c>
      <c r="C95" s="589" t="s">
        <v>9993</v>
      </c>
      <c r="D95" s="956">
        <v>5292</v>
      </c>
      <c r="E95" s="836" t="s">
        <v>6497</v>
      </c>
      <c r="F95" s="836" t="s">
        <v>7</v>
      </c>
      <c r="G95" s="1029" t="s">
        <v>7704</v>
      </c>
      <c r="H95" s="836"/>
      <c r="I95" s="834" t="s">
        <v>9959</v>
      </c>
    </row>
    <row r="96" spans="1:9" s="848" customFormat="1" ht="24">
      <c r="A96" s="834" t="s">
        <v>9085</v>
      </c>
      <c r="B96" s="982" t="s">
        <v>9086</v>
      </c>
      <c r="C96" s="589" t="s">
        <v>9993</v>
      </c>
      <c r="D96" s="956">
        <v>7560</v>
      </c>
      <c r="E96" s="836" t="s">
        <v>6497</v>
      </c>
      <c r="F96" s="836" t="s">
        <v>7</v>
      </c>
      <c r="G96" s="1029" t="s">
        <v>7704</v>
      </c>
      <c r="H96" s="836"/>
      <c r="I96" s="834" t="s">
        <v>9960</v>
      </c>
    </row>
    <row r="97" spans="1:9" s="848" customFormat="1" ht="24">
      <c r="A97" s="1027" t="s">
        <v>9087</v>
      </c>
      <c r="B97" s="1012" t="s">
        <v>9088</v>
      </c>
      <c r="C97" s="589" t="s">
        <v>9993</v>
      </c>
      <c r="D97" s="1028">
        <v>15168</v>
      </c>
      <c r="E97" s="836" t="s">
        <v>6497</v>
      </c>
      <c r="F97" s="836" t="s">
        <v>7</v>
      </c>
      <c r="G97" s="1029" t="s">
        <v>3663</v>
      </c>
      <c r="H97" s="836"/>
      <c r="I97" s="1027" t="s">
        <v>9051</v>
      </c>
    </row>
    <row r="98" spans="1:9" s="848" customFormat="1" ht="24">
      <c r="A98" s="1027" t="s">
        <v>9087</v>
      </c>
      <c r="B98" s="1012" t="s">
        <v>9088</v>
      </c>
      <c r="C98" s="589" t="s">
        <v>9993</v>
      </c>
      <c r="D98" s="1028">
        <v>22728</v>
      </c>
      <c r="E98" s="836" t="s">
        <v>6497</v>
      </c>
      <c r="F98" s="836" t="s">
        <v>7</v>
      </c>
      <c r="G98" s="1029" t="s">
        <v>3663</v>
      </c>
      <c r="H98" s="836"/>
      <c r="I98" s="1027" t="s">
        <v>9052</v>
      </c>
    </row>
    <row r="99" spans="1:9" s="848" customFormat="1" ht="24">
      <c r="A99" s="1027" t="s">
        <v>9087</v>
      </c>
      <c r="B99" s="1012" t="s">
        <v>9088</v>
      </c>
      <c r="C99" s="589" t="s">
        <v>9993</v>
      </c>
      <c r="D99" s="1028">
        <v>27408</v>
      </c>
      <c r="E99" s="836" t="s">
        <v>6497</v>
      </c>
      <c r="F99" s="836" t="s">
        <v>7</v>
      </c>
      <c r="G99" s="1029" t="s">
        <v>3663</v>
      </c>
      <c r="H99" s="836"/>
      <c r="I99" s="1027" t="s">
        <v>9053</v>
      </c>
    </row>
    <row r="100" spans="1:9" s="848" customFormat="1" ht="24">
      <c r="A100" s="1027" t="s">
        <v>9087</v>
      </c>
      <c r="B100" s="1012" t="s">
        <v>9088</v>
      </c>
      <c r="C100" s="589" t="s">
        <v>9993</v>
      </c>
      <c r="D100" s="1028">
        <v>37212</v>
      </c>
      <c r="E100" s="836" t="s">
        <v>6497</v>
      </c>
      <c r="F100" s="836" t="s">
        <v>7</v>
      </c>
      <c r="G100" s="1029" t="s">
        <v>3663</v>
      </c>
      <c r="H100" s="836"/>
      <c r="I100" s="1027" t="s">
        <v>9054</v>
      </c>
    </row>
    <row r="101" spans="1:9" s="848" customFormat="1" ht="24">
      <c r="A101" s="1027" t="s">
        <v>9087</v>
      </c>
      <c r="B101" s="1012" t="s">
        <v>9088</v>
      </c>
      <c r="C101" s="589" t="s">
        <v>9993</v>
      </c>
      <c r="D101" s="1028">
        <v>54084</v>
      </c>
      <c r="E101" s="836" t="s">
        <v>6497</v>
      </c>
      <c r="F101" s="836" t="s">
        <v>7</v>
      </c>
      <c r="G101" s="1029" t="s">
        <v>3663</v>
      </c>
      <c r="H101" s="836"/>
      <c r="I101" s="1027" t="s">
        <v>9055</v>
      </c>
    </row>
    <row r="102" spans="1:9" s="848" customFormat="1" ht="24">
      <c r="A102" s="834" t="s">
        <v>9087</v>
      </c>
      <c r="B102" s="982" t="s">
        <v>9088</v>
      </c>
      <c r="C102" s="589" t="s">
        <v>9993</v>
      </c>
      <c r="D102" s="956">
        <v>972</v>
      </c>
      <c r="E102" s="836" t="s">
        <v>6497</v>
      </c>
      <c r="F102" s="836" t="s">
        <v>7</v>
      </c>
      <c r="G102" s="1029" t="s">
        <v>7704</v>
      </c>
      <c r="H102" s="836"/>
      <c r="I102" s="834" t="s">
        <v>9922</v>
      </c>
    </row>
    <row r="103" spans="1:9" s="848" customFormat="1" ht="24">
      <c r="A103" s="834" t="s">
        <v>9087</v>
      </c>
      <c r="B103" s="982" t="s">
        <v>9088</v>
      </c>
      <c r="C103" s="589" t="s">
        <v>9993</v>
      </c>
      <c r="D103" s="956">
        <v>1692</v>
      </c>
      <c r="E103" s="836" t="s">
        <v>6497</v>
      </c>
      <c r="F103" s="836" t="s">
        <v>7</v>
      </c>
      <c r="G103" s="1029" t="s">
        <v>7704</v>
      </c>
      <c r="H103" s="836"/>
      <c r="I103" s="834" t="s">
        <v>9923</v>
      </c>
    </row>
    <row r="104" spans="1:9" s="848" customFormat="1" ht="24">
      <c r="A104" s="834" t="s">
        <v>9087</v>
      </c>
      <c r="B104" s="982" t="s">
        <v>9088</v>
      </c>
      <c r="C104" s="589" t="s">
        <v>9993</v>
      </c>
      <c r="D104" s="956">
        <v>2424</v>
      </c>
      <c r="E104" s="836" t="s">
        <v>6497</v>
      </c>
      <c r="F104" s="836" t="s">
        <v>7</v>
      </c>
      <c r="G104" s="1029" t="s">
        <v>7704</v>
      </c>
      <c r="H104" s="836"/>
      <c r="I104" s="834" t="s">
        <v>9924</v>
      </c>
    </row>
    <row r="105" spans="1:9" s="848" customFormat="1" ht="24">
      <c r="A105" s="834" t="s">
        <v>9087</v>
      </c>
      <c r="B105" s="982" t="s">
        <v>9088</v>
      </c>
      <c r="C105" s="589" t="s">
        <v>9993</v>
      </c>
      <c r="D105" s="956">
        <v>1692</v>
      </c>
      <c r="E105" s="836" t="s">
        <v>6497</v>
      </c>
      <c r="F105" s="836" t="s">
        <v>7</v>
      </c>
      <c r="G105" s="1029" t="s">
        <v>7704</v>
      </c>
      <c r="H105" s="836"/>
      <c r="I105" s="834" t="s">
        <v>9938</v>
      </c>
    </row>
    <row r="106" spans="1:9" s="848" customFormat="1" ht="24">
      <c r="A106" s="834" t="s">
        <v>9087</v>
      </c>
      <c r="B106" s="982" t="s">
        <v>9088</v>
      </c>
      <c r="C106" s="589" t="s">
        <v>9993</v>
      </c>
      <c r="D106" s="956">
        <v>3144</v>
      </c>
      <c r="E106" s="836" t="s">
        <v>6497</v>
      </c>
      <c r="F106" s="836" t="s">
        <v>7</v>
      </c>
      <c r="G106" s="1029" t="s">
        <v>7704</v>
      </c>
      <c r="H106" s="836"/>
      <c r="I106" s="834" t="s">
        <v>9939</v>
      </c>
    </row>
    <row r="107" spans="1:9" s="848" customFormat="1" ht="24">
      <c r="A107" s="834" t="s">
        <v>9087</v>
      </c>
      <c r="B107" s="982" t="s">
        <v>9088</v>
      </c>
      <c r="C107" s="589" t="s">
        <v>9993</v>
      </c>
      <c r="D107" s="956">
        <v>3876</v>
      </c>
      <c r="E107" s="836" t="s">
        <v>6497</v>
      </c>
      <c r="F107" s="836" t="s">
        <v>7</v>
      </c>
      <c r="G107" s="1029" t="s">
        <v>7704</v>
      </c>
      <c r="H107" s="836"/>
      <c r="I107" s="834" t="s">
        <v>9940</v>
      </c>
    </row>
    <row r="108" spans="1:9" s="848" customFormat="1" ht="24">
      <c r="A108" s="834" t="s">
        <v>9087</v>
      </c>
      <c r="B108" s="982" t="s">
        <v>9088</v>
      </c>
      <c r="C108" s="589" t="s">
        <v>9993</v>
      </c>
      <c r="D108" s="956">
        <v>4116</v>
      </c>
      <c r="E108" s="836" t="s">
        <v>6497</v>
      </c>
      <c r="F108" s="836" t="s">
        <v>7</v>
      </c>
      <c r="G108" s="1029" t="s">
        <v>7704</v>
      </c>
      <c r="H108" s="836"/>
      <c r="I108" s="834" t="s">
        <v>9958</v>
      </c>
    </row>
    <row r="109" spans="1:9" s="848" customFormat="1" ht="24">
      <c r="A109" s="834" t="s">
        <v>9087</v>
      </c>
      <c r="B109" s="982" t="s">
        <v>9088</v>
      </c>
      <c r="C109" s="589" t="s">
        <v>9993</v>
      </c>
      <c r="D109" s="956">
        <v>6768</v>
      </c>
      <c r="E109" s="836" t="s">
        <v>6497</v>
      </c>
      <c r="F109" s="836" t="s">
        <v>7</v>
      </c>
      <c r="G109" s="1029" t="s">
        <v>7704</v>
      </c>
      <c r="H109" s="836"/>
      <c r="I109" s="834" t="s">
        <v>9959</v>
      </c>
    </row>
    <row r="110" spans="1:9" s="848" customFormat="1" ht="24">
      <c r="A110" s="834" t="s">
        <v>9087</v>
      </c>
      <c r="B110" s="982" t="s">
        <v>9088</v>
      </c>
      <c r="C110" s="589" t="s">
        <v>9993</v>
      </c>
      <c r="D110" s="956">
        <v>9672</v>
      </c>
      <c r="E110" s="836" t="s">
        <v>6497</v>
      </c>
      <c r="F110" s="836" t="s">
        <v>7</v>
      </c>
      <c r="G110" s="1029" t="s">
        <v>7704</v>
      </c>
      <c r="H110" s="836"/>
      <c r="I110" s="834" t="s">
        <v>9960</v>
      </c>
    </row>
    <row r="111" spans="1:9" s="848" customFormat="1" ht="24">
      <c r="A111" s="1027" t="s">
        <v>9089</v>
      </c>
      <c r="B111" s="1012" t="s">
        <v>9090</v>
      </c>
      <c r="C111" s="589" t="s">
        <v>9993</v>
      </c>
      <c r="D111" s="1028">
        <v>17556</v>
      </c>
      <c r="E111" s="836" t="s">
        <v>6497</v>
      </c>
      <c r="F111" s="836" t="s">
        <v>7</v>
      </c>
      <c r="G111" s="1029" t="s">
        <v>3663</v>
      </c>
      <c r="H111" s="836"/>
      <c r="I111" s="1027" t="s">
        <v>9051</v>
      </c>
    </row>
    <row r="112" spans="1:9" s="848" customFormat="1" ht="24">
      <c r="A112" s="1027" t="s">
        <v>9089</v>
      </c>
      <c r="B112" s="1012" t="s">
        <v>9090</v>
      </c>
      <c r="C112" s="589" t="s">
        <v>9993</v>
      </c>
      <c r="D112" s="1028">
        <v>25116</v>
      </c>
      <c r="E112" s="836" t="s">
        <v>6497</v>
      </c>
      <c r="F112" s="836" t="s">
        <v>7</v>
      </c>
      <c r="G112" s="1029" t="s">
        <v>3663</v>
      </c>
      <c r="H112" s="836"/>
      <c r="I112" s="1027" t="s">
        <v>9052</v>
      </c>
    </row>
    <row r="113" spans="1:9" s="848" customFormat="1" ht="24">
      <c r="A113" s="1027" t="s">
        <v>9089</v>
      </c>
      <c r="B113" s="1012" t="s">
        <v>9090</v>
      </c>
      <c r="C113" s="589" t="s">
        <v>9993</v>
      </c>
      <c r="D113" s="1028">
        <v>30888</v>
      </c>
      <c r="E113" s="836" t="s">
        <v>6497</v>
      </c>
      <c r="F113" s="836" t="s">
        <v>7</v>
      </c>
      <c r="G113" s="1029" t="s">
        <v>3663</v>
      </c>
      <c r="H113" s="836"/>
      <c r="I113" s="1027" t="s">
        <v>9053</v>
      </c>
    </row>
    <row r="114" spans="1:9" s="848" customFormat="1" ht="24">
      <c r="A114" s="1027" t="s">
        <v>9089</v>
      </c>
      <c r="B114" s="1012" t="s">
        <v>9090</v>
      </c>
      <c r="C114" s="589" t="s">
        <v>9993</v>
      </c>
      <c r="D114" s="1028">
        <v>41148</v>
      </c>
      <c r="E114" s="836" t="s">
        <v>6497</v>
      </c>
      <c r="F114" s="836" t="s">
        <v>7</v>
      </c>
      <c r="G114" s="1029" t="s">
        <v>3663</v>
      </c>
      <c r="H114" s="836"/>
      <c r="I114" s="1027" t="s">
        <v>9054</v>
      </c>
    </row>
    <row r="115" spans="1:9" s="848" customFormat="1" ht="24">
      <c r="A115" s="1027" t="s">
        <v>9089</v>
      </c>
      <c r="B115" s="1012" t="s">
        <v>9090</v>
      </c>
      <c r="C115" s="589" t="s">
        <v>9993</v>
      </c>
      <c r="D115" s="1028">
        <v>60180</v>
      </c>
      <c r="E115" s="836" t="s">
        <v>6497</v>
      </c>
      <c r="F115" s="836" t="s">
        <v>7</v>
      </c>
      <c r="G115" s="1029" t="s">
        <v>3663</v>
      </c>
      <c r="H115" s="836"/>
      <c r="I115" s="1027" t="s">
        <v>9055</v>
      </c>
    </row>
    <row r="116" spans="1:9" s="848" customFormat="1" ht="24">
      <c r="A116" s="834" t="s">
        <v>9089</v>
      </c>
      <c r="B116" s="982" t="s">
        <v>9090</v>
      </c>
      <c r="C116" s="589" t="s">
        <v>9993</v>
      </c>
      <c r="D116" s="956">
        <v>1140</v>
      </c>
      <c r="E116" s="836" t="s">
        <v>6497</v>
      </c>
      <c r="F116" s="836" t="s">
        <v>7</v>
      </c>
      <c r="G116" s="1029" t="s">
        <v>7704</v>
      </c>
      <c r="H116" s="836"/>
      <c r="I116" s="834" t="s">
        <v>9922</v>
      </c>
    </row>
    <row r="117" spans="1:9" s="848" customFormat="1" ht="24">
      <c r="A117" s="834" t="s">
        <v>9089</v>
      </c>
      <c r="B117" s="982" t="s">
        <v>9090</v>
      </c>
      <c r="C117" s="589" t="s">
        <v>9993</v>
      </c>
      <c r="D117" s="956">
        <v>1980</v>
      </c>
      <c r="E117" s="836" t="s">
        <v>6497</v>
      </c>
      <c r="F117" s="836" t="s">
        <v>7</v>
      </c>
      <c r="G117" s="1029" t="s">
        <v>7704</v>
      </c>
      <c r="H117" s="836"/>
      <c r="I117" s="834" t="s">
        <v>9923</v>
      </c>
    </row>
    <row r="118" spans="1:9" s="848" customFormat="1" ht="24">
      <c r="A118" s="834" t="s">
        <v>9089</v>
      </c>
      <c r="B118" s="982" t="s">
        <v>9090</v>
      </c>
      <c r="C118" s="589" t="s">
        <v>9993</v>
      </c>
      <c r="D118" s="956">
        <v>2844</v>
      </c>
      <c r="E118" s="836" t="s">
        <v>6497</v>
      </c>
      <c r="F118" s="836" t="s">
        <v>7</v>
      </c>
      <c r="G118" s="1029" t="s">
        <v>7704</v>
      </c>
      <c r="H118" s="836"/>
      <c r="I118" s="834" t="s">
        <v>9924</v>
      </c>
    </row>
    <row r="119" spans="1:9" s="848" customFormat="1" ht="24">
      <c r="A119" s="834" t="s">
        <v>9089</v>
      </c>
      <c r="B119" s="982" t="s">
        <v>9090</v>
      </c>
      <c r="C119" s="589" t="s">
        <v>9993</v>
      </c>
      <c r="D119" s="956">
        <v>1980</v>
      </c>
      <c r="E119" s="836" t="s">
        <v>6497</v>
      </c>
      <c r="F119" s="836" t="s">
        <v>7</v>
      </c>
      <c r="G119" s="1029" t="s">
        <v>7704</v>
      </c>
      <c r="H119" s="836"/>
      <c r="I119" s="834" t="s">
        <v>9938</v>
      </c>
    </row>
    <row r="120" spans="1:9" s="848" customFormat="1" ht="24">
      <c r="A120" s="834" t="s">
        <v>9089</v>
      </c>
      <c r="B120" s="982" t="s">
        <v>9090</v>
      </c>
      <c r="C120" s="589" t="s">
        <v>9993</v>
      </c>
      <c r="D120" s="956">
        <v>3684</v>
      </c>
      <c r="E120" s="836" t="s">
        <v>6497</v>
      </c>
      <c r="F120" s="836" t="s">
        <v>7</v>
      </c>
      <c r="G120" s="1029" t="s">
        <v>7704</v>
      </c>
      <c r="H120" s="836"/>
      <c r="I120" s="834" t="s">
        <v>9939</v>
      </c>
    </row>
    <row r="121" spans="1:9" s="848" customFormat="1" ht="24">
      <c r="A121" s="834" t="s">
        <v>9089</v>
      </c>
      <c r="B121" s="982" t="s">
        <v>9090</v>
      </c>
      <c r="C121" s="589" t="s">
        <v>9993</v>
      </c>
      <c r="D121" s="956">
        <v>4536</v>
      </c>
      <c r="E121" s="836" t="s">
        <v>6497</v>
      </c>
      <c r="F121" s="836" t="s">
        <v>7</v>
      </c>
      <c r="G121" s="1029" t="s">
        <v>7704</v>
      </c>
      <c r="H121" s="836"/>
      <c r="I121" s="834" t="s">
        <v>9940</v>
      </c>
    </row>
    <row r="122" spans="1:9" s="848" customFormat="1" ht="24">
      <c r="A122" s="834" t="s">
        <v>9089</v>
      </c>
      <c r="B122" s="982" t="s">
        <v>9090</v>
      </c>
      <c r="C122" s="589" t="s">
        <v>9993</v>
      </c>
      <c r="D122" s="956">
        <v>4824</v>
      </c>
      <c r="E122" s="836" t="s">
        <v>6497</v>
      </c>
      <c r="F122" s="836" t="s">
        <v>7</v>
      </c>
      <c r="G122" s="1029" t="s">
        <v>7704</v>
      </c>
      <c r="H122" s="836"/>
      <c r="I122" s="834" t="s">
        <v>9958</v>
      </c>
    </row>
    <row r="123" spans="1:9" s="848" customFormat="1" ht="24">
      <c r="A123" s="834" t="s">
        <v>9089</v>
      </c>
      <c r="B123" s="982" t="s">
        <v>9090</v>
      </c>
      <c r="C123" s="589" t="s">
        <v>9993</v>
      </c>
      <c r="D123" s="956">
        <v>7944</v>
      </c>
      <c r="E123" s="836" t="s">
        <v>6497</v>
      </c>
      <c r="F123" s="836" t="s">
        <v>7</v>
      </c>
      <c r="G123" s="1029" t="s">
        <v>7704</v>
      </c>
      <c r="H123" s="836"/>
      <c r="I123" s="834" t="s">
        <v>9959</v>
      </c>
    </row>
    <row r="124" spans="1:9" s="848" customFormat="1" ht="24">
      <c r="A124" s="834" t="s">
        <v>9089</v>
      </c>
      <c r="B124" s="982" t="s">
        <v>9090</v>
      </c>
      <c r="C124" s="589" t="s">
        <v>9993</v>
      </c>
      <c r="D124" s="956">
        <v>11340</v>
      </c>
      <c r="E124" s="836" t="s">
        <v>6497</v>
      </c>
      <c r="F124" s="836" t="s">
        <v>7</v>
      </c>
      <c r="G124" s="1029" t="s">
        <v>7704</v>
      </c>
      <c r="H124" s="836"/>
      <c r="I124" s="834" t="s">
        <v>9960</v>
      </c>
    </row>
    <row r="125" spans="1:9" s="848" customFormat="1" ht="14.25" thickBot="1">
      <c r="A125" s="457"/>
      <c r="B125" s="609"/>
      <c r="C125" s="609"/>
      <c r="D125" s="871"/>
      <c r="E125" s="445"/>
      <c r="F125" s="445"/>
      <c r="G125" s="812"/>
      <c r="H125" s="445"/>
      <c r="I125" s="457"/>
    </row>
    <row r="126" spans="1:9" s="848" customFormat="1" ht="33.6" customHeight="1" thickBot="1">
      <c r="A126" s="850" t="s">
        <v>0</v>
      </c>
      <c r="B126" s="851" t="s">
        <v>1</v>
      </c>
      <c r="C126" s="852" t="s">
        <v>2</v>
      </c>
      <c r="D126" s="832" t="s">
        <v>3498</v>
      </c>
      <c r="E126" s="968" t="s">
        <v>6494</v>
      </c>
      <c r="F126" s="778" t="s">
        <v>4</v>
      </c>
      <c r="G126" s="584" t="s">
        <v>8398</v>
      </c>
      <c r="H126" s="779" t="s">
        <v>5928</v>
      </c>
    </row>
    <row r="127" spans="1:9" s="848" customFormat="1" ht="13.5">
      <c r="A127" s="861" t="s">
        <v>7382</v>
      </c>
      <c r="B127" s="132"/>
      <c r="C127" s="132"/>
      <c r="D127" s="132"/>
      <c r="E127" s="132"/>
      <c r="F127" s="132"/>
      <c r="G127" s="132"/>
      <c r="H127" s="262"/>
    </row>
    <row r="128" spans="1:9" s="848" customFormat="1" ht="24">
      <c r="A128" s="822" t="s">
        <v>7383</v>
      </c>
      <c r="B128" s="835" t="s">
        <v>10327</v>
      </c>
      <c r="C128" s="835" t="s">
        <v>10327</v>
      </c>
      <c r="D128" s="131">
        <v>5076</v>
      </c>
      <c r="E128" s="140" t="s">
        <v>6497</v>
      </c>
      <c r="F128" s="140" t="s">
        <v>7</v>
      </c>
      <c r="G128" s="140" t="s">
        <v>3666</v>
      </c>
      <c r="H128" s="140"/>
      <c r="I128" s="253"/>
    </row>
    <row r="129" spans="1:9" s="848" customFormat="1" ht="13.5">
      <c r="A129" s="822" t="s">
        <v>8631</v>
      </c>
      <c r="B129" s="835" t="s">
        <v>10328</v>
      </c>
      <c r="C129" s="835" t="s">
        <v>10328</v>
      </c>
      <c r="D129" s="131">
        <v>8364</v>
      </c>
      <c r="E129" s="140" t="s">
        <v>6497</v>
      </c>
      <c r="F129" s="140" t="s">
        <v>7</v>
      </c>
      <c r="G129" s="140" t="s">
        <v>3666</v>
      </c>
      <c r="H129" s="140"/>
      <c r="I129" s="253"/>
    </row>
    <row r="130" spans="1:9" s="848" customFormat="1" ht="24">
      <c r="A130" s="822" t="s">
        <v>7807</v>
      </c>
      <c r="B130" s="835" t="s">
        <v>10329</v>
      </c>
      <c r="C130" s="835" t="s">
        <v>10329</v>
      </c>
      <c r="D130" s="131">
        <v>4404</v>
      </c>
      <c r="E130" s="140" t="s">
        <v>6497</v>
      </c>
      <c r="F130" s="140" t="s">
        <v>7</v>
      </c>
      <c r="G130" s="140" t="s">
        <v>3665</v>
      </c>
      <c r="H130" s="140"/>
      <c r="I130" s="253"/>
    </row>
    <row r="131" spans="1:9" s="848" customFormat="1" ht="13.5">
      <c r="A131" s="822" t="s">
        <v>7808</v>
      </c>
      <c r="B131" s="835" t="s">
        <v>10349</v>
      </c>
      <c r="C131" s="835" t="s">
        <v>10349</v>
      </c>
      <c r="D131" s="131">
        <v>21348</v>
      </c>
      <c r="E131" s="140" t="s">
        <v>6497</v>
      </c>
      <c r="F131" s="140" t="s">
        <v>7</v>
      </c>
      <c r="G131" s="140" t="s">
        <v>6013</v>
      </c>
      <c r="H131" s="140"/>
      <c r="I131" s="253"/>
    </row>
    <row r="132" spans="1:9" s="848" customFormat="1" ht="13.5">
      <c r="A132" s="822" t="s">
        <v>7384</v>
      </c>
      <c r="B132" s="835" t="s">
        <v>10348</v>
      </c>
      <c r="C132" s="835" t="s">
        <v>10348</v>
      </c>
      <c r="D132" s="131">
        <v>3192</v>
      </c>
      <c r="E132" s="140" t="s">
        <v>6497</v>
      </c>
      <c r="F132" s="140" t="s">
        <v>7</v>
      </c>
      <c r="G132" s="140" t="s">
        <v>6013</v>
      </c>
      <c r="H132" s="140"/>
      <c r="I132" s="253"/>
    </row>
    <row r="133" spans="1:9" s="848" customFormat="1" ht="24">
      <c r="A133" s="822" t="s">
        <v>7385</v>
      </c>
      <c r="B133" s="835" t="s">
        <v>10353</v>
      </c>
      <c r="C133" s="835" t="s">
        <v>10354</v>
      </c>
      <c r="D133" s="131">
        <v>3192</v>
      </c>
      <c r="E133" s="140" t="s">
        <v>6497</v>
      </c>
      <c r="F133" s="140" t="s">
        <v>7</v>
      </c>
      <c r="G133" s="140" t="s">
        <v>6013</v>
      </c>
      <c r="H133" s="140"/>
      <c r="I133" s="253"/>
    </row>
    <row r="134" spans="1:9" s="848" customFormat="1" ht="24">
      <c r="A134" s="822" t="s">
        <v>7386</v>
      </c>
      <c r="B134" s="835" t="s">
        <v>10356</v>
      </c>
      <c r="C134" s="835" t="s">
        <v>10356</v>
      </c>
      <c r="D134" s="131">
        <v>2352</v>
      </c>
      <c r="E134" s="140" t="s">
        <v>6497</v>
      </c>
      <c r="F134" s="140" t="s">
        <v>7</v>
      </c>
      <c r="G134" s="140" t="s">
        <v>6013</v>
      </c>
      <c r="H134" s="140"/>
      <c r="I134" s="253"/>
    </row>
    <row r="135" spans="1:9" s="848" customFormat="1" ht="13.5">
      <c r="A135" s="822" t="s">
        <v>7809</v>
      </c>
      <c r="B135" s="835" t="s">
        <v>10357</v>
      </c>
      <c r="C135" s="835" t="s">
        <v>10357</v>
      </c>
      <c r="D135" s="131">
        <v>1056</v>
      </c>
      <c r="E135" s="140" t="s">
        <v>6497</v>
      </c>
      <c r="F135" s="140" t="s">
        <v>7</v>
      </c>
      <c r="G135" s="140" t="s">
        <v>6013</v>
      </c>
      <c r="H135" s="140"/>
      <c r="I135" s="253"/>
    </row>
    <row r="136" spans="1:9" s="848" customFormat="1" ht="24">
      <c r="A136" s="822" t="s">
        <v>7810</v>
      </c>
      <c r="B136" s="835" t="s">
        <v>10334</v>
      </c>
      <c r="C136" s="835" t="s">
        <v>10334</v>
      </c>
      <c r="D136" s="131">
        <v>1992</v>
      </c>
      <c r="E136" s="140" t="s">
        <v>6497</v>
      </c>
      <c r="F136" s="140" t="s">
        <v>7</v>
      </c>
      <c r="G136" s="140" t="s">
        <v>6013</v>
      </c>
      <c r="H136" s="140"/>
      <c r="I136" s="253"/>
    </row>
    <row r="137" spans="1:9" s="848" customFormat="1" ht="24">
      <c r="A137" s="822" t="s">
        <v>7387</v>
      </c>
      <c r="B137" s="835" t="s">
        <v>10336</v>
      </c>
      <c r="C137" s="835" t="s">
        <v>10336</v>
      </c>
      <c r="D137" s="131">
        <v>3564</v>
      </c>
      <c r="E137" s="140" t="s">
        <v>6497</v>
      </c>
      <c r="F137" s="140" t="s">
        <v>7</v>
      </c>
      <c r="G137" s="140" t="s">
        <v>6013</v>
      </c>
      <c r="H137" s="140"/>
      <c r="I137" s="253"/>
    </row>
    <row r="138" spans="1:9" s="848" customFormat="1" ht="24">
      <c r="A138" s="822" t="s">
        <v>7388</v>
      </c>
      <c r="B138" s="835" t="s">
        <v>10338</v>
      </c>
      <c r="C138" s="835" t="s">
        <v>10338</v>
      </c>
      <c r="D138" s="131">
        <v>4284</v>
      </c>
      <c r="E138" s="140" t="s">
        <v>6497</v>
      </c>
      <c r="F138" s="140" t="s">
        <v>7</v>
      </c>
      <c r="G138" s="140" t="s">
        <v>6013</v>
      </c>
      <c r="H138" s="140"/>
      <c r="I138" s="253"/>
    </row>
    <row r="139" spans="1:9" s="848" customFormat="1" ht="24">
      <c r="A139" s="822" t="s">
        <v>7389</v>
      </c>
      <c r="B139" s="835" t="s">
        <v>10341</v>
      </c>
      <c r="C139" s="835" t="s">
        <v>10342</v>
      </c>
      <c r="D139" s="131">
        <v>6864</v>
      </c>
      <c r="E139" s="140" t="s">
        <v>6497</v>
      </c>
      <c r="F139" s="140" t="s">
        <v>7</v>
      </c>
      <c r="G139" s="140" t="s">
        <v>6013</v>
      </c>
      <c r="H139" s="140"/>
      <c r="I139" s="253"/>
    </row>
    <row r="140" spans="1:9" s="848" customFormat="1" ht="24">
      <c r="A140" s="822" t="s">
        <v>7390</v>
      </c>
      <c r="B140" s="835" t="s">
        <v>10344</v>
      </c>
      <c r="C140" s="835" t="s">
        <v>10344</v>
      </c>
      <c r="D140" s="131">
        <v>6396</v>
      </c>
      <c r="E140" s="140" t="s">
        <v>6497</v>
      </c>
      <c r="F140" s="140" t="s">
        <v>7</v>
      </c>
      <c r="G140" s="140" t="s">
        <v>6013</v>
      </c>
      <c r="H140" s="140"/>
      <c r="I140" s="253"/>
    </row>
    <row r="141" spans="1:9" s="848" customFormat="1" ht="13.5">
      <c r="A141" s="822" t="s">
        <v>7811</v>
      </c>
      <c r="B141" s="835" t="s">
        <v>10345</v>
      </c>
      <c r="C141" s="835" t="s">
        <v>10346</v>
      </c>
      <c r="D141" s="131">
        <v>5328</v>
      </c>
      <c r="E141" s="140" t="s">
        <v>6497</v>
      </c>
      <c r="F141" s="140" t="s">
        <v>7</v>
      </c>
      <c r="G141" s="140" t="s">
        <v>6013</v>
      </c>
      <c r="H141" s="140"/>
      <c r="I141" s="253"/>
    </row>
    <row r="142" spans="1:9" s="848" customFormat="1" ht="24">
      <c r="A142" s="822" t="s">
        <v>7391</v>
      </c>
      <c r="B142" s="835" t="s">
        <v>10359</v>
      </c>
      <c r="C142" s="835" t="s">
        <v>10359</v>
      </c>
      <c r="D142" s="131">
        <v>2352</v>
      </c>
      <c r="E142" s="140" t="s">
        <v>6497</v>
      </c>
      <c r="F142" s="140" t="s">
        <v>7</v>
      </c>
      <c r="G142" s="140" t="s">
        <v>6013</v>
      </c>
      <c r="H142" s="140"/>
      <c r="I142" s="253"/>
    </row>
    <row r="143" spans="1:9" s="848" customFormat="1" ht="24">
      <c r="A143" s="822" t="s">
        <v>7812</v>
      </c>
      <c r="B143" s="835" t="s">
        <v>10360</v>
      </c>
      <c r="C143" s="835" t="s">
        <v>10360</v>
      </c>
      <c r="D143" s="131">
        <v>3192</v>
      </c>
      <c r="E143" s="140" t="s">
        <v>6497</v>
      </c>
      <c r="F143" s="140" t="s">
        <v>7</v>
      </c>
      <c r="G143" s="140" t="s">
        <v>6013</v>
      </c>
      <c r="H143" s="140"/>
      <c r="I143" s="253"/>
    </row>
    <row r="144" spans="1:9" s="848" customFormat="1" ht="24">
      <c r="A144" s="822" t="s">
        <v>7813</v>
      </c>
      <c r="B144" s="835" t="s">
        <v>10362</v>
      </c>
      <c r="C144" s="835" t="s">
        <v>10362</v>
      </c>
      <c r="D144" s="131">
        <v>2124</v>
      </c>
      <c r="E144" s="140" t="s">
        <v>6497</v>
      </c>
      <c r="F144" s="140" t="s">
        <v>7</v>
      </c>
      <c r="G144" s="140" t="s">
        <v>6013</v>
      </c>
      <c r="H144" s="140"/>
      <c r="I144" s="253"/>
    </row>
    <row r="145" spans="1:9" s="848" customFormat="1" ht="24">
      <c r="A145" s="822" t="s">
        <v>7392</v>
      </c>
      <c r="B145" s="835" t="s">
        <v>10364</v>
      </c>
      <c r="C145" s="835" t="s">
        <v>10364</v>
      </c>
      <c r="D145" s="131">
        <v>4404</v>
      </c>
      <c r="E145" s="140" t="s">
        <v>6497</v>
      </c>
      <c r="F145" s="140" t="s">
        <v>7</v>
      </c>
      <c r="G145" s="140" t="s">
        <v>6013</v>
      </c>
      <c r="H145" s="140"/>
      <c r="I145" s="253"/>
    </row>
    <row r="146" spans="1:9" s="848" customFormat="1" ht="24">
      <c r="A146" s="822" t="s">
        <v>7393</v>
      </c>
      <c r="B146" s="835" t="s">
        <v>10366</v>
      </c>
      <c r="C146" s="835" t="s">
        <v>10366</v>
      </c>
      <c r="D146" s="131">
        <v>1032</v>
      </c>
      <c r="E146" s="140" t="e">
        <f>#REF!+'[5]SteelSupport Government'!A2Year</f>
        <v>#REF!</v>
      </c>
      <c r="F146" s="140" t="s">
        <v>7</v>
      </c>
      <c r="G146" s="140" t="s">
        <v>6013</v>
      </c>
      <c r="H146" s="140"/>
      <c r="I146" s="253"/>
    </row>
    <row r="147" spans="1:9" s="848" customFormat="1" ht="24">
      <c r="A147" s="822" t="s">
        <v>7394</v>
      </c>
      <c r="B147" s="835" t="s">
        <v>10370</v>
      </c>
      <c r="C147" s="835" t="s">
        <v>10370</v>
      </c>
      <c r="D147" s="131">
        <v>8220</v>
      </c>
      <c r="E147" s="140" t="s">
        <v>6497</v>
      </c>
      <c r="F147" s="140" t="s">
        <v>7</v>
      </c>
      <c r="G147" s="140" t="s">
        <v>3666</v>
      </c>
      <c r="H147" s="140"/>
      <c r="I147" s="253"/>
    </row>
    <row r="148" spans="1:9" s="848" customFormat="1" ht="24">
      <c r="A148" s="822" t="s">
        <v>7395</v>
      </c>
      <c r="B148" s="835" t="s">
        <v>10372</v>
      </c>
      <c r="C148" s="835" t="s">
        <v>10372</v>
      </c>
      <c r="D148" s="131">
        <v>8220</v>
      </c>
      <c r="E148" s="140" t="s">
        <v>6497</v>
      </c>
      <c r="F148" s="140" t="s">
        <v>7</v>
      </c>
      <c r="G148" s="140" t="s">
        <v>3666</v>
      </c>
      <c r="H148" s="140"/>
      <c r="I148" s="253"/>
    </row>
    <row r="149" spans="1:9" s="848" customFormat="1" ht="24">
      <c r="A149" s="822" t="s">
        <v>7396</v>
      </c>
      <c r="B149" s="835" t="s">
        <v>10375</v>
      </c>
      <c r="C149" s="835" t="s">
        <v>10376</v>
      </c>
      <c r="D149" s="131">
        <v>4404</v>
      </c>
      <c r="E149" s="140" t="s">
        <v>6497</v>
      </c>
      <c r="F149" s="140" t="s">
        <v>7</v>
      </c>
      <c r="G149" s="140" t="s">
        <v>3665</v>
      </c>
      <c r="H149" s="140"/>
      <c r="I149" s="253"/>
    </row>
    <row r="150" spans="1:9" s="848" customFormat="1" ht="13.5">
      <c r="A150" s="822" t="s">
        <v>7814</v>
      </c>
      <c r="B150" s="835" t="s">
        <v>10378</v>
      </c>
      <c r="C150" s="835" t="s">
        <v>10378</v>
      </c>
      <c r="D150" s="131">
        <v>6696</v>
      </c>
      <c r="E150" s="140" t="s">
        <v>6497</v>
      </c>
      <c r="F150" s="140" t="s">
        <v>7</v>
      </c>
      <c r="G150" s="140" t="s">
        <v>3666</v>
      </c>
      <c r="H150" s="140"/>
      <c r="I150" s="253"/>
    </row>
    <row r="151" spans="1:9" s="848" customFormat="1" ht="13.5">
      <c r="A151" s="822" t="s">
        <v>7815</v>
      </c>
      <c r="B151" s="835" t="s">
        <v>10380</v>
      </c>
      <c r="C151" s="835" t="s">
        <v>10380</v>
      </c>
      <c r="D151" s="131">
        <v>1680</v>
      </c>
      <c r="E151" s="140" t="s">
        <v>6497</v>
      </c>
      <c r="F151" s="140" t="s">
        <v>7</v>
      </c>
      <c r="G151" s="140" t="s">
        <v>3666</v>
      </c>
      <c r="H151" s="140"/>
      <c r="I151" s="253"/>
    </row>
    <row r="152" spans="1:9" s="848" customFormat="1" ht="13.5">
      <c r="A152" s="822" t="s">
        <v>7816</v>
      </c>
      <c r="B152" s="835" t="s">
        <v>10387</v>
      </c>
      <c r="C152" s="835" t="s">
        <v>10387</v>
      </c>
      <c r="D152" s="131">
        <v>2520</v>
      </c>
      <c r="E152" s="140" t="s">
        <v>6497</v>
      </c>
      <c r="F152" s="140" t="s">
        <v>7</v>
      </c>
      <c r="G152" s="140" t="s">
        <v>3666</v>
      </c>
      <c r="H152" s="140"/>
      <c r="I152" s="253"/>
    </row>
    <row r="153" spans="1:9" s="848" customFormat="1" ht="13.5">
      <c r="A153" s="822" t="s">
        <v>7817</v>
      </c>
      <c r="B153" s="835" t="s">
        <v>10389</v>
      </c>
      <c r="C153" s="835" t="s">
        <v>10389</v>
      </c>
      <c r="D153" s="131">
        <v>5520</v>
      </c>
      <c r="E153" s="140" t="s">
        <v>6497</v>
      </c>
      <c r="F153" s="140" t="s">
        <v>7</v>
      </c>
      <c r="G153" s="140" t="s">
        <v>3666</v>
      </c>
      <c r="H153" s="140"/>
      <c r="I153" s="253"/>
    </row>
    <row r="154" spans="1:9" s="848" customFormat="1" ht="13.5">
      <c r="A154" s="822" t="s">
        <v>7818</v>
      </c>
      <c r="B154" s="835" t="s">
        <v>10398</v>
      </c>
      <c r="C154" s="835" t="s">
        <v>10398</v>
      </c>
      <c r="D154" s="131">
        <v>8196</v>
      </c>
      <c r="E154" s="140" t="s">
        <v>6497</v>
      </c>
      <c r="F154" s="140" t="s">
        <v>7</v>
      </c>
      <c r="G154" s="140" t="s">
        <v>3666</v>
      </c>
      <c r="H154" s="140"/>
      <c r="I154" s="253"/>
    </row>
    <row r="155" spans="1:9" s="848" customFormat="1" ht="13.5">
      <c r="A155" s="822" t="s">
        <v>7819</v>
      </c>
      <c r="B155" s="835" t="s">
        <v>10400</v>
      </c>
      <c r="C155" s="835" t="s">
        <v>10400</v>
      </c>
      <c r="D155" s="131">
        <v>18396</v>
      </c>
      <c r="E155" s="140" t="s">
        <v>6497</v>
      </c>
      <c r="F155" s="140" t="s">
        <v>7</v>
      </c>
      <c r="G155" s="140" t="s">
        <v>3666</v>
      </c>
      <c r="H155" s="140"/>
      <c r="I155" s="253"/>
    </row>
    <row r="156" spans="1:9" s="848" customFormat="1" ht="13.5">
      <c r="A156" s="822" t="s">
        <v>7820</v>
      </c>
      <c r="B156" s="835" t="s">
        <v>10401</v>
      </c>
      <c r="C156" s="835" t="s">
        <v>10401</v>
      </c>
      <c r="D156" s="131">
        <v>26736</v>
      </c>
      <c r="E156" s="140" t="s">
        <v>6497</v>
      </c>
      <c r="F156" s="140" t="s">
        <v>7</v>
      </c>
      <c r="G156" s="140" t="s">
        <v>3666</v>
      </c>
      <c r="H156" s="140"/>
      <c r="I156" s="253"/>
    </row>
    <row r="157" spans="1:9" s="848" customFormat="1" ht="13.5">
      <c r="A157" s="822" t="s">
        <v>7821</v>
      </c>
      <c r="B157" s="835" t="s">
        <v>10411</v>
      </c>
      <c r="C157" s="835" t="s">
        <v>10411</v>
      </c>
      <c r="D157" s="131">
        <v>14712</v>
      </c>
      <c r="E157" s="140" t="s">
        <v>6497</v>
      </c>
      <c r="F157" s="140" t="s">
        <v>7</v>
      </c>
      <c r="G157" s="140" t="s">
        <v>3666</v>
      </c>
      <c r="H157" s="140"/>
      <c r="I157" s="253"/>
    </row>
    <row r="158" spans="1:9" s="848" customFormat="1" ht="24">
      <c r="A158" s="822" t="s">
        <v>7626</v>
      </c>
      <c r="B158" s="835" t="s">
        <v>10417</v>
      </c>
      <c r="C158" s="835" t="s">
        <v>10417</v>
      </c>
      <c r="D158" s="131">
        <v>264</v>
      </c>
      <c r="E158" s="140" t="s">
        <v>6497</v>
      </c>
      <c r="F158" s="140" t="s">
        <v>7</v>
      </c>
      <c r="G158" s="140" t="s">
        <v>3663</v>
      </c>
      <c r="H158" s="140"/>
      <c r="I158" s="253"/>
    </row>
    <row r="159" spans="1:9" s="848" customFormat="1" ht="24">
      <c r="A159" s="822" t="s">
        <v>7822</v>
      </c>
      <c r="B159" s="835" t="s">
        <v>10424</v>
      </c>
      <c r="C159" s="835" t="s">
        <v>10424</v>
      </c>
      <c r="D159" s="131">
        <v>99</v>
      </c>
      <c r="E159" s="140" t="s">
        <v>6497</v>
      </c>
      <c r="F159" s="140" t="s">
        <v>7</v>
      </c>
      <c r="G159" s="140" t="s">
        <v>3666</v>
      </c>
      <c r="H159" s="140"/>
      <c r="I159" s="253"/>
    </row>
    <row r="160" spans="1:9" s="848" customFormat="1" ht="13.5">
      <c r="A160" s="822" t="s">
        <v>7823</v>
      </c>
      <c r="B160" s="835" t="s">
        <v>10425</v>
      </c>
      <c r="C160" s="835" t="s">
        <v>10425</v>
      </c>
      <c r="D160" s="131">
        <v>228</v>
      </c>
      <c r="E160" s="140" t="s">
        <v>6497</v>
      </c>
      <c r="F160" s="140" t="s">
        <v>7</v>
      </c>
      <c r="G160" s="140" t="s">
        <v>3666</v>
      </c>
      <c r="H160" s="140"/>
      <c r="I160" s="253"/>
    </row>
    <row r="161" spans="1:9" s="848" customFormat="1" ht="13.5">
      <c r="A161" s="822" t="s">
        <v>7824</v>
      </c>
      <c r="B161" s="835" t="s">
        <v>10434</v>
      </c>
      <c r="C161" s="835" t="s">
        <v>10434</v>
      </c>
      <c r="D161" s="131">
        <v>7044</v>
      </c>
      <c r="E161" s="140" t="s">
        <v>6497</v>
      </c>
      <c r="F161" s="140" t="s">
        <v>7</v>
      </c>
      <c r="G161" s="140" t="s">
        <v>3666</v>
      </c>
      <c r="H161" s="140"/>
      <c r="I161" s="253"/>
    </row>
    <row r="162" spans="1:9" s="848" customFormat="1" ht="13.5">
      <c r="A162" s="822" t="s">
        <v>7825</v>
      </c>
      <c r="B162" s="835" t="s">
        <v>10437</v>
      </c>
      <c r="C162" s="835" t="s">
        <v>10437</v>
      </c>
      <c r="D162" s="131">
        <v>216</v>
      </c>
      <c r="E162" s="140" t="s">
        <v>6497</v>
      </c>
      <c r="F162" s="140" t="s">
        <v>7</v>
      </c>
      <c r="G162" s="140" t="s">
        <v>3663</v>
      </c>
      <c r="H162" s="140"/>
      <c r="I162" s="253"/>
    </row>
    <row r="163" spans="1:9" s="848" customFormat="1" ht="24">
      <c r="A163" s="822" t="s">
        <v>7400</v>
      </c>
      <c r="B163" s="835" t="s">
        <v>10440</v>
      </c>
      <c r="C163" s="835" t="s">
        <v>10441</v>
      </c>
      <c r="D163" s="131">
        <v>408</v>
      </c>
      <c r="E163" s="140" t="s">
        <v>6497</v>
      </c>
      <c r="F163" s="140" t="s">
        <v>7</v>
      </c>
      <c r="G163" s="140" t="s">
        <v>3663</v>
      </c>
      <c r="H163" s="140"/>
      <c r="I163" s="253"/>
    </row>
    <row r="164" spans="1:9" s="848" customFormat="1" ht="13.5">
      <c r="A164" s="822" t="s">
        <v>7826</v>
      </c>
      <c r="B164" s="835" t="s">
        <v>10442</v>
      </c>
      <c r="C164" s="835" t="s">
        <v>10443</v>
      </c>
      <c r="D164" s="131">
        <v>588</v>
      </c>
      <c r="E164" s="140" t="s">
        <v>6497</v>
      </c>
      <c r="F164" s="140" t="s">
        <v>7</v>
      </c>
      <c r="G164" s="140" t="s">
        <v>3663</v>
      </c>
      <c r="H164" s="140"/>
      <c r="I164" s="253"/>
    </row>
    <row r="165" spans="1:9" s="848" customFormat="1" ht="36">
      <c r="A165" s="822" t="s">
        <v>7401</v>
      </c>
      <c r="B165" s="835" t="s">
        <v>10445</v>
      </c>
      <c r="C165" s="835" t="s">
        <v>7402</v>
      </c>
      <c r="D165" s="131">
        <v>672</v>
      </c>
      <c r="E165" s="140" t="s">
        <v>6497</v>
      </c>
      <c r="F165" s="140" t="s">
        <v>7</v>
      </c>
      <c r="G165" s="140" t="s">
        <v>3663</v>
      </c>
      <c r="H165" s="140"/>
      <c r="I165" s="253"/>
    </row>
    <row r="166" spans="1:9" s="848" customFormat="1" ht="36">
      <c r="A166" s="822" t="s">
        <v>7403</v>
      </c>
      <c r="B166" s="835" t="s">
        <v>10447</v>
      </c>
      <c r="C166" s="835" t="s">
        <v>7404</v>
      </c>
      <c r="D166" s="131">
        <v>1224</v>
      </c>
      <c r="E166" s="140" t="s">
        <v>6497</v>
      </c>
      <c r="F166" s="140" t="s">
        <v>7</v>
      </c>
      <c r="G166" s="140" t="s">
        <v>3663</v>
      </c>
      <c r="H166" s="140"/>
      <c r="I166" s="253"/>
    </row>
    <row r="167" spans="1:9" s="848" customFormat="1" ht="24">
      <c r="A167" s="822" t="s">
        <v>7405</v>
      </c>
      <c r="B167" s="835" t="s">
        <v>10450</v>
      </c>
      <c r="C167" s="835" t="s">
        <v>10451</v>
      </c>
      <c r="D167" s="131">
        <v>2436</v>
      </c>
      <c r="E167" s="140" t="s">
        <v>6497</v>
      </c>
      <c r="F167" s="140" t="s">
        <v>7</v>
      </c>
      <c r="G167" s="140" t="s">
        <v>3663</v>
      </c>
      <c r="H167" s="140"/>
      <c r="I167" s="253"/>
    </row>
    <row r="168" spans="1:9" s="848" customFormat="1" ht="13.5">
      <c r="A168" s="822" t="s">
        <v>7827</v>
      </c>
      <c r="B168" s="835" t="s">
        <v>10452</v>
      </c>
      <c r="C168" s="835" t="s">
        <v>10453</v>
      </c>
      <c r="D168" s="131">
        <v>576</v>
      </c>
      <c r="E168" s="140" t="s">
        <v>6497</v>
      </c>
      <c r="F168" s="140" t="s">
        <v>7</v>
      </c>
      <c r="G168" s="140" t="s">
        <v>3663</v>
      </c>
      <c r="H168" s="140"/>
      <c r="I168" s="253"/>
    </row>
    <row r="169" spans="1:9" s="848" customFormat="1" ht="24">
      <c r="A169" s="822" t="s">
        <v>7406</v>
      </c>
      <c r="B169" s="835" t="s">
        <v>10456</v>
      </c>
      <c r="C169" s="835" t="s">
        <v>10457</v>
      </c>
      <c r="D169" s="131">
        <v>528</v>
      </c>
      <c r="E169" s="140" t="s">
        <v>6497</v>
      </c>
      <c r="F169" s="140" t="s">
        <v>7</v>
      </c>
      <c r="G169" s="140" t="s">
        <v>3663</v>
      </c>
      <c r="H169" s="140"/>
      <c r="I169" s="253"/>
    </row>
    <row r="170" spans="1:9" s="848" customFormat="1" ht="13.5">
      <c r="A170" s="822" t="s">
        <v>7407</v>
      </c>
      <c r="B170" s="835" t="s">
        <v>10459</v>
      </c>
      <c r="C170" s="835" t="s">
        <v>7408</v>
      </c>
      <c r="D170" s="131">
        <v>576</v>
      </c>
      <c r="E170" s="140" t="s">
        <v>6497</v>
      </c>
      <c r="F170" s="140" t="s">
        <v>7</v>
      </c>
      <c r="G170" s="140" t="s">
        <v>3663</v>
      </c>
      <c r="H170" s="140"/>
      <c r="I170" s="253"/>
    </row>
    <row r="171" spans="1:9" s="848" customFormat="1" ht="24">
      <c r="A171" s="822" t="s">
        <v>7629</v>
      </c>
      <c r="B171" s="835" t="s">
        <v>10461</v>
      </c>
      <c r="C171" s="835" t="s">
        <v>10462</v>
      </c>
      <c r="D171" s="131">
        <v>8172</v>
      </c>
      <c r="E171" s="140" t="s">
        <v>6497</v>
      </c>
      <c r="F171" s="140" t="s">
        <v>7</v>
      </c>
      <c r="G171" s="140" t="s">
        <v>3663</v>
      </c>
      <c r="H171" s="140"/>
      <c r="I171" s="253"/>
    </row>
    <row r="172" spans="1:9" s="848" customFormat="1" ht="13.5">
      <c r="A172" s="822" t="s">
        <v>7828</v>
      </c>
      <c r="B172" s="835" t="s">
        <v>10463</v>
      </c>
      <c r="C172" s="835" t="s">
        <v>10463</v>
      </c>
      <c r="D172" s="131">
        <v>216</v>
      </c>
      <c r="E172" s="140" t="s">
        <v>6497</v>
      </c>
      <c r="F172" s="140" t="s">
        <v>7</v>
      </c>
      <c r="G172" s="140" t="s">
        <v>3663</v>
      </c>
      <c r="H172" s="140"/>
      <c r="I172" s="253"/>
    </row>
    <row r="173" spans="1:9" s="848" customFormat="1" ht="13.5">
      <c r="A173" s="822" t="s">
        <v>7829</v>
      </c>
      <c r="B173" s="835" t="s">
        <v>10464</v>
      </c>
      <c r="C173" s="835" t="s">
        <v>10464</v>
      </c>
      <c r="D173" s="131">
        <v>408</v>
      </c>
      <c r="E173" s="140" t="s">
        <v>6497</v>
      </c>
      <c r="F173" s="140" t="s">
        <v>7</v>
      </c>
      <c r="G173" s="140" t="s">
        <v>3663</v>
      </c>
      <c r="H173" s="140"/>
      <c r="I173" s="253"/>
    </row>
    <row r="174" spans="1:9" s="848" customFormat="1" ht="13.5">
      <c r="A174" s="822" t="s">
        <v>7830</v>
      </c>
      <c r="B174" s="835" t="s">
        <v>10465</v>
      </c>
      <c r="C174" s="835" t="s">
        <v>10465</v>
      </c>
      <c r="D174" s="131">
        <v>588</v>
      </c>
      <c r="E174" s="140" t="s">
        <v>6497</v>
      </c>
      <c r="F174" s="140" t="s">
        <v>7</v>
      </c>
      <c r="G174" s="140" t="s">
        <v>3663</v>
      </c>
      <c r="H174" s="140"/>
      <c r="I174" s="253"/>
    </row>
    <row r="175" spans="1:9" s="848" customFormat="1" ht="13.5">
      <c r="A175" s="822" t="s">
        <v>7831</v>
      </c>
      <c r="B175" s="835" t="s">
        <v>10466</v>
      </c>
      <c r="C175" s="835" t="s">
        <v>10466</v>
      </c>
      <c r="D175" s="131">
        <v>672</v>
      </c>
      <c r="E175" s="140" t="s">
        <v>6497</v>
      </c>
      <c r="F175" s="140" t="s">
        <v>7</v>
      </c>
      <c r="G175" s="140" t="s">
        <v>3663</v>
      </c>
      <c r="H175" s="140"/>
      <c r="I175" s="253"/>
    </row>
    <row r="176" spans="1:9" s="848" customFormat="1" ht="13.5">
      <c r="A176" s="822" t="s">
        <v>7832</v>
      </c>
      <c r="B176" s="835" t="s">
        <v>10467</v>
      </c>
      <c r="C176" s="835" t="s">
        <v>10467</v>
      </c>
      <c r="D176" s="131">
        <v>1224</v>
      </c>
      <c r="E176" s="140" t="s">
        <v>6497</v>
      </c>
      <c r="F176" s="140" t="s">
        <v>7</v>
      </c>
      <c r="G176" s="140" t="s">
        <v>3663</v>
      </c>
      <c r="H176" s="140"/>
      <c r="I176" s="253"/>
    </row>
    <row r="177" spans="1:10" s="848" customFormat="1" ht="13.5">
      <c r="A177" s="822" t="s">
        <v>7833</v>
      </c>
      <c r="B177" s="835" t="s">
        <v>10468</v>
      </c>
      <c r="C177" s="835" t="s">
        <v>10468</v>
      </c>
      <c r="D177" s="131">
        <v>408</v>
      </c>
      <c r="E177" s="140" t="s">
        <v>6497</v>
      </c>
      <c r="F177" s="140" t="s">
        <v>7</v>
      </c>
      <c r="G177" s="140" t="s">
        <v>3664</v>
      </c>
      <c r="H177" s="140"/>
      <c r="I177" s="253"/>
    </row>
    <row r="178" spans="1:10" s="848" customFormat="1" ht="13.5">
      <c r="A178" s="822" t="s">
        <v>7834</v>
      </c>
      <c r="B178" s="835" t="s">
        <v>10469</v>
      </c>
      <c r="C178" s="835" t="s">
        <v>10469</v>
      </c>
      <c r="D178" s="131">
        <v>660</v>
      </c>
      <c r="E178" s="140" t="s">
        <v>6497</v>
      </c>
      <c r="F178" s="140" t="s">
        <v>7</v>
      </c>
      <c r="G178" s="140" t="s">
        <v>3664</v>
      </c>
      <c r="H178" s="140"/>
      <c r="I178" s="253"/>
    </row>
    <row r="179" spans="1:10" s="848" customFormat="1" ht="48">
      <c r="A179" s="822" t="s">
        <v>7835</v>
      </c>
      <c r="B179" s="835" t="s">
        <v>6394</v>
      </c>
      <c r="C179" s="835" t="s">
        <v>6395</v>
      </c>
      <c r="D179" s="131">
        <v>546000</v>
      </c>
      <c r="E179" s="140" t="s">
        <v>6497</v>
      </c>
      <c r="F179" s="140" t="s">
        <v>7</v>
      </c>
      <c r="G179" s="140" t="s">
        <v>3663</v>
      </c>
      <c r="H179" s="140"/>
      <c r="I179" s="253"/>
    </row>
    <row r="180" spans="1:10" s="848" customFormat="1" ht="24">
      <c r="A180" s="822" t="s">
        <v>7836</v>
      </c>
      <c r="B180" s="835" t="s">
        <v>10472</v>
      </c>
      <c r="C180" s="835" t="s">
        <v>11038</v>
      </c>
      <c r="D180" s="131">
        <v>300</v>
      </c>
      <c r="E180" s="140" t="s">
        <v>6497</v>
      </c>
      <c r="F180" s="140" t="s">
        <v>7</v>
      </c>
      <c r="G180" s="140" t="s">
        <v>3664</v>
      </c>
      <c r="H180" s="140"/>
      <c r="I180" s="253"/>
      <c r="J180" s="1044"/>
    </row>
    <row r="181" spans="1:10" s="848" customFormat="1" ht="24">
      <c r="A181" s="822" t="s">
        <v>7837</v>
      </c>
      <c r="B181" s="835" t="s">
        <v>10473</v>
      </c>
      <c r="C181" s="835" t="s">
        <v>11039</v>
      </c>
      <c r="D181" s="131">
        <v>504</v>
      </c>
      <c r="E181" s="140" t="s">
        <v>6497</v>
      </c>
      <c r="F181" s="140" t="s">
        <v>7</v>
      </c>
      <c r="G181" s="140" t="s">
        <v>3664</v>
      </c>
      <c r="H181" s="140"/>
      <c r="I181" s="253"/>
      <c r="J181" s="1044"/>
    </row>
    <row r="182" spans="1:10" s="848" customFormat="1" ht="24">
      <c r="A182" s="822" t="s">
        <v>7409</v>
      </c>
      <c r="B182" s="835" t="s">
        <v>10475</v>
      </c>
      <c r="C182" s="835" t="s">
        <v>11046</v>
      </c>
      <c r="D182" s="131">
        <v>984</v>
      </c>
      <c r="E182" s="140" t="s">
        <v>6497</v>
      </c>
      <c r="F182" s="140" t="s">
        <v>7</v>
      </c>
      <c r="G182" s="140" t="s">
        <v>3664</v>
      </c>
      <c r="H182" s="140"/>
      <c r="I182" s="253"/>
      <c r="J182" s="1044"/>
    </row>
    <row r="183" spans="1:10" s="848" customFormat="1" ht="24">
      <c r="A183" s="822" t="s">
        <v>8617</v>
      </c>
      <c r="B183" s="835" t="s">
        <v>10478</v>
      </c>
      <c r="C183" s="835" t="s">
        <v>10479</v>
      </c>
      <c r="D183" s="131">
        <v>948</v>
      </c>
      <c r="E183" s="140" t="s">
        <v>6497</v>
      </c>
      <c r="F183" s="140" t="s">
        <v>7</v>
      </c>
      <c r="G183" s="140" t="s">
        <v>3664</v>
      </c>
      <c r="H183" s="140"/>
      <c r="I183" s="253"/>
      <c r="J183" s="1044"/>
    </row>
    <row r="184" spans="1:10" s="848" customFormat="1" ht="13.5">
      <c r="A184" s="822" t="s">
        <v>7838</v>
      </c>
      <c r="B184" s="835" t="s">
        <v>3460</v>
      </c>
      <c r="C184" s="835" t="s">
        <v>3460</v>
      </c>
      <c r="D184" s="131">
        <v>1812</v>
      </c>
      <c r="E184" s="140" t="s">
        <v>6497</v>
      </c>
      <c r="F184" s="140" t="s">
        <v>7</v>
      </c>
      <c r="G184" s="140" t="s">
        <v>6013</v>
      </c>
      <c r="H184" s="140"/>
      <c r="I184" s="253"/>
    </row>
    <row r="185" spans="1:10" s="848" customFormat="1" ht="13.5">
      <c r="A185" s="822" t="s">
        <v>7839</v>
      </c>
      <c r="B185" s="835" t="s">
        <v>3459</v>
      </c>
      <c r="C185" s="835" t="s">
        <v>3459</v>
      </c>
      <c r="D185" s="131">
        <v>6660</v>
      </c>
      <c r="E185" s="140" t="s">
        <v>6497</v>
      </c>
      <c r="F185" s="140" t="s">
        <v>7</v>
      </c>
      <c r="G185" s="140" t="s">
        <v>6013</v>
      </c>
      <c r="H185" s="140"/>
      <c r="I185" s="253"/>
    </row>
    <row r="186" spans="1:10" s="848" customFormat="1" ht="13.5">
      <c r="A186" s="822" t="s">
        <v>7840</v>
      </c>
      <c r="B186" s="835" t="s">
        <v>3458</v>
      </c>
      <c r="C186" s="835" t="s">
        <v>3458</v>
      </c>
      <c r="D186" s="131">
        <v>10716</v>
      </c>
      <c r="E186" s="140" t="s">
        <v>6497</v>
      </c>
      <c r="F186" s="140" t="s">
        <v>7</v>
      </c>
      <c r="G186" s="140" t="s">
        <v>6013</v>
      </c>
      <c r="H186" s="140"/>
      <c r="I186" s="253"/>
    </row>
    <row r="187" spans="1:10" s="848" customFormat="1" ht="24">
      <c r="A187" s="822" t="s">
        <v>7410</v>
      </c>
      <c r="B187" s="835" t="s">
        <v>7411</v>
      </c>
      <c r="C187" s="835" t="s">
        <v>7411</v>
      </c>
      <c r="D187" s="131">
        <v>10380</v>
      </c>
      <c r="E187" s="140" t="s">
        <v>6497</v>
      </c>
      <c r="F187" s="140" t="s">
        <v>7</v>
      </c>
      <c r="G187" s="140" t="s">
        <v>6013</v>
      </c>
      <c r="H187" s="140"/>
      <c r="I187" s="253"/>
    </row>
    <row r="188" spans="1:10" s="848" customFormat="1" ht="24">
      <c r="A188" s="822" t="s">
        <v>7412</v>
      </c>
      <c r="B188" s="835" t="s">
        <v>7413</v>
      </c>
      <c r="C188" s="835" t="s">
        <v>7413</v>
      </c>
      <c r="D188" s="131">
        <v>16560</v>
      </c>
      <c r="E188" s="140" t="s">
        <v>6497</v>
      </c>
      <c r="F188" s="140" t="s">
        <v>7</v>
      </c>
      <c r="G188" s="140" t="s">
        <v>6013</v>
      </c>
      <c r="H188" s="140"/>
      <c r="I188" s="253"/>
    </row>
    <row r="189" spans="1:10" s="848" customFormat="1" ht="24">
      <c r="A189" s="822" t="s">
        <v>7414</v>
      </c>
      <c r="B189" s="835" t="s">
        <v>7415</v>
      </c>
      <c r="C189" s="835" t="s">
        <v>7415</v>
      </c>
      <c r="D189" s="131">
        <v>16440</v>
      </c>
      <c r="E189" s="140" t="s">
        <v>6497</v>
      </c>
      <c r="F189" s="140" t="s">
        <v>7</v>
      </c>
      <c r="G189" s="140" t="s">
        <v>6013</v>
      </c>
      <c r="H189" s="140"/>
      <c r="I189" s="253"/>
    </row>
    <row r="190" spans="1:10" s="848" customFormat="1" ht="13.5">
      <c r="A190" s="822" t="s">
        <v>7841</v>
      </c>
      <c r="B190" s="835" t="s">
        <v>3454</v>
      </c>
      <c r="C190" s="835" t="s">
        <v>3454</v>
      </c>
      <c r="D190" s="131">
        <v>22716</v>
      </c>
      <c r="E190" s="140" t="s">
        <v>6497</v>
      </c>
      <c r="F190" s="140" t="s">
        <v>7</v>
      </c>
      <c r="G190" s="140" t="s">
        <v>6013</v>
      </c>
      <c r="H190" s="140"/>
      <c r="I190" s="253"/>
    </row>
    <row r="191" spans="1:10" s="848" customFormat="1" ht="24">
      <c r="A191" s="822" t="s">
        <v>7416</v>
      </c>
      <c r="B191" s="835" t="s">
        <v>7417</v>
      </c>
      <c r="C191" s="835" t="s">
        <v>7417</v>
      </c>
      <c r="D191" s="131">
        <v>21636</v>
      </c>
      <c r="E191" s="140" t="s">
        <v>6497</v>
      </c>
      <c r="F191" s="140" t="s">
        <v>7</v>
      </c>
      <c r="G191" s="140" t="s">
        <v>6013</v>
      </c>
      <c r="H191" s="140"/>
      <c r="I191" s="253"/>
    </row>
    <row r="192" spans="1:10" s="848" customFormat="1" ht="13.5">
      <c r="A192" s="822" t="s">
        <v>7842</v>
      </c>
      <c r="B192" s="835" t="s">
        <v>3452</v>
      </c>
      <c r="C192" s="835" t="s">
        <v>3452</v>
      </c>
      <c r="D192" s="131">
        <v>27480</v>
      </c>
      <c r="E192" s="140" t="s">
        <v>6497</v>
      </c>
      <c r="F192" s="140" t="s">
        <v>7</v>
      </c>
      <c r="G192" s="140" t="s">
        <v>6013</v>
      </c>
      <c r="H192" s="140"/>
      <c r="I192" s="253"/>
    </row>
    <row r="193" spans="1:9" s="848" customFormat="1" ht="24">
      <c r="A193" s="822" t="s">
        <v>7418</v>
      </c>
      <c r="B193" s="835" t="s">
        <v>7419</v>
      </c>
      <c r="C193" s="835" t="s">
        <v>7419</v>
      </c>
      <c r="D193" s="131">
        <v>27672</v>
      </c>
      <c r="E193" s="140" t="s">
        <v>6497</v>
      </c>
      <c r="F193" s="140" t="s">
        <v>7</v>
      </c>
      <c r="G193" s="140" t="s">
        <v>6013</v>
      </c>
      <c r="H193" s="140"/>
      <c r="I193" s="253"/>
    </row>
    <row r="194" spans="1:9" s="848" customFormat="1" ht="24">
      <c r="A194" s="822" t="s">
        <v>7420</v>
      </c>
      <c r="B194" s="835" t="s">
        <v>7421</v>
      </c>
      <c r="C194" s="835" t="s">
        <v>7421</v>
      </c>
      <c r="D194" s="131">
        <v>39612</v>
      </c>
      <c r="E194" s="140" t="s">
        <v>6497</v>
      </c>
      <c r="F194" s="140" t="s">
        <v>7</v>
      </c>
      <c r="G194" s="140" t="s">
        <v>6013</v>
      </c>
      <c r="H194" s="140"/>
      <c r="I194" s="253"/>
    </row>
    <row r="195" spans="1:9" s="848" customFormat="1" ht="13.5">
      <c r="A195" s="822" t="s">
        <v>7843</v>
      </c>
      <c r="B195" s="835" t="s">
        <v>3449</v>
      </c>
      <c r="C195" s="835" t="s">
        <v>3449</v>
      </c>
      <c r="D195" s="131">
        <v>8448</v>
      </c>
      <c r="E195" s="140" t="s">
        <v>6497</v>
      </c>
      <c r="F195" s="140" t="s">
        <v>7</v>
      </c>
      <c r="G195" s="140" t="s">
        <v>6013</v>
      </c>
      <c r="H195" s="140"/>
      <c r="I195" s="253"/>
    </row>
    <row r="196" spans="1:9" s="848" customFormat="1" ht="24">
      <c r="A196" s="822" t="s">
        <v>7422</v>
      </c>
      <c r="B196" s="835" t="s">
        <v>7423</v>
      </c>
      <c r="C196" s="835" t="s">
        <v>7423</v>
      </c>
      <c r="D196" s="131">
        <v>8124</v>
      </c>
      <c r="E196" s="140" t="s">
        <v>6497</v>
      </c>
      <c r="F196" s="140" t="s">
        <v>7</v>
      </c>
      <c r="G196" s="140" t="s">
        <v>6013</v>
      </c>
      <c r="H196" s="140"/>
      <c r="I196" s="253"/>
    </row>
    <row r="197" spans="1:9" s="848" customFormat="1" ht="13.5">
      <c r="A197" s="822" t="s">
        <v>7844</v>
      </c>
      <c r="B197" s="835" t="s">
        <v>3447</v>
      </c>
      <c r="C197" s="835" t="s">
        <v>3447</v>
      </c>
      <c r="D197" s="131">
        <v>6720</v>
      </c>
      <c r="E197" s="140" t="s">
        <v>6497</v>
      </c>
      <c r="F197" s="140" t="s">
        <v>7</v>
      </c>
      <c r="G197" s="140" t="s">
        <v>6013</v>
      </c>
      <c r="H197" s="140"/>
      <c r="I197" s="253"/>
    </row>
    <row r="198" spans="1:9" s="848" customFormat="1" ht="13.5">
      <c r="A198" s="822" t="s">
        <v>7845</v>
      </c>
      <c r="B198" s="835" t="s">
        <v>3446</v>
      </c>
      <c r="C198" s="835" t="s">
        <v>3446</v>
      </c>
      <c r="D198" s="131">
        <v>9600</v>
      </c>
      <c r="E198" s="140" t="s">
        <v>6497</v>
      </c>
      <c r="F198" s="140" t="s">
        <v>7</v>
      </c>
      <c r="G198" s="140" t="s">
        <v>6013</v>
      </c>
      <c r="H198" s="140"/>
      <c r="I198" s="253"/>
    </row>
    <row r="199" spans="1:9" s="848" customFormat="1" ht="24">
      <c r="A199" s="822" t="s">
        <v>7630</v>
      </c>
      <c r="B199" s="835" t="s">
        <v>7631</v>
      </c>
      <c r="C199" s="835" t="s">
        <v>7631</v>
      </c>
      <c r="D199" s="131">
        <v>26796</v>
      </c>
      <c r="E199" s="140" t="s">
        <v>6497</v>
      </c>
      <c r="F199" s="140" t="s">
        <v>7</v>
      </c>
      <c r="G199" s="140" t="s">
        <v>3666</v>
      </c>
      <c r="H199" s="140"/>
      <c r="I199" s="253"/>
    </row>
    <row r="200" spans="1:9" s="848" customFormat="1" ht="13.5">
      <c r="A200" s="822" t="s">
        <v>7846</v>
      </c>
      <c r="B200" s="835" t="s">
        <v>2684</v>
      </c>
      <c r="C200" s="835" t="s">
        <v>2684</v>
      </c>
      <c r="D200" s="131">
        <v>23160</v>
      </c>
      <c r="E200" s="140" t="s">
        <v>6497</v>
      </c>
      <c r="F200" s="140" t="s">
        <v>7</v>
      </c>
      <c r="G200" s="140" t="s">
        <v>3666</v>
      </c>
      <c r="H200" s="140"/>
      <c r="I200" s="253"/>
    </row>
    <row r="201" spans="1:9" s="848" customFormat="1" ht="13.5">
      <c r="A201" s="822" t="s">
        <v>7847</v>
      </c>
      <c r="B201" s="835" t="s">
        <v>2678</v>
      </c>
      <c r="C201" s="835" t="s">
        <v>2678</v>
      </c>
      <c r="D201" s="131">
        <v>8820</v>
      </c>
      <c r="E201" s="140" t="s">
        <v>6497</v>
      </c>
      <c r="F201" s="140" t="s">
        <v>7</v>
      </c>
      <c r="G201" s="140" t="s">
        <v>3666</v>
      </c>
      <c r="H201" s="140"/>
      <c r="I201" s="253"/>
    </row>
    <row r="202" spans="1:9" s="848" customFormat="1" ht="13.5">
      <c r="A202" s="822" t="s">
        <v>7848</v>
      </c>
      <c r="B202" s="835" t="s">
        <v>2681</v>
      </c>
      <c r="C202" s="835" t="s">
        <v>2681</v>
      </c>
      <c r="D202" s="131">
        <v>14268</v>
      </c>
      <c r="E202" s="140" t="s">
        <v>6497</v>
      </c>
      <c r="F202" s="140" t="s">
        <v>7</v>
      </c>
      <c r="G202" s="140" t="s">
        <v>3666</v>
      </c>
      <c r="H202" s="140"/>
      <c r="I202" s="253"/>
    </row>
    <row r="203" spans="1:9" s="848" customFormat="1" ht="24">
      <c r="A203" s="822" t="s">
        <v>7424</v>
      </c>
      <c r="B203" s="835" t="s">
        <v>7425</v>
      </c>
      <c r="C203" s="835" t="s">
        <v>7425</v>
      </c>
      <c r="D203" s="131">
        <v>22296</v>
      </c>
      <c r="E203" s="140" t="s">
        <v>6497</v>
      </c>
      <c r="F203" s="140" t="s">
        <v>7</v>
      </c>
      <c r="G203" s="140" t="s">
        <v>3666</v>
      </c>
      <c r="H203" s="140"/>
      <c r="I203" s="253"/>
    </row>
    <row r="204" spans="1:9" s="848" customFormat="1" ht="24">
      <c r="A204" s="822" t="s">
        <v>7426</v>
      </c>
      <c r="B204" s="835" t="s">
        <v>7427</v>
      </c>
      <c r="C204" s="835" t="s">
        <v>7427</v>
      </c>
      <c r="D204" s="131">
        <v>5352</v>
      </c>
      <c r="E204" s="140" t="s">
        <v>6497</v>
      </c>
      <c r="F204" s="140" t="s">
        <v>7</v>
      </c>
      <c r="G204" s="140" t="s">
        <v>3666</v>
      </c>
      <c r="H204" s="140"/>
      <c r="I204" s="253"/>
    </row>
    <row r="205" spans="1:9" s="848" customFormat="1" ht="13.5">
      <c r="A205" s="822" t="s">
        <v>7849</v>
      </c>
      <c r="B205" s="835" t="s">
        <v>2695</v>
      </c>
      <c r="C205" s="835" t="s">
        <v>2695</v>
      </c>
      <c r="D205" s="131">
        <v>5352</v>
      </c>
      <c r="E205" s="140" t="s">
        <v>6497</v>
      </c>
      <c r="F205" s="140" t="s">
        <v>7</v>
      </c>
      <c r="G205" s="140" t="s">
        <v>3666</v>
      </c>
      <c r="H205" s="140"/>
      <c r="I205" s="253"/>
    </row>
    <row r="206" spans="1:9" s="848" customFormat="1" ht="24">
      <c r="A206" s="822" t="s">
        <v>7428</v>
      </c>
      <c r="B206" s="835" t="s">
        <v>7429</v>
      </c>
      <c r="C206" s="835" t="s">
        <v>7429</v>
      </c>
      <c r="D206" s="131">
        <v>17424</v>
      </c>
      <c r="E206" s="140" t="s">
        <v>6497</v>
      </c>
      <c r="F206" s="140" t="s">
        <v>7</v>
      </c>
      <c r="G206" s="140" t="s">
        <v>3666</v>
      </c>
      <c r="H206" s="140"/>
      <c r="I206" s="253"/>
    </row>
    <row r="207" spans="1:9" s="848" customFormat="1" ht="24">
      <c r="A207" s="822" t="s">
        <v>7430</v>
      </c>
      <c r="B207" s="835" t="s">
        <v>7431</v>
      </c>
      <c r="C207" s="835" t="s">
        <v>7431</v>
      </c>
      <c r="D207" s="131">
        <v>5352</v>
      </c>
      <c r="E207" s="140" t="s">
        <v>6497</v>
      </c>
      <c r="F207" s="140" t="s">
        <v>7</v>
      </c>
      <c r="G207" s="140" t="s">
        <v>3666</v>
      </c>
      <c r="H207" s="140"/>
      <c r="I207" s="253"/>
    </row>
    <row r="208" spans="1:9" s="848" customFormat="1" ht="24">
      <c r="A208" s="822" t="s">
        <v>7432</v>
      </c>
      <c r="B208" s="835" t="s">
        <v>7433</v>
      </c>
      <c r="C208" s="835" t="s">
        <v>7433</v>
      </c>
      <c r="D208" s="131">
        <v>6468</v>
      </c>
      <c r="E208" s="140" t="s">
        <v>6497</v>
      </c>
      <c r="F208" s="140" t="s">
        <v>7</v>
      </c>
      <c r="G208" s="140" t="s">
        <v>3666</v>
      </c>
      <c r="H208" s="140"/>
      <c r="I208" s="253"/>
    </row>
    <row r="209" spans="1:9" s="848" customFormat="1" ht="13.5">
      <c r="A209" s="822" t="s">
        <v>7850</v>
      </c>
      <c r="B209" s="835" t="s">
        <v>2655</v>
      </c>
      <c r="C209" s="835" t="s">
        <v>2655</v>
      </c>
      <c r="D209" s="131">
        <v>13932</v>
      </c>
      <c r="E209" s="140" t="s">
        <v>6497</v>
      </c>
      <c r="F209" s="140" t="s">
        <v>7</v>
      </c>
      <c r="G209" s="140" t="s">
        <v>3666</v>
      </c>
      <c r="H209" s="140"/>
      <c r="I209" s="253"/>
    </row>
    <row r="210" spans="1:9" s="848" customFormat="1" ht="13.5">
      <c r="A210" s="822" t="s">
        <v>7851</v>
      </c>
      <c r="B210" s="835" t="s">
        <v>2649</v>
      </c>
      <c r="C210" s="835" t="s">
        <v>2649</v>
      </c>
      <c r="D210" s="131">
        <v>6468</v>
      </c>
      <c r="E210" s="140" t="s">
        <v>6497</v>
      </c>
      <c r="F210" s="140" t="s">
        <v>7</v>
      </c>
      <c r="G210" s="140" t="s">
        <v>3666</v>
      </c>
      <c r="H210" s="140"/>
      <c r="I210" s="253"/>
    </row>
    <row r="211" spans="1:9" s="848" customFormat="1" ht="13.5">
      <c r="A211" s="822" t="s">
        <v>7852</v>
      </c>
      <c r="B211" s="835" t="s">
        <v>2652</v>
      </c>
      <c r="C211" s="835" t="s">
        <v>2652</v>
      </c>
      <c r="D211" s="131">
        <v>10260</v>
      </c>
      <c r="E211" s="140" t="s">
        <v>6497</v>
      </c>
      <c r="F211" s="140" t="s">
        <v>7</v>
      </c>
      <c r="G211" s="140" t="s">
        <v>3666</v>
      </c>
      <c r="H211" s="140"/>
      <c r="I211" s="253"/>
    </row>
    <row r="212" spans="1:9" s="848" customFormat="1" ht="13.5">
      <c r="A212" s="822" t="s">
        <v>7853</v>
      </c>
      <c r="B212" s="835" t="s">
        <v>2670</v>
      </c>
      <c r="C212" s="835" t="s">
        <v>2670</v>
      </c>
      <c r="D212" s="131">
        <v>14724</v>
      </c>
      <c r="E212" s="140" t="s">
        <v>6497</v>
      </c>
      <c r="F212" s="140" t="s">
        <v>7</v>
      </c>
      <c r="G212" s="140" t="s">
        <v>3666</v>
      </c>
      <c r="H212" s="140"/>
      <c r="I212" s="253"/>
    </row>
    <row r="213" spans="1:9" s="848" customFormat="1" ht="13.5">
      <c r="A213" s="822" t="s">
        <v>7854</v>
      </c>
      <c r="B213" s="835" t="s">
        <v>2664</v>
      </c>
      <c r="C213" s="835" t="s">
        <v>2664</v>
      </c>
      <c r="D213" s="131">
        <v>6792</v>
      </c>
      <c r="E213" s="140" t="s">
        <v>6497</v>
      </c>
      <c r="F213" s="140" t="s">
        <v>7</v>
      </c>
      <c r="G213" s="140" t="s">
        <v>3666</v>
      </c>
      <c r="H213" s="140"/>
      <c r="I213" s="253"/>
    </row>
    <row r="214" spans="1:9" s="848" customFormat="1" ht="13.5">
      <c r="A214" s="822" t="s">
        <v>7855</v>
      </c>
      <c r="B214" s="835" t="s">
        <v>2667</v>
      </c>
      <c r="C214" s="835" t="s">
        <v>2667</v>
      </c>
      <c r="D214" s="131">
        <v>10344</v>
      </c>
      <c r="E214" s="140" t="s">
        <v>6497</v>
      </c>
      <c r="F214" s="140" t="s">
        <v>7</v>
      </c>
      <c r="G214" s="140" t="s">
        <v>3666</v>
      </c>
      <c r="H214" s="140"/>
      <c r="I214" s="253"/>
    </row>
    <row r="215" spans="1:9" s="848" customFormat="1" ht="13.5">
      <c r="A215" s="822" t="s">
        <v>7856</v>
      </c>
      <c r="B215" s="835" t="s">
        <v>2661</v>
      </c>
      <c r="C215" s="835" t="s">
        <v>2661</v>
      </c>
      <c r="D215" s="131">
        <v>4140</v>
      </c>
      <c r="E215" s="140" t="s">
        <v>6497</v>
      </c>
      <c r="F215" s="140" t="s">
        <v>7</v>
      </c>
      <c r="G215" s="140" t="s">
        <v>3666</v>
      </c>
      <c r="H215" s="140"/>
      <c r="I215" s="253"/>
    </row>
    <row r="216" spans="1:9" s="848" customFormat="1" ht="13.5">
      <c r="A216" s="822" t="s">
        <v>7857</v>
      </c>
      <c r="B216" s="835" t="s">
        <v>2673</v>
      </c>
      <c r="C216" s="835" t="s">
        <v>2673</v>
      </c>
      <c r="D216" s="131">
        <v>18108</v>
      </c>
      <c r="E216" s="140" t="s">
        <v>6497</v>
      </c>
      <c r="F216" s="140" t="s">
        <v>7</v>
      </c>
      <c r="G216" s="140" t="s">
        <v>3666</v>
      </c>
      <c r="H216" s="140"/>
      <c r="I216" s="253"/>
    </row>
    <row r="217" spans="1:9" s="848" customFormat="1" ht="24">
      <c r="A217" s="822" t="s">
        <v>7434</v>
      </c>
      <c r="B217" s="835" t="s">
        <v>7435</v>
      </c>
      <c r="C217" s="835" t="s">
        <v>7436</v>
      </c>
      <c r="D217" s="131">
        <v>3504</v>
      </c>
      <c r="E217" s="140" t="s">
        <v>6497</v>
      </c>
      <c r="F217" s="140" t="s">
        <v>7</v>
      </c>
      <c r="G217" s="140" t="s">
        <v>3663</v>
      </c>
      <c r="H217" s="140"/>
      <c r="I217" s="253"/>
    </row>
    <row r="218" spans="1:9" s="848" customFormat="1" ht="13.5">
      <c r="A218" s="822" t="s">
        <v>7858</v>
      </c>
      <c r="B218" s="835" t="s">
        <v>614</v>
      </c>
      <c r="C218" s="835" t="s">
        <v>614</v>
      </c>
      <c r="D218" s="131">
        <v>4572</v>
      </c>
      <c r="E218" s="140" t="s">
        <v>6497</v>
      </c>
      <c r="F218" s="140" t="s">
        <v>7</v>
      </c>
      <c r="G218" s="140" t="s">
        <v>3666</v>
      </c>
      <c r="H218" s="140"/>
      <c r="I218" s="253"/>
    </row>
    <row r="219" spans="1:9" s="848" customFormat="1" ht="13.5">
      <c r="A219" s="822" t="s">
        <v>7859</v>
      </c>
      <c r="B219" s="835" t="s">
        <v>620</v>
      </c>
      <c r="C219" s="835" t="s">
        <v>620</v>
      </c>
      <c r="D219" s="131">
        <v>8556</v>
      </c>
      <c r="E219" s="140" t="s">
        <v>6497</v>
      </c>
      <c r="F219" s="140" t="s">
        <v>7</v>
      </c>
      <c r="G219" s="140" t="s">
        <v>3666</v>
      </c>
      <c r="H219" s="140"/>
      <c r="I219" s="253"/>
    </row>
    <row r="220" spans="1:9" s="848" customFormat="1" ht="13.5">
      <c r="A220" s="822" t="s">
        <v>7632</v>
      </c>
      <c r="B220" s="835" t="s">
        <v>7633</v>
      </c>
      <c r="C220" s="835" t="s">
        <v>7633</v>
      </c>
      <c r="D220" s="131">
        <v>10992</v>
      </c>
      <c r="E220" s="140" t="s">
        <v>6497</v>
      </c>
      <c r="F220" s="140" t="s">
        <v>7</v>
      </c>
      <c r="G220" s="140" t="s">
        <v>3666</v>
      </c>
      <c r="H220" s="140"/>
      <c r="I220" s="253"/>
    </row>
    <row r="221" spans="1:9" s="848" customFormat="1" ht="13.5">
      <c r="A221" s="822" t="s">
        <v>7634</v>
      </c>
      <c r="B221" s="835" t="s">
        <v>7635</v>
      </c>
      <c r="C221" s="835" t="s">
        <v>7635</v>
      </c>
      <c r="D221" s="131">
        <v>15276</v>
      </c>
      <c r="E221" s="140" t="s">
        <v>6497</v>
      </c>
      <c r="F221" s="140" t="s">
        <v>7</v>
      </c>
      <c r="G221" s="140" t="s">
        <v>3666</v>
      </c>
      <c r="H221" s="140"/>
      <c r="I221" s="253"/>
    </row>
    <row r="222" spans="1:9" s="848" customFormat="1" ht="13.5">
      <c r="A222" s="822" t="s">
        <v>7860</v>
      </c>
      <c r="B222" s="835" t="s">
        <v>638</v>
      </c>
      <c r="C222" s="835" t="s">
        <v>638</v>
      </c>
      <c r="D222" s="131">
        <v>19368</v>
      </c>
      <c r="E222" s="140" t="s">
        <v>6497</v>
      </c>
      <c r="F222" s="140" t="s">
        <v>7</v>
      </c>
      <c r="G222" s="140" t="s">
        <v>3666</v>
      </c>
      <c r="H222" s="140"/>
      <c r="I222" s="253"/>
    </row>
    <row r="223" spans="1:9" s="848" customFormat="1" ht="24">
      <c r="A223" s="822" t="s">
        <v>7437</v>
      </c>
      <c r="B223" s="835" t="s">
        <v>7438</v>
      </c>
      <c r="C223" s="835" t="s">
        <v>7438</v>
      </c>
      <c r="D223" s="131">
        <v>408</v>
      </c>
      <c r="E223" s="140" t="s">
        <v>6497</v>
      </c>
      <c r="F223" s="140" t="s">
        <v>7</v>
      </c>
      <c r="G223" s="140" t="s">
        <v>3663</v>
      </c>
      <c r="H223" s="140"/>
      <c r="I223" s="253"/>
    </row>
    <row r="224" spans="1:9" s="848" customFormat="1" ht="24">
      <c r="A224" s="822" t="s">
        <v>7439</v>
      </c>
      <c r="B224" s="835" t="s">
        <v>7440</v>
      </c>
      <c r="C224" s="835" t="s">
        <v>7440</v>
      </c>
      <c r="D224" s="131">
        <v>1908</v>
      </c>
      <c r="E224" s="140" t="s">
        <v>6497</v>
      </c>
      <c r="F224" s="140" t="s">
        <v>7</v>
      </c>
      <c r="G224" s="140" t="s">
        <v>3663</v>
      </c>
      <c r="H224" s="140"/>
      <c r="I224" s="253"/>
    </row>
    <row r="225" spans="1:9" s="848" customFormat="1" ht="24">
      <c r="A225" s="822" t="s">
        <v>7441</v>
      </c>
      <c r="B225" s="835" t="s">
        <v>7442</v>
      </c>
      <c r="C225" s="835" t="s">
        <v>7442</v>
      </c>
      <c r="D225" s="131">
        <v>1440</v>
      </c>
      <c r="E225" s="140" t="s">
        <v>6497</v>
      </c>
      <c r="F225" s="140" t="s">
        <v>7</v>
      </c>
      <c r="G225" s="140" t="s">
        <v>3663</v>
      </c>
      <c r="H225" s="140"/>
      <c r="I225" s="253"/>
    </row>
    <row r="226" spans="1:9" s="848" customFormat="1" ht="24">
      <c r="A226" s="822" t="s">
        <v>7443</v>
      </c>
      <c r="B226" s="835" t="s">
        <v>7444</v>
      </c>
      <c r="C226" s="835" t="s">
        <v>7444</v>
      </c>
      <c r="D226" s="131">
        <v>2496</v>
      </c>
      <c r="E226" s="140" t="s">
        <v>6497</v>
      </c>
      <c r="F226" s="140" t="s">
        <v>7</v>
      </c>
      <c r="G226" s="140" t="s">
        <v>3663</v>
      </c>
      <c r="H226" s="140"/>
      <c r="I226" s="253"/>
    </row>
    <row r="227" spans="1:9" s="848" customFormat="1" ht="24">
      <c r="A227" s="822" t="s">
        <v>7445</v>
      </c>
      <c r="B227" s="835" t="s">
        <v>7446</v>
      </c>
      <c r="C227" s="835" t="s">
        <v>7446</v>
      </c>
      <c r="D227" s="131">
        <v>2316</v>
      </c>
      <c r="E227" s="140" t="s">
        <v>6497</v>
      </c>
      <c r="F227" s="140" t="s">
        <v>7</v>
      </c>
      <c r="G227" s="140" t="s">
        <v>3663</v>
      </c>
      <c r="H227" s="140"/>
      <c r="I227" s="253"/>
    </row>
    <row r="228" spans="1:9" s="848" customFormat="1" ht="24">
      <c r="A228" s="822" t="s">
        <v>7447</v>
      </c>
      <c r="B228" s="835" t="s">
        <v>7448</v>
      </c>
      <c r="C228" s="835" t="s">
        <v>7448</v>
      </c>
      <c r="D228" s="131">
        <v>5100</v>
      </c>
      <c r="E228" s="140" t="s">
        <v>6497</v>
      </c>
      <c r="F228" s="140" t="s">
        <v>7</v>
      </c>
      <c r="G228" s="140" t="s">
        <v>3663</v>
      </c>
      <c r="H228" s="140"/>
      <c r="I228" s="253"/>
    </row>
    <row r="229" spans="1:9" s="848" customFormat="1" ht="13.5">
      <c r="A229" s="822" t="s">
        <v>7449</v>
      </c>
      <c r="B229" s="835" t="s">
        <v>7450</v>
      </c>
      <c r="C229" s="835" t="s">
        <v>7450</v>
      </c>
      <c r="D229" s="131">
        <v>5352</v>
      </c>
      <c r="E229" s="140" t="s">
        <v>6497</v>
      </c>
      <c r="F229" s="140" t="s">
        <v>7</v>
      </c>
      <c r="G229" s="140" t="s">
        <v>3663</v>
      </c>
      <c r="H229" s="140"/>
      <c r="I229" s="253"/>
    </row>
    <row r="230" spans="1:9" s="848" customFormat="1" ht="24">
      <c r="A230" s="822" t="s">
        <v>7451</v>
      </c>
      <c r="B230" s="835" t="s">
        <v>7452</v>
      </c>
      <c r="C230" s="835" t="s">
        <v>7452</v>
      </c>
      <c r="D230" s="131">
        <v>12276</v>
      </c>
      <c r="E230" s="140" t="s">
        <v>6497</v>
      </c>
      <c r="F230" s="140" t="s">
        <v>7</v>
      </c>
      <c r="G230" s="140" t="s">
        <v>3663</v>
      </c>
      <c r="H230" s="140"/>
      <c r="I230" s="253"/>
    </row>
    <row r="231" spans="1:9" s="848" customFormat="1" ht="13.5">
      <c r="A231" s="822" t="s">
        <v>7453</v>
      </c>
      <c r="B231" s="835" t="s">
        <v>7454</v>
      </c>
      <c r="C231" s="835" t="s">
        <v>7454</v>
      </c>
      <c r="D231" s="131">
        <v>12492</v>
      </c>
      <c r="E231" s="140" t="s">
        <v>6497</v>
      </c>
      <c r="F231" s="140" t="s">
        <v>7</v>
      </c>
      <c r="G231" s="140" t="s">
        <v>3663</v>
      </c>
      <c r="H231" s="140"/>
      <c r="I231" s="253"/>
    </row>
    <row r="232" spans="1:9" s="848" customFormat="1" ht="24">
      <c r="A232" s="822" t="s">
        <v>7455</v>
      </c>
      <c r="B232" s="835" t="s">
        <v>7456</v>
      </c>
      <c r="C232" s="835" t="s">
        <v>7456</v>
      </c>
      <c r="D232" s="131">
        <v>30660</v>
      </c>
      <c r="E232" s="140" t="s">
        <v>6497</v>
      </c>
      <c r="F232" s="140" t="s">
        <v>7</v>
      </c>
      <c r="G232" s="140" t="s">
        <v>3663</v>
      </c>
      <c r="H232" s="140"/>
      <c r="I232" s="253"/>
    </row>
    <row r="233" spans="1:9" s="848" customFormat="1" ht="13.5">
      <c r="A233" s="822" t="s">
        <v>7457</v>
      </c>
      <c r="B233" s="835" t="s">
        <v>7458</v>
      </c>
      <c r="C233" s="835" t="s">
        <v>7458</v>
      </c>
      <c r="D233" s="131">
        <v>35652</v>
      </c>
      <c r="E233" s="140" t="s">
        <v>6497</v>
      </c>
      <c r="F233" s="140" t="s">
        <v>7</v>
      </c>
      <c r="G233" s="140" t="s">
        <v>3663</v>
      </c>
      <c r="H233" s="140"/>
      <c r="I233" s="253"/>
    </row>
    <row r="234" spans="1:9" s="848" customFormat="1" ht="24">
      <c r="A234" s="822" t="s">
        <v>7459</v>
      </c>
      <c r="B234" s="835" t="s">
        <v>7460</v>
      </c>
      <c r="C234" s="835" t="s">
        <v>7460</v>
      </c>
      <c r="D234" s="131">
        <v>1884</v>
      </c>
      <c r="E234" s="140" t="s">
        <v>6497</v>
      </c>
      <c r="F234" s="140" t="s">
        <v>7</v>
      </c>
      <c r="G234" s="140" t="s">
        <v>3663</v>
      </c>
      <c r="H234" s="140"/>
      <c r="I234" s="253"/>
    </row>
    <row r="235" spans="1:9" s="848" customFormat="1" ht="24">
      <c r="A235" s="822" t="s">
        <v>7461</v>
      </c>
      <c r="B235" s="835" t="s">
        <v>7462</v>
      </c>
      <c r="C235" s="835" t="s">
        <v>7462</v>
      </c>
      <c r="D235" s="131">
        <v>2940</v>
      </c>
      <c r="E235" s="140" t="s">
        <v>6497</v>
      </c>
      <c r="F235" s="140" t="s">
        <v>7</v>
      </c>
      <c r="G235" s="140" t="s">
        <v>3663</v>
      </c>
      <c r="H235" s="140"/>
      <c r="I235" s="253"/>
    </row>
    <row r="236" spans="1:9" s="848" customFormat="1" ht="13.5">
      <c r="A236" s="822" t="s">
        <v>7861</v>
      </c>
      <c r="B236" s="835" t="s">
        <v>3937</v>
      </c>
      <c r="C236" s="835" t="s">
        <v>3937</v>
      </c>
      <c r="D236" s="131">
        <v>3576</v>
      </c>
      <c r="E236" s="140" t="s">
        <v>6497</v>
      </c>
      <c r="F236" s="140" t="s">
        <v>7</v>
      </c>
      <c r="G236" s="140" t="s">
        <v>3663</v>
      </c>
      <c r="H236" s="140"/>
      <c r="I236" s="253"/>
    </row>
    <row r="237" spans="1:9" s="848" customFormat="1" ht="24">
      <c r="A237" s="822" t="s">
        <v>7463</v>
      </c>
      <c r="B237" s="835" t="s">
        <v>7464</v>
      </c>
      <c r="C237" s="835" t="s">
        <v>7464</v>
      </c>
      <c r="D237" s="131">
        <v>5844</v>
      </c>
      <c r="E237" s="140" t="s">
        <v>6497</v>
      </c>
      <c r="F237" s="140" t="s">
        <v>7</v>
      </c>
      <c r="G237" s="140" t="s">
        <v>3664</v>
      </c>
      <c r="H237" s="140"/>
      <c r="I237" s="253"/>
    </row>
    <row r="238" spans="1:9" s="848" customFormat="1" ht="13.5">
      <c r="A238" s="822" t="s">
        <v>7862</v>
      </c>
      <c r="B238" s="835" t="s">
        <v>2623</v>
      </c>
      <c r="C238" s="835" t="s">
        <v>2623</v>
      </c>
      <c r="D238" s="131">
        <v>15096</v>
      </c>
      <c r="E238" s="140" t="s">
        <v>6497</v>
      </c>
      <c r="F238" s="140" t="s">
        <v>7</v>
      </c>
      <c r="G238" s="140" t="s">
        <v>3664</v>
      </c>
      <c r="H238" s="140"/>
      <c r="I238" s="253"/>
    </row>
    <row r="239" spans="1:9" s="848" customFormat="1" ht="13.5">
      <c r="A239" s="822" t="s">
        <v>7863</v>
      </c>
      <c r="B239" s="835" t="s">
        <v>2629</v>
      </c>
      <c r="C239" s="835" t="s">
        <v>2629</v>
      </c>
      <c r="D239" s="131">
        <v>3576</v>
      </c>
      <c r="E239" s="140" t="s">
        <v>6497</v>
      </c>
      <c r="F239" s="140" t="s">
        <v>7</v>
      </c>
      <c r="G239" s="140" t="s">
        <v>3664</v>
      </c>
      <c r="H239" s="140"/>
      <c r="I239" s="253"/>
    </row>
    <row r="240" spans="1:9" s="848" customFormat="1" ht="13.5">
      <c r="A240" s="822" t="s">
        <v>7636</v>
      </c>
      <c r="B240" s="835" t="s">
        <v>7637</v>
      </c>
      <c r="C240" s="835" t="s">
        <v>7637</v>
      </c>
      <c r="D240" s="131">
        <v>189000</v>
      </c>
      <c r="E240" s="140" t="s">
        <v>6497</v>
      </c>
      <c r="F240" s="140" t="s">
        <v>7</v>
      </c>
      <c r="G240" s="140" t="s">
        <v>3663</v>
      </c>
      <c r="H240" s="140" t="s">
        <v>5929</v>
      </c>
      <c r="I240" s="253"/>
    </row>
    <row r="241" spans="1:9" s="848" customFormat="1" ht="24">
      <c r="A241" s="822" t="s">
        <v>7638</v>
      </c>
      <c r="B241" s="835" t="s">
        <v>7639</v>
      </c>
      <c r="C241" s="835" t="s">
        <v>7639</v>
      </c>
      <c r="D241" s="131">
        <v>7428</v>
      </c>
      <c r="E241" s="140" t="s">
        <v>6497</v>
      </c>
      <c r="F241" s="140" t="s">
        <v>7</v>
      </c>
      <c r="G241" s="140" t="s">
        <v>3663</v>
      </c>
      <c r="H241" s="140"/>
      <c r="I241" s="253"/>
    </row>
    <row r="242" spans="1:9" s="848" customFormat="1" ht="24">
      <c r="A242" s="822" t="s">
        <v>7465</v>
      </c>
      <c r="B242" s="835" t="s">
        <v>7466</v>
      </c>
      <c r="C242" s="835" t="s">
        <v>7466</v>
      </c>
      <c r="D242" s="131">
        <v>8916</v>
      </c>
      <c r="E242" s="140" t="s">
        <v>6497</v>
      </c>
      <c r="F242" s="140" t="s">
        <v>7</v>
      </c>
      <c r="G242" s="140" t="s">
        <v>3663</v>
      </c>
      <c r="H242" s="140"/>
      <c r="I242" s="253"/>
    </row>
    <row r="243" spans="1:9" s="848" customFormat="1" ht="13.5">
      <c r="A243" s="822" t="s">
        <v>7864</v>
      </c>
      <c r="B243" s="835" t="s">
        <v>2706</v>
      </c>
      <c r="C243" s="835" t="s">
        <v>2706</v>
      </c>
      <c r="D243" s="131">
        <v>3792</v>
      </c>
      <c r="E243" s="140" t="s">
        <v>6497</v>
      </c>
      <c r="F243" s="140" t="s">
        <v>7</v>
      </c>
      <c r="G243" s="140" t="s">
        <v>3666</v>
      </c>
      <c r="H243" s="140"/>
      <c r="I243" s="253"/>
    </row>
    <row r="244" spans="1:9" s="848" customFormat="1" ht="13.5">
      <c r="A244" s="822" t="s">
        <v>7865</v>
      </c>
      <c r="B244" s="835" t="s">
        <v>2709</v>
      </c>
      <c r="C244" s="835" t="s">
        <v>2709</v>
      </c>
      <c r="D244" s="131">
        <v>6612</v>
      </c>
      <c r="E244" s="140" t="s">
        <v>6497</v>
      </c>
      <c r="F244" s="140" t="s">
        <v>7</v>
      </c>
      <c r="G244" s="140" t="s">
        <v>3666</v>
      </c>
      <c r="H244" s="140"/>
      <c r="I244" s="253"/>
    </row>
    <row r="245" spans="1:9" s="848" customFormat="1" ht="13.5">
      <c r="A245" s="822" t="s">
        <v>7866</v>
      </c>
      <c r="B245" s="835" t="s">
        <v>2712</v>
      </c>
      <c r="C245" s="835" t="s">
        <v>2712</v>
      </c>
      <c r="D245" s="131">
        <v>9432</v>
      </c>
      <c r="E245" s="140" t="s">
        <v>6497</v>
      </c>
      <c r="F245" s="140" t="s">
        <v>7</v>
      </c>
      <c r="G245" s="140" t="s">
        <v>3666</v>
      </c>
      <c r="H245" s="140"/>
      <c r="I245" s="253"/>
    </row>
    <row r="246" spans="1:9" s="848" customFormat="1" ht="13.5">
      <c r="A246" s="822" t="s">
        <v>7867</v>
      </c>
      <c r="B246" s="835" t="s">
        <v>2715</v>
      </c>
      <c r="C246" s="835" t="s">
        <v>2715</v>
      </c>
      <c r="D246" s="131">
        <v>12276</v>
      </c>
      <c r="E246" s="140" t="s">
        <v>6497</v>
      </c>
      <c r="F246" s="140" t="s">
        <v>7</v>
      </c>
      <c r="G246" s="140" t="s">
        <v>3666</v>
      </c>
      <c r="H246" s="140"/>
      <c r="I246" s="253"/>
    </row>
    <row r="247" spans="1:9" s="848" customFormat="1" ht="24">
      <c r="A247" s="822" t="s">
        <v>7467</v>
      </c>
      <c r="B247" s="835" t="s">
        <v>7468</v>
      </c>
      <c r="C247" s="835" t="s">
        <v>7468</v>
      </c>
      <c r="D247" s="131">
        <v>15096</v>
      </c>
      <c r="E247" s="140" t="s">
        <v>6497</v>
      </c>
      <c r="F247" s="140" t="s">
        <v>7</v>
      </c>
      <c r="G247" s="140" t="s">
        <v>3666</v>
      </c>
      <c r="H247" s="140"/>
      <c r="I247" s="253"/>
    </row>
    <row r="248" spans="1:9" s="848" customFormat="1" ht="13.5">
      <c r="A248" s="822" t="s">
        <v>7469</v>
      </c>
      <c r="B248" s="835" t="s">
        <v>7470</v>
      </c>
      <c r="C248" s="835" t="s">
        <v>7470</v>
      </c>
      <c r="D248" s="131">
        <v>4860</v>
      </c>
      <c r="E248" s="140" t="s">
        <v>6497</v>
      </c>
      <c r="F248" s="140" t="s">
        <v>7</v>
      </c>
      <c r="G248" s="140" t="s">
        <v>3666</v>
      </c>
      <c r="H248" s="140"/>
      <c r="I248" s="253"/>
    </row>
    <row r="249" spans="1:9" s="848" customFormat="1" ht="13.5">
      <c r="A249" s="822" t="s">
        <v>7471</v>
      </c>
      <c r="B249" s="835" t="s">
        <v>7472</v>
      </c>
      <c r="C249" s="835" t="s">
        <v>7472</v>
      </c>
      <c r="D249" s="131">
        <v>15576</v>
      </c>
      <c r="E249" s="140" t="s">
        <v>6497</v>
      </c>
      <c r="F249" s="140" t="s">
        <v>7</v>
      </c>
      <c r="G249" s="140" t="s">
        <v>3666</v>
      </c>
      <c r="H249" s="140"/>
      <c r="I249" s="253"/>
    </row>
    <row r="250" spans="1:9" s="848" customFormat="1" ht="13.5">
      <c r="A250" s="822" t="s">
        <v>7473</v>
      </c>
      <c r="B250" s="835" t="s">
        <v>7474</v>
      </c>
      <c r="C250" s="835" t="s">
        <v>7474</v>
      </c>
      <c r="D250" s="131">
        <v>14592</v>
      </c>
      <c r="E250" s="140" t="s">
        <v>6497</v>
      </c>
      <c r="F250" s="140" t="s">
        <v>7</v>
      </c>
      <c r="G250" s="140" t="s">
        <v>3666</v>
      </c>
      <c r="H250" s="140"/>
      <c r="I250" s="253"/>
    </row>
    <row r="251" spans="1:9" s="848" customFormat="1" ht="13.5">
      <c r="A251" s="822" t="s">
        <v>7868</v>
      </c>
      <c r="B251" s="835" t="s">
        <v>6762</v>
      </c>
      <c r="C251" s="835" t="s">
        <v>6762</v>
      </c>
      <c r="D251" s="131">
        <v>24348</v>
      </c>
      <c r="E251" s="140" t="s">
        <v>6497</v>
      </c>
      <c r="F251" s="140" t="s">
        <v>7</v>
      </c>
      <c r="G251" s="140" t="s">
        <v>3666</v>
      </c>
      <c r="H251" s="140"/>
      <c r="I251" s="253"/>
    </row>
    <row r="252" spans="1:9" s="848" customFormat="1" ht="13.5">
      <c r="A252" s="822" t="s">
        <v>7475</v>
      </c>
      <c r="B252" s="835" t="s">
        <v>7476</v>
      </c>
      <c r="C252" s="835" t="s">
        <v>7476</v>
      </c>
      <c r="D252" s="131">
        <v>9732</v>
      </c>
      <c r="E252" s="140" t="s">
        <v>6497</v>
      </c>
      <c r="F252" s="140" t="s">
        <v>7</v>
      </c>
      <c r="G252" s="140" t="s">
        <v>3666</v>
      </c>
      <c r="H252" s="140"/>
      <c r="I252" s="253"/>
    </row>
    <row r="253" spans="1:9" s="848" customFormat="1" ht="13.5">
      <c r="A253" s="822" t="s">
        <v>7869</v>
      </c>
      <c r="B253" s="835" t="s">
        <v>4270</v>
      </c>
      <c r="C253" s="835" t="s">
        <v>4270</v>
      </c>
      <c r="D253" s="131">
        <v>15576</v>
      </c>
      <c r="E253" s="140" t="s">
        <v>6497</v>
      </c>
      <c r="F253" s="140" t="s">
        <v>7</v>
      </c>
      <c r="G253" s="140" t="s">
        <v>3666</v>
      </c>
      <c r="H253" s="140"/>
      <c r="I253" s="253"/>
    </row>
    <row r="254" spans="1:9" s="848" customFormat="1" ht="13.5">
      <c r="A254" s="822" t="s">
        <v>7477</v>
      </c>
      <c r="B254" s="835" t="s">
        <v>7478</v>
      </c>
      <c r="C254" s="835" t="s">
        <v>7478</v>
      </c>
      <c r="D254" s="131">
        <v>1812</v>
      </c>
      <c r="E254" s="140" t="s">
        <v>6497</v>
      </c>
      <c r="F254" s="140" t="s">
        <v>7</v>
      </c>
      <c r="G254" s="140" t="s">
        <v>3663</v>
      </c>
      <c r="H254" s="140"/>
      <c r="I254" s="253"/>
    </row>
    <row r="255" spans="1:9" s="848" customFormat="1" ht="13.5">
      <c r="A255" s="822" t="s">
        <v>7870</v>
      </c>
      <c r="B255" s="835" t="s">
        <v>4670</v>
      </c>
      <c r="C255" s="835" t="s">
        <v>4670</v>
      </c>
      <c r="D255" s="131">
        <v>4440</v>
      </c>
      <c r="E255" s="140" t="s">
        <v>6497</v>
      </c>
      <c r="F255" s="140" t="s">
        <v>7</v>
      </c>
      <c r="G255" s="140" t="s">
        <v>3666</v>
      </c>
      <c r="H255" s="140"/>
      <c r="I255" s="253"/>
    </row>
    <row r="256" spans="1:9" s="848" customFormat="1" ht="13.5">
      <c r="A256" s="822" t="s">
        <v>7871</v>
      </c>
      <c r="B256" s="835" t="s">
        <v>4682</v>
      </c>
      <c r="C256" s="835" t="s">
        <v>4682</v>
      </c>
      <c r="D256" s="131">
        <v>7488</v>
      </c>
      <c r="E256" s="140" t="s">
        <v>6497</v>
      </c>
      <c r="F256" s="140" t="s">
        <v>7</v>
      </c>
      <c r="G256" s="140" t="s">
        <v>3666</v>
      </c>
      <c r="H256" s="140"/>
      <c r="I256" s="253"/>
    </row>
    <row r="257" spans="1:9" s="848" customFormat="1" ht="13.5">
      <c r="A257" s="822" t="s">
        <v>7872</v>
      </c>
      <c r="B257" s="835" t="s">
        <v>4694</v>
      </c>
      <c r="C257" s="835" t="s">
        <v>4694</v>
      </c>
      <c r="D257" s="131">
        <v>9984</v>
      </c>
      <c r="E257" s="140" t="s">
        <v>6497</v>
      </c>
      <c r="F257" s="140" t="s">
        <v>7</v>
      </c>
      <c r="G257" s="140" t="s">
        <v>3666</v>
      </c>
      <c r="H257" s="140"/>
      <c r="I257" s="253"/>
    </row>
    <row r="258" spans="1:9" s="848" customFormat="1" ht="13.5">
      <c r="A258" s="822" t="s">
        <v>7873</v>
      </c>
      <c r="B258" s="835" t="s">
        <v>4706</v>
      </c>
      <c r="C258" s="835" t="s">
        <v>4706</v>
      </c>
      <c r="D258" s="131">
        <v>12132</v>
      </c>
      <c r="E258" s="140" t="s">
        <v>6497</v>
      </c>
      <c r="F258" s="140" t="s">
        <v>7</v>
      </c>
      <c r="G258" s="140" t="s">
        <v>3666</v>
      </c>
      <c r="H258" s="140"/>
      <c r="I258" s="253"/>
    </row>
    <row r="259" spans="1:9" s="848" customFormat="1" ht="24">
      <c r="A259" s="822" t="s">
        <v>7479</v>
      </c>
      <c r="B259" s="835" t="s">
        <v>7480</v>
      </c>
      <c r="C259" s="835" t="s">
        <v>7480</v>
      </c>
      <c r="D259" s="131">
        <v>14076</v>
      </c>
      <c r="E259" s="140" t="s">
        <v>6497</v>
      </c>
      <c r="F259" s="140" t="s">
        <v>7</v>
      </c>
      <c r="G259" s="140" t="s">
        <v>3666</v>
      </c>
      <c r="H259" s="140"/>
      <c r="I259" s="253"/>
    </row>
    <row r="260" spans="1:9" s="848" customFormat="1" ht="24">
      <c r="A260" s="822" t="s">
        <v>7481</v>
      </c>
      <c r="B260" s="835" t="s">
        <v>7482</v>
      </c>
      <c r="C260" s="835" t="s">
        <v>7482</v>
      </c>
      <c r="D260" s="131">
        <v>21216</v>
      </c>
      <c r="E260" s="140" t="s">
        <v>6497</v>
      </c>
      <c r="F260" s="140" t="s">
        <v>7</v>
      </c>
      <c r="G260" s="140" t="s">
        <v>3666</v>
      </c>
      <c r="H260" s="140"/>
      <c r="I260" s="253"/>
    </row>
    <row r="261" spans="1:9" s="848" customFormat="1" ht="24">
      <c r="A261" s="822" t="s">
        <v>7483</v>
      </c>
      <c r="B261" s="835" t="s">
        <v>7484</v>
      </c>
      <c r="C261" s="835" t="s">
        <v>7484</v>
      </c>
      <c r="D261" s="131">
        <v>30984</v>
      </c>
      <c r="E261" s="140" t="s">
        <v>6497</v>
      </c>
      <c r="F261" s="140" t="s">
        <v>7</v>
      </c>
      <c r="G261" s="140" t="s">
        <v>3666</v>
      </c>
      <c r="H261" s="140"/>
      <c r="I261" s="253"/>
    </row>
    <row r="262" spans="1:9" s="848" customFormat="1" ht="13.5">
      <c r="A262" s="822" t="s">
        <v>7874</v>
      </c>
      <c r="B262" s="835" t="s">
        <v>4477</v>
      </c>
      <c r="C262" s="835" t="s">
        <v>4477</v>
      </c>
      <c r="D262" s="131">
        <v>4272</v>
      </c>
      <c r="E262" s="140" t="s">
        <v>6497</v>
      </c>
      <c r="F262" s="140" t="s">
        <v>7</v>
      </c>
      <c r="G262" s="140" t="s">
        <v>3666</v>
      </c>
      <c r="H262" s="140"/>
      <c r="I262" s="253"/>
    </row>
    <row r="263" spans="1:9" s="848" customFormat="1" ht="13.5">
      <c r="A263" s="822" t="s">
        <v>7875</v>
      </c>
      <c r="B263" s="835" t="s">
        <v>4489</v>
      </c>
      <c r="C263" s="835" t="s">
        <v>4489</v>
      </c>
      <c r="D263" s="131">
        <v>6576</v>
      </c>
      <c r="E263" s="140" t="s">
        <v>6497</v>
      </c>
      <c r="F263" s="140" t="s">
        <v>7</v>
      </c>
      <c r="G263" s="140" t="s">
        <v>3666</v>
      </c>
      <c r="H263" s="140"/>
      <c r="I263" s="253"/>
    </row>
    <row r="264" spans="1:9" s="848" customFormat="1" ht="24">
      <c r="A264" s="822" t="s">
        <v>7485</v>
      </c>
      <c r="B264" s="835" t="s">
        <v>7486</v>
      </c>
      <c r="C264" s="835" t="s">
        <v>7486</v>
      </c>
      <c r="D264" s="131">
        <v>10524</v>
      </c>
      <c r="E264" s="140" t="s">
        <v>6497</v>
      </c>
      <c r="F264" s="140" t="s">
        <v>7</v>
      </c>
      <c r="G264" s="140" t="s">
        <v>3666</v>
      </c>
      <c r="H264" s="140"/>
      <c r="I264" s="253"/>
    </row>
    <row r="265" spans="1:9" s="848" customFormat="1" ht="13.5">
      <c r="A265" s="822" t="s">
        <v>7876</v>
      </c>
      <c r="B265" s="835" t="s">
        <v>4525</v>
      </c>
      <c r="C265" s="835" t="s">
        <v>4525</v>
      </c>
      <c r="D265" s="131">
        <v>17280</v>
      </c>
      <c r="E265" s="140" t="s">
        <v>6497</v>
      </c>
      <c r="F265" s="140" t="s">
        <v>7</v>
      </c>
      <c r="G265" s="140" t="s">
        <v>3666</v>
      </c>
      <c r="H265" s="140"/>
      <c r="I265" s="253"/>
    </row>
    <row r="266" spans="1:9" s="848" customFormat="1" ht="13.5">
      <c r="A266" s="822" t="s">
        <v>7877</v>
      </c>
      <c r="B266" s="835" t="s">
        <v>4542</v>
      </c>
      <c r="C266" s="835" t="s">
        <v>4542</v>
      </c>
      <c r="D266" s="131">
        <v>18720</v>
      </c>
      <c r="E266" s="140" t="s">
        <v>6497</v>
      </c>
      <c r="F266" s="140" t="s">
        <v>7</v>
      </c>
      <c r="G266" s="140" t="s">
        <v>3666</v>
      </c>
      <c r="H266" s="140"/>
      <c r="I266" s="253"/>
    </row>
    <row r="267" spans="1:9" s="848" customFormat="1" ht="13.5">
      <c r="A267" s="822" t="s">
        <v>7878</v>
      </c>
      <c r="B267" s="835" t="s">
        <v>4566</v>
      </c>
      <c r="C267" s="835" t="s">
        <v>4566</v>
      </c>
      <c r="D267" s="131">
        <v>32088</v>
      </c>
      <c r="E267" s="140" t="s">
        <v>6497</v>
      </c>
      <c r="F267" s="140" t="s">
        <v>7</v>
      </c>
      <c r="G267" s="140" t="s">
        <v>3666</v>
      </c>
      <c r="H267" s="140"/>
      <c r="I267" s="253"/>
    </row>
    <row r="268" spans="1:9" s="848" customFormat="1" ht="13.5">
      <c r="A268" s="822" t="s">
        <v>7879</v>
      </c>
      <c r="B268" s="835" t="s">
        <v>4578</v>
      </c>
      <c r="C268" s="835" t="s">
        <v>4578</v>
      </c>
      <c r="D268" s="131">
        <v>37068</v>
      </c>
      <c r="E268" s="140" t="s">
        <v>6497</v>
      </c>
      <c r="F268" s="140" t="s">
        <v>7</v>
      </c>
      <c r="G268" s="140" t="s">
        <v>3666</v>
      </c>
      <c r="H268" s="140"/>
      <c r="I268" s="253"/>
    </row>
    <row r="269" spans="1:9" s="848" customFormat="1" ht="24">
      <c r="A269" s="822" t="s">
        <v>7487</v>
      </c>
      <c r="B269" s="835" t="s">
        <v>7488</v>
      </c>
      <c r="C269" s="835" t="s">
        <v>7488</v>
      </c>
      <c r="D269" s="131">
        <v>41172</v>
      </c>
      <c r="E269" s="140" t="s">
        <v>6497</v>
      </c>
      <c r="F269" s="140" t="s">
        <v>7</v>
      </c>
      <c r="G269" s="140" t="s">
        <v>3666</v>
      </c>
      <c r="H269" s="140"/>
      <c r="I269" s="253"/>
    </row>
    <row r="270" spans="1:9" s="848" customFormat="1" ht="24">
      <c r="A270" s="822" t="s">
        <v>7489</v>
      </c>
      <c r="B270" s="835" t="s">
        <v>7490</v>
      </c>
      <c r="C270" s="835" t="s">
        <v>7490</v>
      </c>
      <c r="D270" s="131">
        <v>27276</v>
      </c>
      <c r="E270" s="140" t="s">
        <v>6497</v>
      </c>
      <c r="F270" s="140" t="s">
        <v>7</v>
      </c>
      <c r="G270" s="140" t="s">
        <v>3666</v>
      </c>
      <c r="H270" s="140"/>
      <c r="I270" s="253"/>
    </row>
    <row r="271" spans="1:9" s="848" customFormat="1" ht="24">
      <c r="A271" s="822" t="s">
        <v>7491</v>
      </c>
      <c r="B271" s="835" t="s">
        <v>7492</v>
      </c>
      <c r="C271" s="835" t="s">
        <v>7492</v>
      </c>
      <c r="D271" s="131">
        <v>11400</v>
      </c>
      <c r="E271" s="140" t="s">
        <v>6497</v>
      </c>
      <c r="F271" s="140" t="s">
        <v>7</v>
      </c>
      <c r="G271" s="140" t="s">
        <v>3666</v>
      </c>
      <c r="H271" s="140"/>
      <c r="I271" s="253"/>
    </row>
    <row r="272" spans="1:9" s="848" customFormat="1" ht="24">
      <c r="A272" s="822" t="s">
        <v>7493</v>
      </c>
      <c r="B272" s="835" t="s">
        <v>7494</v>
      </c>
      <c r="C272" s="835" t="s">
        <v>7494</v>
      </c>
      <c r="D272" s="131">
        <v>9444</v>
      </c>
      <c r="E272" s="140" t="s">
        <v>6497</v>
      </c>
      <c r="F272" s="140" t="s">
        <v>7</v>
      </c>
      <c r="G272" s="140" t="s">
        <v>3666</v>
      </c>
      <c r="H272" s="140"/>
      <c r="I272" s="253"/>
    </row>
    <row r="273" spans="1:9" s="848" customFormat="1" ht="24">
      <c r="A273" s="822" t="s">
        <v>7495</v>
      </c>
      <c r="B273" s="835" t="s">
        <v>7496</v>
      </c>
      <c r="C273" s="835" t="s">
        <v>7496</v>
      </c>
      <c r="D273" s="131">
        <v>27276</v>
      </c>
      <c r="E273" s="140" t="s">
        <v>6497</v>
      </c>
      <c r="F273" s="140" t="s">
        <v>7</v>
      </c>
      <c r="G273" s="140" t="s">
        <v>3666</v>
      </c>
      <c r="H273" s="140"/>
      <c r="I273" s="253"/>
    </row>
    <row r="274" spans="1:9" s="848" customFormat="1" ht="24">
      <c r="A274" s="822" t="s">
        <v>7497</v>
      </c>
      <c r="B274" s="835" t="s">
        <v>7498</v>
      </c>
      <c r="C274" s="835" t="s">
        <v>7498</v>
      </c>
      <c r="D274" s="131">
        <v>8376</v>
      </c>
      <c r="E274" s="140" t="s">
        <v>6497</v>
      </c>
      <c r="F274" s="140" t="s">
        <v>7</v>
      </c>
      <c r="G274" s="140" t="s">
        <v>3666</v>
      </c>
      <c r="H274" s="140"/>
      <c r="I274" s="253"/>
    </row>
    <row r="275" spans="1:9" s="848" customFormat="1" ht="24">
      <c r="A275" s="822" t="s">
        <v>9013</v>
      </c>
      <c r="B275" s="835" t="s">
        <v>9022</v>
      </c>
      <c r="C275" s="835" t="s">
        <v>9022</v>
      </c>
      <c r="D275" s="131">
        <v>5688</v>
      </c>
      <c r="E275" s="140" t="s">
        <v>6497</v>
      </c>
      <c r="F275" s="140" t="s">
        <v>7</v>
      </c>
      <c r="G275" s="140" t="s">
        <v>3666</v>
      </c>
      <c r="H275" s="833"/>
      <c r="I275" s="253"/>
    </row>
    <row r="276" spans="1:9" s="848" customFormat="1" ht="24">
      <c r="A276" s="822" t="s">
        <v>9014</v>
      </c>
      <c r="B276" s="835" t="s">
        <v>9021</v>
      </c>
      <c r="C276" s="835" t="s">
        <v>9021</v>
      </c>
      <c r="D276" s="131">
        <v>5688</v>
      </c>
      <c r="E276" s="140" t="s">
        <v>6497</v>
      </c>
      <c r="F276" s="140" t="s">
        <v>7</v>
      </c>
      <c r="G276" s="140" t="s">
        <v>3666</v>
      </c>
      <c r="H276" s="833"/>
      <c r="I276" s="253"/>
    </row>
    <row r="277" spans="1:9" s="848" customFormat="1" ht="24">
      <c r="A277" s="822" t="s">
        <v>7499</v>
      </c>
      <c r="B277" s="835" t="s">
        <v>7500</v>
      </c>
      <c r="C277" s="835" t="s">
        <v>7500</v>
      </c>
      <c r="D277" s="131">
        <v>7560</v>
      </c>
      <c r="E277" s="140" t="s">
        <v>6497</v>
      </c>
      <c r="F277" s="140" t="s">
        <v>7</v>
      </c>
      <c r="G277" s="140" t="s">
        <v>3664</v>
      </c>
      <c r="H277" s="140" t="s">
        <v>5929</v>
      </c>
      <c r="I277" s="253"/>
    </row>
    <row r="278" spans="1:9" s="848" customFormat="1" ht="24">
      <c r="A278" s="822" t="s">
        <v>7501</v>
      </c>
      <c r="B278" s="835" t="s">
        <v>7502</v>
      </c>
      <c r="C278" s="835" t="s">
        <v>7502</v>
      </c>
      <c r="D278" s="131">
        <v>3780</v>
      </c>
      <c r="E278" s="140" t="s">
        <v>6497</v>
      </c>
      <c r="F278" s="140" t="s">
        <v>7</v>
      </c>
      <c r="G278" s="140" t="s">
        <v>3664</v>
      </c>
      <c r="H278" s="140" t="s">
        <v>5929</v>
      </c>
      <c r="I278" s="253"/>
    </row>
    <row r="279" spans="1:9" s="848" customFormat="1" ht="13.5">
      <c r="A279" s="822" t="s">
        <v>7880</v>
      </c>
      <c r="B279" s="835" t="s">
        <v>5477</v>
      </c>
      <c r="C279" s="835" t="s">
        <v>5477</v>
      </c>
      <c r="D279" s="131">
        <v>5676</v>
      </c>
      <c r="E279" s="140" t="s">
        <v>6497</v>
      </c>
      <c r="F279" s="140" t="s">
        <v>7</v>
      </c>
      <c r="G279" s="140" t="s">
        <v>3664</v>
      </c>
      <c r="H279" s="140"/>
      <c r="I279" s="253"/>
    </row>
    <row r="280" spans="1:9" s="848" customFormat="1" ht="24">
      <c r="A280" s="822" t="s">
        <v>7503</v>
      </c>
      <c r="B280" s="835" t="s">
        <v>7504</v>
      </c>
      <c r="C280" s="835" t="s">
        <v>7504</v>
      </c>
      <c r="D280" s="131">
        <v>9456</v>
      </c>
      <c r="E280" s="140" t="s">
        <v>6497</v>
      </c>
      <c r="F280" s="140" t="s">
        <v>7</v>
      </c>
      <c r="G280" s="140" t="s">
        <v>3664</v>
      </c>
      <c r="H280" s="140" t="s">
        <v>5929</v>
      </c>
      <c r="I280" s="253"/>
    </row>
    <row r="281" spans="1:9" s="848" customFormat="1" ht="24">
      <c r="A281" s="822" t="s">
        <v>7505</v>
      </c>
      <c r="B281" s="835" t="s">
        <v>7506</v>
      </c>
      <c r="C281" s="835" t="s">
        <v>7506</v>
      </c>
      <c r="D281" s="131">
        <v>12852</v>
      </c>
      <c r="E281" s="140" t="s">
        <v>6497</v>
      </c>
      <c r="F281" s="140" t="s">
        <v>7</v>
      </c>
      <c r="G281" s="140" t="s">
        <v>3664</v>
      </c>
      <c r="H281" s="140" t="s">
        <v>5929</v>
      </c>
      <c r="I281" s="253"/>
    </row>
    <row r="282" spans="1:9" s="848" customFormat="1" ht="24">
      <c r="A282" s="822" t="s">
        <v>7507</v>
      </c>
      <c r="B282" s="835" t="s">
        <v>7508</v>
      </c>
      <c r="C282" s="835" t="s">
        <v>7508</v>
      </c>
      <c r="D282" s="131">
        <v>20796</v>
      </c>
      <c r="E282" s="140" t="s">
        <v>6497</v>
      </c>
      <c r="F282" s="140" t="s">
        <v>7</v>
      </c>
      <c r="G282" s="140" t="s">
        <v>3664</v>
      </c>
      <c r="H282" s="140" t="s">
        <v>5929</v>
      </c>
      <c r="I282" s="253"/>
    </row>
    <row r="283" spans="1:9" s="848" customFormat="1" ht="24">
      <c r="A283" s="822" t="s">
        <v>7640</v>
      </c>
      <c r="B283" s="835" t="s">
        <v>7641</v>
      </c>
      <c r="C283" s="835" t="s">
        <v>7642</v>
      </c>
      <c r="D283" s="131">
        <v>696</v>
      </c>
      <c r="E283" s="140" t="s">
        <v>6497</v>
      </c>
      <c r="F283" s="140" t="s">
        <v>7</v>
      </c>
      <c r="G283" s="140" t="s">
        <v>3663</v>
      </c>
      <c r="H283" s="140"/>
      <c r="I283" s="253"/>
    </row>
    <row r="284" spans="1:9" s="848" customFormat="1" ht="24">
      <c r="A284" s="822" t="s">
        <v>7509</v>
      </c>
      <c r="B284" s="835" t="s">
        <v>7510</v>
      </c>
      <c r="C284" s="835" t="s">
        <v>7511</v>
      </c>
      <c r="D284" s="131">
        <v>3180</v>
      </c>
      <c r="E284" s="140" t="s">
        <v>6497</v>
      </c>
      <c r="F284" s="140" t="s">
        <v>7</v>
      </c>
      <c r="G284" s="140" t="s">
        <v>3663</v>
      </c>
      <c r="H284" s="140"/>
      <c r="I284" s="253"/>
    </row>
    <row r="285" spans="1:9" s="848" customFormat="1" ht="24">
      <c r="A285" s="822" t="s">
        <v>7512</v>
      </c>
      <c r="B285" s="835" t="s">
        <v>7513</v>
      </c>
      <c r="C285" s="835" t="s">
        <v>7513</v>
      </c>
      <c r="D285" s="131">
        <v>3012</v>
      </c>
      <c r="E285" s="140" t="s">
        <v>6497</v>
      </c>
      <c r="F285" s="140" t="s">
        <v>7</v>
      </c>
      <c r="G285" s="140" t="s">
        <v>3663</v>
      </c>
      <c r="H285" s="140"/>
      <c r="I285" s="253"/>
    </row>
    <row r="286" spans="1:9" s="848" customFormat="1" ht="24">
      <c r="A286" s="822" t="s">
        <v>7881</v>
      </c>
      <c r="B286" s="835" t="s">
        <v>2881</v>
      </c>
      <c r="C286" s="835" t="s">
        <v>2881</v>
      </c>
      <c r="D286" s="131">
        <v>2676</v>
      </c>
      <c r="E286" s="140" t="s">
        <v>6497</v>
      </c>
      <c r="F286" s="140" t="s">
        <v>7</v>
      </c>
      <c r="G286" s="140" t="s">
        <v>3666</v>
      </c>
      <c r="H286" s="140"/>
      <c r="I286" s="253"/>
    </row>
    <row r="287" spans="1:9" s="848" customFormat="1" ht="24">
      <c r="A287" s="822" t="s">
        <v>7882</v>
      </c>
      <c r="B287" s="835" t="s">
        <v>2863</v>
      </c>
      <c r="C287" s="835" t="s">
        <v>2863</v>
      </c>
      <c r="D287" s="131">
        <v>8892</v>
      </c>
      <c r="E287" s="140" t="s">
        <v>6497</v>
      </c>
      <c r="F287" s="140" t="s">
        <v>7</v>
      </c>
      <c r="G287" s="140" t="s">
        <v>3666</v>
      </c>
      <c r="H287" s="140"/>
      <c r="I287" s="253"/>
    </row>
    <row r="288" spans="1:9" s="848" customFormat="1" ht="24">
      <c r="A288" s="822" t="s">
        <v>7883</v>
      </c>
      <c r="B288" s="835" t="s">
        <v>2857</v>
      </c>
      <c r="C288" s="835" t="s">
        <v>2857</v>
      </c>
      <c r="D288" s="131">
        <v>3684</v>
      </c>
      <c r="E288" s="140" t="s">
        <v>6497</v>
      </c>
      <c r="F288" s="140" t="s">
        <v>7</v>
      </c>
      <c r="G288" s="140" t="s">
        <v>3666</v>
      </c>
      <c r="H288" s="140"/>
      <c r="I288" s="253"/>
    </row>
    <row r="289" spans="1:9" s="848" customFormat="1" ht="13.5">
      <c r="A289" s="822" t="s">
        <v>7884</v>
      </c>
      <c r="B289" s="835" t="s">
        <v>6347</v>
      </c>
      <c r="C289" s="835" t="s">
        <v>6347</v>
      </c>
      <c r="D289" s="131">
        <v>17304</v>
      </c>
      <c r="E289" s="140" t="s">
        <v>6497</v>
      </c>
      <c r="F289" s="140" t="s">
        <v>7</v>
      </c>
      <c r="G289" s="140" t="s">
        <v>3666</v>
      </c>
      <c r="H289" s="140"/>
      <c r="I289" s="253"/>
    </row>
    <row r="290" spans="1:9" s="848" customFormat="1" ht="24">
      <c r="A290" s="822" t="s">
        <v>7514</v>
      </c>
      <c r="B290" s="835" t="s">
        <v>7515</v>
      </c>
      <c r="C290" s="835" t="s">
        <v>7515</v>
      </c>
      <c r="D290" s="131">
        <v>10392</v>
      </c>
      <c r="E290" s="140" t="s">
        <v>6497</v>
      </c>
      <c r="F290" s="140" t="s">
        <v>7</v>
      </c>
      <c r="G290" s="140" t="s">
        <v>3666</v>
      </c>
      <c r="H290" s="140"/>
      <c r="I290" s="253"/>
    </row>
    <row r="291" spans="1:9" s="848" customFormat="1" ht="24">
      <c r="A291" s="822" t="s">
        <v>7516</v>
      </c>
      <c r="B291" s="835" t="s">
        <v>7517</v>
      </c>
      <c r="C291" s="835" t="s">
        <v>7517</v>
      </c>
      <c r="D291" s="131">
        <v>2316</v>
      </c>
      <c r="E291" s="140" t="s">
        <v>6497</v>
      </c>
      <c r="F291" s="140" t="s">
        <v>7</v>
      </c>
      <c r="G291" s="140" t="s">
        <v>3666</v>
      </c>
      <c r="H291" s="140"/>
      <c r="I291" s="253"/>
    </row>
    <row r="292" spans="1:9" s="848" customFormat="1" ht="24">
      <c r="A292" s="822" t="s">
        <v>7885</v>
      </c>
      <c r="B292" s="835" t="s">
        <v>3207</v>
      </c>
      <c r="C292" s="835" t="s">
        <v>3208</v>
      </c>
      <c r="D292" s="131">
        <v>4464</v>
      </c>
      <c r="E292" s="140" t="s">
        <v>6497</v>
      </c>
      <c r="F292" s="140" t="s">
        <v>7</v>
      </c>
      <c r="G292" s="140" t="s">
        <v>3663</v>
      </c>
      <c r="H292" s="140"/>
      <c r="I292" s="253"/>
    </row>
    <row r="293" spans="1:9" s="848" customFormat="1" ht="13.5">
      <c r="A293" s="822" t="s">
        <v>7886</v>
      </c>
      <c r="B293" s="835" t="s">
        <v>3908</v>
      </c>
      <c r="C293" s="835" t="s">
        <v>3908</v>
      </c>
      <c r="D293" s="131">
        <v>3336</v>
      </c>
      <c r="E293" s="140" t="s">
        <v>6497</v>
      </c>
      <c r="F293" s="140" t="s">
        <v>7</v>
      </c>
      <c r="G293" s="140" t="s">
        <v>3663</v>
      </c>
      <c r="H293" s="140"/>
      <c r="I293" s="253"/>
    </row>
    <row r="294" spans="1:9" s="848" customFormat="1" ht="24">
      <c r="A294" s="822" t="s">
        <v>7518</v>
      </c>
      <c r="B294" s="835" t="s">
        <v>7519</v>
      </c>
      <c r="C294" s="835" t="s">
        <v>7519</v>
      </c>
      <c r="D294" s="131">
        <v>7320</v>
      </c>
      <c r="E294" s="140" t="s">
        <v>6497</v>
      </c>
      <c r="F294" s="140" t="s">
        <v>7</v>
      </c>
      <c r="G294" s="140" t="s">
        <v>3663</v>
      </c>
      <c r="H294" s="140"/>
      <c r="I294" s="253"/>
    </row>
    <row r="295" spans="1:9" s="848" customFormat="1" ht="13.5">
      <c r="A295" s="822" t="s">
        <v>7887</v>
      </c>
      <c r="B295" s="835" t="s">
        <v>4198</v>
      </c>
      <c r="C295" s="835" t="s">
        <v>4198</v>
      </c>
      <c r="D295" s="131">
        <v>7692</v>
      </c>
      <c r="E295" s="140" t="s">
        <v>6497</v>
      </c>
      <c r="F295" s="140" t="s">
        <v>7</v>
      </c>
      <c r="G295" s="140" t="s">
        <v>3663</v>
      </c>
      <c r="H295" s="140"/>
      <c r="I295" s="253"/>
    </row>
    <row r="296" spans="1:9" s="848" customFormat="1" ht="24">
      <c r="A296" s="822" t="s">
        <v>7520</v>
      </c>
      <c r="B296" s="835" t="s">
        <v>7521</v>
      </c>
      <c r="C296" s="835" t="s">
        <v>7521</v>
      </c>
      <c r="D296" s="131">
        <v>17628</v>
      </c>
      <c r="E296" s="140" t="s">
        <v>6497</v>
      </c>
      <c r="F296" s="140" t="s">
        <v>7</v>
      </c>
      <c r="G296" s="140" t="s">
        <v>3663</v>
      </c>
      <c r="H296" s="140"/>
      <c r="I296" s="253"/>
    </row>
    <row r="297" spans="1:9" s="848" customFormat="1" ht="24">
      <c r="A297" s="822" t="s">
        <v>7522</v>
      </c>
      <c r="B297" s="835" t="s">
        <v>7523</v>
      </c>
      <c r="C297" s="835" t="s">
        <v>7523</v>
      </c>
      <c r="D297" s="131">
        <v>35244</v>
      </c>
      <c r="E297" s="140" t="s">
        <v>6497</v>
      </c>
      <c r="F297" s="140" t="s">
        <v>7</v>
      </c>
      <c r="G297" s="140" t="s">
        <v>3663</v>
      </c>
      <c r="H297" s="140"/>
      <c r="I297" s="253"/>
    </row>
    <row r="298" spans="1:9" s="1038" customFormat="1" ht="13.5">
      <c r="A298" s="822" t="s">
        <v>11131</v>
      </c>
      <c r="B298" s="835" t="s">
        <v>11132</v>
      </c>
      <c r="C298" s="835" t="s">
        <v>11132</v>
      </c>
      <c r="D298" s="131">
        <v>41004</v>
      </c>
      <c r="E298" s="140" t="s">
        <v>6497</v>
      </c>
      <c r="F298" s="140" t="s">
        <v>7</v>
      </c>
      <c r="G298" s="140" t="s">
        <v>3663</v>
      </c>
      <c r="H298" s="140"/>
      <c r="I298" s="253"/>
    </row>
    <row r="299" spans="1:9" s="848" customFormat="1" ht="13.5">
      <c r="A299" s="822" t="s">
        <v>7888</v>
      </c>
      <c r="B299" s="835" t="s">
        <v>3943</v>
      </c>
      <c r="C299" s="835" t="s">
        <v>3943</v>
      </c>
      <c r="D299" s="131">
        <v>9492</v>
      </c>
      <c r="E299" s="140" t="s">
        <v>6497</v>
      </c>
      <c r="F299" s="140" t="s">
        <v>7</v>
      </c>
      <c r="G299" s="140" t="s">
        <v>3663</v>
      </c>
      <c r="H299" s="140"/>
      <c r="I299" s="253"/>
    </row>
    <row r="300" spans="1:9" s="848" customFormat="1" ht="13.5">
      <c r="A300" s="822" t="s">
        <v>7889</v>
      </c>
      <c r="B300" s="835" t="s">
        <v>4254</v>
      </c>
      <c r="C300" s="835" t="s">
        <v>4254</v>
      </c>
      <c r="D300" s="131">
        <v>19908</v>
      </c>
      <c r="E300" s="140" t="s">
        <v>6497</v>
      </c>
      <c r="F300" s="140" t="s">
        <v>7</v>
      </c>
      <c r="G300" s="140" t="s">
        <v>3666</v>
      </c>
      <c r="H300" s="140"/>
      <c r="I300" s="253"/>
    </row>
    <row r="301" spans="1:9" s="848" customFormat="1" ht="13.5">
      <c r="A301" s="822" t="s">
        <v>7890</v>
      </c>
      <c r="B301" s="835" t="s">
        <v>4672</v>
      </c>
      <c r="C301" s="835" t="s">
        <v>4672</v>
      </c>
      <c r="D301" s="131">
        <v>6408</v>
      </c>
      <c r="E301" s="140" t="s">
        <v>6497</v>
      </c>
      <c r="F301" s="140" t="s">
        <v>7</v>
      </c>
      <c r="G301" s="140" t="s">
        <v>3666</v>
      </c>
      <c r="H301" s="140"/>
      <c r="I301" s="253"/>
    </row>
    <row r="302" spans="1:9" s="848" customFormat="1" ht="13.5">
      <c r="A302" s="822" t="s">
        <v>7891</v>
      </c>
      <c r="B302" s="835" t="s">
        <v>6313</v>
      </c>
      <c r="C302" s="835" t="s">
        <v>6313</v>
      </c>
      <c r="D302" s="131">
        <v>44532</v>
      </c>
      <c r="E302" s="140" t="s">
        <v>6497</v>
      </c>
      <c r="F302" s="140" t="s">
        <v>7</v>
      </c>
      <c r="G302" s="140" t="s">
        <v>3666</v>
      </c>
      <c r="H302" s="140"/>
      <c r="I302" s="253"/>
    </row>
    <row r="303" spans="1:9" s="848" customFormat="1" ht="13.5">
      <c r="A303" s="822" t="s">
        <v>7892</v>
      </c>
      <c r="B303" s="835" t="s">
        <v>4544</v>
      </c>
      <c r="C303" s="835" t="s">
        <v>4544</v>
      </c>
      <c r="D303" s="131">
        <v>26904</v>
      </c>
      <c r="E303" s="140" t="s">
        <v>6497</v>
      </c>
      <c r="F303" s="140" t="s">
        <v>7</v>
      </c>
      <c r="G303" s="140" t="s">
        <v>3666</v>
      </c>
      <c r="H303" s="140"/>
      <c r="I303" s="253"/>
    </row>
    <row r="304" spans="1:9" s="848" customFormat="1" ht="24">
      <c r="A304" s="822" t="s">
        <v>7893</v>
      </c>
      <c r="B304" s="835" t="s">
        <v>4636</v>
      </c>
      <c r="C304" s="835" t="s">
        <v>4636</v>
      </c>
      <c r="D304" s="131">
        <v>39192</v>
      </c>
      <c r="E304" s="140" t="s">
        <v>6497</v>
      </c>
      <c r="F304" s="140" t="s">
        <v>7</v>
      </c>
      <c r="G304" s="140" t="s">
        <v>3666</v>
      </c>
      <c r="H304" s="140"/>
      <c r="I304" s="253"/>
    </row>
    <row r="305" spans="1:9" s="848" customFormat="1" ht="24">
      <c r="A305" s="822" t="s">
        <v>7894</v>
      </c>
      <c r="B305" s="835" t="s">
        <v>4624</v>
      </c>
      <c r="C305" s="835" t="s">
        <v>4624</v>
      </c>
      <c r="D305" s="131">
        <v>16392</v>
      </c>
      <c r="E305" s="140" t="s">
        <v>6497</v>
      </c>
      <c r="F305" s="140" t="s">
        <v>7</v>
      </c>
      <c r="G305" s="140" t="s">
        <v>3666</v>
      </c>
      <c r="H305" s="140"/>
      <c r="I305" s="253"/>
    </row>
    <row r="306" spans="1:9" s="848" customFormat="1" ht="24">
      <c r="A306" s="822" t="s">
        <v>7895</v>
      </c>
      <c r="B306" s="835" t="s">
        <v>4648</v>
      </c>
      <c r="C306" s="835" t="s">
        <v>4648</v>
      </c>
      <c r="D306" s="131">
        <v>39192</v>
      </c>
      <c r="E306" s="140" t="s">
        <v>6497</v>
      </c>
      <c r="F306" s="140" t="s">
        <v>7</v>
      </c>
      <c r="G306" s="140" t="s">
        <v>3666</v>
      </c>
      <c r="H306" s="140"/>
      <c r="I306" s="253"/>
    </row>
    <row r="307" spans="1:9" s="848" customFormat="1" ht="24">
      <c r="A307" s="822" t="s">
        <v>7896</v>
      </c>
      <c r="B307" s="835" t="s">
        <v>4608</v>
      </c>
      <c r="C307" s="835" t="s">
        <v>4608</v>
      </c>
      <c r="D307" s="131">
        <v>12048</v>
      </c>
      <c r="E307" s="140" t="s">
        <v>6497</v>
      </c>
      <c r="F307" s="140" t="s">
        <v>7</v>
      </c>
      <c r="G307" s="140" t="s">
        <v>3666</v>
      </c>
      <c r="H307" s="140"/>
      <c r="I307" s="253"/>
    </row>
    <row r="308" spans="1:9" s="848" customFormat="1" ht="13.5">
      <c r="A308" s="822" t="s">
        <v>7897</v>
      </c>
      <c r="B308" s="835" t="s">
        <v>5800</v>
      </c>
      <c r="C308" s="835" t="s">
        <v>5800</v>
      </c>
      <c r="D308" s="131">
        <v>26556</v>
      </c>
      <c r="E308" s="140" t="s">
        <v>6497</v>
      </c>
      <c r="F308" s="140" t="s">
        <v>7</v>
      </c>
      <c r="G308" s="140" t="s">
        <v>3664</v>
      </c>
      <c r="H308" s="140"/>
      <c r="I308" s="253"/>
    </row>
    <row r="309" spans="1:9" s="848" customFormat="1" ht="24">
      <c r="A309" s="822" t="s">
        <v>7898</v>
      </c>
      <c r="B309" s="835" t="s">
        <v>3221</v>
      </c>
      <c r="C309" s="835" t="s">
        <v>3222</v>
      </c>
      <c r="D309" s="131">
        <v>4068</v>
      </c>
      <c r="E309" s="140" t="s">
        <v>6497</v>
      </c>
      <c r="F309" s="140" t="s">
        <v>7</v>
      </c>
      <c r="G309" s="140" t="s">
        <v>3663</v>
      </c>
      <c r="H309" s="140"/>
      <c r="I309" s="253"/>
    </row>
    <row r="310" spans="1:9" s="848" customFormat="1" ht="24">
      <c r="A310" s="822" t="s">
        <v>7524</v>
      </c>
      <c r="B310" s="835" t="s">
        <v>10481</v>
      </c>
      <c r="C310" s="835" t="s">
        <v>10481</v>
      </c>
      <c r="D310" s="131">
        <v>3084</v>
      </c>
      <c r="E310" s="140" t="s">
        <v>6497</v>
      </c>
      <c r="F310" s="140" t="s">
        <v>7</v>
      </c>
      <c r="G310" s="140" t="s">
        <v>3666</v>
      </c>
      <c r="H310" s="140"/>
      <c r="I310" s="253"/>
    </row>
    <row r="311" spans="1:9" s="848" customFormat="1" ht="24">
      <c r="A311" s="822" t="s">
        <v>7525</v>
      </c>
      <c r="B311" s="835" t="s">
        <v>10483</v>
      </c>
      <c r="C311" s="835" t="s">
        <v>10483</v>
      </c>
      <c r="D311" s="131">
        <v>5712</v>
      </c>
      <c r="E311" s="140" t="s">
        <v>6497</v>
      </c>
      <c r="F311" s="140" t="s">
        <v>7</v>
      </c>
      <c r="G311" s="140" t="s">
        <v>3666</v>
      </c>
      <c r="H311" s="140"/>
      <c r="I311" s="253"/>
    </row>
    <row r="312" spans="1:9" s="848" customFormat="1" ht="24">
      <c r="A312" s="822" t="s">
        <v>7526</v>
      </c>
      <c r="B312" s="835" t="s">
        <v>10485</v>
      </c>
      <c r="C312" s="835" t="s">
        <v>10485</v>
      </c>
      <c r="D312" s="131">
        <v>3744</v>
      </c>
      <c r="E312" s="140" t="s">
        <v>6497</v>
      </c>
      <c r="F312" s="140" t="s">
        <v>7</v>
      </c>
      <c r="G312" s="140" t="s">
        <v>3666</v>
      </c>
      <c r="H312" s="140"/>
      <c r="I312" s="253"/>
    </row>
    <row r="313" spans="1:9" s="848" customFormat="1" ht="13.5">
      <c r="A313" s="822" t="s">
        <v>7899</v>
      </c>
      <c r="B313" s="835" t="s">
        <v>10488</v>
      </c>
      <c r="C313" s="835" t="s">
        <v>10488</v>
      </c>
      <c r="D313" s="131">
        <v>19524</v>
      </c>
      <c r="E313" s="140" t="s">
        <v>6497</v>
      </c>
      <c r="F313" s="140" t="s">
        <v>7</v>
      </c>
      <c r="G313" s="140" t="s">
        <v>3666</v>
      </c>
      <c r="H313" s="140"/>
      <c r="I313" s="253"/>
    </row>
    <row r="314" spans="1:9" s="848" customFormat="1" ht="13.5">
      <c r="A314" s="822" t="s">
        <v>7900</v>
      </c>
      <c r="B314" s="835" t="s">
        <v>10490</v>
      </c>
      <c r="C314" s="835" t="s">
        <v>10490</v>
      </c>
      <c r="D314" s="131">
        <v>11664</v>
      </c>
      <c r="E314" s="140" t="s">
        <v>6497</v>
      </c>
      <c r="F314" s="140" t="s">
        <v>7</v>
      </c>
      <c r="G314" s="140" t="s">
        <v>3665</v>
      </c>
      <c r="H314" s="140"/>
      <c r="I314" s="253"/>
    </row>
    <row r="315" spans="1:9" s="848" customFormat="1" ht="13.5">
      <c r="A315" s="822" t="s">
        <v>7901</v>
      </c>
      <c r="B315" s="835" t="s">
        <v>10491</v>
      </c>
      <c r="C315" s="835" t="s">
        <v>10491</v>
      </c>
      <c r="D315" s="131">
        <v>34080</v>
      </c>
      <c r="E315" s="140" t="s">
        <v>6497</v>
      </c>
      <c r="F315" s="140" t="s">
        <v>7</v>
      </c>
      <c r="G315" s="140" t="s">
        <v>3666</v>
      </c>
      <c r="H315" s="140"/>
      <c r="I315" s="253"/>
    </row>
    <row r="316" spans="1:9" s="848" customFormat="1" ht="13.5">
      <c r="A316" s="822" t="s">
        <v>7902</v>
      </c>
      <c r="B316" s="835" t="s">
        <v>2687</v>
      </c>
      <c r="C316" s="835" t="s">
        <v>2687</v>
      </c>
      <c r="D316" s="131">
        <v>6492</v>
      </c>
      <c r="E316" s="140" t="s">
        <v>6497</v>
      </c>
      <c r="F316" s="140" t="s">
        <v>7</v>
      </c>
      <c r="G316" s="140" t="s">
        <v>3666</v>
      </c>
      <c r="H316" s="140"/>
      <c r="I316" s="253"/>
    </row>
    <row r="317" spans="1:9" s="848" customFormat="1" ht="24">
      <c r="A317" s="822" t="s">
        <v>7527</v>
      </c>
      <c r="B317" s="835" t="s">
        <v>7528</v>
      </c>
      <c r="C317" s="835" t="s">
        <v>7528</v>
      </c>
      <c r="D317" s="131">
        <v>11364</v>
      </c>
      <c r="E317" s="140" t="s">
        <v>6497</v>
      </c>
      <c r="F317" s="140" t="s">
        <v>7</v>
      </c>
      <c r="G317" s="140" t="s">
        <v>3666</v>
      </c>
      <c r="H317" s="140"/>
      <c r="I317" s="253"/>
    </row>
    <row r="318" spans="1:9" s="848" customFormat="1" ht="13.5">
      <c r="A318" s="822" t="s">
        <v>7903</v>
      </c>
      <c r="B318" s="835" t="s">
        <v>2705</v>
      </c>
      <c r="C318" s="835" t="s">
        <v>2705</v>
      </c>
      <c r="D318" s="131">
        <v>1620</v>
      </c>
      <c r="E318" s="140" t="s">
        <v>6497</v>
      </c>
      <c r="F318" s="140" t="s">
        <v>7</v>
      </c>
      <c r="G318" s="140" t="s">
        <v>3666</v>
      </c>
      <c r="H318" s="140"/>
      <c r="I318" s="253"/>
    </row>
    <row r="319" spans="1:9" s="848" customFormat="1" ht="24">
      <c r="A319" s="822" t="s">
        <v>7904</v>
      </c>
      <c r="B319" s="835" t="s">
        <v>2658</v>
      </c>
      <c r="C319" s="835" t="s">
        <v>2659</v>
      </c>
      <c r="D319" s="131">
        <v>1680</v>
      </c>
      <c r="E319" s="140" t="s">
        <v>6497</v>
      </c>
      <c r="F319" s="140" t="s">
        <v>7</v>
      </c>
      <c r="G319" s="140" t="s">
        <v>3666</v>
      </c>
      <c r="H319" s="140"/>
      <c r="I319" s="253"/>
    </row>
    <row r="320" spans="1:9" s="848" customFormat="1" ht="13.5">
      <c r="A320" s="822" t="s">
        <v>7905</v>
      </c>
      <c r="B320" s="835" t="s">
        <v>2676</v>
      </c>
      <c r="C320" s="835" t="s">
        <v>2676</v>
      </c>
      <c r="D320" s="131">
        <v>324</v>
      </c>
      <c r="E320" s="140" t="s">
        <v>6497</v>
      </c>
      <c r="F320" s="140" t="s">
        <v>7</v>
      </c>
      <c r="G320" s="140" t="s">
        <v>3666</v>
      </c>
      <c r="H320" s="140"/>
      <c r="I320" s="253"/>
    </row>
    <row r="321" spans="1:9" s="848" customFormat="1" ht="13.5">
      <c r="A321" s="822" t="s">
        <v>7906</v>
      </c>
      <c r="B321" s="835" t="s">
        <v>2643</v>
      </c>
      <c r="C321" s="835" t="s">
        <v>2643</v>
      </c>
      <c r="D321" s="131">
        <v>984</v>
      </c>
      <c r="E321" s="140" t="s">
        <v>6497</v>
      </c>
      <c r="F321" s="140" t="s">
        <v>7</v>
      </c>
      <c r="G321" s="140" t="s">
        <v>3664</v>
      </c>
      <c r="H321" s="140"/>
      <c r="I321" s="253"/>
    </row>
    <row r="322" spans="1:9" s="848" customFormat="1" ht="13.5">
      <c r="A322" s="822" t="s">
        <v>7529</v>
      </c>
      <c r="B322" s="835" t="s">
        <v>7530</v>
      </c>
      <c r="C322" s="835" t="s">
        <v>7530</v>
      </c>
      <c r="D322" s="131">
        <v>492</v>
      </c>
      <c r="E322" s="140" t="s">
        <v>6497</v>
      </c>
      <c r="F322" s="140" t="s">
        <v>7</v>
      </c>
      <c r="G322" s="140" t="s">
        <v>3664</v>
      </c>
      <c r="H322" s="140"/>
      <c r="I322" s="253"/>
    </row>
    <row r="323" spans="1:9" s="848" customFormat="1" ht="13.5">
      <c r="A323" s="822" t="s">
        <v>7531</v>
      </c>
      <c r="B323" s="835" t="s">
        <v>7532</v>
      </c>
      <c r="C323" s="835" t="s">
        <v>7532</v>
      </c>
      <c r="D323" s="131">
        <v>492</v>
      </c>
      <c r="E323" s="140" t="s">
        <v>6497</v>
      </c>
      <c r="F323" s="140" t="s">
        <v>7</v>
      </c>
      <c r="G323" s="140" t="s">
        <v>3664</v>
      </c>
      <c r="H323" s="140"/>
      <c r="I323" s="253"/>
    </row>
    <row r="324" spans="1:9" s="848" customFormat="1" ht="13.5">
      <c r="A324" s="822" t="s">
        <v>7907</v>
      </c>
      <c r="B324" s="835" t="s">
        <v>3197</v>
      </c>
      <c r="C324" s="835" t="s">
        <v>3197</v>
      </c>
      <c r="D324" s="131">
        <v>276</v>
      </c>
      <c r="E324" s="140" t="s">
        <v>6497</v>
      </c>
      <c r="F324" s="140" t="s">
        <v>7</v>
      </c>
      <c r="G324" s="140" t="s">
        <v>3666</v>
      </c>
      <c r="H324" s="140"/>
      <c r="I324" s="253"/>
    </row>
    <row r="325" spans="1:9" s="848" customFormat="1" ht="13.5">
      <c r="A325" s="822" t="s">
        <v>7908</v>
      </c>
      <c r="B325" s="835" t="s">
        <v>3198</v>
      </c>
      <c r="C325" s="835" t="s">
        <v>3198</v>
      </c>
      <c r="D325" s="131">
        <v>408</v>
      </c>
      <c r="E325" s="140" t="s">
        <v>6497</v>
      </c>
      <c r="F325" s="140" t="s">
        <v>7</v>
      </c>
      <c r="G325" s="140" t="s">
        <v>3666</v>
      </c>
      <c r="H325" s="140"/>
      <c r="I325" s="253"/>
    </row>
    <row r="326" spans="1:9" s="848" customFormat="1" ht="24">
      <c r="A326" s="822" t="s">
        <v>7533</v>
      </c>
      <c r="B326" s="835" t="s">
        <v>7534</v>
      </c>
      <c r="C326" s="835" t="s">
        <v>7534</v>
      </c>
      <c r="D326" s="131">
        <v>4104</v>
      </c>
      <c r="E326" s="140" t="s">
        <v>6497</v>
      </c>
      <c r="F326" s="140" t="s">
        <v>7</v>
      </c>
      <c r="G326" s="140" t="s">
        <v>6013</v>
      </c>
      <c r="H326" s="140"/>
      <c r="I326" s="253"/>
    </row>
    <row r="327" spans="1:9" s="848" customFormat="1" ht="36">
      <c r="A327" s="822" t="s">
        <v>7535</v>
      </c>
      <c r="B327" s="835" t="s">
        <v>7536</v>
      </c>
      <c r="C327" s="835" t="s">
        <v>7536</v>
      </c>
      <c r="D327" s="131">
        <v>3084</v>
      </c>
      <c r="E327" s="140" t="s">
        <v>6497</v>
      </c>
      <c r="F327" s="140" t="s">
        <v>7</v>
      </c>
      <c r="G327" s="140" t="s">
        <v>6013</v>
      </c>
      <c r="H327" s="140"/>
      <c r="I327" s="253"/>
    </row>
    <row r="328" spans="1:9" s="848" customFormat="1" ht="24">
      <c r="A328" s="822" t="s">
        <v>7909</v>
      </c>
      <c r="B328" s="835" t="s">
        <v>6484</v>
      </c>
      <c r="C328" s="835" t="s">
        <v>6484</v>
      </c>
      <c r="D328" s="131">
        <v>1032</v>
      </c>
      <c r="E328" s="140" t="s">
        <v>6497</v>
      </c>
      <c r="F328" s="140" t="s">
        <v>7</v>
      </c>
      <c r="G328" s="140" t="s">
        <v>6013</v>
      </c>
      <c r="H328" s="140"/>
      <c r="I328" s="253"/>
    </row>
    <row r="329" spans="1:9" s="848" customFormat="1" ht="24">
      <c r="A329" s="822" t="s">
        <v>7910</v>
      </c>
      <c r="B329" s="835" t="s">
        <v>6631</v>
      </c>
      <c r="C329" s="835" t="s">
        <v>6631</v>
      </c>
      <c r="D329" s="131">
        <v>516</v>
      </c>
      <c r="E329" s="140" t="s">
        <v>6497</v>
      </c>
      <c r="F329" s="140" t="s">
        <v>7</v>
      </c>
      <c r="G329" s="140" t="s">
        <v>6013</v>
      </c>
      <c r="H329" s="140"/>
      <c r="I329" s="253"/>
    </row>
    <row r="330" spans="1:9" s="848" customFormat="1" ht="24">
      <c r="A330" s="822" t="s">
        <v>7911</v>
      </c>
      <c r="B330" s="835" t="s">
        <v>6774</v>
      </c>
      <c r="C330" s="835" t="s">
        <v>6774</v>
      </c>
      <c r="D330" s="131">
        <v>5136</v>
      </c>
      <c r="E330" s="140" t="s">
        <v>6497</v>
      </c>
      <c r="F330" s="140" t="s">
        <v>7</v>
      </c>
      <c r="G330" s="140" t="s">
        <v>6013</v>
      </c>
      <c r="H330" s="140"/>
      <c r="I330" s="253"/>
    </row>
    <row r="331" spans="1:9" s="848" customFormat="1" ht="24">
      <c r="A331" s="822" t="s">
        <v>7912</v>
      </c>
      <c r="B331" s="835" t="s">
        <v>6787</v>
      </c>
      <c r="C331" s="835" t="s">
        <v>6787</v>
      </c>
      <c r="D331" s="131">
        <v>3084</v>
      </c>
      <c r="E331" s="140" t="s">
        <v>6497</v>
      </c>
      <c r="F331" s="140" t="s">
        <v>7</v>
      </c>
      <c r="G331" s="140" t="s">
        <v>6013</v>
      </c>
      <c r="H331" s="140"/>
      <c r="I331" s="253"/>
    </row>
    <row r="332" spans="1:9" s="848" customFormat="1" ht="24">
      <c r="A332" s="822" t="s">
        <v>7537</v>
      </c>
      <c r="B332" s="835" t="s">
        <v>7538</v>
      </c>
      <c r="C332" s="835" t="s">
        <v>7538</v>
      </c>
      <c r="D332" s="131">
        <v>2052</v>
      </c>
      <c r="E332" s="140" t="s">
        <v>6497</v>
      </c>
      <c r="F332" s="140" t="s">
        <v>7</v>
      </c>
      <c r="G332" s="140" t="s">
        <v>6013</v>
      </c>
      <c r="H332" s="140"/>
      <c r="I332" s="253"/>
    </row>
    <row r="333" spans="1:9" s="848" customFormat="1" ht="24">
      <c r="A333" s="822" t="s">
        <v>7913</v>
      </c>
      <c r="B333" s="835" t="s">
        <v>6783</v>
      </c>
      <c r="C333" s="835" t="s">
        <v>6783</v>
      </c>
      <c r="D333" s="131">
        <v>1032</v>
      </c>
      <c r="E333" s="140" t="s">
        <v>6497</v>
      </c>
      <c r="F333" s="140" t="s">
        <v>7</v>
      </c>
      <c r="G333" s="140" t="s">
        <v>6013</v>
      </c>
      <c r="H333" s="140"/>
      <c r="I333" s="253"/>
    </row>
    <row r="334" spans="1:9" s="848" customFormat="1" ht="24">
      <c r="A334" s="822" t="s">
        <v>7914</v>
      </c>
      <c r="B334" s="835" t="s">
        <v>6781</v>
      </c>
      <c r="C334" s="835" t="s">
        <v>6781</v>
      </c>
      <c r="D334" s="131">
        <v>516</v>
      </c>
      <c r="E334" s="140" t="s">
        <v>6497</v>
      </c>
      <c r="F334" s="140" t="s">
        <v>7</v>
      </c>
      <c r="G334" s="140" t="s">
        <v>6013</v>
      </c>
      <c r="H334" s="140"/>
      <c r="I334" s="253"/>
    </row>
    <row r="335" spans="1:9" s="848" customFormat="1" ht="24">
      <c r="A335" s="822" t="s">
        <v>7915</v>
      </c>
      <c r="B335" s="835" t="s">
        <v>6789</v>
      </c>
      <c r="C335" s="835" t="s">
        <v>6789</v>
      </c>
      <c r="D335" s="131">
        <v>4104</v>
      </c>
      <c r="E335" s="140" t="s">
        <v>6497</v>
      </c>
      <c r="F335" s="140" t="s">
        <v>7</v>
      </c>
      <c r="G335" s="140" t="s">
        <v>6013</v>
      </c>
      <c r="H335" s="140"/>
      <c r="I335" s="253"/>
    </row>
    <row r="336" spans="1:9" s="848" customFormat="1" ht="13.5">
      <c r="A336" s="822" t="s">
        <v>7916</v>
      </c>
      <c r="B336" s="835" t="s">
        <v>5916</v>
      </c>
      <c r="C336" s="835" t="s">
        <v>5911</v>
      </c>
      <c r="D336" s="131">
        <v>288</v>
      </c>
      <c r="E336" s="140" t="s">
        <v>6497</v>
      </c>
      <c r="F336" s="140" t="s">
        <v>7</v>
      </c>
      <c r="G336" s="140" t="s">
        <v>3666</v>
      </c>
      <c r="H336" s="140"/>
      <c r="I336" s="253"/>
    </row>
    <row r="337" spans="1:9" s="848" customFormat="1" ht="13.5">
      <c r="A337" s="822" t="s">
        <v>7917</v>
      </c>
      <c r="B337" s="835" t="s">
        <v>5920</v>
      </c>
      <c r="C337" s="835" t="s">
        <v>5913</v>
      </c>
      <c r="D337" s="131">
        <v>792</v>
      </c>
      <c r="E337" s="140" t="s">
        <v>6497</v>
      </c>
      <c r="F337" s="140" t="s">
        <v>7</v>
      </c>
      <c r="G337" s="140" t="s">
        <v>3666</v>
      </c>
      <c r="H337" s="140"/>
      <c r="I337" s="253"/>
    </row>
    <row r="338" spans="1:9" s="848" customFormat="1" ht="24">
      <c r="A338" s="822" t="s">
        <v>7918</v>
      </c>
      <c r="B338" s="835" t="s">
        <v>6895</v>
      </c>
      <c r="C338" s="835" t="s">
        <v>6895</v>
      </c>
      <c r="D338" s="131">
        <v>6156</v>
      </c>
      <c r="E338" s="140" t="s">
        <v>6497</v>
      </c>
      <c r="F338" s="140" t="s">
        <v>7</v>
      </c>
      <c r="G338" s="140" t="s">
        <v>6013</v>
      </c>
      <c r="H338" s="140"/>
      <c r="I338" s="253"/>
    </row>
    <row r="339" spans="1:9" s="848" customFormat="1" ht="36">
      <c r="A339" s="822" t="s">
        <v>7919</v>
      </c>
      <c r="B339" s="835" t="s">
        <v>6893</v>
      </c>
      <c r="C339" s="835" t="s">
        <v>6893</v>
      </c>
      <c r="D339" s="131">
        <v>5136</v>
      </c>
      <c r="E339" s="140" t="s">
        <v>6497</v>
      </c>
      <c r="F339" s="140" t="s">
        <v>7</v>
      </c>
      <c r="G339" s="140" t="s">
        <v>6013</v>
      </c>
      <c r="H339" s="140"/>
      <c r="I339" s="253"/>
    </row>
    <row r="340" spans="1:9" s="848" customFormat="1" ht="24">
      <c r="A340" s="822" t="s">
        <v>7920</v>
      </c>
      <c r="B340" s="835" t="s">
        <v>6891</v>
      </c>
      <c r="C340" s="835" t="s">
        <v>6891</v>
      </c>
      <c r="D340" s="131">
        <v>3084</v>
      </c>
      <c r="E340" s="140" t="s">
        <v>6497</v>
      </c>
      <c r="F340" s="140" t="s">
        <v>7</v>
      </c>
      <c r="G340" s="140" t="s">
        <v>6013</v>
      </c>
      <c r="H340" s="140"/>
      <c r="I340" s="253"/>
    </row>
    <row r="341" spans="1:9" s="848" customFormat="1" ht="36">
      <c r="A341" s="822" t="s">
        <v>7921</v>
      </c>
      <c r="B341" s="835" t="s">
        <v>6889</v>
      </c>
      <c r="C341" s="835" t="s">
        <v>6889</v>
      </c>
      <c r="D341" s="131">
        <v>2052</v>
      </c>
      <c r="E341" s="140" t="s">
        <v>6497</v>
      </c>
      <c r="F341" s="140" t="s">
        <v>7</v>
      </c>
      <c r="G341" s="140" t="s">
        <v>6013</v>
      </c>
      <c r="H341" s="140"/>
      <c r="I341" s="253"/>
    </row>
    <row r="342" spans="1:9" s="848" customFormat="1" ht="36">
      <c r="A342" s="822" t="s">
        <v>7922</v>
      </c>
      <c r="B342" s="835" t="s">
        <v>6897</v>
      </c>
      <c r="C342" s="835" t="s">
        <v>6897</v>
      </c>
      <c r="D342" s="131">
        <v>7200</v>
      </c>
      <c r="E342" s="140" t="s">
        <v>6497</v>
      </c>
      <c r="F342" s="140" t="s">
        <v>7</v>
      </c>
      <c r="G342" s="140" t="s">
        <v>6013</v>
      </c>
      <c r="H342" s="140"/>
      <c r="I342" s="253"/>
    </row>
    <row r="343" spans="1:9" s="848" customFormat="1" ht="24">
      <c r="A343" s="822" t="s">
        <v>7539</v>
      </c>
      <c r="B343" s="835" t="s">
        <v>7540</v>
      </c>
      <c r="C343" s="835" t="s">
        <v>7540</v>
      </c>
      <c r="D343" s="131">
        <v>5136</v>
      </c>
      <c r="E343" s="140" t="s">
        <v>6497</v>
      </c>
      <c r="F343" s="140" t="s">
        <v>7</v>
      </c>
      <c r="G343" s="140" t="s">
        <v>6013</v>
      </c>
      <c r="H343" s="140"/>
      <c r="I343" s="253"/>
    </row>
    <row r="344" spans="1:9" s="848" customFormat="1" ht="36">
      <c r="A344" s="822" t="s">
        <v>7541</v>
      </c>
      <c r="B344" s="835" t="s">
        <v>7542</v>
      </c>
      <c r="C344" s="835" t="s">
        <v>7542</v>
      </c>
      <c r="D344" s="131">
        <v>4104</v>
      </c>
      <c r="E344" s="140" t="s">
        <v>6497</v>
      </c>
      <c r="F344" s="140" t="s">
        <v>7</v>
      </c>
      <c r="G344" s="140" t="s">
        <v>6013</v>
      </c>
      <c r="H344" s="140"/>
      <c r="I344" s="253"/>
    </row>
    <row r="345" spans="1:9" s="848" customFormat="1" ht="24">
      <c r="A345" s="822" t="s">
        <v>7923</v>
      </c>
      <c r="B345" s="835" t="s">
        <v>6487</v>
      </c>
      <c r="C345" s="835" t="s">
        <v>6487</v>
      </c>
      <c r="D345" s="131">
        <v>1536</v>
      </c>
      <c r="E345" s="140" t="s">
        <v>6497</v>
      </c>
      <c r="F345" s="140" t="s">
        <v>7</v>
      </c>
      <c r="G345" s="140" t="s">
        <v>6013</v>
      </c>
      <c r="H345" s="140"/>
      <c r="I345" s="253"/>
    </row>
    <row r="346" spans="1:9" s="848" customFormat="1" ht="24">
      <c r="A346" s="822" t="s">
        <v>7924</v>
      </c>
      <c r="B346" s="835" t="s">
        <v>6633</v>
      </c>
      <c r="C346" s="835" t="s">
        <v>6633</v>
      </c>
      <c r="D346" s="131">
        <v>720</v>
      </c>
      <c r="E346" s="140" t="s">
        <v>6497</v>
      </c>
      <c r="F346" s="140" t="s">
        <v>7</v>
      </c>
      <c r="G346" s="140" t="s">
        <v>6013</v>
      </c>
      <c r="H346" s="140"/>
      <c r="I346" s="253"/>
    </row>
    <row r="347" spans="1:9" s="848" customFormat="1" ht="24">
      <c r="A347" s="1004" t="s">
        <v>7925</v>
      </c>
      <c r="B347" s="835" t="s">
        <v>6776</v>
      </c>
      <c r="C347" s="835" t="s">
        <v>6776</v>
      </c>
      <c r="D347" s="838">
        <v>6156</v>
      </c>
      <c r="E347" s="905" t="s">
        <v>6497</v>
      </c>
      <c r="F347" s="905" t="s">
        <v>7</v>
      </c>
      <c r="G347" s="905" t="s">
        <v>6013</v>
      </c>
      <c r="H347" s="905"/>
      <c r="I347" s="253"/>
    </row>
    <row r="348" spans="1:9" s="848" customFormat="1" ht="24">
      <c r="A348" s="1004" t="s">
        <v>10046</v>
      </c>
      <c r="B348" s="835" t="s">
        <v>10029</v>
      </c>
      <c r="C348" s="835" t="s">
        <v>10029</v>
      </c>
      <c r="D348" s="838">
        <v>2052</v>
      </c>
      <c r="E348" s="905" t="s">
        <v>6497</v>
      </c>
      <c r="F348" s="905" t="s">
        <v>7</v>
      </c>
      <c r="G348" s="905" t="s">
        <v>6013</v>
      </c>
      <c r="H348" s="905"/>
      <c r="I348" s="253"/>
    </row>
    <row r="349" spans="1:9" s="848" customFormat="1" ht="24">
      <c r="A349" s="1004" t="s">
        <v>10047</v>
      </c>
      <c r="B349" s="835" t="s">
        <v>10192</v>
      </c>
      <c r="C349" s="835" t="s">
        <v>10192</v>
      </c>
      <c r="D349" s="838">
        <v>5136</v>
      </c>
      <c r="E349" s="905" t="s">
        <v>6497</v>
      </c>
      <c r="F349" s="905" t="s">
        <v>7</v>
      </c>
      <c r="G349" s="905" t="s">
        <v>6013</v>
      </c>
      <c r="H349" s="905"/>
      <c r="I349" s="253"/>
    </row>
    <row r="350" spans="1:9" s="848" customFormat="1" ht="24">
      <c r="A350" s="1004" t="s">
        <v>10048</v>
      </c>
      <c r="B350" s="835" t="s">
        <v>10033</v>
      </c>
      <c r="C350" s="835" t="s">
        <v>10033</v>
      </c>
      <c r="D350" s="838">
        <v>7200</v>
      </c>
      <c r="E350" s="905" t="s">
        <v>6497</v>
      </c>
      <c r="F350" s="905" t="s">
        <v>7</v>
      </c>
      <c r="G350" s="905" t="s">
        <v>6013</v>
      </c>
      <c r="H350" s="905"/>
      <c r="I350" s="253"/>
    </row>
    <row r="351" spans="1:9" s="848" customFormat="1" ht="24">
      <c r="A351" s="1004" t="s">
        <v>10049</v>
      </c>
      <c r="B351" s="835" t="s">
        <v>10035</v>
      </c>
      <c r="C351" s="835" t="s">
        <v>10035</v>
      </c>
      <c r="D351" s="838">
        <v>8215</v>
      </c>
      <c r="E351" s="905" t="s">
        <v>6497</v>
      </c>
      <c r="F351" s="905" t="s">
        <v>7</v>
      </c>
      <c r="G351" s="905" t="s">
        <v>6013</v>
      </c>
      <c r="H351" s="905"/>
      <c r="I351" s="253"/>
    </row>
    <row r="352" spans="1:9" s="848" customFormat="1" ht="24">
      <c r="A352" s="1004" t="s">
        <v>7543</v>
      </c>
      <c r="B352" s="835" t="s">
        <v>7544</v>
      </c>
      <c r="C352" s="835" t="s">
        <v>7544</v>
      </c>
      <c r="D352" s="838">
        <v>324</v>
      </c>
      <c r="E352" s="905" t="s">
        <v>6497</v>
      </c>
      <c r="F352" s="905" t="s">
        <v>7</v>
      </c>
      <c r="G352" s="905" t="s">
        <v>3666</v>
      </c>
      <c r="H352" s="905"/>
      <c r="I352" s="253"/>
    </row>
    <row r="353" spans="1:9" s="848" customFormat="1" ht="24">
      <c r="A353" s="822" t="s">
        <v>7545</v>
      </c>
      <c r="B353" s="835" t="s">
        <v>7546</v>
      </c>
      <c r="C353" s="835" t="s">
        <v>7546</v>
      </c>
      <c r="D353" s="131">
        <v>804</v>
      </c>
      <c r="E353" s="140" t="s">
        <v>6497</v>
      </c>
      <c r="F353" s="140" t="s">
        <v>7</v>
      </c>
      <c r="G353" s="140" t="s">
        <v>3666</v>
      </c>
      <c r="H353" s="140"/>
      <c r="I353" s="253"/>
    </row>
    <row r="354" spans="1:9" s="848" customFormat="1" ht="24">
      <c r="A354" s="822" t="s">
        <v>7547</v>
      </c>
      <c r="B354" s="835" t="s">
        <v>7548</v>
      </c>
      <c r="C354" s="835" t="s">
        <v>7548</v>
      </c>
      <c r="D354" s="131">
        <v>804</v>
      </c>
      <c r="E354" s="140" t="s">
        <v>6497</v>
      </c>
      <c r="F354" s="140" t="s">
        <v>7</v>
      </c>
      <c r="G354" s="140" t="s">
        <v>3666</v>
      </c>
      <c r="H354" s="140"/>
      <c r="I354" s="253"/>
    </row>
    <row r="355" spans="1:9" s="848" customFormat="1" ht="13.5">
      <c r="A355" s="822" t="s">
        <v>7926</v>
      </c>
      <c r="B355" s="835" t="s">
        <v>4781</v>
      </c>
      <c r="C355" s="835" t="s">
        <v>4781</v>
      </c>
      <c r="D355" s="131">
        <v>804</v>
      </c>
      <c r="E355" s="140" t="s">
        <v>6497</v>
      </c>
      <c r="F355" s="140" t="s">
        <v>7</v>
      </c>
      <c r="G355" s="140" t="s">
        <v>3666</v>
      </c>
      <c r="H355" s="140"/>
      <c r="I355" s="253"/>
    </row>
    <row r="356" spans="1:9" s="848" customFormat="1" ht="24">
      <c r="A356" s="822" t="s">
        <v>7549</v>
      </c>
      <c r="B356" s="835" t="s">
        <v>7550</v>
      </c>
      <c r="C356" s="835" t="s">
        <v>7550</v>
      </c>
      <c r="D356" s="131">
        <v>156</v>
      </c>
      <c r="E356" s="140" t="s">
        <v>6497</v>
      </c>
      <c r="F356" s="140" t="s">
        <v>7</v>
      </c>
      <c r="G356" s="140" t="s">
        <v>3663</v>
      </c>
      <c r="H356" s="140"/>
      <c r="I356" s="253"/>
    </row>
    <row r="357" spans="1:9" s="848" customFormat="1" ht="24">
      <c r="A357" s="822" t="s">
        <v>7551</v>
      </c>
      <c r="B357" s="835" t="s">
        <v>7552</v>
      </c>
      <c r="C357" s="835" t="s">
        <v>7552</v>
      </c>
      <c r="D357" s="131">
        <v>324</v>
      </c>
      <c r="E357" s="140" t="s">
        <v>6497</v>
      </c>
      <c r="F357" s="140" t="s">
        <v>7</v>
      </c>
      <c r="G357" s="140" t="s">
        <v>3663</v>
      </c>
      <c r="H357" s="140"/>
      <c r="I357" s="253"/>
    </row>
    <row r="358" spans="1:9" s="848" customFormat="1" ht="24">
      <c r="A358" s="822" t="s">
        <v>7553</v>
      </c>
      <c r="B358" s="835" t="s">
        <v>7554</v>
      </c>
      <c r="C358" s="835" t="s">
        <v>7554</v>
      </c>
      <c r="D358" s="131">
        <v>324</v>
      </c>
      <c r="E358" s="140" t="s">
        <v>6497</v>
      </c>
      <c r="F358" s="140" t="s">
        <v>7</v>
      </c>
      <c r="G358" s="140" t="s">
        <v>3663</v>
      </c>
      <c r="H358" s="140"/>
      <c r="I358" s="253"/>
    </row>
    <row r="359" spans="1:9" s="848" customFormat="1" ht="24">
      <c r="A359" s="822" t="s">
        <v>7555</v>
      </c>
      <c r="B359" s="835" t="s">
        <v>7556</v>
      </c>
      <c r="C359" s="835" t="s">
        <v>7556</v>
      </c>
      <c r="D359" s="131">
        <v>576</v>
      </c>
      <c r="E359" s="140" t="s">
        <v>6497</v>
      </c>
      <c r="F359" s="140" t="s">
        <v>7</v>
      </c>
      <c r="G359" s="140" t="s">
        <v>3663</v>
      </c>
      <c r="H359" s="140"/>
      <c r="I359" s="253"/>
    </row>
    <row r="360" spans="1:9" s="848" customFormat="1" ht="13.5">
      <c r="A360" s="822" t="s">
        <v>7927</v>
      </c>
      <c r="B360" s="835" t="s">
        <v>6002</v>
      </c>
      <c r="C360" s="835" t="s">
        <v>6002</v>
      </c>
      <c r="D360" s="131">
        <v>1380</v>
      </c>
      <c r="E360" s="140" t="s">
        <v>6497</v>
      </c>
      <c r="F360" s="140" t="s">
        <v>7</v>
      </c>
      <c r="G360" s="140" t="s">
        <v>3663</v>
      </c>
      <c r="H360" s="140"/>
      <c r="I360" s="253"/>
    </row>
    <row r="361" spans="1:9" s="848" customFormat="1" ht="13.5">
      <c r="A361" s="822" t="s">
        <v>7928</v>
      </c>
      <c r="B361" s="835" t="s">
        <v>6001</v>
      </c>
      <c r="C361" s="835" t="s">
        <v>6001</v>
      </c>
      <c r="D361" s="131">
        <v>2028</v>
      </c>
      <c r="E361" s="140" t="s">
        <v>6497</v>
      </c>
      <c r="F361" s="140" t="s">
        <v>7</v>
      </c>
      <c r="G361" s="140" t="s">
        <v>3663</v>
      </c>
      <c r="H361" s="140"/>
      <c r="I361" s="253"/>
    </row>
    <row r="362" spans="1:9" s="848" customFormat="1" ht="24">
      <c r="A362" s="822" t="s">
        <v>7557</v>
      </c>
      <c r="B362" s="835" t="s">
        <v>7558</v>
      </c>
      <c r="C362" s="835" t="s">
        <v>7558</v>
      </c>
      <c r="D362" s="131">
        <v>2028</v>
      </c>
      <c r="E362" s="140" t="s">
        <v>6497</v>
      </c>
      <c r="F362" s="140" t="s">
        <v>7</v>
      </c>
      <c r="G362" s="140" t="s">
        <v>3663</v>
      </c>
      <c r="H362" s="140"/>
      <c r="I362" s="253"/>
    </row>
    <row r="363" spans="1:9" s="848" customFormat="1" ht="24">
      <c r="A363" s="822" t="s">
        <v>7559</v>
      </c>
      <c r="B363" s="835" t="s">
        <v>7560</v>
      </c>
      <c r="C363" s="835" t="s">
        <v>7560</v>
      </c>
      <c r="D363" s="131">
        <v>2028</v>
      </c>
      <c r="E363" s="140" t="s">
        <v>6497</v>
      </c>
      <c r="F363" s="140" t="s">
        <v>7</v>
      </c>
      <c r="G363" s="140" t="s">
        <v>3663</v>
      </c>
      <c r="H363" s="140"/>
      <c r="I363" s="253"/>
    </row>
    <row r="364" spans="1:9" s="848" customFormat="1" ht="13.5">
      <c r="A364" s="822" t="s">
        <v>7929</v>
      </c>
      <c r="B364" s="835" t="s">
        <v>8255</v>
      </c>
      <c r="C364" s="835" t="s">
        <v>8255</v>
      </c>
      <c r="D364" s="131">
        <v>5352</v>
      </c>
      <c r="E364" s="140" t="s">
        <v>6497</v>
      </c>
      <c r="F364" s="140" t="s">
        <v>7</v>
      </c>
      <c r="G364" s="140" t="s">
        <v>3663</v>
      </c>
      <c r="H364" s="140"/>
      <c r="I364" s="253"/>
    </row>
    <row r="365" spans="1:9" s="848" customFormat="1" ht="13.5">
      <c r="A365" s="822" t="s">
        <v>7930</v>
      </c>
      <c r="B365" s="835" t="s">
        <v>10496</v>
      </c>
      <c r="C365" s="835" t="s">
        <v>10496</v>
      </c>
      <c r="D365" s="131">
        <v>8808</v>
      </c>
      <c r="E365" s="140" t="s">
        <v>6497</v>
      </c>
      <c r="F365" s="140" t="s">
        <v>7</v>
      </c>
      <c r="G365" s="140" t="s">
        <v>3666</v>
      </c>
      <c r="H365" s="140"/>
      <c r="I365" s="253"/>
    </row>
    <row r="366" spans="1:9" s="848" customFormat="1" ht="13.5">
      <c r="A366" s="822" t="s">
        <v>7561</v>
      </c>
      <c r="B366" s="835" t="s">
        <v>10498</v>
      </c>
      <c r="C366" s="835" t="s">
        <v>10498</v>
      </c>
      <c r="D366" s="131">
        <v>9444</v>
      </c>
      <c r="E366" s="140" t="s">
        <v>6497</v>
      </c>
      <c r="F366" s="140" t="s">
        <v>7</v>
      </c>
      <c r="G366" s="140" t="s">
        <v>3666</v>
      </c>
      <c r="H366" s="140"/>
      <c r="I366" s="253"/>
    </row>
    <row r="367" spans="1:9" s="848" customFormat="1" ht="24">
      <c r="A367" s="822" t="s">
        <v>8613</v>
      </c>
      <c r="B367" s="835" t="s">
        <v>10502</v>
      </c>
      <c r="C367" s="835" t="s">
        <v>10502</v>
      </c>
      <c r="D367" s="131">
        <v>33648</v>
      </c>
      <c r="E367" s="140" t="s">
        <v>6497</v>
      </c>
      <c r="F367" s="140" t="s">
        <v>7</v>
      </c>
      <c r="G367" s="140" t="s">
        <v>3666</v>
      </c>
      <c r="H367" s="140"/>
      <c r="I367" s="253"/>
    </row>
    <row r="368" spans="1:9" s="848" customFormat="1" ht="24">
      <c r="A368" s="822" t="s">
        <v>8614</v>
      </c>
      <c r="B368" s="835" t="s">
        <v>10500</v>
      </c>
      <c r="C368" s="835" t="s">
        <v>10500</v>
      </c>
      <c r="D368" s="131">
        <v>53448</v>
      </c>
      <c r="E368" s="140" t="s">
        <v>6497</v>
      </c>
      <c r="F368" s="140" t="s">
        <v>7</v>
      </c>
      <c r="G368" s="140" t="s">
        <v>3666</v>
      </c>
      <c r="H368" s="140"/>
      <c r="I368" s="253"/>
    </row>
    <row r="369" spans="1:9" s="848" customFormat="1" ht="13.5">
      <c r="A369" s="822" t="s">
        <v>7931</v>
      </c>
      <c r="B369" s="835" t="s">
        <v>10505</v>
      </c>
      <c r="C369" s="835" t="s">
        <v>10505</v>
      </c>
      <c r="D369" s="131">
        <v>24624</v>
      </c>
      <c r="E369" s="140" t="s">
        <v>6497</v>
      </c>
      <c r="F369" s="140" t="s">
        <v>7</v>
      </c>
      <c r="G369" s="140" t="s">
        <v>3666</v>
      </c>
      <c r="H369" s="140"/>
      <c r="I369" s="253"/>
    </row>
    <row r="370" spans="1:9" s="848" customFormat="1" ht="24">
      <c r="A370" s="822" t="s">
        <v>7562</v>
      </c>
      <c r="B370" s="835" t="s">
        <v>10504</v>
      </c>
      <c r="C370" s="835" t="s">
        <v>10504</v>
      </c>
      <c r="D370" s="131">
        <v>15168</v>
      </c>
      <c r="E370" s="140" t="s">
        <v>6497</v>
      </c>
      <c r="F370" s="140" t="s">
        <v>7</v>
      </c>
      <c r="G370" s="140" t="s">
        <v>3666</v>
      </c>
      <c r="H370" s="140"/>
      <c r="I370" s="253"/>
    </row>
    <row r="371" spans="1:9" s="848" customFormat="1" ht="24">
      <c r="A371" s="822" t="s">
        <v>7563</v>
      </c>
      <c r="B371" s="835" t="s">
        <v>10508</v>
      </c>
      <c r="C371" s="835" t="s">
        <v>10508</v>
      </c>
      <c r="D371" s="131">
        <v>6588</v>
      </c>
      <c r="E371" s="140" t="s">
        <v>6497</v>
      </c>
      <c r="F371" s="140" t="s">
        <v>7</v>
      </c>
      <c r="G371" s="140" t="s">
        <v>3666</v>
      </c>
      <c r="H371" s="140"/>
      <c r="I371" s="253"/>
    </row>
    <row r="372" spans="1:9" s="848" customFormat="1" ht="13.5">
      <c r="A372" s="822" t="s">
        <v>7932</v>
      </c>
      <c r="B372" s="835" t="s">
        <v>10513</v>
      </c>
      <c r="C372" s="835" t="s">
        <v>10513</v>
      </c>
      <c r="D372" s="131">
        <v>5148</v>
      </c>
      <c r="E372" s="140" t="s">
        <v>6497</v>
      </c>
      <c r="F372" s="140" t="s">
        <v>7</v>
      </c>
      <c r="G372" s="140" t="s">
        <v>3666</v>
      </c>
      <c r="H372" s="140"/>
      <c r="I372" s="253"/>
    </row>
    <row r="373" spans="1:9" s="848" customFormat="1" ht="24">
      <c r="A373" s="822" t="s">
        <v>7566</v>
      </c>
      <c r="B373" s="835" t="s">
        <v>10515</v>
      </c>
      <c r="C373" s="835" t="s">
        <v>10515</v>
      </c>
      <c r="D373" s="131">
        <v>12336</v>
      </c>
      <c r="E373" s="140" t="s">
        <v>6497</v>
      </c>
      <c r="F373" s="140" t="s">
        <v>7</v>
      </c>
      <c r="G373" s="140" t="s">
        <v>3666</v>
      </c>
      <c r="H373" s="140"/>
      <c r="I373" s="253"/>
    </row>
    <row r="374" spans="1:9" s="848" customFormat="1" ht="24">
      <c r="A374" s="822" t="s">
        <v>7567</v>
      </c>
      <c r="B374" s="835" t="s">
        <v>10517</v>
      </c>
      <c r="C374" s="835" t="s">
        <v>10517</v>
      </c>
      <c r="D374" s="131">
        <v>9264</v>
      </c>
      <c r="E374" s="140" t="s">
        <v>6497</v>
      </c>
      <c r="F374" s="140" t="s">
        <v>7</v>
      </c>
      <c r="G374" s="140" t="s">
        <v>3666</v>
      </c>
      <c r="H374" s="140"/>
      <c r="I374" s="253"/>
    </row>
    <row r="375" spans="1:9" s="848" customFormat="1" ht="24">
      <c r="A375" s="822" t="s">
        <v>7568</v>
      </c>
      <c r="B375" s="835" t="s">
        <v>10519</v>
      </c>
      <c r="C375" s="835" t="s">
        <v>10519</v>
      </c>
      <c r="D375" s="131">
        <v>5148</v>
      </c>
      <c r="E375" s="140" t="s">
        <v>6497</v>
      </c>
      <c r="F375" s="140" t="s">
        <v>7</v>
      </c>
      <c r="G375" s="140" t="s">
        <v>3666</v>
      </c>
      <c r="H375" s="140"/>
      <c r="I375" s="253"/>
    </row>
    <row r="376" spans="1:9" s="848" customFormat="1" ht="24">
      <c r="A376" s="822" t="s">
        <v>7569</v>
      </c>
      <c r="B376" s="835" t="s">
        <v>10521</v>
      </c>
      <c r="C376" s="835" t="s">
        <v>10521</v>
      </c>
      <c r="D376" s="131">
        <v>20544</v>
      </c>
      <c r="E376" s="140" t="s">
        <v>6497</v>
      </c>
      <c r="F376" s="140" t="s">
        <v>7</v>
      </c>
      <c r="G376" s="140" t="s">
        <v>3666</v>
      </c>
      <c r="H376" s="140"/>
      <c r="I376" s="253"/>
    </row>
    <row r="377" spans="1:9" s="848" customFormat="1" ht="24">
      <c r="A377" s="822" t="s">
        <v>7570</v>
      </c>
      <c r="B377" s="835" t="s">
        <v>10523</v>
      </c>
      <c r="C377" s="835" t="s">
        <v>10523</v>
      </c>
      <c r="D377" s="131">
        <v>10284</v>
      </c>
      <c r="E377" s="140" t="s">
        <v>6497</v>
      </c>
      <c r="F377" s="140" t="s">
        <v>7</v>
      </c>
      <c r="G377" s="140" t="s">
        <v>3666</v>
      </c>
      <c r="H377" s="140"/>
      <c r="I377" s="253"/>
    </row>
    <row r="378" spans="1:9" s="848" customFormat="1" ht="24">
      <c r="A378" s="822" t="s">
        <v>7571</v>
      </c>
      <c r="B378" s="835" t="s">
        <v>10525</v>
      </c>
      <c r="C378" s="835" t="s">
        <v>10525</v>
      </c>
      <c r="D378" s="131">
        <v>6168</v>
      </c>
      <c r="E378" s="140" t="s">
        <v>6497</v>
      </c>
      <c r="F378" s="140" t="s">
        <v>7</v>
      </c>
      <c r="G378" s="140" t="s">
        <v>3666</v>
      </c>
      <c r="H378" s="140"/>
      <c r="I378" s="253"/>
    </row>
    <row r="379" spans="1:9" s="848" customFormat="1" ht="24">
      <c r="A379" s="822" t="s">
        <v>7572</v>
      </c>
      <c r="B379" s="835" t="s">
        <v>10527</v>
      </c>
      <c r="C379" s="835" t="s">
        <v>10527</v>
      </c>
      <c r="D379" s="131">
        <v>3096</v>
      </c>
      <c r="E379" s="140" t="s">
        <v>6497</v>
      </c>
      <c r="F379" s="140" t="s">
        <v>7</v>
      </c>
      <c r="G379" s="140" t="s">
        <v>3666</v>
      </c>
      <c r="H379" s="140"/>
      <c r="I379" s="253"/>
    </row>
    <row r="380" spans="1:9" s="848" customFormat="1" ht="13.5">
      <c r="A380" s="822" t="s">
        <v>7574</v>
      </c>
      <c r="B380" s="835" t="s">
        <v>10531</v>
      </c>
      <c r="C380" s="835" t="s">
        <v>10531</v>
      </c>
      <c r="D380" s="131">
        <v>1032</v>
      </c>
      <c r="E380" s="140" t="s">
        <v>6497</v>
      </c>
      <c r="F380" s="140" t="s">
        <v>7</v>
      </c>
      <c r="G380" s="140" t="s">
        <v>3666</v>
      </c>
      <c r="H380" s="140"/>
      <c r="I380" s="253"/>
    </row>
    <row r="381" spans="1:9" s="848" customFormat="1" ht="13.5">
      <c r="A381" s="822" t="s">
        <v>7575</v>
      </c>
      <c r="B381" s="835" t="s">
        <v>10533</v>
      </c>
      <c r="C381" s="835" t="s">
        <v>10533</v>
      </c>
      <c r="D381" s="131">
        <v>1032</v>
      </c>
      <c r="E381" s="140" t="s">
        <v>6497</v>
      </c>
      <c r="F381" s="140" t="s">
        <v>7</v>
      </c>
      <c r="G381" s="140" t="s">
        <v>3666</v>
      </c>
      <c r="H381" s="140"/>
      <c r="I381" s="253"/>
    </row>
    <row r="382" spans="1:9" s="848" customFormat="1" ht="24">
      <c r="A382" s="822" t="s">
        <v>7576</v>
      </c>
      <c r="B382" s="835" t="s">
        <v>10538</v>
      </c>
      <c r="C382" s="835" t="s">
        <v>10539</v>
      </c>
      <c r="D382" s="131">
        <v>17472</v>
      </c>
      <c r="E382" s="140" t="s">
        <v>6497</v>
      </c>
      <c r="F382" s="140" t="s">
        <v>7</v>
      </c>
      <c r="G382" s="140" t="s">
        <v>3666</v>
      </c>
      <c r="H382" s="140"/>
      <c r="I382" s="253"/>
    </row>
    <row r="383" spans="1:9" s="848" customFormat="1" ht="13.5">
      <c r="A383" s="822" t="s">
        <v>7933</v>
      </c>
      <c r="B383" s="835" t="s">
        <v>10540</v>
      </c>
      <c r="C383" s="835" t="s">
        <v>10541</v>
      </c>
      <c r="D383" s="131">
        <v>10284</v>
      </c>
      <c r="E383" s="140" t="s">
        <v>6497</v>
      </c>
      <c r="F383" s="140" t="s">
        <v>7</v>
      </c>
      <c r="G383" s="140" t="s">
        <v>3666</v>
      </c>
      <c r="H383" s="140"/>
      <c r="I383" s="253"/>
    </row>
    <row r="384" spans="1:9" s="848" customFormat="1" ht="13.5">
      <c r="A384" s="822" t="s">
        <v>7934</v>
      </c>
      <c r="B384" s="835" t="s">
        <v>10542</v>
      </c>
      <c r="C384" s="835" t="s">
        <v>10542</v>
      </c>
      <c r="D384" s="131">
        <v>5148</v>
      </c>
      <c r="E384" s="140" t="s">
        <v>6497</v>
      </c>
      <c r="F384" s="140" t="s">
        <v>7</v>
      </c>
      <c r="G384" s="140" t="s">
        <v>3666</v>
      </c>
      <c r="H384" s="140"/>
      <c r="I384" s="253"/>
    </row>
    <row r="385" spans="1:9" s="848" customFormat="1" ht="24">
      <c r="A385" s="822" t="s">
        <v>7577</v>
      </c>
      <c r="B385" s="835" t="s">
        <v>10545</v>
      </c>
      <c r="C385" s="835" t="s">
        <v>10546</v>
      </c>
      <c r="D385" s="131">
        <v>31860</v>
      </c>
      <c r="E385" s="140" t="s">
        <v>6497</v>
      </c>
      <c r="F385" s="140" t="s">
        <v>7</v>
      </c>
      <c r="G385" s="140" t="s">
        <v>3666</v>
      </c>
      <c r="H385" s="140"/>
      <c r="I385" s="253"/>
    </row>
    <row r="386" spans="1:9" s="848" customFormat="1" ht="13.5">
      <c r="A386" s="822" t="s">
        <v>7578</v>
      </c>
      <c r="B386" s="835" t="s">
        <v>10548</v>
      </c>
      <c r="C386" s="835" t="s">
        <v>10548</v>
      </c>
      <c r="D386" s="131">
        <v>7200</v>
      </c>
      <c r="E386" s="140" t="s">
        <v>6497</v>
      </c>
      <c r="F386" s="140" t="s">
        <v>7</v>
      </c>
      <c r="G386" s="140" t="s">
        <v>3666</v>
      </c>
      <c r="H386" s="140"/>
      <c r="I386" s="253"/>
    </row>
    <row r="387" spans="1:9" s="848" customFormat="1" ht="13.5">
      <c r="A387" s="822" t="s">
        <v>7935</v>
      </c>
      <c r="B387" s="835" t="s">
        <v>10549</v>
      </c>
      <c r="C387" s="835" t="s">
        <v>10549</v>
      </c>
      <c r="D387" s="131">
        <v>5508</v>
      </c>
      <c r="E387" s="140" t="s">
        <v>6497</v>
      </c>
      <c r="F387" s="140" t="s">
        <v>7</v>
      </c>
      <c r="G387" s="140" t="s">
        <v>3666</v>
      </c>
      <c r="H387" s="140"/>
      <c r="I387" s="253"/>
    </row>
    <row r="388" spans="1:9" s="848" customFormat="1" ht="13.5">
      <c r="A388" s="822" t="s">
        <v>7937</v>
      </c>
      <c r="B388" s="835" t="s">
        <v>10559</v>
      </c>
      <c r="C388" s="835" t="s">
        <v>10559</v>
      </c>
      <c r="D388" s="131">
        <v>264</v>
      </c>
      <c r="E388" s="140" t="s">
        <v>6497</v>
      </c>
      <c r="F388" s="140" t="s">
        <v>7</v>
      </c>
      <c r="G388" s="140" t="s">
        <v>3666</v>
      </c>
      <c r="H388" s="140"/>
      <c r="I388" s="253"/>
    </row>
    <row r="389" spans="1:9" s="848" customFormat="1" ht="13.5">
      <c r="A389" s="822" t="s">
        <v>7938</v>
      </c>
      <c r="B389" s="835" t="s">
        <v>10560</v>
      </c>
      <c r="C389" s="835" t="s">
        <v>10560</v>
      </c>
      <c r="D389" s="131">
        <v>13848</v>
      </c>
      <c r="E389" s="140" t="s">
        <v>6497</v>
      </c>
      <c r="F389" s="140" t="s">
        <v>7</v>
      </c>
      <c r="G389" s="140" t="s">
        <v>3666</v>
      </c>
      <c r="H389" s="140"/>
      <c r="I389" s="253"/>
    </row>
    <row r="390" spans="1:9" s="848" customFormat="1" ht="13.5">
      <c r="A390" s="822" t="s">
        <v>7939</v>
      </c>
      <c r="B390" s="835" t="s">
        <v>3885</v>
      </c>
      <c r="C390" s="835" t="s">
        <v>3885</v>
      </c>
      <c r="D390" s="131">
        <v>612</v>
      </c>
      <c r="E390" s="140" t="s">
        <v>6497</v>
      </c>
      <c r="F390" s="140" t="s">
        <v>7</v>
      </c>
      <c r="G390" s="140" t="s">
        <v>3663</v>
      </c>
      <c r="H390" s="140"/>
      <c r="I390" s="253"/>
    </row>
    <row r="391" spans="1:9" s="848" customFormat="1" ht="13.5">
      <c r="A391" s="822" t="s">
        <v>7940</v>
      </c>
      <c r="B391" s="835" t="s">
        <v>3915</v>
      </c>
      <c r="C391" s="835" t="s">
        <v>3915</v>
      </c>
      <c r="D391" s="131">
        <v>20676</v>
      </c>
      <c r="E391" s="140" t="s">
        <v>6497</v>
      </c>
      <c r="F391" s="140" t="s">
        <v>7</v>
      </c>
      <c r="G391" s="140" t="s">
        <v>3663</v>
      </c>
      <c r="H391" s="140"/>
      <c r="I391" s="253"/>
    </row>
    <row r="392" spans="1:9" s="848" customFormat="1" ht="13.5">
      <c r="A392" s="822" t="s">
        <v>7941</v>
      </c>
      <c r="B392" s="835" t="s">
        <v>3921</v>
      </c>
      <c r="C392" s="835" t="s">
        <v>3921</v>
      </c>
      <c r="D392" s="131">
        <v>41376</v>
      </c>
      <c r="E392" s="140" t="s">
        <v>6497</v>
      </c>
      <c r="F392" s="140" t="s">
        <v>7</v>
      </c>
      <c r="G392" s="140" t="s">
        <v>3663</v>
      </c>
      <c r="H392" s="140"/>
      <c r="I392" s="253"/>
    </row>
    <row r="393" spans="1:9" s="1038" customFormat="1" ht="13.5">
      <c r="A393" s="822" t="s">
        <v>11133</v>
      </c>
      <c r="B393" s="835" t="s">
        <v>11134</v>
      </c>
      <c r="C393" s="835" t="s">
        <v>11134</v>
      </c>
      <c r="D393" s="131">
        <v>48132</v>
      </c>
      <c r="E393" s="140" t="s">
        <v>6497</v>
      </c>
      <c r="F393" s="140" t="s">
        <v>7</v>
      </c>
      <c r="G393" s="140" t="s">
        <v>3663</v>
      </c>
      <c r="H393" s="140"/>
      <c r="I393" s="253"/>
    </row>
    <row r="394" spans="1:9" s="848" customFormat="1" ht="13.5">
      <c r="A394" s="822" t="s">
        <v>7942</v>
      </c>
      <c r="B394" s="835" t="s">
        <v>3944</v>
      </c>
      <c r="C394" s="835" t="s">
        <v>3944</v>
      </c>
      <c r="D394" s="131">
        <v>11148</v>
      </c>
      <c r="E394" s="140" t="s">
        <v>6497</v>
      </c>
      <c r="F394" s="140" t="s">
        <v>7</v>
      </c>
      <c r="G394" s="140" t="s">
        <v>3663</v>
      </c>
      <c r="H394" s="140"/>
      <c r="I394" s="253"/>
    </row>
    <row r="395" spans="1:9" s="848" customFormat="1" ht="13.5">
      <c r="A395" s="822" t="s">
        <v>7943</v>
      </c>
      <c r="B395" s="835" t="s">
        <v>5448</v>
      </c>
      <c r="C395" s="835" t="s">
        <v>5448</v>
      </c>
      <c r="D395" s="131">
        <v>5676</v>
      </c>
      <c r="E395" s="140" t="s">
        <v>6497</v>
      </c>
      <c r="F395" s="140" t="s">
        <v>7</v>
      </c>
      <c r="G395" s="140" t="s">
        <v>3664</v>
      </c>
      <c r="H395" s="140"/>
      <c r="I395" s="253"/>
    </row>
    <row r="396" spans="1:9" s="848" customFormat="1" ht="13.5">
      <c r="A396" s="822" t="s">
        <v>7944</v>
      </c>
      <c r="B396" s="835" t="s">
        <v>5552</v>
      </c>
      <c r="C396" s="835" t="s">
        <v>5552</v>
      </c>
      <c r="D396" s="131">
        <v>14172</v>
      </c>
      <c r="E396" s="140" t="s">
        <v>6497</v>
      </c>
      <c r="F396" s="140" t="s">
        <v>7</v>
      </c>
      <c r="G396" s="140" t="s">
        <v>3664</v>
      </c>
      <c r="H396" s="140"/>
      <c r="I396" s="253"/>
    </row>
    <row r="397" spans="1:9" s="848" customFormat="1" ht="13.5">
      <c r="A397" s="822" t="s">
        <v>7945</v>
      </c>
      <c r="B397" s="835" t="s">
        <v>5807</v>
      </c>
      <c r="C397" s="835" t="s">
        <v>5807</v>
      </c>
      <c r="D397" s="131">
        <v>19284</v>
      </c>
      <c r="E397" s="140" t="s">
        <v>6497</v>
      </c>
      <c r="F397" s="140" t="s">
        <v>7</v>
      </c>
      <c r="G397" s="140" t="s">
        <v>3664</v>
      </c>
      <c r="H397" s="140"/>
      <c r="I397" s="253"/>
    </row>
    <row r="398" spans="1:9" s="848" customFormat="1" ht="24">
      <c r="A398" s="822" t="s">
        <v>7946</v>
      </c>
      <c r="B398" s="835" t="s">
        <v>3223</v>
      </c>
      <c r="C398" s="835" t="s">
        <v>3224</v>
      </c>
      <c r="D398" s="131">
        <v>4764</v>
      </c>
      <c r="E398" s="140" t="s">
        <v>6497</v>
      </c>
      <c r="F398" s="140" t="s">
        <v>7</v>
      </c>
      <c r="G398" s="140" t="s">
        <v>3663</v>
      </c>
      <c r="H398" s="140"/>
      <c r="I398" s="253"/>
    </row>
    <row r="399" spans="1:9" s="848" customFormat="1" ht="13.5">
      <c r="A399" s="822" t="s">
        <v>7947</v>
      </c>
      <c r="B399" s="835" t="s">
        <v>10564</v>
      </c>
      <c r="C399" s="835" t="s">
        <v>10564</v>
      </c>
      <c r="D399" s="131">
        <v>21996</v>
      </c>
      <c r="E399" s="140" t="s">
        <v>6497</v>
      </c>
      <c r="F399" s="140" t="s">
        <v>7</v>
      </c>
      <c r="G399" s="140" t="s">
        <v>3666</v>
      </c>
      <c r="H399" s="140"/>
      <c r="I399" s="253"/>
    </row>
    <row r="400" spans="1:9" s="848" customFormat="1" ht="24">
      <c r="A400" s="822" t="s">
        <v>7948</v>
      </c>
      <c r="B400" s="835" t="s">
        <v>10565</v>
      </c>
      <c r="C400" s="835" t="s">
        <v>10565</v>
      </c>
      <c r="D400" s="131">
        <v>3288</v>
      </c>
      <c r="E400" s="140" t="s">
        <v>6497</v>
      </c>
      <c r="F400" s="140" t="s">
        <v>7</v>
      </c>
      <c r="G400" s="140" t="s">
        <v>3666</v>
      </c>
      <c r="H400" s="140"/>
      <c r="I400" s="253"/>
    </row>
    <row r="401" spans="1:9" s="848" customFormat="1" ht="24">
      <c r="A401" s="822" t="s">
        <v>7584</v>
      </c>
      <c r="B401" s="835" t="s">
        <v>10569</v>
      </c>
      <c r="C401" s="835" t="s">
        <v>10569</v>
      </c>
      <c r="D401" s="131">
        <v>17592</v>
      </c>
      <c r="E401" s="140" t="s">
        <v>6497</v>
      </c>
      <c r="F401" s="140" t="s">
        <v>7</v>
      </c>
      <c r="G401" s="140" t="s">
        <v>3666</v>
      </c>
      <c r="H401" s="140"/>
      <c r="I401" s="253"/>
    </row>
    <row r="402" spans="1:9" s="848" customFormat="1" ht="13.5">
      <c r="A402" s="822" t="s">
        <v>7949</v>
      </c>
      <c r="B402" s="835" t="s">
        <v>10571</v>
      </c>
      <c r="C402" s="835" t="s">
        <v>10571</v>
      </c>
      <c r="D402" s="131">
        <v>2196</v>
      </c>
      <c r="E402" s="140" t="s">
        <v>6497</v>
      </c>
      <c r="F402" s="140" t="s">
        <v>7</v>
      </c>
      <c r="G402" s="140" t="s">
        <v>3666</v>
      </c>
      <c r="H402" s="140"/>
      <c r="I402" s="253"/>
    </row>
    <row r="403" spans="1:9" s="848" customFormat="1" ht="24">
      <c r="A403" s="822" t="s">
        <v>7643</v>
      </c>
      <c r="B403" s="835" t="s">
        <v>7644</v>
      </c>
      <c r="C403" s="835" t="s">
        <v>10576</v>
      </c>
      <c r="D403" s="131">
        <v>192</v>
      </c>
      <c r="E403" s="140" t="s">
        <v>6497</v>
      </c>
      <c r="F403" s="140" t="s">
        <v>7</v>
      </c>
      <c r="G403" s="140" t="s">
        <v>3663</v>
      </c>
      <c r="H403" s="140"/>
      <c r="I403" s="253"/>
    </row>
    <row r="404" spans="1:9" s="848" customFormat="1" ht="24">
      <c r="A404" s="822" t="s">
        <v>7645</v>
      </c>
      <c r="B404" s="835" t="s">
        <v>10581</v>
      </c>
      <c r="C404" s="835" t="s">
        <v>10581</v>
      </c>
      <c r="D404" s="131">
        <v>1056</v>
      </c>
      <c r="E404" s="140" t="s">
        <v>6497</v>
      </c>
      <c r="F404" s="140" t="s">
        <v>7</v>
      </c>
      <c r="G404" s="140" t="s">
        <v>3663</v>
      </c>
      <c r="H404" s="140"/>
      <c r="I404" s="253"/>
    </row>
    <row r="405" spans="1:9" s="848" customFormat="1" ht="24">
      <c r="A405" s="822" t="s">
        <v>7586</v>
      </c>
      <c r="B405" s="835" t="s">
        <v>10589</v>
      </c>
      <c r="C405" s="835" t="s">
        <v>10589</v>
      </c>
      <c r="D405" s="131">
        <v>17040</v>
      </c>
      <c r="E405" s="140" t="s">
        <v>6497</v>
      </c>
      <c r="F405" s="140" t="s">
        <v>7</v>
      </c>
      <c r="G405" s="140" t="s">
        <v>3666</v>
      </c>
      <c r="H405" s="140"/>
      <c r="I405" s="253"/>
    </row>
    <row r="406" spans="1:9" s="848" customFormat="1" ht="24">
      <c r="A406" s="822" t="s">
        <v>8615</v>
      </c>
      <c r="B406" s="835" t="s">
        <v>10591</v>
      </c>
      <c r="C406" s="835" t="s">
        <v>10591</v>
      </c>
      <c r="D406" s="131">
        <v>24816</v>
      </c>
      <c r="E406" s="140" t="s">
        <v>6497</v>
      </c>
      <c r="F406" s="140" t="s">
        <v>7</v>
      </c>
      <c r="G406" s="140" t="s">
        <v>3666</v>
      </c>
      <c r="H406" s="140"/>
      <c r="I406" s="253"/>
    </row>
    <row r="407" spans="1:9" s="848" customFormat="1" ht="24">
      <c r="A407" s="822" t="s">
        <v>8621</v>
      </c>
      <c r="B407" s="835" t="s">
        <v>10593</v>
      </c>
      <c r="C407" s="835" t="s">
        <v>10593</v>
      </c>
      <c r="D407" s="131">
        <v>33084</v>
      </c>
      <c r="E407" s="140" t="s">
        <v>6497</v>
      </c>
      <c r="F407" s="140" t="s">
        <v>7</v>
      </c>
      <c r="G407" s="140" t="s">
        <v>3666</v>
      </c>
      <c r="H407" s="140"/>
      <c r="I407" s="253"/>
    </row>
    <row r="408" spans="1:9" s="848" customFormat="1" ht="24">
      <c r="A408" s="822" t="s">
        <v>7587</v>
      </c>
      <c r="B408" s="835" t="s">
        <v>10587</v>
      </c>
      <c r="C408" s="835" t="s">
        <v>10587</v>
      </c>
      <c r="D408" s="131">
        <v>492</v>
      </c>
      <c r="E408" s="140" t="s">
        <v>6497</v>
      </c>
      <c r="F408" s="140" t="s">
        <v>7</v>
      </c>
      <c r="G408" s="140" t="s">
        <v>3666</v>
      </c>
      <c r="H408" s="140"/>
      <c r="I408" s="253"/>
    </row>
    <row r="409" spans="1:9" s="848" customFormat="1" ht="24">
      <c r="A409" s="822" t="s">
        <v>9905</v>
      </c>
      <c r="B409" s="835" t="s">
        <v>10196</v>
      </c>
      <c r="C409" s="835" t="s">
        <v>10196</v>
      </c>
      <c r="D409" s="131">
        <v>984</v>
      </c>
      <c r="E409" s="140" t="s">
        <v>6497</v>
      </c>
      <c r="F409" s="140" t="s">
        <v>7</v>
      </c>
      <c r="G409" s="140" t="s">
        <v>3666</v>
      </c>
      <c r="H409" s="140"/>
      <c r="I409" s="253"/>
    </row>
    <row r="410" spans="1:9" s="848" customFormat="1" ht="24">
      <c r="A410" s="822" t="s">
        <v>7950</v>
      </c>
      <c r="B410" s="835" t="s">
        <v>10595</v>
      </c>
      <c r="C410" s="835" t="s">
        <v>10595</v>
      </c>
      <c r="D410" s="131">
        <v>1620</v>
      </c>
      <c r="E410" s="140" t="s">
        <v>6497</v>
      </c>
      <c r="F410" s="140" t="s">
        <v>7</v>
      </c>
      <c r="G410" s="140" t="s">
        <v>3666</v>
      </c>
      <c r="H410" s="140"/>
      <c r="I410" s="253"/>
    </row>
    <row r="411" spans="1:9" s="848" customFormat="1" ht="24">
      <c r="A411" s="822" t="s">
        <v>7951</v>
      </c>
      <c r="B411" s="835" t="s">
        <v>10596</v>
      </c>
      <c r="C411" s="835" t="s">
        <v>10596</v>
      </c>
      <c r="D411" s="131">
        <v>2424</v>
      </c>
      <c r="E411" s="140" t="s">
        <v>6497</v>
      </c>
      <c r="F411" s="140" t="s">
        <v>7</v>
      </c>
      <c r="G411" s="140" t="s">
        <v>3666</v>
      </c>
      <c r="H411" s="140"/>
      <c r="I411" s="253"/>
    </row>
    <row r="412" spans="1:9" s="848" customFormat="1" ht="24">
      <c r="A412" s="822" t="s">
        <v>7952</v>
      </c>
      <c r="B412" s="835" t="s">
        <v>10597</v>
      </c>
      <c r="C412" s="835" t="s">
        <v>10597</v>
      </c>
      <c r="D412" s="131">
        <v>2928</v>
      </c>
      <c r="E412" s="140" t="s">
        <v>6497</v>
      </c>
      <c r="F412" s="140" t="s">
        <v>7</v>
      </c>
      <c r="G412" s="140" t="s">
        <v>3666</v>
      </c>
      <c r="H412" s="140"/>
      <c r="I412" s="253"/>
    </row>
    <row r="413" spans="1:9" s="848" customFormat="1" ht="24">
      <c r="A413" s="822" t="s">
        <v>7953</v>
      </c>
      <c r="B413" s="835" t="s">
        <v>10598</v>
      </c>
      <c r="C413" s="835" t="s">
        <v>10598</v>
      </c>
      <c r="D413" s="131">
        <v>5352</v>
      </c>
      <c r="E413" s="140" t="s">
        <v>6497</v>
      </c>
      <c r="F413" s="140" t="s">
        <v>7</v>
      </c>
      <c r="G413" s="140" t="s">
        <v>3666</v>
      </c>
      <c r="H413" s="140"/>
      <c r="I413" s="253"/>
    </row>
    <row r="414" spans="1:9" s="848" customFormat="1" ht="24">
      <c r="A414" s="822" t="s">
        <v>7954</v>
      </c>
      <c r="B414" s="835" t="s">
        <v>10599</v>
      </c>
      <c r="C414" s="835" t="s">
        <v>10599</v>
      </c>
      <c r="D414" s="131">
        <v>7788</v>
      </c>
      <c r="E414" s="140" t="s">
        <v>6497</v>
      </c>
      <c r="F414" s="140" t="s">
        <v>7</v>
      </c>
      <c r="G414" s="140" t="s">
        <v>3666</v>
      </c>
      <c r="H414" s="140"/>
      <c r="I414" s="253"/>
    </row>
    <row r="415" spans="1:9" s="848" customFormat="1" ht="24">
      <c r="A415" s="822" t="s">
        <v>7588</v>
      </c>
      <c r="B415" s="835" t="s">
        <v>10601</v>
      </c>
      <c r="C415" s="835" t="s">
        <v>10601</v>
      </c>
      <c r="D415" s="131">
        <v>9744</v>
      </c>
      <c r="E415" s="140" t="s">
        <v>6497</v>
      </c>
      <c r="F415" s="140" t="s">
        <v>7</v>
      </c>
      <c r="G415" s="140" t="s">
        <v>3666</v>
      </c>
      <c r="H415" s="140"/>
      <c r="I415" s="253"/>
    </row>
    <row r="416" spans="1:9" s="848" customFormat="1" ht="24">
      <c r="A416" s="822" t="s">
        <v>7955</v>
      </c>
      <c r="B416" s="835" t="s">
        <v>10602</v>
      </c>
      <c r="C416" s="835" t="s">
        <v>10602</v>
      </c>
      <c r="D416" s="131">
        <v>11364</v>
      </c>
      <c r="E416" s="140" t="s">
        <v>6497</v>
      </c>
      <c r="F416" s="140" t="s">
        <v>7</v>
      </c>
      <c r="G416" s="140" t="s">
        <v>3666</v>
      </c>
      <c r="H416" s="140"/>
      <c r="I416" s="253"/>
    </row>
    <row r="417" spans="1:9" s="848" customFormat="1" ht="24">
      <c r="A417" s="822" t="s">
        <v>7589</v>
      </c>
      <c r="B417" s="835" t="s">
        <v>10604</v>
      </c>
      <c r="C417" s="835" t="s">
        <v>10604</v>
      </c>
      <c r="D417" s="131">
        <v>3252</v>
      </c>
      <c r="E417" s="140" t="s">
        <v>6497</v>
      </c>
      <c r="F417" s="140" t="s">
        <v>7</v>
      </c>
      <c r="G417" s="140" t="s">
        <v>3666</v>
      </c>
      <c r="H417" s="140"/>
      <c r="I417" s="253"/>
    </row>
    <row r="418" spans="1:9" s="848" customFormat="1" ht="24">
      <c r="A418" s="822" t="s">
        <v>7590</v>
      </c>
      <c r="B418" s="835" t="s">
        <v>10606</v>
      </c>
      <c r="C418" s="835" t="s">
        <v>10606</v>
      </c>
      <c r="D418" s="131">
        <v>5352</v>
      </c>
      <c r="E418" s="140" t="s">
        <v>6497</v>
      </c>
      <c r="F418" s="140" t="s">
        <v>7</v>
      </c>
      <c r="G418" s="140" t="s">
        <v>3666</v>
      </c>
      <c r="H418" s="140"/>
      <c r="I418" s="253"/>
    </row>
    <row r="419" spans="1:9" s="848" customFormat="1" ht="13.5">
      <c r="A419" s="822" t="s">
        <v>7956</v>
      </c>
      <c r="B419" s="835" t="s">
        <v>10607</v>
      </c>
      <c r="C419" s="835" t="s">
        <v>10607</v>
      </c>
      <c r="D419" s="131">
        <v>8772</v>
      </c>
      <c r="E419" s="140" t="s">
        <v>6497</v>
      </c>
      <c r="F419" s="140" t="s">
        <v>7</v>
      </c>
      <c r="G419" s="140" t="s">
        <v>3666</v>
      </c>
      <c r="H419" s="140"/>
      <c r="I419" s="253"/>
    </row>
    <row r="420" spans="1:9" s="848" customFormat="1" ht="24">
      <c r="A420" s="280" t="s">
        <v>9820</v>
      </c>
      <c r="B420" s="835" t="s">
        <v>10609</v>
      </c>
      <c r="C420" s="835" t="s">
        <v>10609</v>
      </c>
      <c r="D420" s="838">
        <v>12012</v>
      </c>
      <c r="E420" s="905" t="s">
        <v>6497</v>
      </c>
      <c r="F420" s="905" t="s">
        <v>7</v>
      </c>
      <c r="G420" s="905" t="s">
        <v>3666</v>
      </c>
      <c r="H420" s="905"/>
      <c r="I420" s="253"/>
    </row>
    <row r="421" spans="1:9" s="848" customFormat="1" ht="24">
      <c r="A421" s="822" t="s">
        <v>7591</v>
      </c>
      <c r="B421" s="835" t="s">
        <v>10611</v>
      </c>
      <c r="C421" s="835" t="s">
        <v>10611</v>
      </c>
      <c r="D421" s="131">
        <v>14280</v>
      </c>
      <c r="E421" s="140" t="s">
        <v>6497</v>
      </c>
      <c r="F421" s="140" t="s">
        <v>7</v>
      </c>
      <c r="G421" s="140" t="s">
        <v>3666</v>
      </c>
      <c r="H421" s="140"/>
      <c r="I421" s="253"/>
    </row>
    <row r="422" spans="1:9" s="848" customFormat="1" ht="24">
      <c r="A422" s="822" t="s">
        <v>7592</v>
      </c>
      <c r="B422" s="835" t="s">
        <v>10615</v>
      </c>
      <c r="C422" s="835" t="s">
        <v>10615</v>
      </c>
      <c r="D422" s="131">
        <v>53532</v>
      </c>
      <c r="E422" s="140" t="s">
        <v>6497</v>
      </c>
      <c r="F422" s="140" t="s">
        <v>7</v>
      </c>
      <c r="G422" s="140" t="s">
        <v>3666</v>
      </c>
      <c r="H422" s="140"/>
      <c r="I422" s="253"/>
    </row>
    <row r="423" spans="1:9" s="848" customFormat="1" ht="24">
      <c r="A423" s="822" t="s">
        <v>8616</v>
      </c>
      <c r="B423" s="835" t="s">
        <v>10617</v>
      </c>
      <c r="C423" s="835" t="s">
        <v>10617</v>
      </c>
      <c r="D423" s="131">
        <v>77964</v>
      </c>
      <c r="E423" s="140" t="s">
        <v>6497</v>
      </c>
      <c r="F423" s="140" t="s">
        <v>7</v>
      </c>
      <c r="G423" s="140" t="s">
        <v>3666</v>
      </c>
      <c r="H423" s="140"/>
      <c r="I423" s="253"/>
    </row>
    <row r="424" spans="1:9" s="848" customFormat="1" ht="24">
      <c r="A424" s="822" t="s">
        <v>7593</v>
      </c>
      <c r="B424" s="835" t="s">
        <v>10613</v>
      </c>
      <c r="C424" s="835" t="s">
        <v>10613</v>
      </c>
      <c r="D424" s="131">
        <v>1464</v>
      </c>
      <c r="E424" s="140" t="s">
        <v>6497</v>
      </c>
      <c r="F424" s="140" t="s">
        <v>7</v>
      </c>
      <c r="G424" s="140" t="s">
        <v>3666</v>
      </c>
      <c r="H424" s="140"/>
      <c r="I424" s="253"/>
    </row>
    <row r="425" spans="1:9" s="848" customFormat="1" ht="24">
      <c r="A425" s="822" t="s">
        <v>7957</v>
      </c>
      <c r="B425" s="835" t="s">
        <v>10618</v>
      </c>
      <c r="C425" s="835" t="s">
        <v>10618</v>
      </c>
      <c r="D425" s="131">
        <v>2928</v>
      </c>
      <c r="E425" s="140" t="s">
        <v>6497</v>
      </c>
      <c r="F425" s="140" t="s">
        <v>7</v>
      </c>
      <c r="G425" s="140" t="s">
        <v>3666</v>
      </c>
      <c r="H425" s="140"/>
      <c r="I425" s="253"/>
    </row>
    <row r="426" spans="1:9" s="848" customFormat="1" ht="24">
      <c r="A426" s="822" t="s">
        <v>7958</v>
      </c>
      <c r="B426" s="835" t="s">
        <v>10619</v>
      </c>
      <c r="C426" s="835" t="s">
        <v>10619</v>
      </c>
      <c r="D426" s="131">
        <v>5520</v>
      </c>
      <c r="E426" s="140" t="s">
        <v>6497</v>
      </c>
      <c r="F426" s="140" t="s">
        <v>7</v>
      </c>
      <c r="G426" s="140" t="s">
        <v>3666</v>
      </c>
      <c r="H426" s="140"/>
      <c r="I426" s="253"/>
    </row>
    <row r="427" spans="1:9" s="848" customFormat="1" ht="24">
      <c r="A427" s="1004" t="s">
        <v>9906</v>
      </c>
      <c r="B427" s="835" t="s">
        <v>10197</v>
      </c>
      <c r="C427" s="835" t="s">
        <v>10197</v>
      </c>
      <c r="D427" s="838">
        <v>2436</v>
      </c>
      <c r="E427" s="905" t="s">
        <v>6497</v>
      </c>
      <c r="F427" s="905" t="s">
        <v>7</v>
      </c>
      <c r="G427" s="905" t="s">
        <v>3666</v>
      </c>
      <c r="H427" s="999"/>
      <c r="I427" s="253"/>
    </row>
    <row r="428" spans="1:9" s="848" customFormat="1" ht="24">
      <c r="A428" s="822" t="s">
        <v>7594</v>
      </c>
      <c r="B428" s="835" t="s">
        <v>10622</v>
      </c>
      <c r="C428" s="835" t="s">
        <v>10622</v>
      </c>
      <c r="D428" s="131">
        <v>12168</v>
      </c>
      <c r="E428" s="140" t="s">
        <v>6497</v>
      </c>
      <c r="F428" s="140" t="s">
        <v>7</v>
      </c>
      <c r="G428" s="140" t="s">
        <v>3666</v>
      </c>
      <c r="H428" s="140"/>
      <c r="I428" s="253"/>
    </row>
    <row r="429" spans="1:9" s="848" customFormat="1" ht="24">
      <c r="A429" s="822" t="s">
        <v>7959</v>
      </c>
      <c r="B429" s="835" t="s">
        <v>10623</v>
      </c>
      <c r="C429" s="835" t="s">
        <v>10623</v>
      </c>
      <c r="D429" s="131">
        <v>17856</v>
      </c>
      <c r="E429" s="140" t="s">
        <v>6497</v>
      </c>
      <c r="F429" s="140" t="s">
        <v>7</v>
      </c>
      <c r="G429" s="140" t="s">
        <v>3666</v>
      </c>
      <c r="H429" s="140"/>
      <c r="I429" s="253"/>
    </row>
    <row r="430" spans="1:9" s="848" customFormat="1" ht="24">
      <c r="A430" s="822" t="s">
        <v>7960</v>
      </c>
      <c r="B430" s="835" t="s">
        <v>10624</v>
      </c>
      <c r="C430" s="835" t="s">
        <v>10624</v>
      </c>
      <c r="D430" s="131">
        <v>25956</v>
      </c>
      <c r="E430" s="140" t="s">
        <v>6497</v>
      </c>
      <c r="F430" s="140" t="s">
        <v>7</v>
      </c>
      <c r="G430" s="140" t="s">
        <v>3666</v>
      </c>
      <c r="H430" s="140"/>
      <c r="I430" s="253"/>
    </row>
    <row r="431" spans="1:9" s="848" customFormat="1" ht="24">
      <c r="A431" s="822" t="s">
        <v>7595</v>
      </c>
      <c r="B431" s="835" t="s">
        <v>10626</v>
      </c>
      <c r="C431" s="835" t="s">
        <v>10626</v>
      </c>
      <c r="D431" s="131">
        <v>30828</v>
      </c>
      <c r="E431" s="140" t="s">
        <v>6497</v>
      </c>
      <c r="F431" s="140" t="s">
        <v>7</v>
      </c>
      <c r="G431" s="140" t="s">
        <v>3666</v>
      </c>
      <c r="H431" s="140"/>
      <c r="I431" s="253"/>
    </row>
    <row r="432" spans="1:9" s="848" customFormat="1" ht="24">
      <c r="A432" s="822" t="s">
        <v>7961</v>
      </c>
      <c r="B432" s="835" t="s">
        <v>10627</v>
      </c>
      <c r="C432" s="835" t="s">
        <v>10627</v>
      </c>
      <c r="D432" s="131">
        <v>35700</v>
      </c>
      <c r="E432" s="140" t="s">
        <v>6497</v>
      </c>
      <c r="F432" s="140" t="s">
        <v>7</v>
      </c>
      <c r="G432" s="140" t="s">
        <v>3666</v>
      </c>
      <c r="H432" s="140"/>
      <c r="I432" s="253"/>
    </row>
    <row r="433" spans="1:9" s="848" customFormat="1" ht="13.5">
      <c r="A433" s="822" t="s">
        <v>7596</v>
      </c>
      <c r="B433" s="835" t="s">
        <v>10629</v>
      </c>
      <c r="C433" s="835" t="s">
        <v>10629</v>
      </c>
      <c r="D433" s="131">
        <v>10824</v>
      </c>
      <c r="E433" s="140" t="s">
        <v>6497</v>
      </c>
      <c r="F433" s="140" t="s">
        <v>7</v>
      </c>
      <c r="G433" s="140" t="s">
        <v>6013</v>
      </c>
      <c r="H433" s="140"/>
      <c r="I433" s="253"/>
    </row>
    <row r="434" spans="1:9" s="848" customFormat="1" ht="24">
      <c r="A434" s="822" t="s">
        <v>7962</v>
      </c>
      <c r="B434" s="835" t="s">
        <v>3966</v>
      </c>
      <c r="C434" s="835" t="s">
        <v>3967</v>
      </c>
      <c r="D434" s="131">
        <v>180</v>
      </c>
      <c r="E434" s="140" t="s">
        <v>6497</v>
      </c>
      <c r="F434" s="140" t="s">
        <v>7</v>
      </c>
      <c r="G434" s="140" t="s">
        <v>3663</v>
      </c>
      <c r="H434" s="140"/>
      <c r="I434" s="253"/>
    </row>
    <row r="435" spans="1:9" s="848" customFormat="1" ht="24">
      <c r="A435" s="822" t="s">
        <v>7597</v>
      </c>
      <c r="B435" s="835" t="s">
        <v>7598</v>
      </c>
      <c r="C435" s="835" t="s">
        <v>7599</v>
      </c>
      <c r="D435" s="131">
        <v>348</v>
      </c>
      <c r="E435" s="140" t="s">
        <v>6497</v>
      </c>
      <c r="F435" s="140" t="s">
        <v>7</v>
      </c>
      <c r="G435" s="140" t="s">
        <v>3663</v>
      </c>
      <c r="H435" s="140"/>
      <c r="I435" s="253"/>
    </row>
    <row r="436" spans="1:9" s="848" customFormat="1" ht="24">
      <c r="A436" s="822" t="s">
        <v>7963</v>
      </c>
      <c r="B436" s="835" t="s">
        <v>3972</v>
      </c>
      <c r="C436" s="835" t="s">
        <v>3973</v>
      </c>
      <c r="D436" s="131">
        <v>1452</v>
      </c>
      <c r="E436" s="140" t="s">
        <v>6497</v>
      </c>
      <c r="F436" s="140" t="s">
        <v>7</v>
      </c>
      <c r="G436" s="140" t="s">
        <v>3663</v>
      </c>
      <c r="H436" s="140"/>
      <c r="I436" s="253"/>
    </row>
    <row r="437" spans="1:9" s="848" customFormat="1" ht="24">
      <c r="A437" s="822" t="s">
        <v>7600</v>
      </c>
      <c r="B437" s="835" t="s">
        <v>7601</v>
      </c>
      <c r="C437" s="835" t="s">
        <v>7602</v>
      </c>
      <c r="D437" s="131">
        <v>2124</v>
      </c>
      <c r="E437" s="140" t="s">
        <v>6497</v>
      </c>
      <c r="F437" s="140" t="s">
        <v>7</v>
      </c>
      <c r="G437" s="140" t="s">
        <v>3663</v>
      </c>
      <c r="H437" s="140"/>
      <c r="I437" s="253"/>
    </row>
    <row r="438" spans="1:9" s="848" customFormat="1" ht="24">
      <c r="A438" s="822" t="s">
        <v>7603</v>
      </c>
      <c r="B438" s="835" t="s">
        <v>10632</v>
      </c>
      <c r="C438" s="835" t="s">
        <v>10633</v>
      </c>
      <c r="D438" s="131">
        <v>156</v>
      </c>
      <c r="E438" s="140" t="s">
        <v>6497</v>
      </c>
      <c r="F438" s="140" t="s">
        <v>7</v>
      </c>
      <c r="G438" s="140" t="s">
        <v>3663</v>
      </c>
      <c r="H438" s="140"/>
      <c r="I438" s="253"/>
    </row>
    <row r="439" spans="1:9" s="848" customFormat="1" ht="24">
      <c r="A439" s="822" t="s">
        <v>7964</v>
      </c>
      <c r="B439" s="835" t="s">
        <v>10634</v>
      </c>
      <c r="C439" s="835" t="s">
        <v>10635</v>
      </c>
      <c r="D439" s="131">
        <v>324</v>
      </c>
      <c r="E439" s="140" t="s">
        <v>6497</v>
      </c>
      <c r="F439" s="140" t="s">
        <v>7</v>
      </c>
      <c r="G439" s="140" t="s">
        <v>3663</v>
      </c>
      <c r="H439" s="140"/>
      <c r="I439" s="253"/>
    </row>
    <row r="440" spans="1:9" s="848" customFormat="1" ht="24">
      <c r="A440" s="822" t="s">
        <v>7604</v>
      </c>
      <c r="B440" s="835" t="s">
        <v>10638</v>
      </c>
      <c r="C440" s="835" t="s">
        <v>10639</v>
      </c>
      <c r="D440" s="131">
        <v>576</v>
      </c>
      <c r="E440" s="140" t="s">
        <v>6497</v>
      </c>
      <c r="F440" s="140" t="s">
        <v>7</v>
      </c>
      <c r="G440" s="140" t="s">
        <v>3663</v>
      </c>
      <c r="H440" s="140"/>
      <c r="I440" s="253"/>
    </row>
    <row r="441" spans="1:9" s="848" customFormat="1" ht="24">
      <c r="A441" s="822" t="s">
        <v>7965</v>
      </c>
      <c r="B441" s="835" t="s">
        <v>10640</v>
      </c>
      <c r="C441" s="835" t="s">
        <v>10641</v>
      </c>
      <c r="D441" s="131">
        <v>1380</v>
      </c>
      <c r="E441" s="140" t="s">
        <v>6497</v>
      </c>
      <c r="F441" s="140" t="s">
        <v>7</v>
      </c>
      <c r="G441" s="140" t="s">
        <v>3663</v>
      </c>
      <c r="H441" s="140"/>
      <c r="I441" s="253"/>
    </row>
    <row r="442" spans="1:9" s="848" customFormat="1" ht="13.5">
      <c r="A442" s="822" t="s">
        <v>7966</v>
      </c>
      <c r="B442" s="835" t="s">
        <v>10642</v>
      </c>
      <c r="C442" s="835" t="s">
        <v>10642</v>
      </c>
      <c r="D442" s="131">
        <v>2028</v>
      </c>
      <c r="E442" s="140" t="s">
        <v>6497</v>
      </c>
      <c r="F442" s="140" t="s">
        <v>7</v>
      </c>
      <c r="G442" s="140" t="s">
        <v>3663</v>
      </c>
      <c r="H442" s="140"/>
      <c r="I442" s="253"/>
    </row>
    <row r="443" spans="1:9" s="848" customFormat="1" ht="13.5">
      <c r="A443" s="822" t="s">
        <v>7967</v>
      </c>
      <c r="B443" s="835" t="s">
        <v>3980</v>
      </c>
      <c r="C443" s="835" t="s">
        <v>3980</v>
      </c>
      <c r="D443" s="131">
        <v>5352</v>
      </c>
      <c r="E443" s="140" t="s">
        <v>6497</v>
      </c>
      <c r="F443" s="140" t="s">
        <v>7</v>
      </c>
      <c r="G443" s="140" t="s">
        <v>3663</v>
      </c>
      <c r="H443" s="140"/>
      <c r="I443" s="253"/>
    </row>
    <row r="444" spans="1:9" s="848" customFormat="1" ht="24">
      <c r="A444" s="822" t="s">
        <v>7968</v>
      </c>
      <c r="B444" s="835" t="s">
        <v>10647</v>
      </c>
      <c r="C444" s="835" t="s">
        <v>10648</v>
      </c>
      <c r="D444" s="131">
        <v>576</v>
      </c>
      <c r="E444" s="140" t="s">
        <v>6497</v>
      </c>
      <c r="F444" s="140" t="s">
        <v>7</v>
      </c>
      <c r="G444" s="140" t="s">
        <v>3663</v>
      </c>
      <c r="H444" s="140"/>
      <c r="I444" s="253"/>
    </row>
    <row r="445" spans="1:9" s="848" customFormat="1" ht="24">
      <c r="A445" s="822" t="s">
        <v>7605</v>
      </c>
      <c r="B445" s="835" t="s">
        <v>10655</v>
      </c>
      <c r="C445" s="835" t="s">
        <v>10655</v>
      </c>
      <c r="D445" s="131">
        <v>3960</v>
      </c>
      <c r="E445" s="140" t="s">
        <v>6497</v>
      </c>
      <c r="F445" s="140" t="s">
        <v>7</v>
      </c>
      <c r="G445" s="140" t="s">
        <v>3666</v>
      </c>
      <c r="H445" s="140"/>
      <c r="I445" s="253"/>
    </row>
    <row r="446" spans="1:9" s="848" customFormat="1" ht="24">
      <c r="A446" s="822" t="s">
        <v>7606</v>
      </c>
      <c r="B446" s="835" t="s">
        <v>10659</v>
      </c>
      <c r="C446" s="835" t="s">
        <v>10659</v>
      </c>
      <c r="D446" s="131">
        <v>984</v>
      </c>
      <c r="E446" s="140" t="s">
        <v>6497</v>
      </c>
      <c r="F446" s="140" t="s">
        <v>7</v>
      </c>
      <c r="G446" s="140" t="s">
        <v>3663</v>
      </c>
      <c r="H446" s="140"/>
      <c r="I446" s="253"/>
    </row>
    <row r="447" spans="1:9" s="848" customFormat="1" ht="24">
      <c r="A447" s="822" t="s">
        <v>7607</v>
      </c>
      <c r="B447" s="835" t="s">
        <v>10661</v>
      </c>
      <c r="C447" s="835" t="s">
        <v>10661</v>
      </c>
      <c r="D447" s="131">
        <v>65976</v>
      </c>
      <c r="E447" s="140" t="s">
        <v>6497</v>
      </c>
      <c r="F447" s="140" t="s">
        <v>7</v>
      </c>
      <c r="G447" s="140" t="s">
        <v>3666</v>
      </c>
      <c r="H447" s="140"/>
      <c r="I447" s="253"/>
    </row>
    <row r="448" spans="1:9" s="848" customFormat="1" ht="13.5">
      <c r="A448" s="822" t="s">
        <v>7970</v>
      </c>
      <c r="B448" s="835" t="s">
        <v>10662</v>
      </c>
      <c r="C448" s="835" t="s">
        <v>10662</v>
      </c>
      <c r="D448" s="131">
        <v>19140</v>
      </c>
      <c r="E448" s="140" t="s">
        <v>6497</v>
      </c>
      <c r="F448" s="140" t="s">
        <v>7</v>
      </c>
      <c r="G448" s="140" t="s">
        <v>3666</v>
      </c>
      <c r="H448" s="140"/>
      <c r="I448" s="253"/>
    </row>
    <row r="449" spans="1:9" s="848" customFormat="1" ht="13.5">
      <c r="A449" s="822" t="s">
        <v>7971</v>
      </c>
      <c r="B449" s="835" t="s">
        <v>10665</v>
      </c>
      <c r="C449" s="835" t="s">
        <v>10665</v>
      </c>
      <c r="D449" s="131">
        <v>18468</v>
      </c>
      <c r="E449" s="140" t="s">
        <v>6497</v>
      </c>
      <c r="F449" s="140" t="s">
        <v>7</v>
      </c>
      <c r="G449" s="140" t="s">
        <v>3666</v>
      </c>
      <c r="H449" s="140"/>
      <c r="I449" s="253"/>
    </row>
    <row r="450" spans="1:9" s="848" customFormat="1" ht="24">
      <c r="A450" s="822" t="s">
        <v>7608</v>
      </c>
      <c r="B450" s="835" t="s">
        <v>10668</v>
      </c>
      <c r="C450" s="835" t="s">
        <v>10668</v>
      </c>
      <c r="D450" s="131">
        <v>672</v>
      </c>
      <c r="E450" s="140" t="s">
        <v>6497</v>
      </c>
      <c r="F450" s="140" t="s">
        <v>7</v>
      </c>
      <c r="G450" s="140" t="s">
        <v>3666</v>
      </c>
      <c r="H450" s="140"/>
      <c r="I450" s="253"/>
    </row>
    <row r="451" spans="1:9" s="848" customFormat="1" ht="13.5">
      <c r="A451" s="822" t="s">
        <v>7972</v>
      </c>
      <c r="B451" s="835" t="s">
        <v>10669</v>
      </c>
      <c r="C451" s="835" t="s">
        <v>10669</v>
      </c>
      <c r="D451" s="131">
        <v>6384</v>
      </c>
      <c r="E451" s="140" t="s">
        <v>6497</v>
      </c>
      <c r="F451" s="140" t="s">
        <v>7</v>
      </c>
      <c r="G451" s="140" t="s">
        <v>3666</v>
      </c>
      <c r="H451" s="140"/>
      <c r="I451" s="253"/>
    </row>
    <row r="452" spans="1:9" s="848" customFormat="1" ht="13.5">
      <c r="A452" s="822" t="s">
        <v>7973</v>
      </c>
      <c r="B452" s="835" t="s">
        <v>10670</v>
      </c>
      <c r="C452" s="835" t="s">
        <v>10670</v>
      </c>
      <c r="D452" s="131">
        <v>5712</v>
      </c>
      <c r="E452" s="140" t="s">
        <v>6497</v>
      </c>
      <c r="F452" s="140" t="s">
        <v>7</v>
      </c>
      <c r="G452" s="140" t="s">
        <v>3665</v>
      </c>
      <c r="H452" s="140"/>
      <c r="I452" s="253"/>
    </row>
    <row r="453" spans="1:9" s="848" customFormat="1" ht="13.5">
      <c r="A453" s="822" t="s">
        <v>7974</v>
      </c>
      <c r="B453" s="835" t="s">
        <v>6678</v>
      </c>
      <c r="C453" s="835" t="s">
        <v>6678</v>
      </c>
      <c r="D453" s="131">
        <v>8220</v>
      </c>
      <c r="E453" s="140" t="s">
        <v>6497</v>
      </c>
      <c r="F453" s="140" t="s">
        <v>7</v>
      </c>
      <c r="G453" s="140" t="s">
        <v>3666</v>
      </c>
      <c r="H453" s="140"/>
      <c r="I453" s="253"/>
    </row>
    <row r="454" spans="1:9" s="848" customFormat="1" ht="24">
      <c r="A454" s="822" t="s">
        <v>7609</v>
      </c>
      <c r="B454" s="835" t="s">
        <v>10672</v>
      </c>
      <c r="C454" s="835" t="s">
        <v>10672</v>
      </c>
      <c r="D454" s="131">
        <v>3312</v>
      </c>
      <c r="E454" s="140" t="s">
        <v>6497</v>
      </c>
      <c r="F454" s="140" t="s">
        <v>7</v>
      </c>
      <c r="G454" s="140" t="s">
        <v>3666</v>
      </c>
      <c r="H454" s="140"/>
      <c r="I454" s="253"/>
    </row>
    <row r="455" spans="1:9" s="848" customFormat="1" ht="13.5">
      <c r="A455" s="822" t="s">
        <v>7610</v>
      </c>
      <c r="B455" s="835" t="s">
        <v>10674</v>
      </c>
      <c r="C455" s="835" t="s">
        <v>10674</v>
      </c>
      <c r="D455" s="131">
        <v>2640</v>
      </c>
      <c r="E455" s="140" t="s">
        <v>6497</v>
      </c>
      <c r="F455" s="140" t="s">
        <v>7</v>
      </c>
      <c r="G455" s="140" t="s">
        <v>3666</v>
      </c>
      <c r="H455" s="140"/>
      <c r="I455" s="253"/>
    </row>
    <row r="456" spans="1:9" s="848" customFormat="1" ht="24">
      <c r="A456" s="822" t="s">
        <v>7975</v>
      </c>
      <c r="B456" s="835" t="s">
        <v>10685</v>
      </c>
      <c r="C456" s="835" t="s">
        <v>3540</v>
      </c>
      <c r="D456" s="139">
        <v>5.15</v>
      </c>
      <c r="E456" s="140" t="s">
        <v>6497</v>
      </c>
      <c r="F456" s="140" t="s">
        <v>7</v>
      </c>
      <c r="G456" s="140" t="s">
        <v>3666</v>
      </c>
      <c r="H456" s="140"/>
      <c r="I456" s="253"/>
    </row>
    <row r="457" spans="1:9" s="848" customFormat="1" ht="36">
      <c r="A457" s="822" t="s">
        <v>9804</v>
      </c>
      <c r="B457" s="835" t="s">
        <v>10684</v>
      </c>
      <c r="C457" s="835" t="s">
        <v>9805</v>
      </c>
      <c r="D457" s="131">
        <v>2.2599999999999998</v>
      </c>
      <c r="E457" s="140" t="s">
        <v>6497</v>
      </c>
      <c r="F457" s="140" t="s">
        <v>7</v>
      </c>
      <c r="G457" s="140" t="s">
        <v>3666</v>
      </c>
      <c r="H457" s="140"/>
      <c r="I457" s="253"/>
    </row>
    <row r="458" spans="1:9" s="848" customFormat="1" ht="36">
      <c r="A458" s="822" t="s">
        <v>7611</v>
      </c>
      <c r="B458" s="835" t="s">
        <v>10687</v>
      </c>
      <c r="C458" s="835" t="s">
        <v>7612</v>
      </c>
      <c r="D458" s="131">
        <v>2.06</v>
      </c>
      <c r="E458" s="140" t="s">
        <v>6497</v>
      </c>
      <c r="F458" s="140" t="s">
        <v>7</v>
      </c>
      <c r="G458" s="140" t="s">
        <v>3666</v>
      </c>
      <c r="H458" s="140"/>
      <c r="I458" s="253"/>
    </row>
    <row r="459" spans="1:9" s="848" customFormat="1" ht="24">
      <c r="A459" s="822" t="s">
        <v>7976</v>
      </c>
      <c r="B459" s="835" t="s">
        <v>10688</v>
      </c>
      <c r="C459" s="835" t="s">
        <v>3542</v>
      </c>
      <c r="D459" s="131">
        <v>4.12</v>
      </c>
      <c r="E459" s="140" t="s">
        <v>6497</v>
      </c>
      <c r="F459" s="140" t="s">
        <v>7</v>
      </c>
      <c r="G459" s="140" t="s">
        <v>3666</v>
      </c>
      <c r="H459" s="140"/>
      <c r="I459" s="253"/>
    </row>
    <row r="460" spans="1:9" s="848" customFormat="1" ht="36">
      <c r="A460" s="822" t="s">
        <v>7613</v>
      </c>
      <c r="B460" s="835" t="s">
        <v>10680</v>
      </c>
      <c r="C460" s="835" t="s">
        <v>7614</v>
      </c>
      <c r="D460" s="131">
        <v>6.18</v>
      </c>
      <c r="E460" s="140" t="s">
        <v>6497</v>
      </c>
      <c r="F460" s="140" t="s">
        <v>7</v>
      </c>
      <c r="G460" s="140" t="s">
        <v>3666</v>
      </c>
      <c r="H460" s="140"/>
      <c r="I460" s="253"/>
    </row>
    <row r="461" spans="1:9" s="848" customFormat="1" ht="24">
      <c r="A461" s="822" t="s">
        <v>7977</v>
      </c>
      <c r="B461" s="835" t="s">
        <v>10693</v>
      </c>
      <c r="C461" s="835" t="s">
        <v>3582</v>
      </c>
      <c r="D461" s="131">
        <v>5.15</v>
      </c>
      <c r="E461" s="140" t="s">
        <v>6497</v>
      </c>
      <c r="F461" s="140" t="s">
        <v>7</v>
      </c>
      <c r="G461" s="140" t="s">
        <v>3666</v>
      </c>
      <c r="H461" s="140"/>
      <c r="I461" s="253"/>
    </row>
    <row r="462" spans="1:9" s="848" customFormat="1" ht="13.5">
      <c r="A462" s="822" t="s">
        <v>7978</v>
      </c>
      <c r="B462" s="835" t="s">
        <v>10706</v>
      </c>
      <c r="C462" s="835" t="s">
        <v>10706</v>
      </c>
      <c r="D462" s="131">
        <v>3084</v>
      </c>
      <c r="E462" s="140" t="s">
        <v>6497</v>
      </c>
      <c r="F462" s="140" t="s">
        <v>7</v>
      </c>
      <c r="G462" s="140" t="s">
        <v>3666</v>
      </c>
      <c r="H462" s="140"/>
      <c r="I462" s="253"/>
    </row>
    <row r="463" spans="1:9" s="848" customFormat="1" ht="13.5">
      <c r="A463" s="822" t="s">
        <v>7979</v>
      </c>
      <c r="B463" s="835" t="s">
        <v>10707</v>
      </c>
      <c r="C463" s="835" t="s">
        <v>10707</v>
      </c>
      <c r="D463" s="131">
        <v>2640</v>
      </c>
      <c r="E463" s="140" t="s">
        <v>6497</v>
      </c>
      <c r="F463" s="140" t="s">
        <v>7</v>
      </c>
      <c r="G463" s="140" t="s">
        <v>3666</v>
      </c>
      <c r="H463" s="140"/>
      <c r="I463" s="253"/>
    </row>
    <row r="464" spans="1:9" s="848" customFormat="1" ht="13.5">
      <c r="A464" s="822" t="s">
        <v>7980</v>
      </c>
      <c r="B464" s="835" t="s">
        <v>10708</v>
      </c>
      <c r="C464" s="835" t="s">
        <v>10709</v>
      </c>
      <c r="D464" s="131">
        <v>192</v>
      </c>
      <c r="E464" s="140" t="s">
        <v>6497</v>
      </c>
      <c r="F464" s="140" t="s">
        <v>7</v>
      </c>
      <c r="G464" s="140" t="s">
        <v>3663</v>
      </c>
      <c r="H464" s="140"/>
      <c r="I464" s="253"/>
    </row>
    <row r="465" spans="1:9" s="848" customFormat="1" ht="24">
      <c r="A465" s="822" t="s">
        <v>10289</v>
      </c>
      <c r="B465" s="835" t="s">
        <v>10290</v>
      </c>
      <c r="C465" s="835" t="s">
        <v>10291</v>
      </c>
      <c r="D465" s="131">
        <v>672</v>
      </c>
      <c r="E465" s="140" t="s">
        <v>6497</v>
      </c>
      <c r="F465" s="140" t="s">
        <v>7</v>
      </c>
      <c r="G465" s="140" t="s">
        <v>3663</v>
      </c>
      <c r="H465" s="1031"/>
      <c r="I465" s="253"/>
    </row>
    <row r="466" spans="1:9" s="848" customFormat="1" ht="24">
      <c r="A466" s="822" t="s">
        <v>9811</v>
      </c>
      <c r="B466" s="835" t="s">
        <v>9812</v>
      </c>
      <c r="C466" s="835" t="s">
        <v>9813</v>
      </c>
      <c r="D466" s="131">
        <v>1512</v>
      </c>
      <c r="E466" s="140" t="s">
        <v>6497</v>
      </c>
      <c r="F466" s="140" t="s">
        <v>7</v>
      </c>
      <c r="G466" s="140" t="s">
        <v>3663</v>
      </c>
      <c r="H466" s="140"/>
      <c r="I466" s="253"/>
    </row>
    <row r="467" spans="1:9" s="848" customFormat="1" ht="24">
      <c r="A467" s="822" t="s">
        <v>9814</v>
      </c>
      <c r="B467" s="835" t="s">
        <v>9815</v>
      </c>
      <c r="C467" s="835" t="s">
        <v>9816</v>
      </c>
      <c r="D467" s="131">
        <v>2088</v>
      </c>
      <c r="E467" s="140" t="s">
        <v>6497</v>
      </c>
      <c r="F467" s="140" t="s">
        <v>7</v>
      </c>
      <c r="G467" s="140" t="s">
        <v>3663</v>
      </c>
      <c r="H467" s="140"/>
      <c r="I467" s="253"/>
    </row>
    <row r="468" spans="1:9" s="848" customFormat="1" ht="24">
      <c r="A468" s="822" t="s">
        <v>9817</v>
      </c>
      <c r="B468" s="835" t="s">
        <v>9818</v>
      </c>
      <c r="C468" s="835" t="s">
        <v>9819</v>
      </c>
      <c r="D468" s="131">
        <v>3132</v>
      </c>
      <c r="E468" s="140" t="s">
        <v>6497</v>
      </c>
      <c r="F468" s="140" t="s">
        <v>7</v>
      </c>
      <c r="G468" s="140" t="s">
        <v>3663</v>
      </c>
      <c r="H468" s="140"/>
      <c r="I468" s="253"/>
    </row>
    <row r="469" spans="1:9" s="848" customFormat="1" ht="13.5">
      <c r="A469" s="822" t="s">
        <v>7981</v>
      </c>
      <c r="B469" s="835" t="s">
        <v>10724</v>
      </c>
      <c r="C469" s="835" t="s">
        <v>10725</v>
      </c>
      <c r="D469" s="131">
        <v>5484</v>
      </c>
      <c r="E469" s="140" t="s">
        <v>6497</v>
      </c>
      <c r="F469" s="140" t="s">
        <v>7</v>
      </c>
      <c r="G469" s="140" t="s">
        <v>3663</v>
      </c>
      <c r="H469" s="140"/>
      <c r="I469" s="253"/>
    </row>
    <row r="470" spans="1:9" s="848" customFormat="1" ht="13.5">
      <c r="A470" s="822" t="s">
        <v>7982</v>
      </c>
      <c r="B470" s="835" t="s">
        <v>7154</v>
      </c>
      <c r="C470" s="835" t="s">
        <v>7155</v>
      </c>
      <c r="D470" s="131">
        <v>9828</v>
      </c>
      <c r="E470" s="140" t="s">
        <v>6497</v>
      </c>
      <c r="F470" s="140" t="s">
        <v>7</v>
      </c>
      <c r="G470" s="140" t="s">
        <v>3663</v>
      </c>
      <c r="H470" s="140"/>
      <c r="I470" s="253"/>
    </row>
    <row r="471" spans="1:9" s="848" customFormat="1" ht="24">
      <c r="A471" s="822" t="s">
        <v>10292</v>
      </c>
      <c r="B471" s="835" t="s">
        <v>10293</v>
      </c>
      <c r="C471" s="835" t="s">
        <v>10294</v>
      </c>
      <c r="D471" s="131">
        <v>17016</v>
      </c>
      <c r="E471" s="140" t="s">
        <v>6497</v>
      </c>
      <c r="F471" s="140" t="s">
        <v>7</v>
      </c>
      <c r="G471" s="140" t="s">
        <v>3663</v>
      </c>
      <c r="H471" s="1031"/>
      <c r="I471" s="253"/>
    </row>
    <row r="472" spans="1:9" s="848" customFormat="1" ht="24">
      <c r="A472" s="822" t="s">
        <v>10295</v>
      </c>
      <c r="B472" s="835" t="s">
        <v>10296</v>
      </c>
      <c r="C472" s="835" t="s">
        <v>10297</v>
      </c>
      <c r="D472" s="131">
        <v>31308</v>
      </c>
      <c r="E472" s="140" t="s">
        <v>6497</v>
      </c>
      <c r="F472" s="140" t="s">
        <v>7</v>
      </c>
      <c r="G472" s="140" t="s">
        <v>3663</v>
      </c>
      <c r="H472" s="1031"/>
      <c r="I472" s="253"/>
    </row>
    <row r="473" spans="1:9" s="848" customFormat="1" ht="24">
      <c r="A473" s="822" t="s">
        <v>8619</v>
      </c>
      <c r="B473" s="835" t="s">
        <v>10737</v>
      </c>
      <c r="C473" s="835" t="s">
        <v>10738</v>
      </c>
      <c r="D473" s="131">
        <v>44424</v>
      </c>
      <c r="E473" s="140" t="s">
        <v>6497</v>
      </c>
      <c r="F473" s="140" t="s">
        <v>7</v>
      </c>
      <c r="G473" s="140" t="s">
        <v>3663</v>
      </c>
      <c r="H473" s="140"/>
      <c r="I473" s="253"/>
    </row>
    <row r="474" spans="1:9" s="848" customFormat="1" ht="24">
      <c r="A474" s="822" t="s">
        <v>8620</v>
      </c>
      <c r="B474" s="835" t="s">
        <v>10742</v>
      </c>
      <c r="C474" s="835" t="s">
        <v>10743</v>
      </c>
      <c r="D474" s="131">
        <v>74844</v>
      </c>
      <c r="E474" s="140" t="s">
        <v>6497</v>
      </c>
      <c r="F474" s="140" t="s">
        <v>7</v>
      </c>
      <c r="G474" s="140" t="s">
        <v>3663</v>
      </c>
      <c r="H474" s="140"/>
      <c r="I474" s="253"/>
    </row>
    <row r="475" spans="1:9" s="848" customFormat="1" ht="24">
      <c r="A475" s="822" t="s">
        <v>7615</v>
      </c>
      <c r="B475" s="835" t="s">
        <v>10747</v>
      </c>
      <c r="C475" s="835" t="s">
        <v>10747</v>
      </c>
      <c r="D475" s="131">
        <v>3924</v>
      </c>
      <c r="E475" s="140" t="s">
        <v>6497</v>
      </c>
      <c r="F475" s="140" t="s">
        <v>7</v>
      </c>
      <c r="G475" s="140" t="s">
        <v>3663</v>
      </c>
      <c r="H475" s="140"/>
      <c r="I475" s="253"/>
    </row>
    <row r="476" spans="1:9" s="848" customFormat="1" ht="24">
      <c r="A476" s="822" t="s">
        <v>7616</v>
      </c>
      <c r="B476" s="835" t="s">
        <v>10749</v>
      </c>
      <c r="C476" s="835" t="s">
        <v>10749</v>
      </c>
      <c r="D476" s="131">
        <v>156</v>
      </c>
      <c r="E476" s="140" t="s">
        <v>6497</v>
      </c>
      <c r="F476" s="140" t="s">
        <v>7</v>
      </c>
      <c r="G476" s="140" t="s">
        <v>3663</v>
      </c>
      <c r="H476" s="140"/>
      <c r="I476" s="253"/>
    </row>
    <row r="477" spans="1:9" s="848" customFormat="1" ht="13.5">
      <c r="A477" s="822" t="s">
        <v>7983</v>
      </c>
      <c r="B477" s="823" t="s">
        <v>3955</v>
      </c>
      <c r="C477" s="823" t="s">
        <v>3955</v>
      </c>
      <c r="D477" s="131">
        <v>9696</v>
      </c>
      <c r="E477" s="140" t="s">
        <v>6497</v>
      </c>
      <c r="F477" s="140" t="s">
        <v>7</v>
      </c>
      <c r="G477" s="140" t="s">
        <v>3663</v>
      </c>
      <c r="H477" s="140"/>
      <c r="I477" s="253"/>
    </row>
    <row r="478" spans="1:9" s="848" customFormat="1" ht="24">
      <c r="A478" s="822" t="s">
        <v>7617</v>
      </c>
      <c r="B478" s="835" t="s">
        <v>10751</v>
      </c>
      <c r="C478" s="835" t="s">
        <v>10751</v>
      </c>
      <c r="D478" s="131">
        <v>1236</v>
      </c>
      <c r="E478" s="140" t="s">
        <v>6497</v>
      </c>
      <c r="F478" s="140" t="s">
        <v>7</v>
      </c>
      <c r="G478" s="140" t="s">
        <v>3663</v>
      </c>
      <c r="H478" s="140"/>
      <c r="I478" s="253"/>
    </row>
    <row r="479" spans="1:9" s="848" customFormat="1" ht="13.5">
      <c r="A479" s="822" t="s">
        <v>7984</v>
      </c>
      <c r="B479" s="823" t="s">
        <v>3956</v>
      </c>
      <c r="C479" s="823" t="s">
        <v>3956</v>
      </c>
      <c r="D479" s="131">
        <v>19416</v>
      </c>
      <c r="E479" s="140" t="s">
        <v>6497</v>
      </c>
      <c r="F479" s="140" t="s">
        <v>7</v>
      </c>
      <c r="G479" s="140" t="s">
        <v>3663</v>
      </c>
      <c r="H479" s="140"/>
      <c r="I479" s="253"/>
    </row>
    <row r="480" spans="1:9" s="848" customFormat="1" ht="24">
      <c r="A480" s="822" t="s">
        <v>7618</v>
      </c>
      <c r="B480" s="835" t="s">
        <v>10753</v>
      </c>
      <c r="C480" s="835" t="s">
        <v>10753</v>
      </c>
      <c r="D480" s="131">
        <v>1908</v>
      </c>
      <c r="E480" s="140" t="s">
        <v>6497</v>
      </c>
      <c r="F480" s="140" t="s">
        <v>7</v>
      </c>
      <c r="G480" s="140" t="s">
        <v>3663</v>
      </c>
      <c r="H480" s="140"/>
      <c r="I480" s="253"/>
    </row>
    <row r="481" spans="1:9" s="848" customFormat="1" ht="24">
      <c r="A481" s="822" t="s">
        <v>7619</v>
      </c>
      <c r="B481" s="835" t="s">
        <v>10755</v>
      </c>
      <c r="C481" s="835" t="s">
        <v>10755</v>
      </c>
      <c r="D481" s="131">
        <v>1308</v>
      </c>
      <c r="E481" s="140" t="s">
        <v>6497</v>
      </c>
      <c r="F481" s="140" t="s">
        <v>7</v>
      </c>
      <c r="G481" s="140" t="s">
        <v>3664</v>
      </c>
      <c r="H481" s="140" t="s">
        <v>5929</v>
      </c>
      <c r="I481" s="253"/>
    </row>
    <row r="482" spans="1:9" s="848" customFormat="1" ht="13.5">
      <c r="A482" s="822" t="s">
        <v>7985</v>
      </c>
      <c r="B482" s="835" t="s">
        <v>10756</v>
      </c>
      <c r="C482" s="835" t="s">
        <v>10756</v>
      </c>
      <c r="D482" s="131">
        <v>3900</v>
      </c>
      <c r="E482" s="140" t="s">
        <v>6497</v>
      </c>
      <c r="F482" s="140" t="s">
        <v>7</v>
      </c>
      <c r="G482" s="140" t="s">
        <v>3664</v>
      </c>
      <c r="H482" s="140"/>
      <c r="I482" s="253"/>
    </row>
    <row r="483" spans="1:9" s="848" customFormat="1" ht="13.5">
      <c r="A483" s="822" t="s">
        <v>7986</v>
      </c>
      <c r="B483" s="835" t="s">
        <v>10757</v>
      </c>
      <c r="C483" s="835" t="s">
        <v>10757</v>
      </c>
      <c r="D483" s="131">
        <v>14964</v>
      </c>
      <c r="E483" s="140" t="s">
        <v>6497</v>
      </c>
      <c r="F483" s="140" t="s">
        <v>7</v>
      </c>
      <c r="G483" s="140" t="s">
        <v>3666</v>
      </c>
      <c r="H483" s="140"/>
      <c r="I483" s="253"/>
    </row>
    <row r="484" spans="1:9" s="848" customFormat="1" ht="24">
      <c r="A484" s="822" t="s">
        <v>7620</v>
      </c>
      <c r="B484" s="835" t="s">
        <v>10759</v>
      </c>
      <c r="C484" s="835" t="s">
        <v>10759</v>
      </c>
      <c r="D484" s="131">
        <v>1032</v>
      </c>
      <c r="E484" s="140" t="s">
        <v>6497</v>
      </c>
      <c r="F484" s="140" t="s">
        <v>7</v>
      </c>
      <c r="G484" s="140" t="s">
        <v>3666</v>
      </c>
      <c r="H484" s="140"/>
      <c r="I484" s="253"/>
    </row>
    <row r="485" spans="1:9" s="848" customFormat="1" ht="13.5">
      <c r="A485" s="822" t="s">
        <v>7987</v>
      </c>
      <c r="B485" s="835" t="s">
        <v>10761</v>
      </c>
      <c r="C485" s="835" t="s">
        <v>10761</v>
      </c>
      <c r="D485" s="131">
        <v>192</v>
      </c>
      <c r="E485" s="140" t="s">
        <v>6497</v>
      </c>
      <c r="F485" s="140" t="s">
        <v>7</v>
      </c>
      <c r="G485" s="140" t="s">
        <v>3666</v>
      </c>
      <c r="H485" s="140"/>
      <c r="I485" s="253"/>
    </row>
    <row r="486" spans="1:9" s="848" customFormat="1" ht="13.5">
      <c r="A486" s="822" t="s">
        <v>7988</v>
      </c>
      <c r="B486" s="835" t="s">
        <v>10762</v>
      </c>
      <c r="C486" s="835" t="s">
        <v>10762</v>
      </c>
      <c r="D486" s="131">
        <v>900</v>
      </c>
      <c r="E486" s="140" t="s">
        <v>6497</v>
      </c>
      <c r="F486" s="140" t="s">
        <v>7</v>
      </c>
      <c r="G486" s="140" t="s">
        <v>3666</v>
      </c>
      <c r="H486" s="140"/>
      <c r="I486" s="253"/>
    </row>
    <row r="487" spans="1:9" s="848" customFormat="1" ht="13.5">
      <c r="A487" s="822" t="s">
        <v>7989</v>
      </c>
      <c r="B487" s="835" t="s">
        <v>10763</v>
      </c>
      <c r="C487" s="835" t="s">
        <v>10763</v>
      </c>
      <c r="D487" s="131">
        <v>1620</v>
      </c>
      <c r="E487" s="140" t="s">
        <v>6497</v>
      </c>
      <c r="F487" s="140" t="s">
        <v>7</v>
      </c>
      <c r="G487" s="140" t="s">
        <v>3666</v>
      </c>
      <c r="H487" s="140"/>
      <c r="I487" s="253"/>
    </row>
    <row r="488" spans="1:9" s="848" customFormat="1" ht="24">
      <c r="A488" s="822" t="s">
        <v>7990</v>
      </c>
      <c r="B488" s="835" t="s">
        <v>10764</v>
      </c>
      <c r="C488" s="835" t="s">
        <v>10764</v>
      </c>
      <c r="D488" s="131">
        <v>2436</v>
      </c>
      <c r="E488" s="140" t="s">
        <v>6497</v>
      </c>
      <c r="F488" s="140" t="s">
        <v>7</v>
      </c>
      <c r="G488" s="140" t="s">
        <v>3666</v>
      </c>
      <c r="H488" s="140"/>
      <c r="I488" s="253"/>
    </row>
    <row r="489" spans="1:9" s="848" customFormat="1" ht="24">
      <c r="A489" s="822" t="s">
        <v>8618</v>
      </c>
      <c r="B489" s="835" t="s">
        <v>10767</v>
      </c>
      <c r="C489" s="835" t="s">
        <v>10767</v>
      </c>
      <c r="D489" s="131">
        <v>5676</v>
      </c>
      <c r="E489" s="140" t="s">
        <v>6497</v>
      </c>
      <c r="F489" s="140" t="s">
        <v>7</v>
      </c>
      <c r="G489" s="140" t="s">
        <v>3664</v>
      </c>
      <c r="H489" s="140"/>
      <c r="I489" s="253"/>
    </row>
    <row r="490" spans="1:9" s="848" customFormat="1" ht="24">
      <c r="A490" s="822" t="s">
        <v>8782</v>
      </c>
      <c r="B490" s="835" t="s">
        <v>10768</v>
      </c>
      <c r="C490" s="835" t="s">
        <v>10768</v>
      </c>
      <c r="D490" s="131">
        <v>2520</v>
      </c>
      <c r="E490" s="140" t="s">
        <v>6497</v>
      </c>
      <c r="F490" s="140" t="s">
        <v>7</v>
      </c>
      <c r="G490" s="140" t="s">
        <v>3664</v>
      </c>
      <c r="H490" s="140" t="s">
        <v>5929</v>
      </c>
      <c r="I490" s="253"/>
    </row>
    <row r="491" spans="1:9" s="848" customFormat="1" ht="24">
      <c r="A491" s="822" t="s">
        <v>8783</v>
      </c>
      <c r="B491" s="835" t="s">
        <v>10770</v>
      </c>
      <c r="C491" s="835" t="s">
        <v>10770</v>
      </c>
      <c r="D491" s="131">
        <v>4416</v>
      </c>
      <c r="E491" s="140" t="s">
        <v>6497</v>
      </c>
      <c r="F491" s="140" t="s">
        <v>7</v>
      </c>
      <c r="G491" s="140" t="s">
        <v>3664</v>
      </c>
      <c r="H491" s="140" t="s">
        <v>5929</v>
      </c>
      <c r="I491" s="253"/>
    </row>
    <row r="492" spans="1:9" s="848" customFormat="1" ht="13.5">
      <c r="A492" s="822" t="s">
        <v>7991</v>
      </c>
      <c r="B492" s="823" t="s">
        <v>3946</v>
      </c>
      <c r="C492" s="823" t="s">
        <v>3946</v>
      </c>
      <c r="D492" s="131">
        <v>516</v>
      </c>
      <c r="E492" s="140" t="s">
        <v>6497</v>
      </c>
      <c r="F492" s="140" t="s">
        <v>7</v>
      </c>
      <c r="G492" s="140" t="s">
        <v>3663</v>
      </c>
      <c r="H492" s="140"/>
      <c r="I492" s="253"/>
    </row>
    <row r="493" spans="1:9" s="848" customFormat="1" ht="24">
      <c r="A493" s="822" t="s">
        <v>7621</v>
      </c>
      <c r="B493" s="835" t="s">
        <v>10772</v>
      </c>
      <c r="C493" s="835" t="s">
        <v>10772</v>
      </c>
      <c r="D493" s="131">
        <v>192</v>
      </c>
      <c r="E493" s="140" t="s">
        <v>6497</v>
      </c>
      <c r="F493" s="140" t="s">
        <v>7</v>
      </c>
      <c r="G493" s="140" t="s">
        <v>3666</v>
      </c>
      <c r="H493" s="140"/>
      <c r="I493" s="253"/>
    </row>
    <row r="494" spans="1:9" s="848" customFormat="1" ht="13.5">
      <c r="A494" s="822" t="s">
        <v>7992</v>
      </c>
      <c r="B494" s="835" t="s">
        <v>10773</v>
      </c>
      <c r="C494" s="835" t="s">
        <v>10773</v>
      </c>
      <c r="D494" s="131">
        <v>864</v>
      </c>
      <c r="E494" s="140" t="s">
        <v>6497</v>
      </c>
      <c r="F494" s="140" t="s">
        <v>7</v>
      </c>
      <c r="G494" s="140" t="s">
        <v>3666</v>
      </c>
      <c r="H494" s="140"/>
      <c r="I494" s="253"/>
    </row>
    <row r="495" spans="1:9" s="848" customFormat="1" ht="24">
      <c r="A495" s="822" t="s">
        <v>7622</v>
      </c>
      <c r="B495" s="835" t="s">
        <v>10775</v>
      </c>
      <c r="C495" s="835" t="s">
        <v>10775</v>
      </c>
      <c r="D495" s="131">
        <v>1572</v>
      </c>
      <c r="E495" s="140" t="s">
        <v>6497</v>
      </c>
      <c r="F495" s="140" t="s">
        <v>7</v>
      </c>
      <c r="G495" s="140" t="s">
        <v>3666</v>
      </c>
      <c r="H495" s="140"/>
      <c r="I495" s="253"/>
    </row>
    <row r="496" spans="1:9" s="848" customFormat="1" ht="13.5">
      <c r="A496" s="822" t="s">
        <v>7993</v>
      </c>
      <c r="B496" s="835" t="s">
        <v>10776</v>
      </c>
      <c r="C496" s="835" t="s">
        <v>10776</v>
      </c>
      <c r="D496" s="131">
        <v>984</v>
      </c>
      <c r="E496" s="140" t="s">
        <v>6497</v>
      </c>
      <c r="F496" s="140" t="s">
        <v>7</v>
      </c>
      <c r="G496" s="140" t="s">
        <v>3663</v>
      </c>
      <c r="H496" s="140"/>
      <c r="I496" s="253"/>
    </row>
    <row r="497" spans="1:9" s="848" customFormat="1" ht="13.5">
      <c r="A497" s="822" t="s">
        <v>7623</v>
      </c>
      <c r="B497" s="835" t="s">
        <v>10778</v>
      </c>
      <c r="C497" s="835" t="s">
        <v>10778</v>
      </c>
      <c r="D497" s="131">
        <v>3312</v>
      </c>
      <c r="E497" s="140" t="s">
        <v>6497</v>
      </c>
      <c r="F497" s="140" t="s">
        <v>7</v>
      </c>
      <c r="G497" s="140" t="s">
        <v>3666</v>
      </c>
      <c r="H497" s="140"/>
      <c r="I497" s="253"/>
    </row>
    <row r="498" spans="1:9" s="848" customFormat="1" ht="13.5">
      <c r="A498" s="822" t="s">
        <v>7994</v>
      </c>
      <c r="B498" s="835" t="s">
        <v>10779</v>
      </c>
      <c r="C498" s="835" t="s">
        <v>10779</v>
      </c>
      <c r="D498" s="131">
        <v>3528</v>
      </c>
      <c r="E498" s="140" t="s">
        <v>6497</v>
      </c>
      <c r="F498" s="140" t="s">
        <v>7</v>
      </c>
      <c r="G498" s="140" t="s">
        <v>3666</v>
      </c>
      <c r="H498" s="140"/>
      <c r="I498" s="253"/>
    </row>
    <row r="499" spans="1:9" s="848" customFormat="1" ht="14.25">
      <c r="A499" s="251"/>
      <c r="B499" s="252"/>
      <c r="C499" s="252"/>
      <c r="D499" s="146"/>
      <c r="E499" s="146"/>
      <c r="F499" s="445"/>
      <c r="G499" s="445"/>
      <c r="H499" s="253"/>
      <c r="I499" s="253"/>
    </row>
    <row r="500" spans="1:9" s="848" customFormat="1" ht="16.5" thickBot="1">
      <c r="A500" s="660" t="s">
        <v>351</v>
      </c>
      <c r="B500" s="55"/>
      <c r="C500" s="156"/>
      <c r="D500" s="55"/>
      <c r="E500" s="55"/>
      <c r="F500" s="55"/>
      <c r="G500" s="55"/>
      <c r="H500" s="55"/>
      <c r="I500" s="55"/>
    </row>
    <row r="501" spans="1:9" s="848" customFormat="1" ht="24.75" thickBot="1">
      <c r="A501" s="850" t="s">
        <v>0</v>
      </c>
      <c r="B501" s="851" t="s">
        <v>1</v>
      </c>
      <c r="C501" s="852" t="s">
        <v>2</v>
      </c>
      <c r="D501" s="832" t="s">
        <v>3498</v>
      </c>
      <c r="E501" s="968" t="s">
        <v>6494</v>
      </c>
      <c r="F501" s="778" t="s">
        <v>4</v>
      </c>
      <c r="G501" s="584" t="s">
        <v>8398</v>
      </c>
      <c r="H501" s="852" t="s">
        <v>352</v>
      </c>
      <c r="I501" s="852" t="s">
        <v>353</v>
      </c>
    </row>
    <row r="502" spans="1:9" s="848" customFormat="1" ht="13.5">
      <c r="A502" s="861" t="s">
        <v>7382</v>
      </c>
      <c r="B502" s="132"/>
      <c r="C502" s="132"/>
      <c r="D502" s="132"/>
      <c r="E502" s="132"/>
      <c r="F502" s="132"/>
      <c r="G502" s="132"/>
      <c r="H502" s="132"/>
      <c r="I502" s="262"/>
    </row>
    <row r="503" spans="1:9" s="848" customFormat="1" ht="36">
      <c r="A503" s="834" t="s">
        <v>7624</v>
      </c>
      <c r="B503" s="835" t="s">
        <v>10413</v>
      </c>
      <c r="C503" s="835" t="s">
        <v>10414</v>
      </c>
      <c r="D503" s="131">
        <v>408</v>
      </c>
      <c r="E503" s="836" t="s">
        <v>6497</v>
      </c>
      <c r="F503" s="836" t="s">
        <v>7</v>
      </c>
      <c r="G503" s="836" t="s">
        <v>3663</v>
      </c>
      <c r="H503" s="837">
        <v>0</v>
      </c>
      <c r="I503" s="837">
        <v>4</v>
      </c>
    </row>
    <row r="504" spans="1:9" s="848" customFormat="1" ht="36">
      <c r="A504" s="834" t="s">
        <v>7624</v>
      </c>
      <c r="B504" s="835" t="s">
        <v>10413</v>
      </c>
      <c r="C504" s="835" t="s">
        <v>10414</v>
      </c>
      <c r="D504" s="131">
        <v>324</v>
      </c>
      <c r="E504" s="836" t="s">
        <v>6497</v>
      </c>
      <c r="F504" s="836" t="s">
        <v>7</v>
      </c>
      <c r="G504" s="836" t="s">
        <v>3663</v>
      </c>
      <c r="H504" s="837">
        <v>5</v>
      </c>
      <c r="I504" s="837">
        <v>19</v>
      </c>
    </row>
    <row r="505" spans="1:9" s="848" customFormat="1" ht="36">
      <c r="A505" s="834" t="s">
        <v>7624</v>
      </c>
      <c r="B505" s="835" t="s">
        <v>10413</v>
      </c>
      <c r="C505" s="835" t="s">
        <v>10414</v>
      </c>
      <c r="D505" s="131">
        <v>204</v>
      </c>
      <c r="E505" s="836" t="s">
        <v>6497</v>
      </c>
      <c r="F505" s="836" t="s">
        <v>7</v>
      </c>
      <c r="G505" s="836" t="s">
        <v>3663</v>
      </c>
      <c r="H505" s="837">
        <v>20</v>
      </c>
      <c r="I505" s="837">
        <v>44</v>
      </c>
    </row>
    <row r="506" spans="1:9" s="848" customFormat="1" ht="36">
      <c r="A506" s="834" t="s">
        <v>7624</v>
      </c>
      <c r="B506" s="835" t="s">
        <v>10413</v>
      </c>
      <c r="C506" s="835" t="s">
        <v>10414</v>
      </c>
      <c r="D506" s="131">
        <v>156</v>
      </c>
      <c r="E506" s="836" t="s">
        <v>6497</v>
      </c>
      <c r="F506" s="836" t="s">
        <v>7</v>
      </c>
      <c r="G506" s="836" t="s">
        <v>3663</v>
      </c>
      <c r="H506" s="837">
        <v>45</v>
      </c>
      <c r="I506" s="837">
        <v>94</v>
      </c>
    </row>
    <row r="507" spans="1:9" s="848" customFormat="1" ht="36">
      <c r="A507" s="834" t="s">
        <v>7624</v>
      </c>
      <c r="B507" s="835" t="s">
        <v>10413</v>
      </c>
      <c r="C507" s="835" t="s">
        <v>10414</v>
      </c>
      <c r="D507" s="131">
        <v>132</v>
      </c>
      <c r="E507" s="836" t="s">
        <v>6497</v>
      </c>
      <c r="F507" s="836" t="s">
        <v>7</v>
      </c>
      <c r="G507" s="836" t="s">
        <v>3663</v>
      </c>
      <c r="H507" s="837">
        <v>95</v>
      </c>
      <c r="I507" s="837">
        <v>194</v>
      </c>
    </row>
    <row r="508" spans="1:9" s="848" customFormat="1" ht="36">
      <c r="A508" s="834" t="s">
        <v>7624</v>
      </c>
      <c r="B508" s="835" t="s">
        <v>10413</v>
      </c>
      <c r="C508" s="835" t="s">
        <v>10414</v>
      </c>
      <c r="D508" s="131">
        <v>87</v>
      </c>
      <c r="E508" s="836" t="s">
        <v>6497</v>
      </c>
      <c r="F508" s="836" t="s">
        <v>7</v>
      </c>
      <c r="G508" s="836" t="s">
        <v>3663</v>
      </c>
      <c r="H508" s="837">
        <v>195</v>
      </c>
      <c r="I508" s="837">
        <v>195</v>
      </c>
    </row>
    <row r="509" spans="1:9" s="848" customFormat="1" ht="36">
      <c r="A509" s="834" t="s">
        <v>7625</v>
      </c>
      <c r="B509" s="835" t="s">
        <v>10413</v>
      </c>
      <c r="C509" s="835" t="s">
        <v>10414</v>
      </c>
      <c r="D509" s="131">
        <v>408</v>
      </c>
      <c r="E509" s="836" t="s">
        <v>6497</v>
      </c>
      <c r="F509" s="836" t="s">
        <v>7</v>
      </c>
      <c r="G509" s="836" t="s">
        <v>3663</v>
      </c>
      <c r="H509" s="837">
        <v>0</v>
      </c>
      <c r="I509" s="837">
        <v>9</v>
      </c>
    </row>
    <row r="510" spans="1:9" s="848" customFormat="1" ht="36">
      <c r="A510" s="834" t="s">
        <v>7625</v>
      </c>
      <c r="B510" s="835" t="s">
        <v>10413</v>
      </c>
      <c r="C510" s="835" t="s">
        <v>10414</v>
      </c>
      <c r="D510" s="131">
        <v>324</v>
      </c>
      <c r="E510" s="836" t="s">
        <v>6497</v>
      </c>
      <c r="F510" s="836" t="s">
        <v>7</v>
      </c>
      <c r="G510" s="836" t="s">
        <v>3663</v>
      </c>
      <c r="H510" s="837">
        <v>10</v>
      </c>
      <c r="I510" s="837">
        <v>24</v>
      </c>
    </row>
    <row r="511" spans="1:9" s="848" customFormat="1" ht="36">
      <c r="A511" s="834" t="s">
        <v>7625</v>
      </c>
      <c r="B511" s="835" t="s">
        <v>10413</v>
      </c>
      <c r="C511" s="835" t="s">
        <v>10414</v>
      </c>
      <c r="D511" s="131">
        <v>204</v>
      </c>
      <c r="E511" s="836" t="s">
        <v>6497</v>
      </c>
      <c r="F511" s="836" t="s">
        <v>7</v>
      </c>
      <c r="G511" s="836" t="s">
        <v>3663</v>
      </c>
      <c r="H511" s="837">
        <v>25</v>
      </c>
      <c r="I511" s="837">
        <v>49</v>
      </c>
    </row>
    <row r="512" spans="1:9" s="848" customFormat="1" ht="36">
      <c r="A512" s="834" t="s">
        <v>7625</v>
      </c>
      <c r="B512" s="835" t="s">
        <v>10413</v>
      </c>
      <c r="C512" s="835" t="s">
        <v>10414</v>
      </c>
      <c r="D512" s="131">
        <v>156</v>
      </c>
      <c r="E512" s="836" t="s">
        <v>6497</v>
      </c>
      <c r="F512" s="836" t="s">
        <v>7</v>
      </c>
      <c r="G512" s="836" t="s">
        <v>3663</v>
      </c>
      <c r="H512" s="837">
        <v>50</v>
      </c>
      <c r="I512" s="837">
        <v>99</v>
      </c>
    </row>
    <row r="513" spans="1:9" s="848" customFormat="1" ht="36">
      <c r="A513" s="834" t="s">
        <v>7625</v>
      </c>
      <c r="B513" s="835" t="s">
        <v>10413</v>
      </c>
      <c r="C513" s="835" t="s">
        <v>10414</v>
      </c>
      <c r="D513" s="131">
        <v>132</v>
      </c>
      <c r="E513" s="836" t="s">
        <v>6497</v>
      </c>
      <c r="F513" s="836" t="s">
        <v>7</v>
      </c>
      <c r="G513" s="836" t="s">
        <v>3663</v>
      </c>
      <c r="H513" s="837">
        <v>100</v>
      </c>
      <c r="I513" s="837">
        <v>199</v>
      </c>
    </row>
    <row r="514" spans="1:9" s="848" customFormat="1" ht="36">
      <c r="A514" s="834" t="s">
        <v>7625</v>
      </c>
      <c r="B514" s="835" t="s">
        <v>10413</v>
      </c>
      <c r="C514" s="835" t="s">
        <v>10414</v>
      </c>
      <c r="D514" s="131">
        <v>87</v>
      </c>
      <c r="E514" s="836" t="s">
        <v>6497</v>
      </c>
      <c r="F514" s="836" t="s">
        <v>7</v>
      </c>
      <c r="G514" s="836" t="s">
        <v>3663</v>
      </c>
      <c r="H514" s="837">
        <v>200</v>
      </c>
      <c r="I514" s="837">
        <v>200</v>
      </c>
    </row>
    <row r="515" spans="1:9" s="848" customFormat="1" ht="24">
      <c r="A515" s="834" t="s">
        <v>7397</v>
      </c>
      <c r="B515" s="835" t="s">
        <v>7398</v>
      </c>
      <c r="C515" s="835" t="s">
        <v>7398</v>
      </c>
      <c r="D515" s="838">
        <v>708</v>
      </c>
      <c r="E515" s="836" t="s">
        <v>6497</v>
      </c>
      <c r="F515" s="836" t="s">
        <v>7</v>
      </c>
      <c r="G515" s="836" t="s">
        <v>3666</v>
      </c>
      <c r="H515" s="837">
        <v>0</v>
      </c>
      <c r="I515" s="837">
        <v>4</v>
      </c>
    </row>
    <row r="516" spans="1:9" s="848" customFormat="1" ht="24">
      <c r="A516" s="834" t="s">
        <v>7397</v>
      </c>
      <c r="B516" s="835" t="s">
        <v>7398</v>
      </c>
      <c r="C516" s="835" t="s">
        <v>7398</v>
      </c>
      <c r="D516" s="838">
        <v>564</v>
      </c>
      <c r="E516" s="836" t="s">
        <v>6497</v>
      </c>
      <c r="F516" s="836" t="s">
        <v>7</v>
      </c>
      <c r="G516" s="836" t="s">
        <v>3666</v>
      </c>
      <c r="H516" s="837">
        <v>5</v>
      </c>
      <c r="I516" s="837">
        <v>9</v>
      </c>
    </row>
    <row r="517" spans="1:9" s="848" customFormat="1" ht="24">
      <c r="A517" s="834" t="s">
        <v>7397</v>
      </c>
      <c r="B517" s="835" t="s">
        <v>7398</v>
      </c>
      <c r="C517" s="835" t="s">
        <v>7398</v>
      </c>
      <c r="D517" s="838">
        <v>456</v>
      </c>
      <c r="E517" s="836" t="s">
        <v>6497</v>
      </c>
      <c r="F517" s="836" t="s">
        <v>7</v>
      </c>
      <c r="G517" s="836" t="s">
        <v>3666</v>
      </c>
      <c r="H517" s="837">
        <v>10</v>
      </c>
      <c r="I517" s="837">
        <v>24</v>
      </c>
    </row>
    <row r="518" spans="1:9" s="848" customFormat="1" ht="24">
      <c r="A518" s="834" t="s">
        <v>7397</v>
      </c>
      <c r="B518" s="835" t="s">
        <v>7398</v>
      </c>
      <c r="C518" s="835" t="s">
        <v>7398</v>
      </c>
      <c r="D518" s="838">
        <v>396</v>
      </c>
      <c r="E518" s="836" t="s">
        <v>6497</v>
      </c>
      <c r="F518" s="836" t="s">
        <v>7</v>
      </c>
      <c r="G518" s="836" t="s">
        <v>3666</v>
      </c>
      <c r="H518" s="837">
        <v>25</v>
      </c>
      <c r="I518" s="837">
        <v>99999</v>
      </c>
    </row>
    <row r="519" spans="1:9" s="848" customFormat="1" ht="24">
      <c r="A519" s="834" t="s">
        <v>7399</v>
      </c>
      <c r="B519" s="835" t="s">
        <v>7398</v>
      </c>
      <c r="C519" s="835" t="s">
        <v>7398</v>
      </c>
      <c r="D519" s="131">
        <v>732</v>
      </c>
      <c r="E519" s="836" t="s">
        <v>6497</v>
      </c>
      <c r="F519" s="836" t="s">
        <v>7</v>
      </c>
      <c r="G519" s="836" t="s">
        <v>3666</v>
      </c>
      <c r="H519" s="837">
        <v>0</v>
      </c>
      <c r="I519" s="837">
        <v>4</v>
      </c>
    </row>
    <row r="520" spans="1:9" s="848" customFormat="1" ht="24">
      <c r="A520" s="834" t="s">
        <v>7399</v>
      </c>
      <c r="B520" s="835" t="s">
        <v>7398</v>
      </c>
      <c r="C520" s="835" t="s">
        <v>7398</v>
      </c>
      <c r="D520" s="131">
        <v>588</v>
      </c>
      <c r="E520" s="836" t="s">
        <v>6497</v>
      </c>
      <c r="F520" s="836" t="s">
        <v>7</v>
      </c>
      <c r="G520" s="836" t="s">
        <v>3666</v>
      </c>
      <c r="H520" s="837">
        <v>5</v>
      </c>
      <c r="I520" s="837">
        <v>9</v>
      </c>
    </row>
    <row r="521" spans="1:9" s="848" customFormat="1" ht="24">
      <c r="A521" s="834" t="s">
        <v>7399</v>
      </c>
      <c r="B521" s="835" t="s">
        <v>7398</v>
      </c>
      <c r="C521" s="835" t="s">
        <v>7398</v>
      </c>
      <c r="D521" s="131">
        <v>480</v>
      </c>
      <c r="E521" s="836" t="s">
        <v>6497</v>
      </c>
      <c r="F521" s="836" t="s">
        <v>7</v>
      </c>
      <c r="G521" s="836" t="s">
        <v>3666</v>
      </c>
      <c r="H521" s="837">
        <v>10</v>
      </c>
      <c r="I521" s="837">
        <v>24</v>
      </c>
    </row>
    <row r="522" spans="1:9" s="848" customFormat="1" ht="24">
      <c r="A522" s="834" t="s">
        <v>7399</v>
      </c>
      <c r="B522" s="835" t="s">
        <v>7398</v>
      </c>
      <c r="C522" s="835" t="s">
        <v>7398</v>
      </c>
      <c r="D522" s="131">
        <v>408</v>
      </c>
      <c r="E522" s="836" t="s">
        <v>6497</v>
      </c>
      <c r="F522" s="836" t="s">
        <v>7</v>
      </c>
      <c r="G522" s="836" t="s">
        <v>3666</v>
      </c>
      <c r="H522" s="837">
        <v>25</v>
      </c>
      <c r="I522" s="837">
        <v>99999</v>
      </c>
    </row>
    <row r="523" spans="1:9" s="848" customFormat="1" ht="24">
      <c r="A523" s="834" t="s">
        <v>7627</v>
      </c>
      <c r="B523" s="835" t="s">
        <v>7628</v>
      </c>
      <c r="C523" s="835" t="s">
        <v>7628</v>
      </c>
      <c r="D523" s="131">
        <v>492</v>
      </c>
      <c r="E523" s="836" t="s">
        <v>6497</v>
      </c>
      <c r="F523" s="836" t="s">
        <v>7</v>
      </c>
      <c r="G523" s="836" t="s">
        <v>3666</v>
      </c>
      <c r="H523" s="837">
        <v>0</v>
      </c>
      <c r="I523" s="837">
        <v>2</v>
      </c>
    </row>
    <row r="524" spans="1:9" s="848" customFormat="1" ht="24">
      <c r="A524" s="834" t="s">
        <v>7627</v>
      </c>
      <c r="B524" s="835" t="s">
        <v>7628</v>
      </c>
      <c r="C524" s="835" t="s">
        <v>7628</v>
      </c>
      <c r="D524" s="131">
        <v>480</v>
      </c>
      <c r="E524" s="836" t="s">
        <v>6497</v>
      </c>
      <c r="F524" s="836" t="s">
        <v>7</v>
      </c>
      <c r="G524" s="836" t="s">
        <v>3666</v>
      </c>
      <c r="H524" s="837">
        <v>3</v>
      </c>
      <c r="I524" s="837">
        <v>4</v>
      </c>
    </row>
    <row r="525" spans="1:9" s="848" customFormat="1" ht="24">
      <c r="A525" s="834" t="s">
        <v>7627</v>
      </c>
      <c r="B525" s="835" t="s">
        <v>7628</v>
      </c>
      <c r="C525" s="835" t="s">
        <v>7628</v>
      </c>
      <c r="D525" s="131">
        <v>384</v>
      </c>
      <c r="E525" s="836" t="s">
        <v>6497</v>
      </c>
      <c r="F525" s="836" t="s">
        <v>7</v>
      </c>
      <c r="G525" s="836" t="s">
        <v>3666</v>
      </c>
      <c r="H525" s="837">
        <v>5</v>
      </c>
      <c r="I525" s="837">
        <v>9</v>
      </c>
    </row>
    <row r="526" spans="1:9" s="848" customFormat="1" ht="24">
      <c r="A526" s="834" t="s">
        <v>7627</v>
      </c>
      <c r="B526" s="835" t="s">
        <v>7628</v>
      </c>
      <c r="C526" s="835" t="s">
        <v>7628</v>
      </c>
      <c r="D526" s="131">
        <v>372</v>
      </c>
      <c r="E526" s="836" t="s">
        <v>6497</v>
      </c>
      <c r="F526" s="836" t="s">
        <v>7</v>
      </c>
      <c r="G526" s="836" t="s">
        <v>3666</v>
      </c>
      <c r="H526" s="837">
        <v>10</v>
      </c>
      <c r="I526" s="837">
        <v>24</v>
      </c>
    </row>
    <row r="527" spans="1:9" s="848" customFormat="1" ht="24">
      <c r="A527" s="834" t="s">
        <v>7627</v>
      </c>
      <c r="B527" s="835" t="s">
        <v>7628</v>
      </c>
      <c r="C527" s="835" t="s">
        <v>7628</v>
      </c>
      <c r="D527" s="131">
        <v>348</v>
      </c>
      <c r="E527" s="836" t="s">
        <v>6497</v>
      </c>
      <c r="F527" s="836" t="s">
        <v>7</v>
      </c>
      <c r="G527" s="836" t="s">
        <v>3666</v>
      </c>
      <c r="H527" s="837">
        <v>25</v>
      </c>
      <c r="I527" s="837">
        <v>49</v>
      </c>
    </row>
    <row r="528" spans="1:9" s="848" customFormat="1" ht="24">
      <c r="A528" s="834" t="s">
        <v>7627</v>
      </c>
      <c r="B528" s="835" t="s">
        <v>7628</v>
      </c>
      <c r="C528" s="835" t="s">
        <v>7628</v>
      </c>
      <c r="D528" s="131">
        <v>336</v>
      </c>
      <c r="E528" s="836" t="s">
        <v>6497</v>
      </c>
      <c r="F528" s="836" t="s">
        <v>7</v>
      </c>
      <c r="G528" s="836" t="s">
        <v>3666</v>
      </c>
      <c r="H528" s="837">
        <v>50</v>
      </c>
      <c r="I528" s="837">
        <v>99</v>
      </c>
    </row>
    <row r="529" spans="1:9" s="848" customFormat="1" ht="24">
      <c r="A529" s="834" t="s">
        <v>7627</v>
      </c>
      <c r="B529" s="835" t="s">
        <v>7628</v>
      </c>
      <c r="C529" s="835" t="s">
        <v>7628</v>
      </c>
      <c r="D529" s="131">
        <v>288</v>
      </c>
      <c r="E529" s="836" t="s">
        <v>6497</v>
      </c>
      <c r="F529" s="836" t="s">
        <v>7</v>
      </c>
      <c r="G529" s="836" t="s">
        <v>3666</v>
      </c>
      <c r="H529" s="837">
        <v>100</v>
      </c>
      <c r="I529" s="837">
        <v>99999</v>
      </c>
    </row>
    <row r="530" spans="1:9" s="848" customFormat="1" ht="24">
      <c r="A530" s="834" t="s">
        <v>7803</v>
      </c>
      <c r="B530" s="835" t="s">
        <v>7804</v>
      </c>
      <c r="C530" s="835" t="s">
        <v>7804</v>
      </c>
      <c r="D530" s="131">
        <v>324</v>
      </c>
      <c r="E530" s="836" t="s">
        <v>6497</v>
      </c>
      <c r="F530" s="836" t="s">
        <v>7</v>
      </c>
      <c r="G530" s="836" t="s">
        <v>3663</v>
      </c>
      <c r="H530" s="837">
        <v>0</v>
      </c>
      <c r="I530" s="837">
        <v>10</v>
      </c>
    </row>
    <row r="531" spans="1:9" s="848" customFormat="1" ht="24">
      <c r="A531" s="834" t="s">
        <v>7803</v>
      </c>
      <c r="B531" s="835" t="s">
        <v>7804</v>
      </c>
      <c r="C531" s="835" t="s">
        <v>7804</v>
      </c>
      <c r="D531" s="131">
        <v>276</v>
      </c>
      <c r="E531" s="836" t="s">
        <v>6497</v>
      </c>
      <c r="F531" s="836" t="s">
        <v>7</v>
      </c>
      <c r="G531" s="836" t="s">
        <v>3663</v>
      </c>
      <c r="H531" s="837">
        <v>11</v>
      </c>
      <c r="I531" s="837">
        <v>50</v>
      </c>
    </row>
    <row r="532" spans="1:9" s="848" customFormat="1" ht="24">
      <c r="A532" s="834" t="s">
        <v>7803</v>
      </c>
      <c r="B532" s="835" t="s">
        <v>7804</v>
      </c>
      <c r="C532" s="835" t="s">
        <v>7804</v>
      </c>
      <c r="D532" s="131">
        <v>264</v>
      </c>
      <c r="E532" s="836" t="s">
        <v>6497</v>
      </c>
      <c r="F532" s="836" t="s">
        <v>7</v>
      </c>
      <c r="G532" s="836" t="s">
        <v>3663</v>
      </c>
      <c r="H532" s="837">
        <v>51</v>
      </c>
      <c r="I532" s="837">
        <v>100</v>
      </c>
    </row>
    <row r="533" spans="1:9" s="848" customFormat="1" ht="24">
      <c r="A533" s="834" t="s">
        <v>7803</v>
      </c>
      <c r="B533" s="835" t="s">
        <v>7804</v>
      </c>
      <c r="C533" s="835" t="s">
        <v>7804</v>
      </c>
      <c r="D533" s="131">
        <v>252</v>
      </c>
      <c r="E533" s="836" t="s">
        <v>6497</v>
      </c>
      <c r="F533" s="836" t="s">
        <v>7</v>
      </c>
      <c r="G533" s="836" t="s">
        <v>3663</v>
      </c>
      <c r="H533" s="837">
        <v>101</v>
      </c>
      <c r="I533" s="837">
        <v>200</v>
      </c>
    </row>
    <row r="534" spans="1:9" s="848" customFormat="1" ht="24">
      <c r="A534" s="834" t="s">
        <v>7803</v>
      </c>
      <c r="B534" s="835" t="s">
        <v>7804</v>
      </c>
      <c r="C534" s="835" t="s">
        <v>7804</v>
      </c>
      <c r="D534" s="131">
        <v>204</v>
      </c>
      <c r="E534" s="836" t="s">
        <v>6497</v>
      </c>
      <c r="F534" s="836" t="s">
        <v>7</v>
      </c>
      <c r="G534" s="836" t="s">
        <v>3663</v>
      </c>
      <c r="H534" s="837">
        <v>201</v>
      </c>
      <c r="I534" s="837">
        <v>1000</v>
      </c>
    </row>
    <row r="535" spans="1:9" s="848" customFormat="1" ht="24">
      <c r="A535" s="834" t="s">
        <v>7803</v>
      </c>
      <c r="B535" s="835" t="s">
        <v>7804</v>
      </c>
      <c r="C535" s="835" t="s">
        <v>7804</v>
      </c>
      <c r="D535" s="131">
        <v>192</v>
      </c>
      <c r="E535" s="836" t="s">
        <v>6497</v>
      </c>
      <c r="F535" s="836" t="s">
        <v>7</v>
      </c>
      <c r="G535" s="836" t="s">
        <v>3663</v>
      </c>
      <c r="H535" s="837">
        <v>1001</v>
      </c>
      <c r="I535" s="837">
        <v>5000</v>
      </c>
    </row>
    <row r="536" spans="1:9" s="848" customFormat="1" ht="13.5">
      <c r="A536" s="834" t="s">
        <v>7564</v>
      </c>
      <c r="B536" s="835" t="s">
        <v>10510</v>
      </c>
      <c r="C536" s="835" t="s">
        <v>10510</v>
      </c>
      <c r="D536" s="131">
        <v>12336</v>
      </c>
      <c r="E536" s="836" t="s">
        <v>6497</v>
      </c>
      <c r="F536" s="836" t="s">
        <v>7</v>
      </c>
      <c r="G536" s="836" t="s">
        <v>3666</v>
      </c>
      <c r="H536" s="837">
        <v>0</v>
      </c>
      <c r="I536" s="837">
        <v>3</v>
      </c>
    </row>
    <row r="537" spans="1:9" s="848" customFormat="1" ht="13.5">
      <c r="A537" s="834" t="s">
        <v>7564</v>
      </c>
      <c r="B537" s="835" t="s">
        <v>10510</v>
      </c>
      <c r="C537" s="835" t="s">
        <v>10510</v>
      </c>
      <c r="D537" s="131">
        <v>8628</v>
      </c>
      <c r="E537" s="836" t="s">
        <v>6497</v>
      </c>
      <c r="F537" s="836" t="s">
        <v>7</v>
      </c>
      <c r="G537" s="836" t="s">
        <v>3666</v>
      </c>
      <c r="H537" s="837">
        <v>4</v>
      </c>
      <c r="I537" s="837">
        <v>9</v>
      </c>
    </row>
    <row r="538" spans="1:9" s="848" customFormat="1" ht="13.5">
      <c r="A538" s="834" t="s">
        <v>7564</v>
      </c>
      <c r="B538" s="835" t="s">
        <v>10510</v>
      </c>
      <c r="C538" s="835" t="s">
        <v>10510</v>
      </c>
      <c r="D538" s="131">
        <v>6792</v>
      </c>
      <c r="E538" s="836" t="s">
        <v>6497</v>
      </c>
      <c r="F538" s="836" t="s">
        <v>7</v>
      </c>
      <c r="G538" s="836" t="s">
        <v>3666</v>
      </c>
      <c r="H538" s="837">
        <v>10</v>
      </c>
      <c r="I538" s="837">
        <v>29</v>
      </c>
    </row>
    <row r="539" spans="1:9" s="848" customFormat="1" ht="13.5">
      <c r="A539" s="834" t="s">
        <v>7564</v>
      </c>
      <c r="B539" s="835" t="s">
        <v>10510</v>
      </c>
      <c r="C539" s="835" t="s">
        <v>10510</v>
      </c>
      <c r="D539" s="131">
        <v>4932</v>
      </c>
      <c r="E539" s="836" t="s">
        <v>6497</v>
      </c>
      <c r="F539" s="836" t="s">
        <v>7</v>
      </c>
      <c r="G539" s="836" t="s">
        <v>3666</v>
      </c>
      <c r="H539" s="837">
        <v>30</v>
      </c>
      <c r="I539" s="837">
        <v>99999</v>
      </c>
    </row>
    <row r="540" spans="1:9" s="848" customFormat="1" ht="13.5">
      <c r="A540" s="834" t="s">
        <v>7565</v>
      </c>
      <c r="B540" s="835" t="s">
        <v>10512</v>
      </c>
      <c r="C540" s="835" t="s">
        <v>10512</v>
      </c>
      <c r="D540" s="131">
        <v>12336</v>
      </c>
      <c r="E540" s="836" t="s">
        <v>6497</v>
      </c>
      <c r="F540" s="836" t="s">
        <v>7</v>
      </c>
      <c r="G540" s="836" t="s">
        <v>3666</v>
      </c>
      <c r="H540" s="837">
        <v>0</v>
      </c>
      <c r="I540" s="837">
        <v>3</v>
      </c>
    </row>
    <row r="541" spans="1:9" s="848" customFormat="1" ht="13.5">
      <c r="A541" s="834" t="s">
        <v>7565</v>
      </c>
      <c r="B541" s="835" t="s">
        <v>10512</v>
      </c>
      <c r="C541" s="835" t="s">
        <v>10512</v>
      </c>
      <c r="D541" s="131">
        <v>8628</v>
      </c>
      <c r="E541" s="836" t="s">
        <v>6497</v>
      </c>
      <c r="F541" s="836" t="s">
        <v>7</v>
      </c>
      <c r="G541" s="836" t="s">
        <v>3666</v>
      </c>
      <c r="H541" s="837">
        <v>4</v>
      </c>
      <c r="I541" s="837">
        <v>9</v>
      </c>
    </row>
    <row r="542" spans="1:9" s="848" customFormat="1" ht="13.5">
      <c r="A542" s="834" t="s">
        <v>7565</v>
      </c>
      <c r="B542" s="835" t="s">
        <v>10512</v>
      </c>
      <c r="C542" s="835" t="s">
        <v>10512</v>
      </c>
      <c r="D542" s="131">
        <v>6792</v>
      </c>
      <c r="E542" s="836" t="s">
        <v>6497</v>
      </c>
      <c r="F542" s="836" t="s">
        <v>7</v>
      </c>
      <c r="G542" s="836" t="s">
        <v>3666</v>
      </c>
      <c r="H542" s="837">
        <v>10</v>
      </c>
      <c r="I542" s="837">
        <v>29</v>
      </c>
    </row>
    <row r="543" spans="1:9" s="848" customFormat="1" ht="13.5">
      <c r="A543" s="834" t="s">
        <v>7565</v>
      </c>
      <c r="B543" s="835" t="s">
        <v>10512</v>
      </c>
      <c r="C543" s="835" t="s">
        <v>10512</v>
      </c>
      <c r="D543" s="131">
        <v>4932</v>
      </c>
      <c r="E543" s="836" t="s">
        <v>6497</v>
      </c>
      <c r="F543" s="836" t="s">
        <v>7</v>
      </c>
      <c r="G543" s="836" t="s">
        <v>3666</v>
      </c>
      <c r="H543" s="837">
        <v>30</v>
      </c>
      <c r="I543" s="837">
        <v>99999</v>
      </c>
    </row>
    <row r="544" spans="1:9" s="848" customFormat="1" ht="13.5">
      <c r="A544" s="834" t="s">
        <v>7573</v>
      </c>
      <c r="B544" s="835" t="s">
        <v>10529</v>
      </c>
      <c r="C544" s="835" t="s">
        <v>10529</v>
      </c>
      <c r="D544" s="131">
        <v>17064</v>
      </c>
      <c r="E544" s="836" t="s">
        <v>6497</v>
      </c>
      <c r="F544" s="836" t="s">
        <v>7</v>
      </c>
      <c r="G544" s="836" t="s">
        <v>3666</v>
      </c>
      <c r="H544" s="837">
        <v>0</v>
      </c>
      <c r="I544" s="837">
        <v>3</v>
      </c>
    </row>
    <row r="545" spans="1:9" s="848" customFormat="1" ht="13.5">
      <c r="A545" s="834" t="s">
        <v>7573</v>
      </c>
      <c r="B545" s="835" t="s">
        <v>10529</v>
      </c>
      <c r="C545" s="835" t="s">
        <v>10529</v>
      </c>
      <c r="D545" s="131">
        <v>11940</v>
      </c>
      <c r="E545" s="836" t="s">
        <v>6497</v>
      </c>
      <c r="F545" s="836" t="s">
        <v>7</v>
      </c>
      <c r="G545" s="836" t="s">
        <v>3666</v>
      </c>
      <c r="H545" s="837">
        <v>4</v>
      </c>
      <c r="I545" s="837">
        <v>9</v>
      </c>
    </row>
    <row r="546" spans="1:9" s="848" customFormat="1" ht="13.5">
      <c r="A546" s="834" t="s">
        <v>7573</v>
      </c>
      <c r="B546" s="835" t="s">
        <v>10529</v>
      </c>
      <c r="C546" s="835" t="s">
        <v>10529</v>
      </c>
      <c r="D546" s="131">
        <v>9384</v>
      </c>
      <c r="E546" s="836" t="s">
        <v>6497</v>
      </c>
      <c r="F546" s="836" t="s">
        <v>7</v>
      </c>
      <c r="G546" s="836" t="s">
        <v>3666</v>
      </c>
      <c r="H546" s="837">
        <v>10</v>
      </c>
      <c r="I546" s="837">
        <v>29</v>
      </c>
    </row>
    <row r="547" spans="1:9" s="848" customFormat="1" ht="13.5">
      <c r="A547" s="834" t="s">
        <v>7573</v>
      </c>
      <c r="B547" s="835" t="s">
        <v>10529</v>
      </c>
      <c r="C547" s="835" t="s">
        <v>10529</v>
      </c>
      <c r="D547" s="131">
        <v>6828</v>
      </c>
      <c r="E547" s="836" t="s">
        <v>6497</v>
      </c>
      <c r="F547" s="836" t="s">
        <v>7</v>
      </c>
      <c r="G547" s="836" t="s">
        <v>3666</v>
      </c>
      <c r="H547" s="837">
        <v>30</v>
      </c>
      <c r="I547" s="837">
        <v>99999</v>
      </c>
    </row>
    <row r="548" spans="1:9" s="848" customFormat="1" ht="24">
      <c r="A548" s="834" t="s">
        <v>9868</v>
      </c>
      <c r="B548" s="835" t="s">
        <v>9869</v>
      </c>
      <c r="C548" s="835" t="s">
        <v>9869</v>
      </c>
      <c r="D548" s="838">
        <v>6180</v>
      </c>
      <c r="E548" s="836" t="s">
        <v>6497</v>
      </c>
      <c r="F548" s="836" t="s">
        <v>7</v>
      </c>
      <c r="G548" s="836" t="s">
        <v>3666</v>
      </c>
      <c r="H548" s="837">
        <v>1</v>
      </c>
      <c r="I548" s="837">
        <v>5</v>
      </c>
    </row>
    <row r="549" spans="1:9" s="848" customFormat="1" ht="24">
      <c r="A549" s="834" t="s">
        <v>9868</v>
      </c>
      <c r="B549" s="835" t="s">
        <v>9869</v>
      </c>
      <c r="C549" s="835" t="s">
        <v>9869</v>
      </c>
      <c r="D549" s="838">
        <v>5772</v>
      </c>
      <c r="E549" s="836" t="s">
        <v>6497</v>
      </c>
      <c r="F549" s="836" t="s">
        <v>7</v>
      </c>
      <c r="G549" s="836" t="s">
        <v>3666</v>
      </c>
      <c r="H549" s="837">
        <v>6</v>
      </c>
      <c r="I549" s="837">
        <v>10</v>
      </c>
    </row>
    <row r="550" spans="1:9" s="848" customFormat="1" ht="24">
      <c r="A550" s="834" t="s">
        <v>9868</v>
      </c>
      <c r="B550" s="835" t="s">
        <v>9869</v>
      </c>
      <c r="C550" s="835" t="s">
        <v>9869</v>
      </c>
      <c r="D550" s="838">
        <v>5352</v>
      </c>
      <c r="E550" s="836" t="s">
        <v>6497</v>
      </c>
      <c r="F550" s="836" t="s">
        <v>7</v>
      </c>
      <c r="G550" s="836" t="s">
        <v>3666</v>
      </c>
      <c r="H550" s="837">
        <v>11</v>
      </c>
      <c r="I550" s="837">
        <v>25</v>
      </c>
    </row>
    <row r="551" spans="1:9" s="848" customFormat="1" ht="24">
      <c r="A551" s="834" t="s">
        <v>9868</v>
      </c>
      <c r="B551" s="835" t="s">
        <v>9869</v>
      </c>
      <c r="C551" s="835" t="s">
        <v>9869</v>
      </c>
      <c r="D551" s="838">
        <v>5148</v>
      </c>
      <c r="E551" s="836" t="s">
        <v>6497</v>
      </c>
      <c r="F551" s="836" t="s">
        <v>7</v>
      </c>
      <c r="G551" s="836" t="s">
        <v>3666</v>
      </c>
      <c r="H551" s="837">
        <v>26</v>
      </c>
      <c r="I551" s="837">
        <v>99999</v>
      </c>
    </row>
    <row r="552" spans="1:9" s="848" customFormat="1" ht="13.5">
      <c r="A552" s="834" t="s">
        <v>7579</v>
      </c>
      <c r="B552" s="835" t="s">
        <v>10553</v>
      </c>
      <c r="C552" s="835" t="s">
        <v>10553</v>
      </c>
      <c r="D552" s="131">
        <v>17064</v>
      </c>
      <c r="E552" s="836" t="s">
        <v>6497</v>
      </c>
      <c r="F552" s="836" t="s">
        <v>7</v>
      </c>
      <c r="G552" s="836" t="s">
        <v>3666</v>
      </c>
      <c r="H552" s="837">
        <v>0</v>
      </c>
      <c r="I552" s="837">
        <v>3</v>
      </c>
    </row>
    <row r="553" spans="1:9" s="848" customFormat="1" ht="13.5">
      <c r="A553" s="834" t="s">
        <v>7579</v>
      </c>
      <c r="B553" s="835" t="s">
        <v>10553</v>
      </c>
      <c r="C553" s="835" t="s">
        <v>10553</v>
      </c>
      <c r="D553" s="131">
        <v>11940</v>
      </c>
      <c r="E553" s="836" t="s">
        <v>6497</v>
      </c>
      <c r="F553" s="836" t="s">
        <v>7</v>
      </c>
      <c r="G553" s="836" t="s">
        <v>3666</v>
      </c>
      <c r="H553" s="837">
        <v>4</v>
      </c>
      <c r="I553" s="837">
        <v>9</v>
      </c>
    </row>
    <row r="554" spans="1:9" s="848" customFormat="1" ht="13.5">
      <c r="A554" s="834" t="s">
        <v>7579</v>
      </c>
      <c r="B554" s="835" t="s">
        <v>10553</v>
      </c>
      <c r="C554" s="835" t="s">
        <v>10553</v>
      </c>
      <c r="D554" s="131">
        <v>9384</v>
      </c>
      <c r="E554" s="836" t="s">
        <v>6497</v>
      </c>
      <c r="F554" s="836" t="s">
        <v>7</v>
      </c>
      <c r="G554" s="836" t="s">
        <v>3666</v>
      </c>
      <c r="H554" s="837">
        <v>10</v>
      </c>
      <c r="I554" s="837">
        <v>29</v>
      </c>
    </row>
    <row r="555" spans="1:9" s="848" customFormat="1" ht="13.5">
      <c r="A555" s="834" t="s">
        <v>7579</v>
      </c>
      <c r="B555" s="835" t="s">
        <v>10553</v>
      </c>
      <c r="C555" s="835" t="s">
        <v>10553</v>
      </c>
      <c r="D555" s="131">
        <v>6828</v>
      </c>
      <c r="E555" s="836" t="s">
        <v>6497</v>
      </c>
      <c r="F555" s="836" t="s">
        <v>7</v>
      </c>
      <c r="G555" s="836" t="s">
        <v>3666</v>
      </c>
      <c r="H555" s="837">
        <v>30</v>
      </c>
      <c r="I555" s="837">
        <v>99999</v>
      </c>
    </row>
    <row r="556" spans="1:9" s="848" customFormat="1" ht="13.5">
      <c r="A556" s="834" t="s">
        <v>7580</v>
      </c>
      <c r="B556" s="835" t="s">
        <v>10555</v>
      </c>
      <c r="C556" s="835" t="s">
        <v>10555</v>
      </c>
      <c r="D556" s="131">
        <v>13560</v>
      </c>
      <c r="E556" s="836" t="s">
        <v>6497</v>
      </c>
      <c r="F556" s="836" t="s">
        <v>7</v>
      </c>
      <c r="G556" s="836" t="s">
        <v>3666</v>
      </c>
      <c r="H556" s="837">
        <v>0</v>
      </c>
      <c r="I556" s="837">
        <v>3</v>
      </c>
    </row>
    <row r="557" spans="1:9" s="848" customFormat="1" ht="13.5">
      <c r="A557" s="834" t="s">
        <v>7580</v>
      </c>
      <c r="B557" s="835" t="s">
        <v>10555</v>
      </c>
      <c r="C557" s="835" t="s">
        <v>10555</v>
      </c>
      <c r="D557" s="131">
        <v>9516</v>
      </c>
      <c r="E557" s="836" t="s">
        <v>6497</v>
      </c>
      <c r="F557" s="836" t="s">
        <v>7</v>
      </c>
      <c r="G557" s="836" t="s">
        <v>3666</v>
      </c>
      <c r="H557" s="837">
        <v>4</v>
      </c>
      <c r="I557" s="837">
        <v>9</v>
      </c>
    </row>
    <row r="558" spans="1:9" s="848" customFormat="1" ht="13.5">
      <c r="A558" s="834" t="s">
        <v>7580</v>
      </c>
      <c r="B558" s="835" t="s">
        <v>10555</v>
      </c>
      <c r="C558" s="835" t="s">
        <v>10555</v>
      </c>
      <c r="D558" s="131">
        <v>7476</v>
      </c>
      <c r="E558" s="836" t="s">
        <v>6497</v>
      </c>
      <c r="F558" s="836" t="s">
        <v>7</v>
      </c>
      <c r="G558" s="836" t="s">
        <v>3666</v>
      </c>
      <c r="H558" s="837">
        <v>10</v>
      </c>
      <c r="I558" s="837">
        <v>29</v>
      </c>
    </row>
    <row r="559" spans="1:9" s="848" customFormat="1" ht="13.5">
      <c r="A559" s="834" t="s">
        <v>7580</v>
      </c>
      <c r="B559" s="835" t="s">
        <v>10555</v>
      </c>
      <c r="C559" s="835" t="s">
        <v>10555</v>
      </c>
      <c r="D559" s="131">
        <v>5436</v>
      </c>
      <c r="E559" s="836" t="s">
        <v>6497</v>
      </c>
      <c r="F559" s="836" t="s">
        <v>7</v>
      </c>
      <c r="G559" s="836" t="s">
        <v>3666</v>
      </c>
      <c r="H559" s="837">
        <v>30</v>
      </c>
      <c r="I559" s="837">
        <v>99999</v>
      </c>
    </row>
    <row r="560" spans="1:9" s="848" customFormat="1" ht="13.5">
      <c r="A560" s="834" t="s">
        <v>7581</v>
      </c>
      <c r="B560" s="835" t="s">
        <v>10557</v>
      </c>
      <c r="C560" s="835" t="s">
        <v>10557</v>
      </c>
      <c r="D560" s="131">
        <v>12336</v>
      </c>
      <c r="E560" s="836" t="s">
        <v>6497</v>
      </c>
      <c r="F560" s="836" t="s">
        <v>7</v>
      </c>
      <c r="G560" s="836" t="s">
        <v>3666</v>
      </c>
      <c r="H560" s="837">
        <v>0</v>
      </c>
      <c r="I560" s="837">
        <v>3</v>
      </c>
    </row>
    <row r="561" spans="1:9" s="848" customFormat="1" ht="13.5">
      <c r="A561" s="834" t="s">
        <v>7581</v>
      </c>
      <c r="B561" s="835" t="s">
        <v>10557</v>
      </c>
      <c r="C561" s="835" t="s">
        <v>10557</v>
      </c>
      <c r="D561" s="131">
        <v>8628</v>
      </c>
      <c r="E561" s="836" t="s">
        <v>6497</v>
      </c>
      <c r="F561" s="836" t="s">
        <v>7</v>
      </c>
      <c r="G561" s="836" t="s">
        <v>3666</v>
      </c>
      <c r="H561" s="837">
        <v>4</v>
      </c>
      <c r="I561" s="837">
        <v>9</v>
      </c>
    </row>
    <row r="562" spans="1:9" s="848" customFormat="1" ht="13.5">
      <c r="A562" s="834" t="s">
        <v>7581</v>
      </c>
      <c r="B562" s="835" t="s">
        <v>10557</v>
      </c>
      <c r="C562" s="835" t="s">
        <v>10557</v>
      </c>
      <c r="D562" s="131">
        <v>6792</v>
      </c>
      <c r="E562" s="836" t="s">
        <v>6497</v>
      </c>
      <c r="F562" s="836" t="s">
        <v>7</v>
      </c>
      <c r="G562" s="836" t="s">
        <v>3666</v>
      </c>
      <c r="H562" s="837">
        <v>10</v>
      </c>
      <c r="I562" s="837">
        <v>29</v>
      </c>
    </row>
    <row r="563" spans="1:9" s="848" customFormat="1" ht="13.5">
      <c r="A563" s="834" t="s">
        <v>7581</v>
      </c>
      <c r="B563" s="835" t="s">
        <v>10557</v>
      </c>
      <c r="C563" s="835" t="s">
        <v>10557</v>
      </c>
      <c r="D563" s="131">
        <v>4932</v>
      </c>
      <c r="E563" s="836" t="s">
        <v>6497</v>
      </c>
      <c r="F563" s="836" t="s">
        <v>7</v>
      </c>
      <c r="G563" s="836" t="s">
        <v>3666</v>
      </c>
      <c r="H563" s="837">
        <v>30</v>
      </c>
      <c r="I563" s="837">
        <v>99999</v>
      </c>
    </row>
    <row r="564" spans="1:9" s="848" customFormat="1" ht="13.5">
      <c r="A564" s="834" t="s">
        <v>7936</v>
      </c>
      <c r="B564" s="835" t="s">
        <v>10558</v>
      </c>
      <c r="C564" s="835" t="s">
        <v>10558</v>
      </c>
      <c r="D564" s="131">
        <v>8628</v>
      </c>
      <c r="E564" s="836" t="s">
        <v>6497</v>
      </c>
      <c r="F564" s="836" t="s">
        <v>7</v>
      </c>
      <c r="G564" s="836" t="s">
        <v>3666</v>
      </c>
      <c r="H564" s="837">
        <v>0</v>
      </c>
      <c r="I564" s="837">
        <v>9</v>
      </c>
    </row>
    <row r="565" spans="1:9" s="848" customFormat="1" ht="13.5">
      <c r="A565" s="834" t="s">
        <v>7936</v>
      </c>
      <c r="B565" s="835" t="s">
        <v>10558</v>
      </c>
      <c r="C565" s="835" t="s">
        <v>10558</v>
      </c>
      <c r="D565" s="131">
        <v>6792</v>
      </c>
      <c r="E565" s="836" t="s">
        <v>6497</v>
      </c>
      <c r="F565" s="836" t="s">
        <v>7</v>
      </c>
      <c r="G565" s="836" t="s">
        <v>3666</v>
      </c>
      <c r="H565" s="837">
        <v>10</v>
      </c>
      <c r="I565" s="837">
        <v>29</v>
      </c>
    </row>
    <row r="566" spans="1:9" s="848" customFormat="1" ht="13.5">
      <c r="A566" s="834" t="s">
        <v>7936</v>
      </c>
      <c r="B566" s="835" t="s">
        <v>10558</v>
      </c>
      <c r="C566" s="835" t="s">
        <v>10558</v>
      </c>
      <c r="D566" s="131">
        <v>4932</v>
      </c>
      <c r="E566" s="836" t="s">
        <v>6497</v>
      </c>
      <c r="F566" s="836" t="s">
        <v>7</v>
      </c>
      <c r="G566" s="836" t="s">
        <v>3666</v>
      </c>
      <c r="H566" s="837">
        <v>30</v>
      </c>
      <c r="I566" s="837">
        <v>99999</v>
      </c>
    </row>
    <row r="567" spans="1:9" s="848" customFormat="1" ht="24">
      <c r="A567" s="834" t="s">
        <v>7582</v>
      </c>
      <c r="B567" s="835" t="s">
        <v>7583</v>
      </c>
      <c r="C567" s="835" t="s">
        <v>7583</v>
      </c>
      <c r="D567" s="838">
        <v>564</v>
      </c>
      <c r="E567" s="836" t="s">
        <v>6497</v>
      </c>
      <c r="F567" s="836" t="s">
        <v>7</v>
      </c>
      <c r="G567" s="836" t="s">
        <v>3666</v>
      </c>
      <c r="H567" s="837">
        <v>0</v>
      </c>
      <c r="I567" s="837">
        <v>4</v>
      </c>
    </row>
    <row r="568" spans="1:9" s="848" customFormat="1" ht="24">
      <c r="A568" s="834" t="s">
        <v>7582</v>
      </c>
      <c r="B568" s="835" t="s">
        <v>7583</v>
      </c>
      <c r="C568" s="835" t="s">
        <v>7583</v>
      </c>
      <c r="D568" s="838">
        <v>492</v>
      </c>
      <c r="E568" s="836" t="s">
        <v>6497</v>
      </c>
      <c r="F568" s="836" t="s">
        <v>7</v>
      </c>
      <c r="G568" s="836" t="s">
        <v>3666</v>
      </c>
      <c r="H568" s="837">
        <v>5</v>
      </c>
      <c r="I568" s="837">
        <v>9</v>
      </c>
    </row>
    <row r="569" spans="1:9" s="848" customFormat="1" ht="24">
      <c r="A569" s="834" t="s">
        <v>7582</v>
      </c>
      <c r="B569" s="835" t="s">
        <v>7583</v>
      </c>
      <c r="C569" s="835" t="s">
        <v>7583</v>
      </c>
      <c r="D569" s="838">
        <v>408</v>
      </c>
      <c r="E569" s="836" t="s">
        <v>6497</v>
      </c>
      <c r="F569" s="836" t="s">
        <v>7</v>
      </c>
      <c r="G569" s="836" t="s">
        <v>3666</v>
      </c>
      <c r="H569" s="837">
        <v>10</v>
      </c>
      <c r="I569" s="837">
        <v>29</v>
      </c>
    </row>
    <row r="570" spans="1:9" s="848" customFormat="1" ht="24">
      <c r="A570" s="834" t="s">
        <v>7582</v>
      </c>
      <c r="B570" s="835" t="s">
        <v>7583</v>
      </c>
      <c r="C570" s="835" t="s">
        <v>7583</v>
      </c>
      <c r="D570" s="838">
        <v>324</v>
      </c>
      <c r="E570" s="836" t="s">
        <v>6497</v>
      </c>
      <c r="F570" s="836" t="s">
        <v>7</v>
      </c>
      <c r="G570" s="836" t="s">
        <v>3666</v>
      </c>
      <c r="H570" s="837">
        <v>30</v>
      </c>
      <c r="I570" s="837">
        <v>99999</v>
      </c>
    </row>
    <row r="571" spans="1:9" s="848" customFormat="1" ht="24">
      <c r="A571" s="834" t="s">
        <v>7585</v>
      </c>
      <c r="B571" s="835" t="s">
        <v>10585</v>
      </c>
      <c r="C571" s="835" t="s">
        <v>10585</v>
      </c>
      <c r="D571" s="131">
        <v>408</v>
      </c>
      <c r="E571" s="836" t="s">
        <v>6497</v>
      </c>
      <c r="F571" s="836" t="s">
        <v>7</v>
      </c>
      <c r="G571" s="836" t="s">
        <v>3663</v>
      </c>
      <c r="H571" s="837">
        <v>0</v>
      </c>
      <c r="I571" s="837">
        <v>4</v>
      </c>
    </row>
    <row r="572" spans="1:9" s="848" customFormat="1" ht="24">
      <c r="A572" s="834" t="s">
        <v>7585</v>
      </c>
      <c r="B572" s="835" t="s">
        <v>10585</v>
      </c>
      <c r="C572" s="835" t="s">
        <v>10585</v>
      </c>
      <c r="D572" s="131">
        <v>324</v>
      </c>
      <c r="E572" s="836" t="s">
        <v>6497</v>
      </c>
      <c r="F572" s="836" t="s">
        <v>7</v>
      </c>
      <c r="G572" s="836" t="s">
        <v>3663</v>
      </c>
      <c r="H572" s="837">
        <v>5</v>
      </c>
      <c r="I572" s="837">
        <v>19</v>
      </c>
    </row>
    <row r="573" spans="1:9" s="848" customFormat="1" ht="24">
      <c r="A573" s="834" t="s">
        <v>7585</v>
      </c>
      <c r="B573" s="835" t="s">
        <v>10585</v>
      </c>
      <c r="C573" s="835" t="s">
        <v>10585</v>
      </c>
      <c r="D573" s="131">
        <v>204</v>
      </c>
      <c r="E573" s="836" t="s">
        <v>6497</v>
      </c>
      <c r="F573" s="836" t="s">
        <v>7</v>
      </c>
      <c r="G573" s="836" t="s">
        <v>3663</v>
      </c>
      <c r="H573" s="837">
        <v>20</v>
      </c>
      <c r="I573" s="837">
        <v>44</v>
      </c>
    </row>
    <row r="574" spans="1:9" s="848" customFormat="1" ht="24">
      <c r="A574" s="834" t="s">
        <v>7585</v>
      </c>
      <c r="B574" s="835" t="s">
        <v>10585</v>
      </c>
      <c r="C574" s="835" t="s">
        <v>10585</v>
      </c>
      <c r="D574" s="131">
        <v>156</v>
      </c>
      <c r="E574" s="836" t="s">
        <v>6497</v>
      </c>
      <c r="F574" s="836" t="s">
        <v>7</v>
      </c>
      <c r="G574" s="836" t="s">
        <v>3663</v>
      </c>
      <c r="H574" s="837">
        <v>45</v>
      </c>
      <c r="I574" s="837">
        <v>94</v>
      </c>
    </row>
    <row r="575" spans="1:9" s="848" customFormat="1" ht="24">
      <c r="A575" s="834" t="s">
        <v>7585</v>
      </c>
      <c r="B575" s="835" t="s">
        <v>10585</v>
      </c>
      <c r="C575" s="835" t="s">
        <v>10585</v>
      </c>
      <c r="D575" s="131">
        <v>132</v>
      </c>
      <c r="E575" s="836" t="s">
        <v>6497</v>
      </c>
      <c r="F575" s="836" t="s">
        <v>7</v>
      </c>
      <c r="G575" s="836" t="s">
        <v>3663</v>
      </c>
      <c r="H575" s="837">
        <v>95</v>
      </c>
      <c r="I575" s="837">
        <v>194</v>
      </c>
    </row>
    <row r="576" spans="1:9" s="848" customFormat="1" ht="24">
      <c r="A576" s="834" t="s">
        <v>7585</v>
      </c>
      <c r="B576" s="835" t="s">
        <v>10585</v>
      </c>
      <c r="C576" s="835" t="s">
        <v>10585</v>
      </c>
      <c r="D576" s="131">
        <v>87</v>
      </c>
      <c r="E576" s="836" t="s">
        <v>6497</v>
      </c>
      <c r="F576" s="836" t="s">
        <v>7</v>
      </c>
      <c r="G576" s="836" t="s">
        <v>3663</v>
      </c>
      <c r="H576" s="837">
        <v>195</v>
      </c>
      <c r="I576" s="837">
        <v>195</v>
      </c>
    </row>
    <row r="577" spans="1:9" s="848" customFormat="1" ht="24">
      <c r="A577" s="834" t="s">
        <v>7805</v>
      </c>
      <c r="B577" s="835" t="s">
        <v>7806</v>
      </c>
      <c r="C577" s="835" t="s">
        <v>7806</v>
      </c>
      <c r="D577" s="131">
        <v>324</v>
      </c>
      <c r="E577" s="836" t="s">
        <v>6497</v>
      </c>
      <c r="F577" s="836" t="s">
        <v>7</v>
      </c>
      <c r="G577" s="836" t="s">
        <v>3663</v>
      </c>
      <c r="H577" s="837">
        <v>0</v>
      </c>
      <c r="I577" s="837">
        <v>10</v>
      </c>
    </row>
    <row r="578" spans="1:9" s="848" customFormat="1" ht="24">
      <c r="A578" s="834" t="s">
        <v>7805</v>
      </c>
      <c r="B578" s="835" t="s">
        <v>7806</v>
      </c>
      <c r="C578" s="835" t="s">
        <v>7806</v>
      </c>
      <c r="D578" s="131">
        <v>276</v>
      </c>
      <c r="E578" s="836" t="s">
        <v>6497</v>
      </c>
      <c r="F578" s="836" t="s">
        <v>7</v>
      </c>
      <c r="G578" s="836" t="s">
        <v>3663</v>
      </c>
      <c r="H578" s="837">
        <v>11</v>
      </c>
      <c r="I578" s="837">
        <v>50</v>
      </c>
    </row>
    <row r="579" spans="1:9" s="848" customFormat="1" ht="24">
      <c r="A579" s="834" t="s">
        <v>7805</v>
      </c>
      <c r="B579" s="835" t="s">
        <v>7806</v>
      </c>
      <c r="C579" s="835" t="s">
        <v>7806</v>
      </c>
      <c r="D579" s="131">
        <v>264</v>
      </c>
      <c r="E579" s="836" t="s">
        <v>6497</v>
      </c>
      <c r="F579" s="836" t="s">
        <v>7</v>
      </c>
      <c r="G579" s="836" t="s">
        <v>3663</v>
      </c>
      <c r="H579" s="837">
        <v>51</v>
      </c>
      <c r="I579" s="837">
        <v>100</v>
      </c>
    </row>
    <row r="580" spans="1:9" s="848" customFormat="1" ht="24">
      <c r="A580" s="834" t="s">
        <v>7805</v>
      </c>
      <c r="B580" s="835" t="s">
        <v>7806</v>
      </c>
      <c r="C580" s="835" t="s">
        <v>7806</v>
      </c>
      <c r="D580" s="131">
        <v>252</v>
      </c>
      <c r="E580" s="836" t="s">
        <v>6497</v>
      </c>
      <c r="F580" s="836" t="s">
        <v>7</v>
      </c>
      <c r="G580" s="836" t="s">
        <v>3663</v>
      </c>
      <c r="H580" s="837">
        <v>101</v>
      </c>
      <c r="I580" s="837">
        <v>200</v>
      </c>
    </row>
    <row r="581" spans="1:9" s="848" customFormat="1" ht="24">
      <c r="A581" s="834" t="s">
        <v>7805</v>
      </c>
      <c r="B581" s="835" t="s">
        <v>7806</v>
      </c>
      <c r="C581" s="835" t="s">
        <v>7806</v>
      </c>
      <c r="D581" s="131">
        <v>204</v>
      </c>
      <c r="E581" s="836" t="s">
        <v>6497</v>
      </c>
      <c r="F581" s="836" t="s">
        <v>7</v>
      </c>
      <c r="G581" s="836" t="s">
        <v>3663</v>
      </c>
      <c r="H581" s="837">
        <v>201</v>
      </c>
      <c r="I581" s="837">
        <v>1000</v>
      </c>
    </row>
    <row r="582" spans="1:9" s="848" customFormat="1" ht="24">
      <c r="A582" s="834" t="s">
        <v>7805</v>
      </c>
      <c r="B582" s="835" t="s">
        <v>7806</v>
      </c>
      <c r="C582" s="835" t="s">
        <v>7806</v>
      </c>
      <c r="D582" s="131">
        <v>192</v>
      </c>
      <c r="E582" s="836" t="s">
        <v>6497</v>
      </c>
      <c r="F582" s="836" t="s">
        <v>7</v>
      </c>
      <c r="G582" s="836" t="s">
        <v>3663</v>
      </c>
      <c r="H582" s="837">
        <v>1001</v>
      </c>
      <c r="I582" s="837">
        <v>5000</v>
      </c>
    </row>
    <row r="583" spans="1:9" s="848" customFormat="1" ht="13.5">
      <c r="A583" s="834" t="s">
        <v>7969</v>
      </c>
      <c r="B583" s="835" t="s">
        <v>10657</v>
      </c>
      <c r="C583" s="835" t="s">
        <v>10657</v>
      </c>
      <c r="D583" s="131">
        <v>1224</v>
      </c>
      <c r="E583" s="836" t="s">
        <v>6497</v>
      </c>
      <c r="F583" s="836" t="s">
        <v>7</v>
      </c>
      <c r="G583" s="836" t="s">
        <v>3663</v>
      </c>
      <c r="H583" s="837">
        <v>0</v>
      </c>
      <c r="I583" s="837">
        <v>200</v>
      </c>
    </row>
    <row r="584" spans="1:9" s="848" customFormat="1" ht="13.5">
      <c r="A584" s="834" t="s">
        <v>7969</v>
      </c>
      <c r="B584" s="835" t="s">
        <v>10657</v>
      </c>
      <c r="C584" s="835" t="s">
        <v>10657</v>
      </c>
      <c r="D584" s="131">
        <v>1164</v>
      </c>
      <c r="E584" s="836" t="s">
        <v>6497</v>
      </c>
      <c r="F584" s="836" t="s">
        <v>7</v>
      </c>
      <c r="G584" s="836" t="s">
        <v>3663</v>
      </c>
      <c r="H584" s="837">
        <v>201</v>
      </c>
      <c r="I584" s="837">
        <v>500</v>
      </c>
    </row>
    <row r="585" spans="1:9" s="848" customFormat="1" ht="13.5">
      <c r="A585" s="834" t="s">
        <v>7969</v>
      </c>
      <c r="B585" s="835" t="s">
        <v>10657</v>
      </c>
      <c r="C585" s="835" t="s">
        <v>10657</v>
      </c>
      <c r="D585" s="131">
        <v>1128</v>
      </c>
      <c r="E585" s="836" t="s">
        <v>6497</v>
      </c>
      <c r="F585" s="836" t="s">
        <v>7</v>
      </c>
      <c r="G585" s="836" t="s">
        <v>3663</v>
      </c>
      <c r="H585" s="837">
        <v>501</v>
      </c>
      <c r="I585" s="837">
        <v>1000</v>
      </c>
    </row>
    <row r="586" spans="1:9" s="848" customFormat="1" ht="13.5">
      <c r="A586" s="834" t="s">
        <v>7969</v>
      </c>
      <c r="B586" s="835" t="s">
        <v>10657</v>
      </c>
      <c r="C586" s="835" t="s">
        <v>10657</v>
      </c>
      <c r="D586" s="131">
        <v>1104</v>
      </c>
      <c r="E586" s="836" t="s">
        <v>6497</v>
      </c>
      <c r="F586" s="836" t="s">
        <v>7</v>
      </c>
      <c r="G586" s="836" t="s">
        <v>3663</v>
      </c>
      <c r="H586" s="837">
        <v>1001</v>
      </c>
      <c r="I586" s="837">
        <v>1500</v>
      </c>
    </row>
    <row r="587" spans="1:9" s="848" customFormat="1" ht="13.5">
      <c r="A587" s="331"/>
      <c r="B587" s="331"/>
      <c r="C587" s="344"/>
      <c r="D587" s="849"/>
      <c r="E587" s="849"/>
      <c r="F587" s="849"/>
      <c r="G587" s="849"/>
      <c r="H587" s="849"/>
      <c r="I587" s="849"/>
    </row>
    <row r="588" spans="1:9" s="848" customFormat="1" ht="13.5">
      <c r="A588" s="849" t="s">
        <v>160</v>
      </c>
      <c r="B588" s="849"/>
      <c r="C588" s="387" t="s">
        <v>8399</v>
      </c>
      <c r="D588" s="849"/>
      <c r="E588" s="849"/>
      <c r="F588" s="849"/>
      <c r="G588" s="849"/>
      <c r="H588" s="849"/>
      <c r="I588" s="849"/>
    </row>
    <row r="589" spans="1:9" s="848" customFormat="1" ht="13.5">
      <c r="A589" s="855" t="s">
        <v>5</v>
      </c>
      <c r="B589" s="849" t="s">
        <v>161</v>
      </c>
      <c r="C589" s="854" t="s">
        <v>8400</v>
      </c>
      <c r="D589" s="849"/>
      <c r="E589" s="849"/>
      <c r="F589" s="849"/>
      <c r="G589" s="849"/>
      <c r="H589" s="849"/>
      <c r="I589" s="849"/>
    </row>
    <row r="590" spans="1:9" s="848" customFormat="1" ht="13.5">
      <c r="A590" s="855" t="s">
        <v>7</v>
      </c>
      <c r="B590" s="854" t="s">
        <v>162</v>
      </c>
      <c r="C590" s="854" t="s">
        <v>8401</v>
      </c>
      <c r="D590" s="849"/>
      <c r="E590" s="849"/>
      <c r="F590" s="849"/>
      <c r="G590" s="849"/>
      <c r="H590" s="849"/>
      <c r="I590" s="849"/>
    </row>
    <row r="591" spans="1:9" s="848" customFormat="1" ht="13.5">
      <c r="A591" s="855" t="s">
        <v>163</v>
      </c>
      <c r="B591" s="849" t="s">
        <v>164</v>
      </c>
      <c r="C591" s="388" t="s">
        <v>8402</v>
      </c>
      <c r="D591" s="849"/>
      <c r="E591" s="849"/>
      <c r="F591" s="849"/>
      <c r="G591" s="849"/>
      <c r="H591" s="849"/>
      <c r="I591" s="849"/>
    </row>
    <row r="592" spans="1:9" s="848" customFormat="1" ht="13.5">
      <c r="A592" s="855" t="s">
        <v>165</v>
      </c>
      <c r="B592" s="849" t="s">
        <v>166</v>
      </c>
      <c r="C592" s="388" t="s">
        <v>8403</v>
      </c>
      <c r="D592" s="849"/>
      <c r="E592" s="849"/>
      <c r="F592" s="849"/>
      <c r="G592" s="849"/>
      <c r="H592" s="849"/>
      <c r="I592" s="849"/>
    </row>
    <row r="593" spans="1:9" s="848" customFormat="1" ht="13.5">
      <c r="A593" s="855" t="s">
        <v>167</v>
      </c>
      <c r="B593" s="849" t="s">
        <v>168</v>
      </c>
      <c r="C593" s="388" t="s">
        <v>8404</v>
      </c>
      <c r="D593" s="849"/>
      <c r="E593" s="849"/>
      <c r="F593" s="849"/>
      <c r="G593" s="849"/>
      <c r="H593" s="849"/>
      <c r="I593" s="849"/>
    </row>
    <row r="594" spans="1:9" s="848" customFormat="1" ht="13.5">
      <c r="A594" s="855" t="s">
        <v>169</v>
      </c>
      <c r="B594" s="849" t="s">
        <v>170</v>
      </c>
      <c r="C594" s="854" t="s">
        <v>8405</v>
      </c>
      <c r="D594" s="849"/>
      <c r="E594" s="849"/>
      <c r="F594" s="849"/>
      <c r="G594" s="849"/>
      <c r="H594" s="849"/>
      <c r="I594" s="849"/>
    </row>
    <row r="595" spans="1:9" s="848" customFormat="1" ht="13.5">
      <c r="A595" s="466" t="s">
        <v>1292</v>
      </c>
      <c r="B595" s="331" t="s">
        <v>1295</v>
      </c>
      <c r="C595" s="849" t="s">
        <v>8406</v>
      </c>
      <c r="D595" s="849"/>
      <c r="E595" s="849"/>
      <c r="F595" s="849"/>
      <c r="G595" s="849"/>
      <c r="H595" s="849"/>
      <c r="I595" s="849"/>
    </row>
    <row r="596" spans="1:9" s="848" customFormat="1" ht="13.5">
      <c r="A596" s="466" t="s">
        <v>1293</v>
      </c>
      <c r="B596" s="331" t="s">
        <v>1296</v>
      </c>
      <c r="C596" s="854" t="s">
        <v>8407</v>
      </c>
      <c r="D596" s="849"/>
      <c r="E596" s="849"/>
      <c r="F596" s="849"/>
      <c r="G596" s="849"/>
      <c r="H596" s="849"/>
      <c r="I596" s="849"/>
    </row>
    <row r="597" spans="1:9" s="848" customFormat="1" ht="13.5">
      <c r="A597" s="466" t="s">
        <v>1425</v>
      </c>
      <c r="B597" s="331" t="s">
        <v>1424</v>
      </c>
      <c r="C597" s="384"/>
      <c r="D597" s="849"/>
      <c r="E597" s="849"/>
      <c r="F597" s="849"/>
      <c r="G597" s="849"/>
      <c r="H597" s="849"/>
      <c r="I597" s="849"/>
    </row>
    <row r="598" spans="1:9" s="848" customFormat="1" ht="13.5">
      <c r="A598" s="466" t="s">
        <v>1294</v>
      </c>
      <c r="B598" s="331" t="s">
        <v>1297</v>
      </c>
      <c r="C598" s="849"/>
      <c r="D598" s="849"/>
      <c r="E598" s="849"/>
      <c r="F598" s="849"/>
      <c r="G598" s="849"/>
      <c r="H598" s="849"/>
      <c r="I598" s="849"/>
    </row>
    <row r="599" spans="1:9" s="848" customFormat="1" ht="13.5">
      <c r="A599" s="466" t="s">
        <v>171</v>
      </c>
      <c r="B599" s="331" t="s">
        <v>172</v>
      </c>
      <c r="C599" s="384"/>
      <c r="D599" s="849"/>
      <c r="E599" s="849"/>
      <c r="F599" s="849"/>
      <c r="G599" s="849"/>
      <c r="H599" s="849"/>
      <c r="I599" s="849"/>
    </row>
    <row r="600" spans="1:9" s="848" customFormat="1" ht="13.5">
      <c r="A600" s="466" t="s">
        <v>5415</v>
      </c>
      <c r="B600" s="331" t="s">
        <v>5416</v>
      </c>
      <c r="C600" s="864"/>
      <c r="D600" s="849"/>
      <c r="E600" s="849"/>
      <c r="F600" s="849"/>
      <c r="G600" s="849"/>
      <c r="H600" s="849"/>
      <c r="I600" s="849"/>
    </row>
    <row r="601" spans="1:9" s="848" customFormat="1" ht="13.5">
      <c r="A601" s="466" t="s">
        <v>7167</v>
      </c>
      <c r="B601" s="331" t="s">
        <v>7168</v>
      </c>
      <c r="C601" s="176"/>
      <c r="D601" s="849"/>
      <c r="E601" s="849"/>
      <c r="F601" s="849"/>
      <c r="G601" s="849"/>
      <c r="H601" s="849"/>
      <c r="I601" s="849"/>
    </row>
    <row r="602" spans="1:9" s="848" customFormat="1" ht="13.5">
      <c r="A602" s="856" t="s">
        <v>7712</v>
      </c>
      <c r="B602" s="849" t="s">
        <v>9836</v>
      </c>
      <c r="C602" s="344"/>
      <c r="D602" s="849"/>
      <c r="E602" s="849"/>
      <c r="F602" s="849"/>
      <c r="G602" s="849"/>
      <c r="H602" s="849"/>
      <c r="I602" s="849"/>
    </row>
    <row r="603" spans="1:9" s="848" customFormat="1" ht="13.5">
      <c r="A603" s="466"/>
      <c r="B603" s="331"/>
      <c r="C603" s="194"/>
      <c r="D603" s="849"/>
      <c r="E603" s="849"/>
      <c r="F603" s="849"/>
      <c r="G603" s="849"/>
      <c r="H603" s="849"/>
      <c r="I603" s="849"/>
    </row>
    <row r="604" spans="1:9" s="848" customFormat="1" ht="13.5">
      <c r="A604" s="147" t="s">
        <v>2358</v>
      </c>
      <c r="B604" s="849"/>
      <c r="C604" s="384"/>
      <c r="D604" s="849"/>
      <c r="E604" s="849"/>
      <c r="F604" s="849"/>
      <c r="G604" s="849"/>
      <c r="H604" s="849"/>
      <c r="I604" s="849"/>
    </row>
    <row r="605" spans="1:9" s="848" customFormat="1" ht="13.5">
      <c r="A605" s="147" t="s">
        <v>2359</v>
      </c>
      <c r="B605" s="849"/>
      <c r="C605" s="384"/>
      <c r="D605" s="849"/>
      <c r="E605" s="849"/>
      <c r="F605" s="849"/>
      <c r="G605" s="849"/>
      <c r="H605" s="849"/>
      <c r="I605" s="849"/>
    </row>
    <row r="606" spans="1:9" s="848" customFormat="1" ht="13.5">
      <c r="A606" s="155" t="s">
        <v>2360</v>
      </c>
      <c r="B606" s="849"/>
      <c r="C606" s="384"/>
      <c r="D606" s="849"/>
      <c r="E606" s="849"/>
      <c r="F606" s="849"/>
      <c r="G606" s="849"/>
      <c r="H606" s="849"/>
      <c r="I606" s="849"/>
    </row>
    <row r="607" spans="1:9" s="848" customFormat="1" ht="13.5">
      <c r="A607" s="155" t="s">
        <v>2361</v>
      </c>
      <c r="B607" s="849"/>
      <c r="C607" s="384"/>
      <c r="D607" s="849"/>
      <c r="E607" s="849"/>
      <c r="F607" s="849"/>
      <c r="G607" s="849"/>
      <c r="H607" s="849"/>
      <c r="I607" s="849"/>
    </row>
    <row r="608" spans="1:9" s="848" customFormat="1" ht="13.5">
      <c r="A608" s="849"/>
      <c r="B608" s="849"/>
      <c r="C608" s="384"/>
      <c r="D608" s="849"/>
      <c r="E608" s="849"/>
      <c r="F608" s="849"/>
      <c r="G608" s="849"/>
      <c r="H608" s="849"/>
      <c r="I608" s="849"/>
    </row>
    <row r="609" spans="1:9" s="848" customFormat="1" ht="13.5">
      <c r="A609" s="147" t="s">
        <v>1506</v>
      </c>
      <c r="B609" s="849"/>
      <c r="C609" s="384"/>
      <c r="D609" s="849"/>
      <c r="E609" s="849"/>
      <c r="F609" s="849"/>
      <c r="G609" s="849"/>
      <c r="H609" s="849"/>
      <c r="I609" s="849"/>
    </row>
    <row r="610" spans="1:9" s="848" customFormat="1" ht="13.5">
      <c r="A610" s="147" t="s">
        <v>1507</v>
      </c>
      <c r="B610" s="849"/>
      <c r="C610" s="384"/>
      <c r="D610" s="849"/>
      <c r="E610" s="849"/>
      <c r="F610" s="849"/>
      <c r="G610" s="849"/>
      <c r="H610" s="849"/>
      <c r="I610" s="849"/>
    </row>
  </sheetData>
  <sheetProtection algorithmName="SHA-512" hashValue="YB8EN/Y0KHLVpReZVeuztvoPtVCnfKGkYFKW0UFEgOBs+10087HZWP7kuZz+Jn72fXdy1Ck0y1l3FHervblokg==" saltValue="kJFWJZZDbqvpV8K+5+SXlQ==" spinCount="100000" sheet="1" objects="1" scenarios="1"/>
  <phoneticPr fontId="123" type="noConversion"/>
  <hyperlinks>
    <hyperlink ref="C1" r:id="rId1"/>
  </hyperlinks>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colBreaks count="1" manualBreakCount="1">
    <brk id="9" max="1048575" man="1"/>
  </colBreaks>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'[6]Oracle upload LOV Control'!#REF!</xm:f>
          </x14:formula1>
          <xm:sqref>G6:G20 G71:G73 G42 G22 G75:G80 G24:G32 G45:G54 G56:G69 G38 G40 G34:G36 G128:G362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26"/>
  <sheetViews>
    <sheetView zoomScaleNormal="100" workbookViewId="0"/>
  </sheetViews>
  <sheetFormatPr defaultColWidth="9.125" defaultRowHeight="12"/>
  <cols>
    <col min="1" max="1" width="24.625" style="382" customWidth="1"/>
    <col min="2" max="2" width="38.625" style="382" customWidth="1"/>
    <col min="3" max="3" width="64.625" style="384" customWidth="1"/>
    <col min="4" max="4" width="10.625" style="382" customWidth="1"/>
    <col min="5" max="5" width="6.375" style="382" customWidth="1"/>
    <col min="6" max="6" width="6.625" style="382" customWidth="1"/>
    <col min="7" max="7" width="10.875" style="385" customWidth="1"/>
    <col min="8" max="8" width="14.375" style="382" customWidth="1"/>
    <col min="9" max="9" width="10" style="382" customWidth="1"/>
    <col min="10" max="10" width="12.625" style="382" customWidth="1"/>
    <col min="11" max="16384" width="9.125" style="382"/>
  </cols>
  <sheetData>
    <row r="1" spans="1:14" ht="18.75" thickBot="1">
      <c r="A1" s="244" t="s">
        <v>6439</v>
      </c>
      <c r="I1" s="574"/>
    </row>
    <row r="2" spans="1:14" s="48" customFormat="1" ht="24.75" thickBot="1">
      <c r="A2" s="561" t="s">
        <v>0</v>
      </c>
      <c r="B2" s="562" t="s">
        <v>1</v>
      </c>
      <c r="C2" s="563" t="s">
        <v>2</v>
      </c>
      <c r="D2" s="565" t="s">
        <v>3498</v>
      </c>
      <c r="E2" s="757" t="s">
        <v>6494</v>
      </c>
      <c r="F2" s="564" t="s">
        <v>4</v>
      </c>
      <c r="G2" s="584" t="s">
        <v>8398</v>
      </c>
      <c r="I2" s="574"/>
    </row>
    <row r="3" spans="1:14" ht="14.25" thickBot="1">
      <c r="A3" s="243" t="s">
        <v>6436</v>
      </c>
      <c r="B3" s="392"/>
      <c r="C3" s="392"/>
      <c r="D3" s="390"/>
      <c r="E3" s="390"/>
      <c r="F3" s="390"/>
      <c r="G3" s="390"/>
      <c r="I3" s="574"/>
    </row>
    <row r="4" spans="1:14" s="849" customFormat="1" ht="60.75" thickBot="1">
      <c r="A4" s="280" t="s">
        <v>9839</v>
      </c>
      <c r="B4" s="450" t="s">
        <v>11728</v>
      </c>
      <c r="C4" s="450" t="s">
        <v>11729</v>
      </c>
      <c r="D4" s="947">
        <v>27600</v>
      </c>
      <c r="E4" s="74" t="s">
        <v>6495</v>
      </c>
      <c r="F4" s="74" t="s">
        <v>167</v>
      </c>
      <c r="G4" s="74" t="s">
        <v>6232</v>
      </c>
      <c r="I4" s="848"/>
      <c r="J4" s="857"/>
      <c r="K4" s="857"/>
      <c r="L4" s="857"/>
      <c r="M4" s="857"/>
      <c r="N4" s="857"/>
    </row>
    <row r="5" spans="1:14" ht="14.25" thickBot="1">
      <c r="A5" s="318" t="s">
        <v>6437</v>
      </c>
      <c r="B5" s="500"/>
      <c r="C5" s="392"/>
      <c r="D5" s="227"/>
      <c r="E5" s="227"/>
      <c r="F5" s="227"/>
      <c r="G5" s="501"/>
      <c r="I5" s="574"/>
      <c r="J5" s="857"/>
      <c r="K5" s="857"/>
      <c r="L5" s="857"/>
      <c r="M5" s="857"/>
      <c r="N5" s="857"/>
    </row>
    <row r="6" spans="1:14" ht="36">
      <c r="A6" s="77" t="s">
        <v>6233</v>
      </c>
      <c r="B6" s="450" t="s">
        <v>6234</v>
      </c>
      <c r="C6" s="450" t="s">
        <v>6235</v>
      </c>
      <c r="D6" s="13">
        <v>2400</v>
      </c>
      <c r="E6" s="14" t="s">
        <v>6495</v>
      </c>
      <c r="F6" s="14" t="s">
        <v>167</v>
      </c>
      <c r="G6" s="14" t="s">
        <v>6232</v>
      </c>
      <c r="I6" s="574"/>
      <c r="J6" s="857"/>
      <c r="K6" s="857"/>
      <c r="L6" s="857"/>
      <c r="M6" s="857"/>
      <c r="N6" s="857"/>
    </row>
    <row r="7" spans="1:14" ht="36">
      <c r="A7" s="77" t="s">
        <v>6236</v>
      </c>
      <c r="B7" s="450" t="s">
        <v>6237</v>
      </c>
      <c r="C7" s="450" t="s">
        <v>6238</v>
      </c>
      <c r="D7" s="13">
        <v>300</v>
      </c>
      <c r="E7" s="14" t="s">
        <v>6495</v>
      </c>
      <c r="F7" s="14" t="s">
        <v>167</v>
      </c>
      <c r="G7" s="14" t="s">
        <v>6232</v>
      </c>
      <c r="I7" s="574"/>
      <c r="J7" s="857"/>
      <c r="K7" s="857"/>
      <c r="L7" s="857"/>
      <c r="M7" s="857"/>
      <c r="N7" s="857"/>
    </row>
    <row r="8" spans="1:14" ht="24">
      <c r="A8" s="77" t="s">
        <v>6239</v>
      </c>
      <c r="B8" s="450" t="s">
        <v>6240</v>
      </c>
      <c r="C8" s="450" t="s">
        <v>6241</v>
      </c>
      <c r="D8" s="13">
        <v>300</v>
      </c>
      <c r="E8" s="14" t="s">
        <v>6495</v>
      </c>
      <c r="F8" s="14" t="s">
        <v>167</v>
      </c>
      <c r="G8" s="14" t="s">
        <v>6232</v>
      </c>
      <c r="I8" s="574"/>
      <c r="J8" s="857"/>
      <c r="K8" s="857"/>
      <c r="L8" s="857"/>
      <c r="M8" s="857"/>
      <c r="N8" s="857"/>
    </row>
    <row r="9" spans="1:14" ht="24">
      <c r="A9" s="77" t="s">
        <v>6242</v>
      </c>
      <c r="B9" s="450" t="s">
        <v>6243</v>
      </c>
      <c r="C9" s="450" t="s">
        <v>6243</v>
      </c>
      <c r="D9" s="13">
        <v>500</v>
      </c>
      <c r="E9" s="14" t="s">
        <v>6495</v>
      </c>
      <c r="F9" s="14" t="s">
        <v>169</v>
      </c>
      <c r="G9" s="14" t="s">
        <v>6232</v>
      </c>
      <c r="I9" s="574"/>
      <c r="J9" s="857"/>
      <c r="K9" s="857"/>
      <c r="L9" s="857"/>
      <c r="M9" s="857"/>
      <c r="N9" s="857"/>
    </row>
    <row r="10" spans="1:14" ht="24.75" thickBot="1">
      <c r="A10" s="77" t="s">
        <v>6244</v>
      </c>
      <c r="B10" s="450" t="s">
        <v>6245</v>
      </c>
      <c r="C10" s="450" t="s">
        <v>6245</v>
      </c>
      <c r="D10" s="13">
        <v>1</v>
      </c>
      <c r="E10" s="14" t="s">
        <v>6495</v>
      </c>
      <c r="F10" s="14" t="s">
        <v>169</v>
      </c>
      <c r="G10" s="14" t="s">
        <v>6232</v>
      </c>
      <c r="I10" s="574"/>
      <c r="J10" s="857"/>
      <c r="K10" s="857"/>
      <c r="L10" s="857"/>
      <c r="M10" s="857"/>
      <c r="N10" s="857"/>
    </row>
    <row r="11" spans="1:14" ht="14.25" thickBot="1">
      <c r="A11" s="318" t="s">
        <v>6025</v>
      </c>
      <c r="B11" s="389"/>
      <c r="C11" s="389"/>
      <c r="D11" s="319"/>
      <c r="E11" s="319"/>
      <c r="F11" s="319"/>
      <c r="G11" s="502"/>
      <c r="I11" s="574"/>
      <c r="J11" s="857"/>
      <c r="K11" s="857"/>
      <c r="L11" s="857"/>
      <c r="M11" s="857"/>
      <c r="N11" s="857"/>
    </row>
    <row r="12" spans="1:14" ht="72">
      <c r="A12" s="67" t="s">
        <v>6076</v>
      </c>
      <c r="B12" s="114" t="s">
        <v>6024</v>
      </c>
      <c r="C12" s="67" t="s">
        <v>7031</v>
      </c>
      <c r="D12" s="92">
        <v>12000</v>
      </c>
      <c r="E12" s="14" t="s">
        <v>6495</v>
      </c>
      <c r="F12" s="93" t="s">
        <v>167</v>
      </c>
      <c r="G12" s="224" t="s">
        <v>3663</v>
      </c>
      <c r="I12" s="574"/>
      <c r="J12" s="857"/>
      <c r="K12" s="857"/>
      <c r="L12" s="857"/>
      <c r="M12" s="857"/>
      <c r="N12" s="857"/>
    </row>
    <row r="13" spans="1:14" ht="72">
      <c r="A13" s="67" t="s">
        <v>6077</v>
      </c>
      <c r="B13" s="114" t="s">
        <v>6023</v>
      </c>
      <c r="C13" s="67" t="s">
        <v>7032</v>
      </c>
      <c r="D13" s="92">
        <v>12000</v>
      </c>
      <c r="E13" s="14" t="s">
        <v>6495</v>
      </c>
      <c r="F13" s="93" t="s">
        <v>167</v>
      </c>
      <c r="G13" s="93" t="s">
        <v>3663</v>
      </c>
      <c r="I13" s="574"/>
      <c r="J13" s="857"/>
      <c r="K13" s="857"/>
      <c r="L13" s="857"/>
      <c r="M13" s="857"/>
      <c r="N13" s="857"/>
    </row>
    <row r="14" spans="1:14" ht="60">
      <c r="A14" s="67" t="s">
        <v>6078</v>
      </c>
      <c r="B14" s="114" t="s">
        <v>7033</v>
      </c>
      <c r="C14" s="67" t="s">
        <v>7034</v>
      </c>
      <c r="D14" s="92">
        <v>2400</v>
      </c>
      <c r="E14" s="14" t="s">
        <v>6495</v>
      </c>
      <c r="F14" s="93" t="s">
        <v>167</v>
      </c>
      <c r="G14" s="93" t="s">
        <v>3663</v>
      </c>
      <c r="I14" s="574"/>
      <c r="J14" s="857"/>
      <c r="K14" s="857"/>
      <c r="L14" s="857"/>
      <c r="M14" s="857"/>
      <c r="N14" s="857"/>
    </row>
    <row r="15" spans="1:14" ht="60">
      <c r="A15" s="67" t="s">
        <v>6079</v>
      </c>
      <c r="B15" s="114" t="s">
        <v>7035</v>
      </c>
      <c r="C15" s="67" t="s">
        <v>7036</v>
      </c>
      <c r="D15" s="92">
        <v>7500</v>
      </c>
      <c r="E15" s="14" t="s">
        <v>6495</v>
      </c>
      <c r="F15" s="93" t="s">
        <v>167</v>
      </c>
      <c r="G15" s="93" t="s">
        <v>3663</v>
      </c>
      <c r="I15" s="574"/>
      <c r="J15" s="857"/>
      <c r="K15" s="857"/>
      <c r="L15" s="857"/>
      <c r="M15" s="857"/>
      <c r="N15" s="857"/>
    </row>
    <row r="16" spans="1:14" ht="48">
      <c r="A16" s="67" t="s">
        <v>6080</v>
      </c>
      <c r="B16" s="114" t="s">
        <v>6022</v>
      </c>
      <c r="C16" s="67" t="s">
        <v>7037</v>
      </c>
      <c r="D16" s="92">
        <v>7500</v>
      </c>
      <c r="E16" s="14" t="s">
        <v>6495</v>
      </c>
      <c r="F16" s="93" t="s">
        <v>167</v>
      </c>
      <c r="G16" s="93" t="s">
        <v>3663</v>
      </c>
      <c r="I16" s="574"/>
      <c r="J16" s="857"/>
      <c r="K16" s="857"/>
      <c r="L16" s="857"/>
      <c r="M16" s="857"/>
      <c r="N16" s="857"/>
    </row>
    <row r="17" spans="1:14" ht="60">
      <c r="A17" s="503" t="s">
        <v>6081</v>
      </c>
      <c r="B17" s="504" t="s">
        <v>6021</v>
      </c>
      <c r="C17" s="504" t="s">
        <v>6020</v>
      </c>
      <c r="D17" s="505">
        <v>6000</v>
      </c>
      <c r="E17" s="14" t="s">
        <v>6495</v>
      </c>
      <c r="F17" s="506" t="s">
        <v>167</v>
      </c>
      <c r="G17" s="506" t="s">
        <v>3663</v>
      </c>
      <c r="I17" s="574"/>
      <c r="J17" s="857"/>
      <c r="K17" s="857"/>
      <c r="L17" s="857"/>
      <c r="M17" s="857"/>
      <c r="N17" s="857"/>
    </row>
    <row r="18" spans="1:14" ht="13.5">
      <c r="A18" s="222" t="s">
        <v>6019</v>
      </c>
      <c r="B18" s="507"/>
      <c r="C18" s="507"/>
      <c r="D18" s="221"/>
      <c r="E18" s="221"/>
      <c r="F18" s="221"/>
      <c r="G18" s="508" t="s">
        <v>6018</v>
      </c>
      <c r="I18" s="574"/>
      <c r="J18" s="857"/>
      <c r="K18" s="857"/>
      <c r="L18" s="857"/>
      <c r="M18" s="857"/>
      <c r="N18" s="857"/>
    </row>
    <row r="19" spans="1:14" ht="24">
      <c r="A19" s="185" t="s">
        <v>6082</v>
      </c>
      <c r="B19" s="219" t="s">
        <v>6017</v>
      </c>
      <c r="C19" s="219" t="s">
        <v>6016</v>
      </c>
      <c r="D19" s="223">
        <v>2400</v>
      </c>
      <c r="E19" s="14" t="s">
        <v>6495</v>
      </c>
      <c r="F19" s="224" t="s">
        <v>169</v>
      </c>
      <c r="G19" s="224" t="s">
        <v>3663</v>
      </c>
      <c r="I19" s="574"/>
      <c r="J19" s="857"/>
      <c r="K19" s="857"/>
      <c r="L19" s="857"/>
      <c r="M19" s="857"/>
      <c r="N19" s="857"/>
    </row>
    <row r="20" spans="1:14" ht="48.75" thickBot="1">
      <c r="A20" s="503" t="s">
        <v>6083</v>
      </c>
      <c r="B20" s="504" t="s">
        <v>6015</v>
      </c>
      <c r="C20" s="504" t="s">
        <v>6014</v>
      </c>
      <c r="D20" s="505">
        <v>7500</v>
      </c>
      <c r="E20" s="14" t="s">
        <v>6495</v>
      </c>
      <c r="F20" s="506" t="s">
        <v>167</v>
      </c>
      <c r="G20" s="506" t="s">
        <v>3663</v>
      </c>
      <c r="I20" s="574"/>
      <c r="J20" s="857"/>
      <c r="K20" s="857"/>
      <c r="L20" s="857"/>
      <c r="M20" s="857"/>
      <c r="N20" s="857"/>
    </row>
    <row r="21" spans="1:14" ht="14.25" thickBot="1">
      <c r="A21" s="318" t="s">
        <v>6429</v>
      </c>
      <c r="B21" s="320"/>
      <c r="C21" s="389"/>
      <c r="D21" s="319"/>
      <c r="E21" s="319"/>
      <c r="F21" s="319"/>
      <c r="G21" s="509"/>
      <c r="I21" s="574"/>
      <c r="J21" s="857"/>
      <c r="K21" s="857"/>
      <c r="L21" s="857"/>
      <c r="M21" s="857"/>
      <c r="N21" s="857"/>
    </row>
    <row r="22" spans="1:14" ht="60">
      <c r="A22" s="259" t="s">
        <v>6498</v>
      </c>
      <c r="B22" s="246" t="s">
        <v>6430</v>
      </c>
      <c r="C22" s="246" t="s">
        <v>6431</v>
      </c>
      <c r="D22" s="223">
        <v>17280</v>
      </c>
      <c r="E22" s="14" t="s">
        <v>6495</v>
      </c>
      <c r="F22" s="224" t="s">
        <v>167</v>
      </c>
      <c r="G22" s="224" t="s">
        <v>3663</v>
      </c>
      <c r="H22" s="152"/>
      <c r="I22" s="574"/>
      <c r="J22" s="857"/>
      <c r="K22" s="857"/>
      <c r="L22" s="857"/>
      <c r="M22" s="857"/>
      <c r="N22" s="857"/>
    </row>
    <row r="23" spans="1:14" ht="72">
      <c r="A23" s="259" t="s">
        <v>6499</v>
      </c>
      <c r="B23" s="246" t="s">
        <v>6432</v>
      </c>
      <c r="C23" s="246" t="s">
        <v>6433</v>
      </c>
      <c r="D23" s="92">
        <v>28800</v>
      </c>
      <c r="E23" s="14" t="s">
        <v>6495</v>
      </c>
      <c r="F23" s="93" t="s">
        <v>167</v>
      </c>
      <c r="G23" s="93" t="s">
        <v>3663</v>
      </c>
      <c r="H23" s="152"/>
      <c r="I23" s="574"/>
      <c r="J23" s="857"/>
      <c r="K23" s="857"/>
      <c r="L23" s="857"/>
      <c r="M23" s="857"/>
      <c r="N23" s="857"/>
    </row>
    <row r="24" spans="1:14" ht="84.75" thickBot="1">
      <c r="A24" s="259" t="s">
        <v>6500</v>
      </c>
      <c r="B24" s="246" t="s">
        <v>6434</v>
      </c>
      <c r="C24" s="246" t="s">
        <v>6435</v>
      </c>
      <c r="D24" s="505">
        <v>43200</v>
      </c>
      <c r="E24" s="14" t="s">
        <v>6495</v>
      </c>
      <c r="F24" s="506" t="s">
        <v>167</v>
      </c>
      <c r="G24" s="506" t="s">
        <v>3663</v>
      </c>
      <c r="H24" s="152"/>
      <c r="I24" s="574"/>
      <c r="J24" s="857"/>
      <c r="K24" s="857"/>
      <c r="L24" s="857"/>
      <c r="M24" s="857"/>
      <c r="N24" s="857"/>
    </row>
    <row r="25" spans="1:14" ht="14.25" thickBot="1">
      <c r="A25" s="318" t="s">
        <v>6028</v>
      </c>
      <c r="B25" s="389"/>
      <c r="C25" s="389"/>
      <c r="D25" s="319"/>
      <c r="E25" s="319"/>
      <c r="F25" s="319"/>
      <c r="G25" s="393"/>
      <c r="I25" s="574"/>
      <c r="J25" s="857"/>
      <c r="K25" s="857"/>
      <c r="L25" s="857"/>
      <c r="M25" s="857"/>
      <c r="N25" s="857"/>
    </row>
    <row r="26" spans="1:14" ht="13.5">
      <c r="A26" s="226" t="s">
        <v>6027</v>
      </c>
      <c r="B26" s="510"/>
      <c r="C26" s="510"/>
      <c r="D26" s="225"/>
      <c r="E26" s="225"/>
      <c r="F26" s="225"/>
      <c r="G26" s="511" t="s">
        <v>6018</v>
      </c>
      <c r="I26" s="574"/>
      <c r="J26" s="857"/>
      <c r="K26" s="857"/>
      <c r="L26" s="857"/>
      <c r="M26" s="857"/>
      <c r="N26" s="857"/>
    </row>
    <row r="27" spans="1:14" ht="36">
      <c r="A27" s="531" t="s">
        <v>7753</v>
      </c>
      <c r="B27" s="531" t="s">
        <v>7754</v>
      </c>
      <c r="C27" s="533" t="s">
        <v>7780</v>
      </c>
      <c r="D27" s="532">
        <v>2400</v>
      </c>
      <c r="E27" s="567" t="s">
        <v>6495</v>
      </c>
      <c r="F27" s="536" t="s">
        <v>167</v>
      </c>
      <c r="G27" s="567" t="s">
        <v>3663</v>
      </c>
      <c r="I27" s="574"/>
      <c r="J27" s="857"/>
      <c r="K27" s="857"/>
      <c r="L27" s="857"/>
      <c r="M27" s="857"/>
      <c r="N27" s="857"/>
    </row>
    <row r="28" spans="1:14" ht="36">
      <c r="A28" s="531" t="s">
        <v>7755</v>
      </c>
      <c r="B28" s="531" t="s">
        <v>7756</v>
      </c>
      <c r="C28" s="534" t="s">
        <v>7781</v>
      </c>
      <c r="D28" s="532">
        <v>300</v>
      </c>
      <c r="E28" s="567" t="s">
        <v>6495</v>
      </c>
      <c r="F28" s="536" t="s">
        <v>167</v>
      </c>
      <c r="G28" s="567" t="s">
        <v>3663</v>
      </c>
      <c r="I28" s="574"/>
      <c r="J28" s="857"/>
      <c r="K28" s="857"/>
      <c r="L28" s="857"/>
      <c r="M28" s="857"/>
      <c r="N28" s="857"/>
    </row>
    <row r="29" spans="1:14" ht="24">
      <c r="A29" s="531" t="s">
        <v>7757</v>
      </c>
      <c r="B29" s="531" t="s">
        <v>7782</v>
      </c>
      <c r="C29" s="535" t="s">
        <v>7799</v>
      </c>
      <c r="D29" s="532">
        <v>300</v>
      </c>
      <c r="E29" s="567" t="s">
        <v>6495</v>
      </c>
      <c r="F29" s="536" t="s">
        <v>167</v>
      </c>
      <c r="G29" s="567" t="s">
        <v>3663</v>
      </c>
      <c r="I29" s="574"/>
      <c r="J29" s="857"/>
      <c r="K29" s="857"/>
      <c r="L29" s="857"/>
      <c r="M29" s="857"/>
      <c r="N29" s="857"/>
    </row>
    <row r="30" spans="1:14" ht="24">
      <c r="A30" s="531" t="s">
        <v>7758</v>
      </c>
      <c r="B30" s="531" t="s">
        <v>7783</v>
      </c>
      <c r="C30" s="534" t="s">
        <v>7783</v>
      </c>
      <c r="D30" s="532">
        <v>500</v>
      </c>
      <c r="E30" s="567" t="s">
        <v>6495</v>
      </c>
      <c r="F30" s="536" t="s">
        <v>169</v>
      </c>
      <c r="G30" s="567" t="s">
        <v>3663</v>
      </c>
      <c r="I30" s="574"/>
      <c r="J30" s="857"/>
      <c r="K30" s="857"/>
      <c r="L30" s="857"/>
      <c r="M30" s="857"/>
      <c r="N30" s="857"/>
    </row>
    <row r="31" spans="1:14" ht="24">
      <c r="A31" s="531" t="s">
        <v>7759</v>
      </c>
      <c r="B31" s="531" t="s">
        <v>7784</v>
      </c>
      <c r="C31" s="533" t="s">
        <v>7784</v>
      </c>
      <c r="D31" s="532">
        <v>1</v>
      </c>
      <c r="E31" s="567" t="s">
        <v>6495</v>
      </c>
      <c r="F31" s="536" t="s">
        <v>169</v>
      </c>
      <c r="G31" s="567" t="s">
        <v>3663</v>
      </c>
      <c r="I31" s="574"/>
      <c r="J31" s="857"/>
      <c r="K31" s="857"/>
      <c r="L31" s="857"/>
      <c r="M31" s="857"/>
      <c r="N31" s="857"/>
    </row>
    <row r="32" spans="1:14" ht="13.5">
      <c r="A32" s="222" t="s">
        <v>6026</v>
      </c>
      <c r="B32" s="507"/>
      <c r="C32" s="507"/>
      <c r="D32" s="221"/>
      <c r="E32" s="221"/>
      <c r="F32" s="221"/>
      <c r="G32" s="508" t="s">
        <v>6018</v>
      </c>
      <c r="I32" s="574"/>
      <c r="J32" s="857"/>
      <c r="K32" s="857"/>
      <c r="L32" s="857"/>
      <c r="M32" s="857"/>
      <c r="N32" s="857"/>
    </row>
    <row r="33" spans="1:14" ht="48.75" thickBot="1">
      <c r="A33" s="531" t="s">
        <v>8388</v>
      </c>
      <c r="B33" s="531" t="s">
        <v>8392</v>
      </c>
      <c r="C33" s="534" t="s">
        <v>8392</v>
      </c>
      <c r="D33" s="532">
        <v>1</v>
      </c>
      <c r="E33" s="567" t="s">
        <v>6495</v>
      </c>
      <c r="F33" s="536" t="s">
        <v>167</v>
      </c>
      <c r="G33" s="567" t="s">
        <v>3663</v>
      </c>
      <c r="I33" s="574"/>
      <c r="J33" s="857"/>
      <c r="K33" s="857"/>
      <c r="L33" s="857"/>
      <c r="M33" s="857"/>
      <c r="N33" s="857"/>
    </row>
    <row r="34" spans="1:14" ht="14.25" thickBot="1">
      <c r="A34" s="318" t="s">
        <v>6060</v>
      </c>
      <c r="B34" s="389"/>
      <c r="C34" s="389"/>
      <c r="D34" s="319"/>
      <c r="E34" s="319"/>
      <c r="F34" s="319"/>
      <c r="G34" s="393"/>
      <c r="I34" s="574"/>
      <c r="J34" s="857"/>
      <c r="K34" s="857"/>
      <c r="L34" s="857"/>
      <c r="M34" s="857"/>
      <c r="N34" s="857"/>
    </row>
    <row r="35" spans="1:14" ht="72">
      <c r="A35" s="185" t="s">
        <v>6084</v>
      </c>
      <c r="B35" s="230" t="s">
        <v>6059</v>
      </c>
      <c r="C35" s="185" t="s">
        <v>6058</v>
      </c>
      <c r="D35" s="231">
        <v>12000</v>
      </c>
      <c r="E35" s="14" t="s">
        <v>6495</v>
      </c>
      <c r="F35" s="119" t="s">
        <v>167</v>
      </c>
      <c r="G35" s="68" t="s">
        <v>3664</v>
      </c>
      <c r="I35" s="574"/>
      <c r="J35" s="857"/>
      <c r="K35" s="857"/>
      <c r="L35" s="857"/>
      <c r="M35" s="857"/>
      <c r="N35" s="857"/>
    </row>
    <row r="36" spans="1:14" ht="84">
      <c r="A36" s="67" t="s">
        <v>6085</v>
      </c>
      <c r="B36" s="69" t="s">
        <v>6057</v>
      </c>
      <c r="C36" s="67" t="s">
        <v>6056</v>
      </c>
      <c r="D36" s="232">
        <v>24000</v>
      </c>
      <c r="E36" s="14" t="s">
        <v>6495</v>
      </c>
      <c r="F36" s="13" t="s">
        <v>167</v>
      </c>
      <c r="G36" s="68" t="s">
        <v>3664</v>
      </c>
      <c r="I36" s="574"/>
      <c r="J36" s="857"/>
      <c r="K36" s="857"/>
      <c r="L36" s="857"/>
      <c r="M36" s="857"/>
      <c r="N36" s="857"/>
    </row>
    <row r="37" spans="1:14" ht="48">
      <c r="A37" s="503" t="s">
        <v>6086</v>
      </c>
      <c r="B37" s="513" t="s">
        <v>6055</v>
      </c>
      <c r="C37" s="503" t="s">
        <v>6054</v>
      </c>
      <c r="D37" s="514">
        <v>2400</v>
      </c>
      <c r="E37" s="14" t="s">
        <v>6495</v>
      </c>
      <c r="F37" s="512" t="s">
        <v>167</v>
      </c>
      <c r="G37" s="68" t="s">
        <v>3664</v>
      </c>
      <c r="I37" s="574"/>
      <c r="J37" s="857"/>
      <c r="K37" s="857"/>
      <c r="L37" s="857"/>
      <c r="M37" s="857"/>
      <c r="N37" s="857"/>
    </row>
    <row r="38" spans="1:14" ht="13.5">
      <c r="A38" s="222" t="s">
        <v>6053</v>
      </c>
      <c r="B38" s="507"/>
      <c r="C38" s="507"/>
      <c r="D38" s="221"/>
      <c r="E38" s="221"/>
      <c r="F38" s="221"/>
      <c r="G38" s="508"/>
      <c r="I38" s="574"/>
      <c r="J38" s="857"/>
      <c r="K38" s="857"/>
      <c r="L38" s="857"/>
      <c r="M38" s="857"/>
      <c r="N38" s="857"/>
    </row>
    <row r="39" spans="1:14" ht="24">
      <c r="A39" s="185" t="s">
        <v>6087</v>
      </c>
      <c r="B39" s="230" t="s">
        <v>6052</v>
      </c>
      <c r="C39" s="185" t="s">
        <v>6051</v>
      </c>
      <c r="D39" s="231">
        <v>2400</v>
      </c>
      <c r="E39" s="14" t="s">
        <v>6495</v>
      </c>
      <c r="F39" s="119" t="s">
        <v>169</v>
      </c>
      <c r="G39" s="68" t="s">
        <v>3664</v>
      </c>
      <c r="I39" s="574"/>
      <c r="J39" s="857"/>
      <c r="K39" s="857"/>
      <c r="L39" s="857"/>
      <c r="M39" s="857"/>
      <c r="N39" s="857"/>
    </row>
    <row r="40" spans="1:14" ht="72">
      <c r="A40" s="67" t="s">
        <v>6088</v>
      </c>
      <c r="B40" s="69" t="s">
        <v>6050</v>
      </c>
      <c r="C40" s="67" t="s">
        <v>6049</v>
      </c>
      <c r="D40" s="232">
        <v>7500</v>
      </c>
      <c r="E40" s="14" t="s">
        <v>6495</v>
      </c>
      <c r="F40" s="13" t="s">
        <v>167</v>
      </c>
      <c r="G40" s="68" t="s">
        <v>3664</v>
      </c>
      <c r="I40" s="574"/>
      <c r="J40" s="857"/>
      <c r="K40" s="857"/>
      <c r="L40" s="857"/>
      <c r="M40" s="857"/>
      <c r="N40" s="857"/>
    </row>
    <row r="41" spans="1:14" ht="36.75" thickBot="1">
      <c r="A41" s="67" t="s">
        <v>6089</v>
      </c>
      <c r="B41" s="69" t="s">
        <v>6048</v>
      </c>
      <c r="C41" s="67" t="s">
        <v>6047</v>
      </c>
      <c r="D41" s="232">
        <v>1200</v>
      </c>
      <c r="E41" s="14" t="s">
        <v>6495</v>
      </c>
      <c r="F41" s="13" t="s">
        <v>167</v>
      </c>
      <c r="G41" s="68" t="s">
        <v>3664</v>
      </c>
      <c r="I41" s="574"/>
      <c r="J41" s="857"/>
      <c r="K41" s="857"/>
      <c r="L41" s="857"/>
      <c r="M41" s="857"/>
      <c r="N41" s="857"/>
    </row>
    <row r="42" spans="1:14" ht="14.25" thickBot="1">
      <c r="A42" s="318" t="s">
        <v>6438</v>
      </c>
      <c r="B42" s="392"/>
      <c r="C42" s="392"/>
      <c r="D42" s="227"/>
      <c r="E42" s="227"/>
      <c r="F42" s="227"/>
      <c r="G42" s="395"/>
      <c r="I42" s="574"/>
      <c r="J42" s="857"/>
      <c r="K42" s="857"/>
      <c r="L42" s="857"/>
      <c r="M42" s="857"/>
      <c r="N42" s="857"/>
    </row>
    <row r="43" spans="1:14" ht="13.5">
      <c r="A43" s="226" t="s">
        <v>6030</v>
      </c>
      <c r="B43" s="510"/>
      <c r="C43" s="510"/>
      <c r="D43" s="225"/>
      <c r="E43" s="225"/>
      <c r="F43" s="225"/>
      <c r="G43" s="511" t="s">
        <v>6018</v>
      </c>
      <c r="I43" s="574"/>
      <c r="J43" s="857"/>
      <c r="K43" s="857"/>
      <c r="L43" s="857"/>
      <c r="M43" s="857"/>
      <c r="N43" s="857"/>
    </row>
    <row r="44" spans="1:14" ht="36">
      <c r="A44" s="537" t="s">
        <v>7761</v>
      </c>
      <c r="B44" s="538" t="s">
        <v>7760</v>
      </c>
      <c r="C44" s="533" t="s">
        <v>7785</v>
      </c>
      <c r="D44" s="539">
        <v>2400</v>
      </c>
      <c r="E44" s="567" t="s">
        <v>6495</v>
      </c>
      <c r="F44" s="424" t="s">
        <v>167</v>
      </c>
      <c r="G44" s="420" t="s">
        <v>3664</v>
      </c>
      <c r="I44" s="574"/>
      <c r="J44" s="857"/>
      <c r="K44" s="857"/>
      <c r="L44" s="857"/>
      <c r="M44" s="857"/>
      <c r="N44" s="857"/>
    </row>
    <row r="45" spans="1:14" ht="36">
      <c r="A45" s="537" t="s">
        <v>7762</v>
      </c>
      <c r="B45" s="538" t="s">
        <v>7763</v>
      </c>
      <c r="C45" s="534" t="s">
        <v>7786</v>
      </c>
      <c r="D45" s="539">
        <v>300</v>
      </c>
      <c r="E45" s="567" t="s">
        <v>6495</v>
      </c>
      <c r="F45" s="424" t="s">
        <v>167</v>
      </c>
      <c r="G45" s="420" t="s">
        <v>3664</v>
      </c>
      <c r="I45" s="574"/>
      <c r="J45" s="857"/>
      <c r="K45" s="857"/>
      <c r="L45" s="857"/>
      <c r="M45" s="857"/>
      <c r="N45" s="857"/>
    </row>
    <row r="46" spans="1:14" ht="24">
      <c r="A46" s="537" t="s">
        <v>7764</v>
      </c>
      <c r="B46" s="538" t="s">
        <v>7787</v>
      </c>
      <c r="C46" s="533" t="s">
        <v>7800</v>
      </c>
      <c r="D46" s="539">
        <v>300</v>
      </c>
      <c r="E46" s="567" t="s">
        <v>6495</v>
      </c>
      <c r="F46" s="424" t="s">
        <v>167</v>
      </c>
      <c r="G46" s="420" t="s">
        <v>3664</v>
      </c>
      <c r="I46" s="574"/>
      <c r="J46" s="857"/>
      <c r="K46" s="857"/>
      <c r="L46" s="857"/>
      <c r="M46" s="857"/>
      <c r="N46" s="857"/>
    </row>
    <row r="47" spans="1:14" ht="24">
      <c r="A47" s="537" t="s">
        <v>7765</v>
      </c>
      <c r="B47" s="538" t="s">
        <v>7788</v>
      </c>
      <c r="C47" s="534" t="s">
        <v>7788</v>
      </c>
      <c r="D47" s="539">
        <v>500</v>
      </c>
      <c r="E47" s="567" t="s">
        <v>6495</v>
      </c>
      <c r="F47" s="424" t="s">
        <v>169</v>
      </c>
      <c r="G47" s="420" t="s">
        <v>3664</v>
      </c>
      <c r="I47" s="574"/>
      <c r="J47" s="857"/>
      <c r="K47" s="857"/>
      <c r="L47" s="857"/>
      <c r="M47" s="857"/>
      <c r="N47" s="857"/>
    </row>
    <row r="48" spans="1:14" ht="13.5">
      <c r="A48" s="16" t="s">
        <v>6026</v>
      </c>
      <c r="B48" s="517"/>
      <c r="C48" s="517"/>
      <c r="D48" s="17"/>
      <c r="E48" s="17"/>
      <c r="F48" s="17"/>
      <c r="G48" s="517" t="s">
        <v>6018</v>
      </c>
      <c r="I48" s="574"/>
      <c r="J48" s="857"/>
      <c r="K48" s="857"/>
      <c r="L48" s="857"/>
      <c r="M48" s="857"/>
      <c r="N48" s="857"/>
    </row>
    <row r="49" spans="1:14" ht="48.75" thickBot="1">
      <c r="A49" s="537" t="s">
        <v>8389</v>
      </c>
      <c r="B49" s="538" t="s">
        <v>5391</v>
      </c>
      <c r="C49" s="533" t="s">
        <v>5391</v>
      </c>
      <c r="D49" s="539">
        <v>1</v>
      </c>
      <c r="E49" s="567" t="s">
        <v>6495</v>
      </c>
      <c r="F49" s="424" t="s">
        <v>167</v>
      </c>
      <c r="G49" s="420" t="s">
        <v>3664</v>
      </c>
      <c r="I49" s="574"/>
      <c r="J49" s="857"/>
      <c r="K49" s="857"/>
      <c r="L49" s="857"/>
      <c r="M49" s="857"/>
      <c r="N49" s="857"/>
    </row>
    <row r="50" spans="1:14" ht="13.5">
      <c r="A50" s="229" t="s">
        <v>6860</v>
      </c>
      <c r="B50" s="138"/>
      <c r="C50" s="138"/>
      <c r="D50" s="228"/>
      <c r="E50" s="228"/>
      <c r="F50" s="228"/>
      <c r="G50" s="518"/>
      <c r="I50" s="574"/>
      <c r="J50" s="857"/>
      <c r="K50" s="857"/>
      <c r="L50" s="857"/>
      <c r="M50" s="857"/>
      <c r="N50" s="857"/>
    </row>
    <row r="51" spans="1:14" ht="84.75" thickBot="1">
      <c r="A51" s="110" t="s">
        <v>6861</v>
      </c>
      <c r="B51" s="109" t="s">
        <v>6862</v>
      </c>
      <c r="C51" s="216" t="s">
        <v>6863</v>
      </c>
      <c r="D51" s="53">
        <v>14400</v>
      </c>
      <c r="E51" s="74" t="s">
        <v>6495</v>
      </c>
      <c r="F51" s="74" t="s">
        <v>167</v>
      </c>
      <c r="G51" s="74" t="s">
        <v>3665</v>
      </c>
      <c r="I51" s="574"/>
      <c r="J51" s="857"/>
      <c r="K51" s="857"/>
      <c r="L51" s="857"/>
      <c r="M51" s="857"/>
      <c r="N51" s="857"/>
    </row>
    <row r="52" spans="1:14" ht="13.5">
      <c r="A52" s="229" t="s">
        <v>7304</v>
      </c>
      <c r="B52" s="138"/>
      <c r="C52" s="138"/>
      <c r="D52" s="228"/>
      <c r="E52" s="228"/>
      <c r="F52" s="228"/>
      <c r="G52" s="518"/>
      <c r="I52" s="574"/>
      <c r="J52" s="857"/>
      <c r="K52" s="857"/>
      <c r="L52" s="857"/>
      <c r="M52" s="857"/>
      <c r="N52" s="857"/>
    </row>
    <row r="53" spans="1:14" ht="48.75" thickBot="1">
      <c r="A53" s="110" t="s">
        <v>7302</v>
      </c>
      <c r="B53" s="109" t="s">
        <v>7303</v>
      </c>
      <c r="C53" s="216" t="s">
        <v>7312</v>
      </c>
      <c r="D53" s="53">
        <v>20000</v>
      </c>
      <c r="E53" s="74" t="s">
        <v>6495</v>
      </c>
      <c r="F53" s="74" t="s">
        <v>169</v>
      </c>
      <c r="G53" s="74" t="s">
        <v>6013</v>
      </c>
      <c r="I53" s="574"/>
      <c r="J53" s="857"/>
      <c r="K53" s="857"/>
      <c r="L53" s="857"/>
      <c r="M53" s="857"/>
      <c r="N53" s="857"/>
    </row>
    <row r="54" spans="1:14" ht="14.25" thickBot="1">
      <c r="A54" s="318" t="s">
        <v>6046</v>
      </c>
      <c r="B54" s="389"/>
      <c r="C54" s="389"/>
      <c r="D54" s="319"/>
      <c r="E54" s="319"/>
      <c r="F54" s="319"/>
      <c r="G54" s="393"/>
      <c r="I54" s="574"/>
      <c r="J54" s="857"/>
      <c r="K54" s="857"/>
      <c r="L54" s="857"/>
      <c r="M54" s="857"/>
      <c r="N54" s="857"/>
    </row>
    <row r="55" spans="1:14" ht="60">
      <c r="A55" s="230" t="s">
        <v>6090</v>
      </c>
      <c r="B55" s="906" t="s">
        <v>6045</v>
      </c>
      <c r="C55" s="907" t="s">
        <v>6044</v>
      </c>
      <c r="D55" s="119">
        <v>14400</v>
      </c>
      <c r="E55" s="14" t="s">
        <v>6495</v>
      </c>
      <c r="F55" s="119" t="s">
        <v>167</v>
      </c>
      <c r="G55" s="424" t="s">
        <v>6013</v>
      </c>
      <c r="I55" s="574"/>
      <c r="J55" s="857"/>
      <c r="K55" s="857"/>
      <c r="L55" s="857"/>
      <c r="M55" s="857"/>
      <c r="N55" s="857"/>
    </row>
    <row r="56" spans="1:14" ht="72">
      <c r="A56" s="67" t="s">
        <v>6091</v>
      </c>
      <c r="B56" s="529" t="s">
        <v>6043</v>
      </c>
      <c r="C56" s="908" t="s">
        <v>9821</v>
      </c>
      <c r="D56" s="13">
        <v>14400</v>
      </c>
      <c r="E56" s="14" t="s">
        <v>6495</v>
      </c>
      <c r="F56" s="13" t="s">
        <v>167</v>
      </c>
      <c r="G56" s="13" t="s">
        <v>3666</v>
      </c>
      <c r="I56" s="574"/>
      <c r="J56" s="857"/>
      <c r="K56" s="857"/>
      <c r="L56" s="857"/>
      <c r="M56" s="857"/>
      <c r="N56" s="857"/>
    </row>
    <row r="57" spans="1:14" ht="96">
      <c r="A57" s="67" t="s">
        <v>6092</v>
      </c>
      <c r="B57" s="529" t="s">
        <v>6042</v>
      </c>
      <c r="C57" s="908" t="s">
        <v>9822</v>
      </c>
      <c r="D57" s="13">
        <v>28800</v>
      </c>
      <c r="E57" s="14" t="s">
        <v>6495</v>
      </c>
      <c r="F57" s="13" t="s">
        <v>167</v>
      </c>
      <c r="G57" s="13" t="s">
        <v>3666</v>
      </c>
      <c r="I57" s="574"/>
      <c r="J57" s="857"/>
      <c r="K57" s="857"/>
      <c r="L57" s="857"/>
      <c r="M57" s="857"/>
      <c r="N57" s="857"/>
    </row>
    <row r="58" spans="1:14" ht="96">
      <c r="A58" s="67" t="s">
        <v>6093</v>
      </c>
      <c r="B58" s="529" t="s">
        <v>6041</v>
      </c>
      <c r="C58" s="908" t="s">
        <v>9823</v>
      </c>
      <c r="D58" s="13">
        <v>43200</v>
      </c>
      <c r="E58" s="14" t="s">
        <v>6495</v>
      </c>
      <c r="F58" s="13" t="s">
        <v>167</v>
      </c>
      <c r="G58" s="13" t="s">
        <v>3666</v>
      </c>
      <c r="I58" s="574"/>
      <c r="J58" s="857"/>
      <c r="K58" s="857"/>
      <c r="L58" s="857"/>
      <c r="M58" s="857"/>
      <c r="N58" s="857"/>
    </row>
    <row r="59" spans="1:14" ht="36">
      <c r="A59" s="67" t="s">
        <v>6094</v>
      </c>
      <c r="B59" s="529" t="s">
        <v>9828</v>
      </c>
      <c r="C59" s="908" t="s">
        <v>9829</v>
      </c>
      <c r="D59" s="13">
        <v>3000</v>
      </c>
      <c r="E59" s="14" t="s">
        <v>6495</v>
      </c>
      <c r="F59" s="13" t="s">
        <v>167</v>
      </c>
      <c r="G59" s="13" t="s">
        <v>3666</v>
      </c>
      <c r="I59" s="574"/>
      <c r="J59" s="857"/>
      <c r="K59" s="857"/>
      <c r="L59" s="857"/>
      <c r="M59" s="857"/>
      <c r="N59" s="857"/>
    </row>
    <row r="60" spans="1:14" ht="36">
      <c r="A60" s="67" t="s">
        <v>6095</v>
      </c>
      <c r="B60" s="529" t="s">
        <v>9826</v>
      </c>
      <c r="C60" s="908" t="s">
        <v>9827</v>
      </c>
      <c r="D60" s="13">
        <v>3000</v>
      </c>
      <c r="E60" s="14" t="s">
        <v>6495</v>
      </c>
      <c r="F60" s="13" t="s">
        <v>167</v>
      </c>
      <c r="G60" s="13" t="s">
        <v>3666</v>
      </c>
      <c r="I60" s="574"/>
      <c r="J60" s="857"/>
      <c r="K60" s="857"/>
      <c r="L60" s="857"/>
      <c r="M60" s="857"/>
      <c r="N60" s="857"/>
    </row>
    <row r="61" spans="1:14" ht="36">
      <c r="A61" s="67" t="s">
        <v>6096</v>
      </c>
      <c r="B61" s="529" t="s">
        <v>9824</v>
      </c>
      <c r="C61" s="908" t="s">
        <v>9825</v>
      </c>
      <c r="D61" s="13">
        <v>3000</v>
      </c>
      <c r="E61" s="14" t="s">
        <v>6495</v>
      </c>
      <c r="F61" s="13" t="s">
        <v>167</v>
      </c>
      <c r="G61" s="13" t="s">
        <v>3666</v>
      </c>
      <c r="I61" s="574"/>
      <c r="J61" s="857"/>
      <c r="K61" s="857"/>
      <c r="L61" s="857"/>
      <c r="M61" s="857"/>
      <c r="N61" s="857"/>
    </row>
    <row r="62" spans="1:14" ht="36">
      <c r="A62" s="67" t="s">
        <v>6097</v>
      </c>
      <c r="B62" s="67" t="s">
        <v>6040</v>
      </c>
      <c r="C62" s="99" t="s">
        <v>6039</v>
      </c>
      <c r="D62" s="13">
        <v>3000</v>
      </c>
      <c r="E62" s="14" t="s">
        <v>6495</v>
      </c>
      <c r="F62" s="13" t="s">
        <v>167</v>
      </c>
      <c r="G62" s="13" t="s">
        <v>3666</v>
      </c>
      <c r="I62" s="574"/>
      <c r="J62" s="857"/>
      <c r="K62" s="857"/>
      <c r="L62" s="857"/>
      <c r="M62" s="857"/>
      <c r="N62" s="857"/>
    </row>
    <row r="63" spans="1:14" ht="60">
      <c r="A63" s="67" t="s">
        <v>6098</v>
      </c>
      <c r="B63" s="67" t="s">
        <v>6038</v>
      </c>
      <c r="C63" s="69" t="s">
        <v>6037</v>
      </c>
      <c r="D63" s="512">
        <v>14400</v>
      </c>
      <c r="E63" s="14" t="s">
        <v>6495</v>
      </c>
      <c r="F63" s="91" t="s">
        <v>167</v>
      </c>
      <c r="G63" s="566" t="s">
        <v>3666</v>
      </c>
      <c r="I63" s="574"/>
      <c r="J63" s="857"/>
      <c r="K63" s="857"/>
      <c r="L63" s="857"/>
      <c r="M63" s="857"/>
      <c r="N63" s="857"/>
    </row>
    <row r="64" spans="1:14" ht="72">
      <c r="A64" s="67" t="s">
        <v>6099</v>
      </c>
      <c r="B64" s="67" t="s">
        <v>6036</v>
      </c>
      <c r="C64" s="69" t="s">
        <v>6035</v>
      </c>
      <c r="D64" s="512">
        <v>28800</v>
      </c>
      <c r="E64" s="14" t="s">
        <v>6495</v>
      </c>
      <c r="F64" s="91" t="s">
        <v>167</v>
      </c>
      <c r="G64" s="566" t="s">
        <v>3666</v>
      </c>
      <c r="I64" s="574"/>
      <c r="J64" s="857"/>
      <c r="K64" s="857"/>
      <c r="L64" s="857"/>
      <c r="M64" s="857"/>
      <c r="N64" s="857"/>
    </row>
    <row r="65" spans="1:14" ht="84.75" thickBot="1">
      <c r="A65" s="67" t="s">
        <v>6100</v>
      </c>
      <c r="B65" s="67" t="s">
        <v>6034</v>
      </c>
      <c r="C65" s="69" t="s">
        <v>6033</v>
      </c>
      <c r="D65" s="512">
        <v>43200</v>
      </c>
      <c r="E65" s="14" t="s">
        <v>6495</v>
      </c>
      <c r="F65" s="91" t="s">
        <v>167</v>
      </c>
      <c r="G65" s="91" t="s">
        <v>3665</v>
      </c>
      <c r="I65" s="574"/>
      <c r="J65" s="857"/>
      <c r="K65" s="857"/>
      <c r="L65" s="857"/>
      <c r="M65" s="857"/>
      <c r="N65" s="857"/>
    </row>
    <row r="66" spans="1:14" ht="14.25" thickBot="1">
      <c r="A66" s="318" t="s">
        <v>6182</v>
      </c>
      <c r="B66" s="392"/>
      <c r="C66" s="392"/>
      <c r="D66" s="227"/>
      <c r="E66" s="227"/>
      <c r="F66" s="227"/>
      <c r="G66" s="390"/>
      <c r="I66" s="574"/>
      <c r="J66" s="857"/>
      <c r="K66" s="857"/>
      <c r="L66" s="857"/>
      <c r="M66" s="857"/>
      <c r="N66" s="857"/>
    </row>
    <row r="67" spans="1:14" ht="72">
      <c r="A67" s="246" t="s">
        <v>6183</v>
      </c>
      <c r="B67" s="246" t="s">
        <v>6184</v>
      </c>
      <c r="C67" s="246" t="s">
        <v>6185</v>
      </c>
      <c r="D67" s="516">
        <v>28800</v>
      </c>
      <c r="E67" s="14" t="s">
        <v>6495</v>
      </c>
      <c r="F67" s="520" t="s">
        <v>167</v>
      </c>
      <c r="G67" s="521" t="s">
        <v>3665</v>
      </c>
      <c r="I67" s="574"/>
      <c r="J67" s="857"/>
      <c r="K67" s="857"/>
      <c r="L67" s="857"/>
      <c r="M67" s="857"/>
      <c r="N67" s="857"/>
    </row>
    <row r="68" spans="1:14" ht="15.75" customHeight="1" thickBot="1">
      <c r="A68" s="522" t="s">
        <v>6186</v>
      </c>
      <c r="B68" s="523" t="s">
        <v>6187</v>
      </c>
      <c r="C68" s="523" t="s">
        <v>6188</v>
      </c>
      <c r="D68" s="524">
        <v>57600</v>
      </c>
      <c r="E68" s="14" t="s">
        <v>6495</v>
      </c>
      <c r="F68" s="525" t="s">
        <v>167</v>
      </c>
      <c r="G68" s="525" t="s">
        <v>3665</v>
      </c>
      <c r="I68" s="574"/>
      <c r="J68" s="857"/>
      <c r="K68" s="857"/>
      <c r="L68" s="857"/>
      <c r="M68" s="857"/>
      <c r="N68" s="857"/>
    </row>
    <row r="69" spans="1:14" ht="15" thickBot="1">
      <c r="A69" s="238" t="s">
        <v>6189</v>
      </c>
      <c r="B69" s="515"/>
      <c r="C69" s="515"/>
      <c r="D69" s="239"/>
      <c r="E69" s="239"/>
      <c r="F69" s="239"/>
      <c r="G69" s="526"/>
      <c r="I69" s="574"/>
      <c r="J69" s="857"/>
      <c r="K69" s="857"/>
      <c r="L69" s="857"/>
      <c r="M69" s="857"/>
      <c r="N69" s="857"/>
    </row>
    <row r="70" spans="1:14" ht="72">
      <c r="A70" s="246" t="s">
        <v>6190</v>
      </c>
      <c r="B70" s="246" t="s">
        <v>6191</v>
      </c>
      <c r="C70" s="246" t="s">
        <v>6192</v>
      </c>
      <c r="D70" s="516">
        <v>43200</v>
      </c>
      <c r="E70" s="14" t="s">
        <v>6495</v>
      </c>
      <c r="F70" s="520" t="s">
        <v>167</v>
      </c>
      <c r="G70" s="521" t="s">
        <v>3666</v>
      </c>
      <c r="I70" s="574"/>
      <c r="J70" s="857"/>
      <c r="K70" s="857"/>
      <c r="L70" s="857"/>
      <c r="M70" s="857"/>
      <c r="N70" s="857"/>
    </row>
    <row r="71" spans="1:14" ht="84">
      <c r="A71" s="527" t="s">
        <v>6193</v>
      </c>
      <c r="B71" s="527" t="s">
        <v>6194</v>
      </c>
      <c r="C71" s="527" t="s">
        <v>6195</v>
      </c>
      <c r="D71" s="528">
        <v>57600</v>
      </c>
      <c r="E71" s="14" t="s">
        <v>6495</v>
      </c>
      <c r="F71" s="521" t="s">
        <v>167</v>
      </c>
      <c r="G71" s="521" t="s">
        <v>3666</v>
      </c>
      <c r="I71" s="574"/>
      <c r="J71" s="857"/>
      <c r="K71" s="857"/>
      <c r="L71" s="857"/>
      <c r="M71" s="857"/>
      <c r="N71" s="857"/>
    </row>
    <row r="72" spans="1:14" ht="84.75" thickBot="1">
      <c r="A72" s="523" t="s">
        <v>6196</v>
      </c>
      <c r="B72" s="523" t="s">
        <v>6197</v>
      </c>
      <c r="C72" s="523" t="s">
        <v>6198</v>
      </c>
      <c r="D72" s="524">
        <v>86400</v>
      </c>
      <c r="E72" s="14" t="s">
        <v>6495</v>
      </c>
      <c r="F72" s="525" t="s">
        <v>167</v>
      </c>
      <c r="G72" s="525" t="s">
        <v>3666</v>
      </c>
      <c r="I72" s="574"/>
      <c r="J72" s="857"/>
      <c r="K72" s="857"/>
      <c r="L72" s="857"/>
      <c r="M72" s="857"/>
      <c r="N72" s="857"/>
    </row>
    <row r="73" spans="1:14" ht="13.5">
      <c r="A73" s="229" t="s">
        <v>6032</v>
      </c>
      <c r="B73" s="138"/>
      <c r="C73" s="138"/>
      <c r="D73" s="228"/>
      <c r="E73" s="228"/>
      <c r="F73" s="228"/>
      <c r="G73" s="518"/>
      <c r="I73" s="574"/>
      <c r="J73" s="857"/>
      <c r="K73" s="857"/>
      <c r="L73" s="857"/>
      <c r="M73" s="857"/>
      <c r="N73" s="857"/>
    </row>
    <row r="74" spans="1:14" ht="13.5">
      <c r="A74" s="222" t="s">
        <v>6027</v>
      </c>
      <c r="B74" s="507"/>
      <c r="C74" s="507"/>
      <c r="D74" s="221"/>
      <c r="E74" s="221"/>
      <c r="F74" s="221"/>
      <c r="G74" s="508" t="s">
        <v>6018</v>
      </c>
      <c r="I74" s="574"/>
      <c r="J74" s="857"/>
      <c r="K74" s="857"/>
      <c r="L74" s="857"/>
      <c r="M74" s="857"/>
      <c r="N74" s="857"/>
    </row>
    <row r="75" spans="1:14" ht="36">
      <c r="A75" s="541" t="s">
        <v>7773</v>
      </c>
      <c r="B75" s="542" t="s">
        <v>7774</v>
      </c>
      <c r="C75" s="533" t="s">
        <v>7789</v>
      </c>
      <c r="D75" s="530">
        <v>2400</v>
      </c>
      <c r="E75" s="567" t="s">
        <v>6495</v>
      </c>
      <c r="F75" s="567" t="s">
        <v>167</v>
      </c>
      <c r="G75" s="543" t="s">
        <v>6013</v>
      </c>
      <c r="I75" s="574"/>
      <c r="J75" s="857"/>
      <c r="K75" s="857"/>
      <c r="L75" s="857"/>
      <c r="M75" s="857"/>
      <c r="N75" s="857"/>
    </row>
    <row r="76" spans="1:14" ht="36">
      <c r="A76" s="541" t="s">
        <v>7775</v>
      </c>
      <c r="B76" s="542" t="s">
        <v>7776</v>
      </c>
      <c r="C76" s="534" t="s">
        <v>7790</v>
      </c>
      <c r="D76" s="530">
        <v>300</v>
      </c>
      <c r="E76" s="567" t="s">
        <v>6495</v>
      </c>
      <c r="F76" s="567" t="s">
        <v>167</v>
      </c>
      <c r="G76" s="543" t="s">
        <v>6013</v>
      </c>
      <c r="I76" s="574"/>
      <c r="J76" s="857"/>
      <c r="K76" s="857"/>
      <c r="L76" s="857"/>
      <c r="M76" s="857"/>
      <c r="N76" s="857"/>
    </row>
    <row r="77" spans="1:14" ht="24">
      <c r="A77" s="541" t="s">
        <v>7777</v>
      </c>
      <c r="B77" s="542" t="s">
        <v>7791</v>
      </c>
      <c r="C77" s="535" t="s">
        <v>7801</v>
      </c>
      <c r="D77" s="530">
        <v>300</v>
      </c>
      <c r="E77" s="567" t="s">
        <v>6495</v>
      </c>
      <c r="F77" s="567" t="s">
        <v>167</v>
      </c>
      <c r="G77" s="543" t="s">
        <v>6013</v>
      </c>
      <c r="I77" s="574"/>
      <c r="J77" s="857"/>
      <c r="K77" s="857"/>
      <c r="L77" s="857"/>
      <c r="M77" s="857"/>
      <c r="N77" s="857"/>
    </row>
    <row r="78" spans="1:14" ht="24">
      <c r="A78" s="541" t="s">
        <v>7778</v>
      </c>
      <c r="B78" s="544" t="s">
        <v>7792</v>
      </c>
      <c r="C78" s="540" t="s">
        <v>7792</v>
      </c>
      <c r="D78" s="530">
        <v>500</v>
      </c>
      <c r="E78" s="567" t="s">
        <v>6495</v>
      </c>
      <c r="F78" s="545" t="s">
        <v>169</v>
      </c>
      <c r="G78" s="543" t="s">
        <v>6013</v>
      </c>
      <c r="I78" s="574"/>
      <c r="J78" s="857"/>
      <c r="K78" s="857"/>
      <c r="L78" s="857"/>
      <c r="M78" s="857"/>
      <c r="N78" s="857"/>
    </row>
    <row r="79" spans="1:14" ht="24">
      <c r="A79" s="541" t="s">
        <v>7779</v>
      </c>
      <c r="B79" s="542" t="s">
        <v>7793</v>
      </c>
      <c r="C79" s="533" t="s">
        <v>7793</v>
      </c>
      <c r="D79" s="530">
        <v>1</v>
      </c>
      <c r="E79" s="567" t="s">
        <v>6495</v>
      </c>
      <c r="F79" s="567" t="s">
        <v>169</v>
      </c>
      <c r="G79" s="543" t="s">
        <v>6013</v>
      </c>
      <c r="I79" s="574"/>
      <c r="J79" s="857"/>
      <c r="K79" s="857"/>
      <c r="L79" s="857"/>
      <c r="M79" s="857"/>
      <c r="N79" s="857"/>
    </row>
    <row r="80" spans="1:14" ht="13.5">
      <c r="A80" s="222" t="s">
        <v>6026</v>
      </c>
      <c r="B80" s="507"/>
      <c r="C80" s="507"/>
      <c r="D80" s="221"/>
      <c r="E80" s="221"/>
      <c r="F80" s="221"/>
      <c r="G80" s="508" t="s">
        <v>6018</v>
      </c>
      <c r="I80" s="574"/>
      <c r="J80" s="857"/>
      <c r="K80" s="857"/>
      <c r="L80" s="857"/>
      <c r="M80" s="857"/>
      <c r="N80" s="857"/>
    </row>
    <row r="81" spans="1:14" ht="48">
      <c r="A81" s="541" t="s">
        <v>8390</v>
      </c>
      <c r="B81" s="542" t="s">
        <v>8393</v>
      </c>
      <c r="C81" s="533" t="s">
        <v>8393</v>
      </c>
      <c r="D81" s="530">
        <v>1</v>
      </c>
      <c r="E81" s="567" t="s">
        <v>6495</v>
      </c>
      <c r="F81" s="567" t="s">
        <v>167</v>
      </c>
      <c r="G81" s="543" t="s">
        <v>3665</v>
      </c>
      <c r="I81" s="574"/>
      <c r="J81" s="857"/>
      <c r="K81" s="857"/>
      <c r="L81" s="857"/>
      <c r="M81" s="857"/>
      <c r="N81" s="857"/>
    </row>
    <row r="82" spans="1:14" ht="13.5">
      <c r="A82" s="222" t="s">
        <v>6029</v>
      </c>
      <c r="B82" s="507"/>
      <c r="C82" s="507"/>
      <c r="D82" s="221"/>
      <c r="E82" s="221"/>
      <c r="F82" s="221"/>
      <c r="G82" s="508" t="s">
        <v>6018</v>
      </c>
      <c r="I82" s="574"/>
      <c r="J82" s="857"/>
      <c r="K82" s="857"/>
      <c r="L82" s="857"/>
      <c r="M82" s="857"/>
      <c r="N82" s="857"/>
    </row>
    <row r="83" spans="1:14" ht="24.75" thickBot="1">
      <c r="A83" s="113" t="s">
        <v>7772</v>
      </c>
      <c r="B83" s="546" t="s">
        <v>7794</v>
      </c>
      <c r="C83" s="540" t="s">
        <v>7794</v>
      </c>
      <c r="D83" s="547">
        <v>1</v>
      </c>
      <c r="E83" s="548" t="s">
        <v>6495</v>
      </c>
      <c r="F83" s="548" t="s">
        <v>167</v>
      </c>
      <c r="G83" s="543" t="s">
        <v>6013</v>
      </c>
      <c r="I83" s="574"/>
      <c r="J83" s="857"/>
      <c r="K83" s="857"/>
      <c r="L83" s="857"/>
      <c r="M83" s="857"/>
      <c r="N83" s="857"/>
    </row>
    <row r="84" spans="1:14" ht="13.5">
      <c r="A84" s="229" t="s">
        <v>6031</v>
      </c>
      <c r="B84" s="138"/>
      <c r="C84" s="138"/>
      <c r="D84" s="228"/>
      <c r="E84" s="228"/>
      <c r="F84" s="228"/>
      <c r="G84" s="518"/>
      <c r="I84" s="574"/>
      <c r="J84" s="857"/>
      <c r="K84" s="857"/>
      <c r="L84" s="857"/>
      <c r="M84" s="857"/>
      <c r="N84" s="857"/>
    </row>
    <row r="85" spans="1:14" ht="13.5">
      <c r="A85" s="222" t="s">
        <v>6030</v>
      </c>
      <c r="B85" s="507"/>
      <c r="C85" s="507"/>
      <c r="D85" s="221"/>
      <c r="E85" s="221"/>
      <c r="F85" s="221"/>
      <c r="G85" s="508" t="s">
        <v>6018</v>
      </c>
      <c r="I85" s="574"/>
      <c r="J85" s="857"/>
      <c r="K85" s="857"/>
      <c r="L85" s="857"/>
      <c r="M85" s="857"/>
      <c r="N85" s="857"/>
    </row>
    <row r="86" spans="1:14" ht="36">
      <c r="A86" s="541" t="s">
        <v>7767</v>
      </c>
      <c r="B86" s="549" t="s">
        <v>7768</v>
      </c>
      <c r="C86" s="533" t="s">
        <v>7795</v>
      </c>
      <c r="D86" s="550">
        <v>2400</v>
      </c>
      <c r="E86" s="567" t="s">
        <v>6495</v>
      </c>
      <c r="F86" s="545" t="s">
        <v>167</v>
      </c>
      <c r="G86" s="543" t="s">
        <v>6013</v>
      </c>
      <c r="I86" s="574"/>
      <c r="J86" s="857"/>
      <c r="K86" s="857"/>
      <c r="L86" s="857"/>
      <c r="M86" s="857"/>
      <c r="N86" s="857"/>
    </row>
    <row r="87" spans="1:14" ht="36">
      <c r="A87" s="541" t="s">
        <v>7769</v>
      </c>
      <c r="B87" s="549" t="s">
        <v>7770</v>
      </c>
      <c r="C87" s="534" t="s">
        <v>7796</v>
      </c>
      <c r="D87" s="550">
        <v>300</v>
      </c>
      <c r="E87" s="567" t="s">
        <v>6495</v>
      </c>
      <c r="F87" s="545" t="s">
        <v>167</v>
      </c>
      <c r="G87" s="543" t="s">
        <v>6013</v>
      </c>
      <c r="I87" s="574"/>
      <c r="J87" s="857"/>
      <c r="K87" s="857"/>
      <c r="L87" s="857"/>
      <c r="M87" s="857"/>
      <c r="N87" s="857"/>
    </row>
    <row r="88" spans="1:14" ht="24">
      <c r="A88" s="541" t="s">
        <v>7771</v>
      </c>
      <c r="B88" s="549" t="s">
        <v>7797</v>
      </c>
      <c r="C88" s="535" t="s">
        <v>7802</v>
      </c>
      <c r="D88" s="550">
        <v>300</v>
      </c>
      <c r="E88" s="567" t="s">
        <v>6495</v>
      </c>
      <c r="F88" s="545" t="s">
        <v>167</v>
      </c>
      <c r="G88" s="543" t="s">
        <v>6013</v>
      </c>
      <c r="I88" s="574"/>
      <c r="J88" s="857"/>
      <c r="K88" s="857"/>
      <c r="L88" s="857"/>
      <c r="M88" s="857"/>
      <c r="N88" s="857"/>
    </row>
    <row r="89" spans="1:14" ht="13.5">
      <c r="A89" s="222" t="s">
        <v>6026</v>
      </c>
      <c r="B89" s="507"/>
      <c r="C89" s="507"/>
      <c r="D89" s="221"/>
      <c r="E89" s="221"/>
      <c r="F89" s="221"/>
      <c r="G89" s="508" t="s">
        <v>6018</v>
      </c>
      <c r="I89" s="574"/>
      <c r="J89" s="857"/>
      <c r="K89" s="857"/>
      <c r="L89" s="857"/>
      <c r="M89" s="857"/>
      <c r="N89" s="857"/>
    </row>
    <row r="90" spans="1:14" ht="49.9" customHeight="1">
      <c r="A90" s="541" t="s">
        <v>8391</v>
      </c>
      <c r="B90" s="549" t="s">
        <v>8394</v>
      </c>
      <c r="C90" s="534" t="s">
        <v>8394</v>
      </c>
      <c r="D90" s="550">
        <v>1</v>
      </c>
      <c r="E90" s="567" t="s">
        <v>6495</v>
      </c>
      <c r="F90" s="545" t="s">
        <v>167</v>
      </c>
      <c r="G90" s="543" t="s">
        <v>6013</v>
      </c>
      <c r="I90" s="574"/>
      <c r="J90" s="857"/>
      <c r="K90" s="857"/>
      <c r="L90" s="857"/>
      <c r="M90" s="857"/>
      <c r="N90" s="857"/>
    </row>
    <row r="91" spans="1:14" ht="24.75" thickBot="1">
      <c r="A91" s="541" t="s">
        <v>7766</v>
      </c>
      <c r="B91" s="549" t="s">
        <v>7798</v>
      </c>
      <c r="C91" s="534" t="s">
        <v>7798</v>
      </c>
      <c r="D91" s="550">
        <v>1</v>
      </c>
      <c r="E91" s="567" t="s">
        <v>6495</v>
      </c>
      <c r="F91" s="545" t="s">
        <v>167</v>
      </c>
      <c r="G91" s="543" t="s">
        <v>6013</v>
      </c>
      <c r="I91" s="574"/>
      <c r="J91" s="857"/>
      <c r="K91" s="857"/>
      <c r="L91" s="857"/>
      <c r="M91" s="857"/>
      <c r="N91" s="857"/>
    </row>
    <row r="92" spans="1:14" ht="14.25" thickBot="1">
      <c r="A92" s="318" t="s">
        <v>7305</v>
      </c>
      <c r="B92" s="392"/>
      <c r="C92" s="392"/>
      <c r="D92" s="227"/>
      <c r="E92" s="227"/>
      <c r="F92" s="227"/>
      <c r="G92" s="501"/>
      <c r="I92" s="574"/>
      <c r="J92" s="857"/>
      <c r="K92" s="857"/>
      <c r="L92" s="857"/>
      <c r="M92" s="857"/>
      <c r="N92" s="857"/>
    </row>
    <row r="93" spans="1:14" ht="24">
      <c r="A93" s="113" t="s">
        <v>7306</v>
      </c>
      <c r="B93" s="114" t="s">
        <v>7311</v>
      </c>
      <c r="C93" s="114" t="s">
        <v>7311</v>
      </c>
      <c r="D93" s="13">
        <v>1</v>
      </c>
      <c r="E93" s="14" t="s">
        <v>6495</v>
      </c>
      <c r="F93" s="14" t="s">
        <v>167</v>
      </c>
      <c r="G93" s="425" t="s">
        <v>3663</v>
      </c>
      <c r="I93" s="574"/>
      <c r="J93" s="857"/>
      <c r="K93" s="857"/>
      <c r="L93" s="857"/>
      <c r="M93" s="857"/>
      <c r="N93" s="857"/>
    </row>
    <row r="94" spans="1:14" ht="24">
      <c r="A94" s="113" t="s">
        <v>7307</v>
      </c>
      <c r="B94" s="114" t="s">
        <v>7308</v>
      </c>
      <c r="C94" s="114" t="s">
        <v>7308</v>
      </c>
      <c r="D94" s="13">
        <v>1</v>
      </c>
      <c r="E94" s="14" t="s">
        <v>6495</v>
      </c>
      <c r="F94" s="14" t="s">
        <v>167</v>
      </c>
      <c r="G94" s="425" t="s">
        <v>3666</v>
      </c>
      <c r="I94" s="574"/>
      <c r="J94" s="857"/>
      <c r="K94" s="857"/>
      <c r="L94" s="857"/>
      <c r="M94" s="857"/>
      <c r="N94" s="857"/>
    </row>
    <row r="95" spans="1:14" ht="24.75" thickBot="1">
      <c r="A95" s="113" t="s">
        <v>7309</v>
      </c>
      <c r="B95" s="114" t="s">
        <v>7310</v>
      </c>
      <c r="C95" s="114" t="s">
        <v>7310</v>
      </c>
      <c r="D95" s="13">
        <v>1</v>
      </c>
      <c r="E95" s="14" t="s">
        <v>6495</v>
      </c>
      <c r="F95" s="14" t="s">
        <v>167</v>
      </c>
      <c r="G95" s="425" t="s">
        <v>6232</v>
      </c>
      <c r="I95" s="574"/>
      <c r="J95" s="857"/>
      <c r="K95" s="857"/>
      <c r="L95" s="857"/>
      <c r="M95" s="857"/>
      <c r="N95" s="857"/>
    </row>
    <row r="96" spans="1:14" ht="14.25" thickBot="1">
      <c r="A96" s="318" t="s">
        <v>8597</v>
      </c>
      <c r="B96" s="320"/>
      <c r="C96" s="389"/>
      <c r="D96" s="319"/>
      <c r="E96" s="319"/>
      <c r="F96" s="319"/>
      <c r="G96" s="509"/>
      <c r="I96" s="574"/>
      <c r="J96" s="857"/>
      <c r="K96" s="857"/>
      <c r="L96" s="857"/>
      <c r="M96" s="857"/>
      <c r="N96" s="857"/>
    </row>
    <row r="97" spans="1:14" ht="24">
      <c r="A97" s="280" t="s">
        <v>8576</v>
      </c>
      <c r="B97" s="216" t="s">
        <v>8580</v>
      </c>
      <c r="C97" s="216" t="s">
        <v>8581</v>
      </c>
      <c r="D97" s="281">
        <v>52800</v>
      </c>
      <c r="E97" s="74" t="s">
        <v>6495</v>
      </c>
      <c r="F97" s="653" t="s">
        <v>167</v>
      </c>
      <c r="G97" s="653" t="s">
        <v>3663</v>
      </c>
      <c r="I97" s="574"/>
      <c r="J97" s="857"/>
      <c r="K97" s="857"/>
      <c r="L97" s="857"/>
      <c r="M97" s="857"/>
      <c r="N97" s="857"/>
    </row>
    <row r="98" spans="1:14" ht="24">
      <c r="A98" s="280" t="s">
        <v>8577</v>
      </c>
      <c r="B98" s="216" t="s">
        <v>8582</v>
      </c>
      <c r="C98" s="216" t="s">
        <v>8583</v>
      </c>
      <c r="D98" s="281">
        <v>52800</v>
      </c>
      <c r="E98" s="74" t="s">
        <v>6495</v>
      </c>
      <c r="F98" s="653" t="s">
        <v>167</v>
      </c>
      <c r="G98" s="653" t="s">
        <v>3664</v>
      </c>
      <c r="I98" s="574"/>
      <c r="J98" s="857"/>
      <c r="K98" s="857"/>
      <c r="L98" s="857"/>
      <c r="M98" s="857"/>
      <c r="N98" s="857"/>
    </row>
    <row r="99" spans="1:14" ht="24">
      <c r="A99" s="280" t="s">
        <v>8578</v>
      </c>
      <c r="B99" s="216" t="s">
        <v>8584</v>
      </c>
      <c r="C99" s="216" t="s">
        <v>8585</v>
      </c>
      <c r="D99" s="281">
        <v>52800</v>
      </c>
      <c r="E99" s="74" t="s">
        <v>6495</v>
      </c>
      <c r="F99" s="653" t="s">
        <v>167</v>
      </c>
      <c r="G99" s="653" t="s">
        <v>6013</v>
      </c>
      <c r="I99" s="574"/>
      <c r="J99" s="857"/>
      <c r="K99" s="857"/>
      <c r="L99" s="857"/>
      <c r="M99" s="857"/>
      <c r="N99" s="857"/>
    </row>
    <row r="100" spans="1:14" ht="24.75" thickBot="1">
      <c r="A100" s="280" t="s">
        <v>8579</v>
      </c>
      <c r="B100" s="216" t="s">
        <v>8586</v>
      </c>
      <c r="C100" s="216" t="s">
        <v>8587</v>
      </c>
      <c r="D100" s="281">
        <v>52800</v>
      </c>
      <c r="E100" s="74" t="s">
        <v>6495</v>
      </c>
      <c r="F100" s="654" t="s">
        <v>167</v>
      </c>
      <c r="G100" s="654" t="s">
        <v>6232</v>
      </c>
      <c r="I100" s="574"/>
      <c r="J100" s="857"/>
      <c r="K100" s="857"/>
      <c r="L100" s="857"/>
      <c r="M100" s="857"/>
      <c r="N100" s="857"/>
    </row>
    <row r="101" spans="1:14" s="849" customFormat="1" ht="14.25" thickBot="1">
      <c r="A101" s="318" t="s">
        <v>9898</v>
      </c>
      <c r="B101" s="320"/>
      <c r="C101" s="858"/>
      <c r="D101" s="319"/>
      <c r="E101" s="319"/>
      <c r="F101" s="319"/>
      <c r="G101" s="509"/>
      <c r="I101" s="848"/>
      <c r="J101" s="857"/>
      <c r="K101" s="857"/>
      <c r="L101" s="857"/>
      <c r="M101" s="857"/>
      <c r="N101" s="857"/>
    </row>
    <row r="102" spans="1:14" s="849" customFormat="1" ht="24">
      <c r="A102" s="983" t="s">
        <v>9891</v>
      </c>
      <c r="B102" s="984" t="s">
        <v>9892</v>
      </c>
      <c r="C102" s="984" t="s">
        <v>9893</v>
      </c>
      <c r="D102" s="985">
        <v>604800</v>
      </c>
      <c r="E102" s="74" t="s">
        <v>6495</v>
      </c>
      <c r="F102" s="653" t="s">
        <v>167</v>
      </c>
      <c r="G102" s="653" t="s">
        <v>3663</v>
      </c>
      <c r="I102" s="848"/>
      <c r="J102" s="857"/>
      <c r="K102" s="857"/>
      <c r="L102" s="857"/>
      <c r="M102" s="857"/>
      <c r="N102" s="857"/>
    </row>
    <row r="103" spans="1:14" s="849" customFormat="1" ht="24">
      <c r="A103" s="280" t="s">
        <v>9894</v>
      </c>
      <c r="B103" s="216" t="s">
        <v>9899</v>
      </c>
      <c r="C103" s="216" t="s">
        <v>9900</v>
      </c>
      <c r="D103" s="281">
        <v>604800</v>
      </c>
      <c r="E103" s="74" t="s">
        <v>9901</v>
      </c>
      <c r="F103" s="653" t="s">
        <v>167</v>
      </c>
      <c r="G103" s="653" t="s">
        <v>6013</v>
      </c>
      <c r="I103" s="848"/>
      <c r="J103" s="857"/>
      <c r="K103" s="857"/>
      <c r="L103" s="857"/>
      <c r="M103" s="857"/>
      <c r="N103" s="857"/>
    </row>
    <row r="104" spans="1:14" s="849" customFormat="1" ht="24">
      <c r="A104" s="280" t="s">
        <v>9895</v>
      </c>
      <c r="B104" s="216" t="s">
        <v>9902</v>
      </c>
      <c r="C104" s="216" t="s">
        <v>9903</v>
      </c>
      <c r="D104" s="281">
        <v>604800</v>
      </c>
      <c r="E104" s="74" t="s">
        <v>9901</v>
      </c>
      <c r="F104" s="653" t="s">
        <v>167</v>
      </c>
      <c r="G104" s="653" t="s">
        <v>3666</v>
      </c>
      <c r="I104" s="848"/>
      <c r="J104" s="857"/>
      <c r="K104" s="857"/>
      <c r="L104" s="857"/>
      <c r="M104" s="857"/>
      <c r="N104" s="857"/>
    </row>
    <row r="105" spans="1:14" s="849" customFormat="1" ht="24.75" thickBot="1">
      <c r="A105" s="280" t="s">
        <v>9896</v>
      </c>
      <c r="B105" s="216" t="s">
        <v>9904</v>
      </c>
      <c r="C105" s="216" t="s">
        <v>9897</v>
      </c>
      <c r="D105" s="281">
        <v>604800</v>
      </c>
      <c r="E105" s="74" t="s">
        <v>9901</v>
      </c>
      <c r="F105" s="653" t="s">
        <v>167</v>
      </c>
      <c r="G105" s="653" t="s">
        <v>6232</v>
      </c>
      <c r="I105" s="848"/>
      <c r="J105" s="857"/>
      <c r="K105" s="857"/>
      <c r="L105" s="857"/>
      <c r="M105" s="857"/>
      <c r="N105" s="857"/>
    </row>
    <row r="106" spans="1:14" ht="14.25" thickBot="1">
      <c r="A106" s="137" t="s">
        <v>9753</v>
      </c>
      <c r="B106" s="858"/>
      <c r="C106" s="858"/>
      <c r="D106" s="858"/>
      <c r="E106" s="858"/>
      <c r="F106" s="858"/>
      <c r="G106" s="393"/>
      <c r="I106" s="574"/>
      <c r="J106" s="857"/>
      <c r="K106" s="857"/>
      <c r="L106" s="857"/>
      <c r="M106" s="857"/>
      <c r="N106" s="857"/>
    </row>
    <row r="107" spans="1:14" s="849" customFormat="1" ht="48">
      <c r="A107" s="120" t="s">
        <v>9754</v>
      </c>
      <c r="B107" s="216" t="s">
        <v>11725</v>
      </c>
      <c r="C107" s="216" t="s">
        <v>11725</v>
      </c>
      <c r="D107" s="131">
        <v>100</v>
      </c>
      <c r="E107" s="572" t="s">
        <v>6495</v>
      </c>
      <c r="F107" s="140" t="s">
        <v>167</v>
      </c>
      <c r="G107" s="572" t="s">
        <v>4118</v>
      </c>
      <c r="I107" s="848"/>
      <c r="J107" s="857"/>
      <c r="K107" s="857"/>
      <c r="L107" s="857"/>
      <c r="M107" s="857"/>
      <c r="N107" s="857"/>
    </row>
    <row r="108" spans="1:14" s="849" customFormat="1" ht="13.5">
      <c r="A108" s="105"/>
      <c r="B108" s="130"/>
      <c r="C108" s="130"/>
      <c r="D108" s="19"/>
      <c r="E108" s="20"/>
      <c r="F108" s="20"/>
      <c r="G108" s="855"/>
      <c r="I108" s="848"/>
    </row>
    <row r="109" spans="1:14" ht="13.5">
      <c r="A109" s="105"/>
      <c r="B109" s="130"/>
      <c r="C109" s="130"/>
      <c r="D109" s="19"/>
      <c r="E109" s="20"/>
      <c r="F109" s="20"/>
      <c r="G109" s="855"/>
      <c r="I109" s="574"/>
    </row>
    <row r="110" spans="1:14" ht="13.5">
      <c r="A110" s="382" t="s">
        <v>160</v>
      </c>
      <c r="C110" s="387" t="s">
        <v>8399</v>
      </c>
      <c r="G110" s="855"/>
      <c r="I110" s="574"/>
    </row>
    <row r="111" spans="1:14" ht="13.5">
      <c r="A111" s="385" t="s">
        <v>5</v>
      </c>
      <c r="B111" s="382" t="s">
        <v>161</v>
      </c>
      <c r="C111" s="854" t="s">
        <v>8400</v>
      </c>
      <c r="I111" s="574"/>
    </row>
    <row r="112" spans="1:14" ht="13.5">
      <c r="A112" s="385" t="s">
        <v>7</v>
      </c>
      <c r="B112" s="383" t="s">
        <v>162</v>
      </c>
      <c r="C112" s="854" t="s">
        <v>8401</v>
      </c>
      <c r="I112" s="574"/>
    </row>
    <row r="113" spans="1:9" ht="13.5">
      <c r="A113" s="385" t="s">
        <v>163</v>
      </c>
      <c r="B113" s="382" t="s">
        <v>164</v>
      </c>
      <c r="C113" s="388" t="s">
        <v>8402</v>
      </c>
      <c r="I113" s="574"/>
    </row>
    <row r="114" spans="1:9" ht="13.5">
      <c r="A114" s="385" t="s">
        <v>165</v>
      </c>
      <c r="B114" s="382" t="s">
        <v>166</v>
      </c>
      <c r="C114" s="388" t="s">
        <v>8403</v>
      </c>
      <c r="I114" s="574"/>
    </row>
    <row r="115" spans="1:9" ht="13.5">
      <c r="A115" s="385" t="s">
        <v>167</v>
      </c>
      <c r="B115" s="382" t="s">
        <v>168</v>
      </c>
      <c r="C115" s="388" t="s">
        <v>8404</v>
      </c>
      <c r="I115" s="574"/>
    </row>
    <row r="116" spans="1:9" ht="13.5">
      <c r="A116" s="385" t="s">
        <v>169</v>
      </c>
      <c r="B116" s="382" t="s">
        <v>170</v>
      </c>
      <c r="C116" s="854" t="s">
        <v>8405</v>
      </c>
      <c r="I116" s="574"/>
    </row>
    <row r="117" spans="1:9" ht="13.5">
      <c r="A117" s="26" t="s">
        <v>1292</v>
      </c>
      <c r="B117" s="27" t="s">
        <v>1295</v>
      </c>
      <c r="C117" s="849" t="s">
        <v>8406</v>
      </c>
      <c r="I117" s="574"/>
    </row>
    <row r="118" spans="1:9" ht="13.5">
      <c r="A118" s="26" t="s">
        <v>1293</v>
      </c>
      <c r="B118" s="27" t="s">
        <v>1296</v>
      </c>
      <c r="C118" s="854" t="s">
        <v>8407</v>
      </c>
      <c r="I118" s="574"/>
    </row>
    <row r="119" spans="1:9" ht="13.5">
      <c r="A119" s="26" t="s">
        <v>1425</v>
      </c>
      <c r="B119" s="27" t="s">
        <v>1424</v>
      </c>
      <c r="I119" s="574"/>
    </row>
    <row r="120" spans="1:9" ht="13.5">
      <c r="A120" s="26" t="s">
        <v>1294</v>
      </c>
      <c r="B120" s="27" t="s">
        <v>1297</v>
      </c>
      <c r="C120" s="849"/>
      <c r="I120" s="574"/>
    </row>
    <row r="121" spans="1:9" ht="13.5">
      <c r="A121" s="26" t="s">
        <v>171</v>
      </c>
      <c r="B121" s="27" t="s">
        <v>172</v>
      </c>
      <c r="I121" s="574"/>
    </row>
    <row r="122" spans="1:9" ht="13.5">
      <c r="A122" s="26" t="s">
        <v>5415</v>
      </c>
      <c r="B122" s="27" t="s">
        <v>5416</v>
      </c>
      <c r="C122" s="864"/>
      <c r="I122" s="574"/>
    </row>
    <row r="123" spans="1:9" ht="13.5">
      <c r="A123" s="26" t="s">
        <v>7167</v>
      </c>
      <c r="B123" s="27" t="s">
        <v>7168</v>
      </c>
      <c r="C123" s="176"/>
      <c r="I123" s="574"/>
    </row>
    <row r="124" spans="1:9" ht="13.5">
      <c r="A124" s="26" t="s">
        <v>7712</v>
      </c>
      <c r="B124" s="849" t="s">
        <v>9836</v>
      </c>
      <c r="C124" s="344"/>
      <c r="I124" s="574"/>
    </row>
    <row r="125" spans="1:9" ht="13.5">
      <c r="I125" s="574"/>
    </row>
    <row r="126" spans="1:9" ht="13.5">
      <c r="I126" s="574"/>
    </row>
  </sheetData>
  <sheetProtection algorithmName="SHA-512" hashValue="Flf4Cuy7QNsYIOVNDozMjHNxa08FginsE/sTZQoqa+DhcqUFXF92sKm9MZ3j+JGTUV3/RR0N8ktymSlEwh5wgg==" saltValue="ufsJ5OTFV00MQariM3XMjw==" spinCount="100000" sheet="1" objects="1" scenarios="1"/>
  <phoneticPr fontId="123" type="noConversion"/>
  <pageMargins left="0.5" right="0.5" top="1" bottom="0.92" header="0.5" footer="0.22"/>
  <pageSetup scale="35" fitToHeight="10"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6"/>
  <sheetViews>
    <sheetView zoomScaleNormal="100" workbookViewId="0"/>
  </sheetViews>
  <sheetFormatPr defaultColWidth="9.125" defaultRowHeight="12"/>
  <cols>
    <col min="1" max="1" width="21.625" style="382" customWidth="1"/>
    <col min="2" max="2" width="38.625" style="382" customWidth="1"/>
    <col min="3" max="3" width="68.5" style="384" customWidth="1"/>
    <col min="4" max="4" width="11.625" style="382" customWidth="1"/>
    <col min="5" max="5" width="5.375" style="382" customWidth="1"/>
    <col min="6" max="6" width="6.625" style="382" customWidth="1"/>
    <col min="7" max="7" width="12" style="385" bestFit="1" customWidth="1"/>
    <col min="8" max="8" width="14.375" style="382" customWidth="1"/>
    <col min="9" max="9" width="13.5" style="382" customWidth="1"/>
    <col min="10" max="16384" width="9.125" style="382"/>
  </cols>
  <sheetData>
    <row r="1" spans="1:14" ht="24.75" thickBot="1">
      <c r="A1" s="561" t="s">
        <v>0</v>
      </c>
      <c r="B1" s="562" t="s">
        <v>1</v>
      </c>
      <c r="C1" s="563" t="s">
        <v>2</v>
      </c>
      <c r="D1" s="565" t="s">
        <v>3498</v>
      </c>
      <c r="E1" s="757" t="s">
        <v>6494</v>
      </c>
      <c r="F1" s="564" t="s">
        <v>4</v>
      </c>
      <c r="G1" s="584" t="s">
        <v>8398</v>
      </c>
      <c r="I1" s="574"/>
    </row>
    <row r="2" spans="1:14" s="48" customFormat="1" ht="14.25" thickBot="1">
      <c r="A2" s="137" t="s">
        <v>8588</v>
      </c>
      <c r="B2" s="389"/>
      <c r="C2" s="389"/>
      <c r="D2" s="389"/>
      <c r="E2" s="389"/>
      <c r="F2" s="389"/>
      <c r="G2" s="393"/>
      <c r="I2" s="574"/>
    </row>
    <row r="3" spans="1:14" s="299" customFormat="1" ht="13.5">
      <c r="A3" s="632" t="s">
        <v>6820</v>
      </c>
      <c r="B3" s="276" t="s">
        <v>6821</v>
      </c>
      <c r="C3" s="276" t="s">
        <v>6822</v>
      </c>
      <c r="D3" s="633">
        <v>2400</v>
      </c>
      <c r="E3" s="277" t="s">
        <v>6495</v>
      </c>
      <c r="F3" s="634" t="s">
        <v>5415</v>
      </c>
      <c r="G3" s="634" t="s">
        <v>4118</v>
      </c>
      <c r="I3" s="574"/>
      <c r="J3" s="857"/>
      <c r="K3" s="857"/>
      <c r="L3" s="857"/>
      <c r="M3" s="857"/>
      <c r="N3" s="857"/>
    </row>
    <row r="4" spans="1:14" s="299" customFormat="1" ht="36">
      <c r="A4" s="635" t="s">
        <v>6823</v>
      </c>
      <c r="B4" s="276" t="s">
        <v>8498</v>
      </c>
      <c r="C4" s="324" t="s">
        <v>6824</v>
      </c>
      <c r="D4" s="362">
        <v>100</v>
      </c>
      <c r="E4" s="277" t="s">
        <v>6495</v>
      </c>
      <c r="F4" s="634" t="s">
        <v>1425</v>
      </c>
      <c r="G4" s="277" t="s">
        <v>4118</v>
      </c>
      <c r="I4" s="574"/>
      <c r="J4" s="857"/>
      <c r="K4" s="857"/>
      <c r="L4" s="857"/>
      <c r="M4" s="857"/>
      <c r="N4" s="857"/>
    </row>
    <row r="5" spans="1:14" s="299" customFormat="1" ht="14.25" thickBot="1">
      <c r="A5" s="636" t="s">
        <v>6825</v>
      </c>
      <c r="B5" s="324" t="s">
        <v>6826</v>
      </c>
      <c r="C5" s="324" t="s">
        <v>6827</v>
      </c>
      <c r="D5" s="362">
        <v>500</v>
      </c>
      <c r="E5" s="277" t="s">
        <v>6495</v>
      </c>
      <c r="F5" s="634" t="s">
        <v>169</v>
      </c>
      <c r="G5" s="277" t="s">
        <v>4118</v>
      </c>
      <c r="I5" s="574"/>
      <c r="J5" s="857"/>
      <c r="K5" s="857"/>
      <c r="L5" s="857"/>
      <c r="M5" s="857"/>
      <c r="N5" s="857"/>
    </row>
    <row r="6" spans="1:14" ht="14.25" thickBot="1">
      <c r="A6" s="1288" t="s">
        <v>11838</v>
      </c>
      <c r="B6" s="1289"/>
      <c r="C6" s="1289"/>
      <c r="D6" s="1289"/>
      <c r="E6" s="1289"/>
      <c r="F6" s="1289"/>
      <c r="G6" s="1290"/>
      <c r="I6" s="574"/>
      <c r="J6" s="857"/>
      <c r="K6" s="857"/>
      <c r="L6" s="857"/>
      <c r="M6" s="857"/>
      <c r="N6" s="857"/>
    </row>
    <row r="7" spans="1:14" ht="48" customHeight="1">
      <c r="A7" s="639" t="s">
        <v>6829</v>
      </c>
      <c r="B7" s="303" t="s">
        <v>8594</v>
      </c>
      <c r="C7" s="303" t="s">
        <v>8778</v>
      </c>
      <c r="D7" s="304">
        <v>1250</v>
      </c>
      <c r="E7" s="304" t="s">
        <v>6495</v>
      </c>
      <c r="F7" s="637" t="s">
        <v>5415</v>
      </c>
      <c r="G7" s="638" t="s">
        <v>3665</v>
      </c>
      <c r="I7" s="574"/>
      <c r="J7" s="857"/>
      <c r="K7" s="857"/>
      <c r="L7" s="857"/>
      <c r="M7" s="857"/>
      <c r="N7" s="857"/>
    </row>
    <row r="8" spans="1:14" ht="48" customHeight="1">
      <c r="A8" s="639" t="s">
        <v>8998</v>
      </c>
      <c r="B8" s="303" t="s">
        <v>8999</v>
      </c>
      <c r="C8" s="303" t="s">
        <v>9000</v>
      </c>
      <c r="D8" s="304">
        <v>1250</v>
      </c>
      <c r="E8" s="304" t="s">
        <v>6495</v>
      </c>
      <c r="F8" s="637" t="s">
        <v>5415</v>
      </c>
      <c r="G8" s="638" t="s">
        <v>8395</v>
      </c>
      <c r="I8" s="574"/>
      <c r="J8" s="857"/>
      <c r="K8" s="857"/>
      <c r="L8" s="857"/>
      <c r="M8" s="857"/>
      <c r="N8" s="857"/>
    </row>
    <row r="9" spans="1:14" ht="48">
      <c r="A9" s="639" t="s">
        <v>8650</v>
      </c>
      <c r="B9" s="303" t="s">
        <v>8651</v>
      </c>
      <c r="C9" s="303" t="s">
        <v>8652</v>
      </c>
      <c r="D9" s="304">
        <v>1250</v>
      </c>
      <c r="E9" s="304" t="s">
        <v>6495</v>
      </c>
      <c r="F9" s="637" t="s">
        <v>5415</v>
      </c>
      <c r="G9" s="638" t="s">
        <v>6232</v>
      </c>
      <c r="I9" s="574"/>
      <c r="J9" s="857"/>
      <c r="K9" s="857"/>
      <c r="L9" s="857"/>
      <c r="M9" s="857"/>
      <c r="N9" s="857"/>
    </row>
    <row r="10" spans="1:14" ht="48">
      <c r="A10" s="639" t="s">
        <v>8625</v>
      </c>
      <c r="B10" s="303" t="s">
        <v>8626</v>
      </c>
      <c r="C10" s="303" t="s">
        <v>8627</v>
      </c>
      <c r="D10" s="304">
        <v>1250</v>
      </c>
      <c r="E10" s="304" t="s">
        <v>6495</v>
      </c>
      <c r="F10" s="637" t="s">
        <v>5415</v>
      </c>
      <c r="G10" s="638" t="s">
        <v>3663</v>
      </c>
      <c r="I10" s="574"/>
      <c r="J10" s="857"/>
      <c r="K10" s="857"/>
      <c r="L10" s="857"/>
      <c r="M10" s="857"/>
      <c r="N10" s="857"/>
    </row>
    <row r="11" spans="1:14" s="849" customFormat="1" ht="48">
      <c r="A11" s="639" t="s">
        <v>11829</v>
      </c>
      <c r="B11" s="303" t="s">
        <v>11830</v>
      </c>
      <c r="C11" s="303" t="s">
        <v>11831</v>
      </c>
      <c r="D11" s="304">
        <v>1250</v>
      </c>
      <c r="E11" s="304" t="s">
        <v>6495</v>
      </c>
      <c r="F11" s="637" t="s">
        <v>5415</v>
      </c>
      <c r="G11" s="638" t="s">
        <v>6232</v>
      </c>
      <c r="I11" s="1211"/>
      <c r="J11" s="857"/>
      <c r="K11" s="857"/>
      <c r="L11" s="857"/>
      <c r="M11" s="857"/>
      <c r="N11" s="857"/>
    </row>
    <row r="12" spans="1:14" s="849" customFormat="1" ht="36">
      <c r="A12" s="639" t="s">
        <v>11832</v>
      </c>
      <c r="B12" s="303" t="s">
        <v>11833</v>
      </c>
      <c r="C12" s="303" t="s">
        <v>11834</v>
      </c>
      <c r="D12" s="304">
        <v>1250</v>
      </c>
      <c r="E12" s="304" t="s">
        <v>6495</v>
      </c>
      <c r="F12" s="637" t="s">
        <v>5415</v>
      </c>
      <c r="G12" s="638" t="s">
        <v>3663</v>
      </c>
      <c r="I12" s="1211"/>
      <c r="J12" s="857"/>
      <c r="K12" s="857"/>
      <c r="L12" s="857"/>
      <c r="M12" s="857"/>
      <c r="N12" s="857"/>
    </row>
    <row r="13" spans="1:14" ht="36">
      <c r="A13" s="639" t="s">
        <v>8977</v>
      </c>
      <c r="B13" s="303" t="s">
        <v>8978</v>
      </c>
      <c r="C13" s="303" t="s">
        <v>8979</v>
      </c>
      <c r="D13" s="304">
        <v>1250</v>
      </c>
      <c r="E13" s="304" t="s">
        <v>6495</v>
      </c>
      <c r="F13" s="637" t="s">
        <v>5415</v>
      </c>
      <c r="G13" s="638" t="s">
        <v>3666</v>
      </c>
      <c r="I13" s="574"/>
      <c r="J13" s="857"/>
      <c r="K13" s="857"/>
      <c r="L13" s="857"/>
      <c r="M13" s="857"/>
      <c r="N13" s="857"/>
    </row>
    <row r="14" spans="1:14" s="849" customFormat="1" ht="36">
      <c r="A14" s="639" t="s">
        <v>11835</v>
      </c>
      <c r="B14" s="303" t="s">
        <v>11836</v>
      </c>
      <c r="C14" s="303" t="s">
        <v>11837</v>
      </c>
      <c r="D14" s="304">
        <v>1250</v>
      </c>
      <c r="E14" s="304" t="s">
        <v>6495</v>
      </c>
      <c r="F14" s="637" t="s">
        <v>5415</v>
      </c>
      <c r="G14" s="638" t="s">
        <v>3663</v>
      </c>
      <c r="I14" s="1211"/>
      <c r="J14" s="857"/>
      <c r="K14" s="857"/>
      <c r="L14" s="857"/>
      <c r="M14" s="857"/>
      <c r="N14" s="857"/>
    </row>
    <row r="15" spans="1:14" ht="48">
      <c r="A15" s="639" t="s">
        <v>8992</v>
      </c>
      <c r="B15" s="303" t="s">
        <v>8993</v>
      </c>
      <c r="C15" s="303" t="s">
        <v>8994</v>
      </c>
      <c r="D15" s="304">
        <v>1250</v>
      </c>
      <c r="E15" s="304" t="s">
        <v>6495</v>
      </c>
      <c r="F15" s="637" t="s">
        <v>5415</v>
      </c>
      <c r="G15" s="638" t="s">
        <v>3666</v>
      </c>
      <c r="I15" s="574"/>
      <c r="J15" s="857"/>
      <c r="K15" s="857"/>
      <c r="L15" s="857"/>
      <c r="M15" s="857"/>
      <c r="N15" s="857"/>
    </row>
    <row r="16" spans="1:14" ht="48">
      <c r="A16" s="639" t="s">
        <v>7251</v>
      </c>
      <c r="B16" s="303" t="s">
        <v>8595</v>
      </c>
      <c r="C16" s="303" t="s">
        <v>8779</v>
      </c>
      <c r="D16" s="304">
        <v>1250</v>
      </c>
      <c r="E16" s="304" t="s">
        <v>6495</v>
      </c>
      <c r="F16" s="637" t="s">
        <v>5415</v>
      </c>
      <c r="G16" s="638" t="s">
        <v>3666</v>
      </c>
      <c r="I16" s="574"/>
      <c r="J16" s="857"/>
      <c r="K16" s="857"/>
      <c r="L16" s="857"/>
      <c r="M16" s="857"/>
      <c r="N16" s="857"/>
    </row>
    <row r="17" spans="1:14" ht="48">
      <c r="A17" s="639" t="s">
        <v>8519</v>
      </c>
      <c r="B17" s="303" t="s">
        <v>8520</v>
      </c>
      <c r="C17" s="303" t="s">
        <v>8780</v>
      </c>
      <c r="D17" s="304">
        <v>1250</v>
      </c>
      <c r="E17" s="304" t="s">
        <v>6495</v>
      </c>
      <c r="F17" s="637" t="s">
        <v>5415</v>
      </c>
      <c r="G17" s="638" t="s">
        <v>3663</v>
      </c>
      <c r="I17" s="574"/>
      <c r="J17" s="857"/>
      <c r="K17" s="857"/>
      <c r="L17" s="857"/>
      <c r="M17" s="857"/>
      <c r="N17" s="857"/>
    </row>
    <row r="18" spans="1:14" ht="48.75" thickBot="1">
      <c r="A18" s="639" t="s">
        <v>8986</v>
      </c>
      <c r="B18" s="303" t="s">
        <v>8987</v>
      </c>
      <c r="C18" s="303" t="s">
        <v>8988</v>
      </c>
      <c r="D18" s="304">
        <v>1250</v>
      </c>
      <c r="E18" s="304" t="s">
        <v>6495</v>
      </c>
      <c r="F18" s="637" t="s">
        <v>5415</v>
      </c>
      <c r="G18" s="638" t="s">
        <v>3664</v>
      </c>
      <c r="I18" s="574"/>
      <c r="J18" s="857"/>
      <c r="K18" s="857"/>
      <c r="L18" s="857"/>
      <c r="M18" s="857"/>
      <c r="N18" s="857"/>
    </row>
    <row r="19" spans="1:14" s="849" customFormat="1" ht="14.25" thickBot="1">
      <c r="A19" s="137" t="s">
        <v>11619</v>
      </c>
      <c r="B19" s="858"/>
      <c r="C19" s="858"/>
      <c r="D19" s="858"/>
      <c r="E19" s="858"/>
      <c r="F19" s="858"/>
      <c r="G19" s="393"/>
      <c r="I19" s="1038"/>
      <c r="J19" s="857"/>
      <c r="K19" s="857"/>
      <c r="L19" s="857"/>
      <c r="M19" s="857"/>
      <c r="N19" s="857"/>
    </row>
    <row r="20" spans="1:14" ht="24">
      <c r="A20" s="639" t="s">
        <v>11617</v>
      </c>
      <c r="B20" s="303" t="s">
        <v>11618</v>
      </c>
      <c r="C20" s="303" t="s">
        <v>11618</v>
      </c>
      <c r="D20" s="304">
        <v>500</v>
      </c>
      <c r="E20" s="304" t="s">
        <v>6495</v>
      </c>
      <c r="F20" s="637" t="s">
        <v>167</v>
      </c>
      <c r="G20" s="638" t="s">
        <v>4118</v>
      </c>
      <c r="I20" s="574"/>
      <c r="J20" s="383"/>
    </row>
    <row r="21" spans="1:14" s="849" customFormat="1" ht="13.5">
      <c r="A21" s="874"/>
      <c r="B21" s="269"/>
      <c r="C21" s="269"/>
      <c r="D21" s="446"/>
      <c r="E21" s="446"/>
      <c r="F21" s="447"/>
      <c r="G21" s="448"/>
      <c r="I21" s="1038"/>
      <c r="J21" s="854"/>
    </row>
    <row r="22" spans="1:14" ht="13.5">
      <c r="A22" s="382" t="s">
        <v>160</v>
      </c>
      <c r="C22" s="387" t="s">
        <v>8399</v>
      </c>
      <c r="F22" s="385"/>
      <c r="I22" s="574"/>
    </row>
    <row r="23" spans="1:14" ht="13.5">
      <c r="A23" s="385" t="s">
        <v>5</v>
      </c>
      <c r="B23" s="382" t="s">
        <v>161</v>
      </c>
      <c r="C23" s="854" t="s">
        <v>8400</v>
      </c>
      <c r="F23" s="385"/>
      <c r="I23" s="574"/>
    </row>
    <row r="24" spans="1:14" s="384" customFormat="1" ht="13.5">
      <c r="A24" s="385" t="s">
        <v>7</v>
      </c>
      <c r="B24" s="383" t="s">
        <v>162</v>
      </c>
      <c r="C24" s="854" t="s">
        <v>8401</v>
      </c>
      <c r="D24" s="382"/>
      <c r="E24" s="382"/>
      <c r="F24" s="385"/>
      <c r="G24" s="385"/>
      <c r="H24" s="382"/>
      <c r="I24" s="574"/>
    </row>
    <row r="25" spans="1:14" s="384" customFormat="1" ht="13.5">
      <c r="A25" s="385" t="s">
        <v>163</v>
      </c>
      <c r="B25" s="382" t="s">
        <v>164</v>
      </c>
      <c r="C25" s="388" t="s">
        <v>8402</v>
      </c>
      <c r="D25" s="382"/>
      <c r="E25" s="382"/>
      <c r="F25" s="385"/>
      <c r="G25" s="385"/>
      <c r="H25" s="382"/>
      <c r="I25" s="574"/>
    </row>
    <row r="26" spans="1:14" s="384" customFormat="1" ht="13.5">
      <c r="A26" s="385" t="s">
        <v>165</v>
      </c>
      <c r="B26" s="382" t="s">
        <v>166</v>
      </c>
      <c r="C26" s="388" t="s">
        <v>8403</v>
      </c>
      <c r="D26" s="382"/>
      <c r="E26" s="382"/>
      <c r="F26" s="385"/>
      <c r="G26" s="385"/>
      <c r="H26" s="382"/>
      <c r="I26" s="574"/>
    </row>
    <row r="27" spans="1:14" s="384" customFormat="1" ht="13.5">
      <c r="A27" s="385" t="s">
        <v>167</v>
      </c>
      <c r="B27" s="382" t="s">
        <v>168</v>
      </c>
      <c r="C27" s="388" t="s">
        <v>8404</v>
      </c>
      <c r="D27" s="382"/>
      <c r="E27" s="382"/>
      <c r="F27" s="385"/>
      <c r="G27" s="385"/>
      <c r="H27" s="382"/>
      <c r="I27" s="574"/>
    </row>
    <row r="28" spans="1:14" s="384" customFormat="1" ht="13.5">
      <c r="A28" s="385" t="s">
        <v>169</v>
      </c>
      <c r="B28" s="382" t="s">
        <v>170</v>
      </c>
      <c r="C28" s="854" t="s">
        <v>8405</v>
      </c>
      <c r="D28" s="382"/>
      <c r="E28" s="382"/>
      <c r="F28" s="385"/>
      <c r="G28" s="385"/>
      <c r="H28" s="382"/>
      <c r="I28" s="574"/>
    </row>
    <row r="29" spans="1:14" s="384" customFormat="1" ht="13.5">
      <c r="A29" s="496" t="s">
        <v>1292</v>
      </c>
      <c r="B29" s="100" t="s">
        <v>1295</v>
      </c>
      <c r="C29" s="849" t="s">
        <v>8406</v>
      </c>
      <c r="D29" s="382"/>
      <c r="E29" s="382"/>
      <c r="F29" s="385"/>
      <c r="G29" s="385"/>
      <c r="H29" s="382"/>
      <c r="I29" s="574"/>
    </row>
    <row r="30" spans="1:14" s="384" customFormat="1" ht="13.5">
      <c r="A30" s="496" t="s">
        <v>1293</v>
      </c>
      <c r="B30" s="100" t="s">
        <v>1296</v>
      </c>
      <c r="C30" s="854" t="s">
        <v>8407</v>
      </c>
      <c r="D30" s="382"/>
      <c r="E30" s="382"/>
      <c r="F30" s="385"/>
      <c r="G30" s="385"/>
      <c r="H30" s="382"/>
      <c r="I30" s="574"/>
    </row>
    <row r="31" spans="1:14" s="384" customFormat="1" ht="13.5">
      <c r="A31" s="496" t="s">
        <v>1425</v>
      </c>
      <c r="B31" s="100" t="s">
        <v>1424</v>
      </c>
      <c r="D31" s="382"/>
      <c r="E31" s="382"/>
      <c r="F31" s="385"/>
      <c r="G31" s="385"/>
      <c r="H31" s="382"/>
      <c r="I31" s="574"/>
    </row>
    <row r="32" spans="1:14" s="384" customFormat="1" ht="13.5">
      <c r="A32" s="496" t="s">
        <v>1294</v>
      </c>
      <c r="B32" s="100" t="s">
        <v>1297</v>
      </c>
      <c r="C32" s="849"/>
      <c r="D32" s="382"/>
      <c r="E32" s="382"/>
      <c r="F32" s="385"/>
      <c r="G32" s="385"/>
      <c r="H32" s="382"/>
      <c r="I32" s="574"/>
    </row>
    <row r="33" spans="1:9" s="384" customFormat="1" ht="13.5">
      <c r="A33" s="496" t="s">
        <v>171</v>
      </c>
      <c r="B33" s="100" t="s">
        <v>172</v>
      </c>
      <c r="D33" s="382"/>
      <c r="E33" s="382"/>
      <c r="F33" s="385"/>
      <c r="G33" s="385"/>
      <c r="H33" s="382"/>
      <c r="I33" s="574"/>
    </row>
    <row r="34" spans="1:9" ht="13.5">
      <c r="A34" s="496" t="s">
        <v>5415</v>
      </c>
      <c r="B34" s="100" t="s">
        <v>5416</v>
      </c>
      <c r="C34" s="864"/>
      <c r="F34" s="385"/>
      <c r="I34" s="574"/>
    </row>
    <row r="35" spans="1:9" ht="13.5">
      <c r="A35" s="496" t="s">
        <v>7167</v>
      </c>
      <c r="B35" s="100" t="s">
        <v>7168</v>
      </c>
      <c r="C35" s="176"/>
      <c r="F35" s="385"/>
      <c r="I35" s="574"/>
    </row>
    <row r="36" spans="1:9">
      <c r="A36" s="26" t="s">
        <v>7712</v>
      </c>
      <c r="B36" s="849" t="s">
        <v>9836</v>
      </c>
      <c r="C36" s="344"/>
      <c r="F36" s="385"/>
    </row>
    <row r="37" spans="1:9">
      <c r="F37" s="385"/>
    </row>
    <row r="38" spans="1:9">
      <c r="F38" s="385"/>
    </row>
    <row r="39" spans="1:9">
      <c r="F39" s="385"/>
    </row>
    <row r="40" spans="1:9">
      <c r="B40" s="344"/>
      <c r="F40" s="385"/>
    </row>
    <row r="41" spans="1:9">
      <c r="F41" s="385"/>
    </row>
    <row r="42" spans="1:9">
      <c r="F42" s="385"/>
    </row>
    <row r="43" spans="1:9">
      <c r="F43" s="385"/>
    </row>
    <row r="44" spans="1:9">
      <c r="F44" s="385"/>
    </row>
    <row r="45" spans="1:9">
      <c r="F45" s="385"/>
    </row>
    <row r="46" spans="1:9">
      <c r="F46" s="385"/>
    </row>
  </sheetData>
  <sheetProtection algorithmName="SHA-512" hashValue="/P4z/tnM1ij9TiUgAo2ngQNImzCVmUrfhrN4TUpAHcBdTF1yZ9cLfJuE3rWnzXbf7mYPZaozH0oN/qip7eVHVw==" saltValue="E4Hng74LdCQN3Jz35b8ttw==" spinCount="100000" sheet="1" objects="1" scenarios="1"/>
  <mergeCells count="1">
    <mergeCell ref="A6:G6"/>
  </mergeCells>
  <phoneticPr fontId="123" type="noConversion"/>
  <pageMargins left="0.5" right="0.5" top="1" bottom="0.92" header="0.5" footer="0.22"/>
  <pageSetup scale="35" fitToHeight="10"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9"/>
  <sheetViews>
    <sheetView zoomScale="90" zoomScaleNormal="90" workbookViewId="0"/>
  </sheetViews>
  <sheetFormatPr defaultColWidth="9.125" defaultRowHeight="12"/>
  <cols>
    <col min="1" max="1" width="28.5" style="849" customWidth="1"/>
    <col min="2" max="2" width="37.875" style="849" customWidth="1"/>
    <col min="3" max="3" width="38.5" style="384" customWidth="1"/>
    <col min="4" max="4" width="12.875" style="849" customWidth="1"/>
    <col min="5" max="5" width="11.875" style="849" customWidth="1"/>
    <col min="6" max="6" width="8.5" style="849" customWidth="1"/>
    <col min="7" max="7" width="14.375" style="855" customWidth="1"/>
    <col min="8" max="8" width="11.5" style="855" customWidth="1"/>
    <col min="9" max="9" width="15.5" style="849" customWidth="1"/>
    <col min="10" max="10" width="10.125" style="849" customWidth="1"/>
    <col min="11" max="11" width="9.875" style="849" bestFit="1" customWidth="1"/>
    <col min="12" max="16384" width="9.125" style="849"/>
  </cols>
  <sheetData>
    <row r="1" spans="1:9" ht="15.75" thickBot="1">
      <c r="C1" s="1073" t="s">
        <v>410</v>
      </c>
    </row>
    <row r="2" spans="1:9" ht="24.75" thickBot="1">
      <c r="A2" s="850" t="s">
        <v>0</v>
      </c>
      <c r="B2" s="851" t="s">
        <v>1</v>
      </c>
      <c r="C2" s="852" t="s">
        <v>2</v>
      </c>
      <c r="D2" s="565" t="s">
        <v>3498</v>
      </c>
      <c r="E2" s="968" t="s">
        <v>6494</v>
      </c>
      <c r="F2" s="853" t="s">
        <v>4</v>
      </c>
      <c r="G2" s="584" t="s">
        <v>8398</v>
      </c>
      <c r="H2" s="1074" t="s">
        <v>11135</v>
      </c>
      <c r="I2" s="1074" t="s">
        <v>5928</v>
      </c>
    </row>
    <row r="3" spans="1:9" ht="12.75" thickBot="1">
      <c r="A3" s="318" t="s">
        <v>7028</v>
      </c>
      <c r="B3" s="858"/>
      <c r="C3" s="858"/>
      <c r="D3" s="319"/>
      <c r="E3" s="319"/>
      <c r="F3" s="319"/>
      <c r="G3" s="860"/>
      <c r="H3" s="395"/>
    </row>
    <row r="4" spans="1:9" ht="108">
      <c r="A4" s="503" t="s">
        <v>6997</v>
      </c>
      <c r="B4" s="504" t="s">
        <v>6998</v>
      </c>
      <c r="C4" s="504" t="s">
        <v>7026</v>
      </c>
      <c r="D4" s="505">
        <v>125100</v>
      </c>
      <c r="E4" s="14" t="s">
        <v>6495</v>
      </c>
      <c r="F4" s="506" t="s">
        <v>167</v>
      </c>
      <c r="G4" s="506" t="s">
        <v>3663</v>
      </c>
      <c r="H4" s="1075">
        <v>44012</v>
      </c>
    </row>
    <row r="5" spans="1:9" ht="132.75" thickBot="1">
      <c r="A5" s="503" t="s">
        <v>6999</v>
      </c>
      <c r="B5" s="504" t="s">
        <v>7000</v>
      </c>
      <c r="C5" s="504" t="s">
        <v>7027</v>
      </c>
      <c r="D5" s="505">
        <v>206700</v>
      </c>
      <c r="E5" s="14" t="s">
        <v>6495</v>
      </c>
      <c r="F5" s="506" t="s">
        <v>167</v>
      </c>
      <c r="G5" s="506" t="s">
        <v>3663</v>
      </c>
      <c r="H5" s="1075">
        <v>44012</v>
      </c>
    </row>
    <row r="6" spans="1:9" ht="12.75" thickBot="1">
      <c r="A6" s="229" t="s">
        <v>6856</v>
      </c>
      <c r="B6" s="132"/>
      <c r="C6" s="132"/>
      <c r="D6" s="302"/>
      <c r="E6" s="302"/>
      <c r="F6" s="302"/>
      <c r="G6" s="860"/>
      <c r="H6" s="395"/>
    </row>
    <row r="7" spans="1:9" ht="132.75" thickBot="1">
      <c r="A7" s="110" t="s">
        <v>6857</v>
      </c>
      <c r="B7" s="109" t="s">
        <v>6858</v>
      </c>
      <c r="C7" s="216" t="s">
        <v>6859</v>
      </c>
      <c r="D7" s="53">
        <v>14400</v>
      </c>
      <c r="E7" s="74" t="s">
        <v>6495</v>
      </c>
      <c r="F7" s="74" t="s">
        <v>167</v>
      </c>
      <c r="G7" s="74" t="s">
        <v>3663</v>
      </c>
      <c r="H7" s="1075">
        <v>44012</v>
      </c>
    </row>
    <row r="8" spans="1:9" ht="12.75" thickBot="1">
      <c r="A8" s="1217" t="s">
        <v>8589</v>
      </c>
      <c r="B8" s="858"/>
      <c r="C8" s="858"/>
      <c r="D8" s="858"/>
      <c r="E8" s="858"/>
      <c r="F8" s="858"/>
      <c r="G8" s="860"/>
      <c r="H8" s="395"/>
    </row>
    <row r="9" spans="1:9" ht="84">
      <c r="A9" s="1255" t="s">
        <v>6828</v>
      </c>
      <c r="B9" s="296" t="s">
        <v>8590</v>
      </c>
      <c r="C9" s="303" t="s">
        <v>8591</v>
      </c>
      <c r="D9" s="304">
        <v>28000</v>
      </c>
      <c r="E9" s="304" t="s">
        <v>6495</v>
      </c>
      <c r="F9" s="637" t="s">
        <v>5415</v>
      </c>
      <c r="G9" s="279" t="s">
        <v>3663</v>
      </c>
      <c r="H9" s="1075">
        <v>44012</v>
      </c>
    </row>
    <row r="10" spans="1:9" ht="96">
      <c r="A10" s="1255" t="s">
        <v>8995</v>
      </c>
      <c r="B10" s="296" t="s">
        <v>8996</v>
      </c>
      <c r="C10" s="303" t="s">
        <v>8997</v>
      </c>
      <c r="D10" s="304">
        <v>14000</v>
      </c>
      <c r="E10" s="304" t="s">
        <v>6495</v>
      </c>
      <c r="F10" s="637" t="s">
        <v>5415</v>
      </c>
      <c r="G10" s="279" t="s">
        <v>8395</v>
      </c>
      <c r="H10" s="1075">
        <v>44012</v>
      </c>
    </row>
    <row r="11" spans="1:9" ht="96">
      <c r="A11" s="1255" t="s">
        <v>8647</v>
      </c>
      <c r="B11" s="296" t="s">
        <v>8648</v>
      </c>
      <c r="C11" s="303" t="s">
        <v>8649</v>
      </c>
      <c r="D11" s="304">
        <v>28000</v>
      </c>
      <c r="E11" s="304" t="s">
        <v>6495</v>
      </c>
      <c r="F11" s="637" t="s">
        <v>5415</v>
      </c>
      <c r="G11" s="279" t="s">
        <v>6232</v>
      </c>
      <c r="H11" s="1075">
        <v>44012</v>
      </c>
    </row>
    <row r="12" spans="1:9" ht="120">
      <c r="A12" s="1255" t="s">
        <v>8622</v>
      </c>
      <c r="B12" s="296" t="s">
        <v>8623</v>
      </c>
      <c r="C12" s="303" t="s">
        <v>8624</v>
      </c>
      <c r="D12" s="304">
        <v>28000</v>
      </c>
      <c r="E12" s="304" t="s">
        <v>6495</v>
      </c>
      <c r="F12" s="637" t="s">
        <v>5415</v>
      </c>
      <c r="G12" s="279" t="s">
        <v>3663</v>
      </c>
      <c r="H12" s="1075">
        <v>44012</v>
      </c>
    </row>
    <row r="13" spans="1:9" ht="108">
      <c r="A13" s="1255" t="s">
        <v>8980</v>
      </c>
      <c r="B13" s="296" t="s">
        <v>8981</v>
      </c>
      <c r="C13" s="303" t="s">
        <v>8982</v>
      </c>
      <c r="D13" s="304">
        <v>35000</v>
      </c>
      <c r="E13" s="304" t="s">
        <v>6495</v>
      </c>
      <c r="F13" s="637" t="s">
        <v>5415</v>
      </c>
      <c r="G13" s="279" t="s">
        <v>3666</v>
      </c>
      <c r="H13" s="1075">
        <v>44012</v>
      </c>
    </row>
    <row r="14" spans="1:9" ht="120">
      <c r="A14" s="1255" t="s">
        <v>8989</v>
      </c>
      <c r="B14" s="296" t="s">
        <v>8990</v>
      </c>
      <c r="C14" s="303" t="s">
        <v>8991</v>
      </c>
      <c r="D14" s="304">
        <v>28000</v>
      </c>
      <c r="E14" s="304" t="s">
        <v>6495</v>
      </c>
      <c r="F14" s="637" t="s">
        <v>5415</v>
      </c>
      <c r="G14" s="279" t="s">
        <v>3666</v>
      </c>
      <c r="H14" s="1075">
        <v>44012</v>
      </c>
    </row>
    <row r="15" spans="1:9" ht="120">
      <c r="A15" s="1255" t="s">
        <v>7252</v>
      </c>
      <c r="B15" s="296" t="s">
        <v>8592</v>
      </c>
      <c r="C15" s="303" t="s">
        <v>8593</v>
      </c>
      <c r="D15" s="362">
        <v>35000</v>
      </c>
      <c r="E15" s="277" t="s">
        <v>6495</v>
      </c>
      <c r="F15" s="1256" t="s">
        <v>5415</v>
      </c>
      <c r="G15" s="277" t="s">
        <v>3666</v>
      </c>
      <c r="H15" s="1075">
        <v>44012</v>
      </c>
    </row>
    <row r="16" spans="1:9" ht="132">
      <c r="A16" s="280" t="s">
        <v>8521</v>
      </c>
      <c r="B16" s="296" t="s">
        <v>8522</v>
      </c>
      <c r="C16" s="296" t="s">
        <v>8523</v>
      </c>
      <c r="D16" s="304">
        <v>28000</v>
      </c>
      <c r="E16" s="304" t="s">
        <v>6495</v>
      </c>
      <c r="F16" s="637" t="s">
        <v>5415</v>
      </c>
      <c r="G16" s="279" t="s">
        <v>3663</v>
      </c>
      <c r="H16" s="1075">
        <v>44012</v>
      </c>
    </row>
    <row r="17" spans="1:12" ht="84.75" thickBot="1">
      <c r="A17" s="280" t="s">
        <v>8983</v>
      </c>
      <c r="B17" s="296" t="s">
        <v>8984</v>
      </c>
      <c r="C17" s="296" t="s">
        <v>8985</v>
      </c>
      <c r="D17" s="304">
        <v>28000</v>
      </c>
      <c r="E17" s="304" t="s">
        <v>6495</v>
      </c>
      <c r="F17" s="637" t="s">
        <v>5415</v>
      </c>
      <c r="G17" s="279" t="s">
        <v>3664</v>
      </c>
      <c r="H17" s="1075">
        <v>44012</v>
      </c>
    </row>
    <row r="18" spans="1:12" ht="12.75" thickBot="1">
      <c r="A18" s="137" t="s">
        <v>11136</v>
      </c>
      <c r="B18" s="858"/>
      <c r="C18" s="858"/>
      <c r="D18" s="858"/>
      <c r="E18" s="227"/>
      <c r="F18" s="227"/>
      <c r="G18" s="860"/>
      <c r="H18" s="1076"/>
      <c r="L18" s="857"/>
    </row>
    <row r="19" spans="1:12" ht="24.75" thickBot="1">
      <c r="A19" s="113" t="s">
        <v>11137</v>
      </c>
      <c r="B19" s="122" t="s">
        <v>11138</v>
      </c>
      <c r="C19" s="114" t="s">
        <v>11138</v>
      </c>
      <c r="D19" s="13">
        <v>55495</v>
      </c>
      <c r="E19" s="14" t="s">
        <v>6495</v>
      </c>
      <c r="F19" s="14" t="s">
        <v>5</v>
      </c>
      <c r="G19" s="14" t="s">
        <v>6013</v>
      </c>
      <c r="H19" s="1075">
        <v>44074</v>
      </c>
      <c r="L19" s="857"/>
    </row>
    <row r="20" spans="1:12" ht="12.75" thickBot="1">
      <c r="A20" s="137" t="s">
        <v>11139</v>
      </c>
      <c r="B20" s="858"/>
      <c r="C20" s="858"/>
      <c r="D20" s="858"/>
      <c r="E20" s="227"/>
      <c r="F20" s="227"/>
      <c r="G20" s="860"/>
      <c r="H20" s="1076"/>
      <c r="L20" s="857"/>
    </row>
    <row r="21" spans="1:12" ht="24.75" thickBot="1">
      <c r="A21" s="113" t="s">
        <v>11140</v>
      </c>
      <c r="B21" s="122" t="s">
        <v>11141</v>
      </c>
      <c r="C21" s="114" t="s">
        <v>11141</v>
      </c>
      <c r="D21" s="13">
        <v>55495</v>
      </c>
      <c r="E21" s="14" t="s">
        <v>6495</v>
      </c>
      <c r="F21" s="14" t="s">
        <v>5</v>
      </c>
      <c r="G21" s="14" t="s">
        <v>6013</v>
      </c>
      <c r="H21" s="1075">
        <v>44074</v>
      </c>
      <c r="L21" s="857"/>
    </row>
    <row r="22" spans="1:12" ht="12.75" thickBot="1">
      <c r="A22" s="137" t="s">
        <v>11142</v>
      </c>
      <c r="B22" s="858"/>
      <c r="C22" s="858"/>
      <c r="D22" s="858"/>
      <c r="E22" s="227"/>
      <c r="F22" s="227"/>
      <c r="G22" s="860"/>
      <c r="H22" s="1076"/>
      <c r="L22" s="857"/>
    </row>
    <row r="23" spans="1:12" ht="24">
      <c r="A23" s="113" t="s">
        <v>11143</v>
      </c>
      <c r="B23" s="122" t="s">
        <v>11144</v>
      </c>
      <c r="C23" s="114" t="s">
        <v>11145</v>
      </c>
      <c r="D23" s="13">
        <v>1450</v>
      </c>
      <c r="E23" s="14" t="s">
        <v>6495</v>
      </c>
      <c r="F23" s="14" t="s">
        <v>5</v>
      </c>
      <c r="G23" s="14" t="s">
        <v>6013</v>
      </c>
      <c r="H23" s="1075">
        <v>44074</v>
      </c>
      <c r="L23" s="857"/>
    </row>
    <row r="24" spans="1:12" ht="24">
      <c r="A24" s="113" t="s">
        <v>11146</v>
      </c>
      <c r="B24" s="122" t="s">
        <v>11147</v>
      </c>
      <c r="C24" s="114" t="s">
        <v>11145</v>
      </c>
      <c r="D24" s="13">
        <v>850</v>
      </c>
      <c r="E24" s="14" t="s">
        <v>6495</v>
      </c>
      <c r="F24" s="14" t="s">
        <v>5</v>
      </c>
      <c r="G24" s="14" t="s">
        <v>6013</v>
      </c>
      <c r="H24" s="1075">
        <v>44074</v>
      </c>
      <c r="L24" s="857"/>
    </row>
    <row r="25" spans="1:12" ht="24">
      <c r="A25" s="113" t="s">
        <v>11148</v>
      </c>
      <c r="B25" s="122" t="s">
        <v>11149</v>
      </c>
      <c r="C25" s="114" t="s">
        <v>11150</v>
      </c>
      <c r="D25" s="13">
        <v>500</v>
      </c>
      <c r="E25" s="14" t="s">
        <v>6495</v>
      </c>
      <c r="F25" s="14" t="s">
        <v>5</v>
      </c>
      <c r="G25" s="14" t="s">
        <v>6013</v>
      </c>
      <c r="H25" s="1075">
        <v>44074</v>
      </c>
      <c r="L25" s="857"/>
    </row>
    <row r="26" spans="1:12" ht="24">
      <c r="A26" s="113" t="s">
        <v>11151</v>
      </c>
      <c r="B26" s="122" t="s">
        <v>11152</v>
      </c>
      <c r="C26" s="114" t="s">
        <v>11150</v>
      </c>
      <c r="D26" s="13">
        <v>595</v>
      </c>
      <c r="E26" s="14" t="s">
        <v>6495</v>
      </c>
      <c r="F26" s="14" t="s">
        <v>5</v>
      </c>
      <c r="G26" s="14" t="s">
        <v>6013</v>
      </c>
      <c r="H26" s="1075">
        <v>44074</v>
      </c>
      <c r="L26" s="857"/>
    </row>
    <row r="27" spans="1:12" ht="24">
      <c r="A27" s="113" t="s">
        <v>11153</v>
      </c>
      <c r="B27" s="122" t="s">
        <v>11154</v>
      </c>
      <c r="C27" s="114" t="s">
        <v>11150</v>
      </c>
      <c r="D27" s="13">
        <v>395</v>
      </c>
      <c r="E27" s="14" t="s">
        <v>6495</v>
      </c>
      <c r="F27" s="14" t="s">
        <v>5</v>
      </c>
      <c r="G27" s="14" t="s">
        <v>6013</v>
      </c>
      <c r="H27" s="1075">
        <v>44074</v>
      </c>
      <c r="L27" s="857"/>
    </row>
    <row r="28" spans="1:12" ht="24">
      <c r="A28" s="113" t="s">
        <v>11155</v>
      </c>
      <c r="B28" s="122" t="s">
        <v>11156</v>
      </c>
      <c r="C28" s="114" t="s">
        <v>11157</v>
      </c>
      <c r="D28" s="13">
        <v>1350</v>
      </c>
      <c r="E28" s="14" t="s">
        <v>6495</v>
      </c>
      <c r="F28" s="14" t="s">
        <v>5</v>
      </c>
      <c r="G28" s="14" t="s">
        <v>6013</v>
      </c>
      <c r="H28" s="1075">
        <v>44074</v>
      </c>
      <c r="L28" s="857"/>
    </row>
    <row r="29" spans="1:12" ht="24.75" thickBot="1">
      <c r="A29" s="113" t="s">
        <v>11158</v>
      </c>
      <c r="B29" s="122" t="s">
        <v>11159</v>
      </c>
      <c r="C29" s="114" t="s">
        <v>11157</v>
      </c>
      <c r="D29" s="13">
        <v>950</v>
      </c>
      <c r="E29" s="14" t="s">
        <v>6495</v>
      </c>
      <c r="F29" s="14" t="s">
        <v>5</v>
      </c>
      <c r="G29" s="14" t="s">
        <v>6013</v>
      </c>
      <c r="H29" s="1075">
        <v>44074</v>
      </c>
      <c r="L29" s="857"/>
    </row>
    <row r="30" spans="1:12" ht="12.75" thickBot="1">
      <c r="A30" s="137" t="s">
        <v>11160</v>
      </c>
      <c r="B30" s="858"/>
      <c r="C30" s="858"/>
      <c r="D30" s="858"/>
      <c r="E30" s="227"/>
      <c r="F30" s="227"/>
      <c r="G30" s="860"/>
      <c r="H30" s="1076"/>
      <c r="L30" s="857"/>
    </row>
    <row r="31" spans="1:12" ht="24">
      <c r="A31" s="113" t="s">
        <v>11161</v>
      </c>
      <c r="B31" s="122" t="s">
        <v>11162</v>
      </c>
      <c r="C31" s="114" t="s">
        <v>11145</v>
      </c>
      <c r="D31" s="13">
        <v>1450</v>
      </c>
      <c r="E31" s="14" t="s">
        <v>6495</v>
      </c>
      <c r="F31" s="14" t="s">
        <v>5</v>
      </c>
      <c r="G31" s="14" t="s">
        <v>6013</v>
      </c>
      <c r="H31" s="1075">
        <v>44074</v>
      </c>
      <c r="L31" s="857"/>
    </row>
    <row r="32" spans="1:12" ht="24">
      <c r="A32" s="113" t="s">
        <v>11163</v>
      </c>
      <c r="B32" s="122" t="s">
        <v>11164</v>
      </c>
      <c r="C32" s="114" t="s">
        <v>11145</v>
      </c>
      <c r="D32" s="13">
        <v>850</v>
      </c>
      <c r="E32" s="14" t="s">
        <v>6495</v>
      </c>
      <c r="F32" s="14" t="s">
        <v>5</v>
      </c>
      <c r="G32" s="14" t="s">
        <v>6013</v>
      </c>
      <c r="H32" s="1075">
        <v>44074</v>
      </c>
      <c r="L32" s="857"/>
    </row>
    <row r="33" spans="1:12" ht="24">
      <c r="A33" s="113" t="s">
        <v>11165</v>
      </c>
      <c r="B33" s="122" t="s">
        <v>11166</v>
      </c>
      <c r="C33" s="114" t="s">
        <v>11150</v>
      </c>
      <c r="D33" s="13">
        <v>500</v>
      </c>
      <c r="E33" s="14" t="s">
        <v>6495</v>
      </c>
      <c r="F33" s="14" t="s">
        <v>5</v>
      </c>
      <c r="G33" s="14" t="s">
        <v>6013</v>
      </c>
      <c r="H33" s="1075">
        <v>44074</v>
      </c>
      <c r="L33" s="857"/>
    </row>
    <row r="34" spans="1:12" ht="24">
      <c r="A34" s="113" t="s">
        <v>11167</v>
      </c>
      <c r="B34" s="122" t="s">
        <v>11168</v>
      </c>
      <c r="C34" s="114" t="s">
        <v>11150</v>
      </c>
      <c r="D34" s="13">
        <v>595</v>
      </c>
      <c r="E34" s="14" t="s">
        <v>6495</v>
      </c>
      <c r="F34" s="14" t="s">
        <v>5</v>
      </c>
      <c r="G34" s="14" t="s">
        <v>6013</v>
      </c>
      <c r="H34" s="1075">
        <v>44074</v>
      </c>
      <c r="L34" s="857"/>
    </row>
    <row r="35" spans="1:12" ht="24">
      <c r="A35" s="113" t="s">
        <v>11169</v>
      </c>
      <c r="B35" s="122" t="s">
        <v>11170</v>
      </c>
      <c r="C35" s="114" t="s">
        <v>11150</v>
      </c>
      <c r="D35" s="13">
        <v>395</v>
      </c>
      <c r="E35" s="14" t="s">
        <v>6495</v>
      </c>
      <c r="F35" s="14" t="s">
        <v>5</v>
      </c>
      <c r="G35" s="14" t="s">
        <v>6013</v>
      </c>
      <c r="H35" s="1075">
        <v>44074</v>
      </c>
      <c r="L35" s="857"/>
    </row>
    <row r="36" spans="1:12" ht="24">
      <c r="A36" s="113" t="s">
        <v>11171</v>
      </c>
      <c r="B36" s="122" t="s">
        <v>11172</v>
      </c>
      <c r="C36" s="114" t="s">
        <v>11157</v>
      </c>
      <c r="D36" s="13">
        <v>1350</v>
      </c>
      <c r="E36" s="14" t="s">
        <v>6495</v>
      </c>
      <c r="F36" s="14" t="s">
        <v>5</v>
      </c>
      <c r="G36" s="14" t="s">
        <v>6013</v>
      </c>
      <c r="H36" s="1075">
        <v>44074</v>
      </c>
      <c r="L36" s="857"/>
    </row>
    <row r="37" spans="1:12" ht="24.75" thickBot="1">
      <c r="A37" s="113" t="s">
        <v>11173</v>
      </c>
      <c r="B37" s="122" t="s">
        <v>11174</v>
      </c>
      <c r="C37" s="114" t="s">
        <v>11157</v>
      </c>
      <c r="D37" s="13">
        <v>950</v>
      </c>
      <c r="E37" s="14" t="s">
        <v>6495</v>
      </c>
      <c r="F37" s="14" t="s">
        <v>5</v>
      </c>
      <c r="G37" s="14" t="s">
        <v>6013</v>
      </c>
      <c r="H37" s="1075">
        <v>44074</v>
      </c>
      <c r="L37" s="857"/>
    </row>
    <row r="38" spans="1:12" ht="12.75" thickBot="1">
      <c r="A38" s="137" t="s">
        <v>2497</v>
      </c>
      <c r="B38" s="858"/>
      <c r="C38" s="858"/>
      <c r="D38" s="858"/>
      <c r="E38" s="227"/>
      <c r="F38" s="227"/>
      <c r="G38" s="860"/>
      <c r="H38" s="1076"/>
      <c r="L38" s="857"/>
    </row>
    <row r="39" spans="1:12">
      <c r="A39" s="120" t="s">
        <v>11175</v>
      </c>
      <c r="B39" s="114" t="s">
        <v>11176</v>
      </c>
      <c r="C39" s="114" t="s">
        <v>11177</v>
      </c>
      <c r="D39" s="13">
        <v>3895</v>
      </c>
      <c r="E39" s="828" t="s">
        <v>6495</v>
      </c>
      <c r="F39" s="14" t="s">
        <v>165</v>
      </c>
      <c r="G39" s="14" t="s">
        <v>6013</v>
      </c>
      <c r="H39" s="1075">
        <v>44074</v>
      </c>
      <c r="L39" s="857"/>
    </row>
    <row r="40" spans="1:12">
      <c r="A40" s="113" t="s">
        <v>11178</v>
      </c>
      <c r="B40" s="122" t="s">
        <v>11179</v>
      </c>
      <c r="C40" s="114" t="s">
        <v>11180</v>
      </c>
      <c r="D40" s="13">
        <v>3195</v>
      </c>
      <c r="E40" s="828" t="s">
        <v>6495</v>
      </c>
      <c r="F40" s="14" t="s">
        <v>165</v>
      </c>
      <c r="G40" s="14" t="s">
        <v>6013</v>
      </c>
      <c r="H40" s="1075">
        <v>44074</v>
      </c>
      <c r="L40" s="857"/>
    </row>
    <row r="41" spans="1:12">
      <c r="A41" s="120" t="s">
        <v>11181</v>
      </c>
      <c r="B41" s="114" t="s">
        <v>11182</v>
      </c>
      <c r="C41" s="114" t="s">
        <v>11183</v>
      </c>
      <c r="D41" s="13">
        <v>2195</v>
      </c>
      <c r="E41" s="828" t="s">
        <v>6495</v>
      </c>
      <c r="F41" s="14" t="s">
        <v>165</v>
      </c>
      <c r="G41" s="14" t="s">
        <v>6013</v>
      </c>
      <c r="H41" s="1075">
        <v>44074</v>
      </c>
      <c r="L41" s="857"/>
    </row>
    <row r="42" spans="1:12">
      <c r="A42" s="113" t="s">
        <v>11184</v>
      </c>
      <c r="B42" s="114" t="s">
        <v>11185</v>
      </c>
      <c r="C42" s="114" t="s">
        <v>11186</v>
      </c>
      <c r="D42" s="13">
        <v>2195</v>
      </c>
      <c r="E42" s="828" t="s">
        <v>6495</v>
      </c>
      <c r="F42" s="14" t="s">
        <v>165</v>
      </c>
      <c r="G42" s="14" t="s">
        <v>6013</v>
      </c>
      <c r="H42" s="1075">
        <v>44074</v>
      </c>
      <c r="L42" s="857"/>
    </row>
    <row r="43" spans="1:12">
      <c r="A43" s="113" t="s">
        <v>11187</v>
      </c>
      <c r="B43" s="114" t="s">
        <v>11188</v>
      </c>
      <c r="C43" s="114" t="s">
        <v>11189</v>
      </c>
      <c r="D43" s="13">
        <v>2195</v>
      </c>
      <c r="E43" s="828" t="s">
        <v>6495</v>
      </c>
      <c r="F43" s="14" t="s">
        <v>165</v>
      </c>
      <c r="G43" s="14" t="s">
        <v>6013</v>
      </c>
      <c r="H43" s="1075">
        <v>44074</v>
      </c>
      <c r="L43" s="857"/>
    </row>
    <row r="44" spans="1:12" ht="36">
      <c r="A44" s="113" t="s">
        <v>11190</v>
      </c>
      <c r="B44" s="114" t="s">
        <v>11191</v>
      </c>
      <c r="C44" s="114" t="s">
        <v>11192</v>
      </c>
      <c r="D44" s="13">
        <v>2195</v>
      </c>
      <c r="E44" s="828" t="s">
        <v>6495</v>
      </c>
      <c r="F44" s="14" t="s">
        <v>165</v>
      </c>
      <c r="G44" s="14" t="s">
        <v>6013</v>
      </c>
      <c r="H44" s="1075">
        <v>44074</v>
      </c>
      <c r="L44" s="857"/>
    </row>
    <row r="45" spans="1:12">
      <c r="A45" s="120" t="s">
        <v>11193</v>
      </c>
      <c r="B45" s="114" t="s">
        <v>11194</v>
      </c>
      <c r="C45" s="114" t="s">
        <v>11195</v>
      </c>
      <c r="D45" s="13">
        <v>3195</v>
      </c>
      <c r="E45" s="828" t="s">
        <v>6495</v>
      </c>
      <c r="F45" s="14" t="s">
        <v>165</v>
      </c>
      <c r="G45" s="14" t="s">
        <v>6013</v>
      </c>
      <c r="H45" s="1075">
        <v>44074</v>
      </c>
      <c r="L45" s="857"/>
    </row>
    <row r="46" spans="1:12">
      <c r="A46" s="120" t="s">
        <v>11196</v>
      </c>
      <c r="B46" s="114" t="s">
        <v>11197</v>
      </c>
      <c r="C46" s="114" t="s">
        <v>11198</v>
      </c>
      <c r="D46" s="13">
        <v>2195</v>
      </c>
      <c r="E46" s="828" t="s">
        <v>6495</v>
      </c>
      <c r="F46" s="14" t="s">
        <v>165</v>
      </c>
      <c r="G46" s="14" t="s">
        <v>6013</v>
      </c>
      <c r="H46" s="1075">
        <v>44074</v>
      </c>
      <c r="L46" s="857"/>
    </row>
    <row r="47" spans="1:12">
      <c r="A47" s="120" t="s">
        <v>11199</v>
      </c>
      <c r="B47" s="114" t="s">
        <v>11200</v>
      </c>
      <c r="C47" s="114" t="s">
        <v>11201</v>
      </c>
      <c r="D47" s="13">
        <v>3195</v>
      </c>
      <c r="E47" s="828" t="s">
        <v>6495</v>
      </c>
      <c r="F47" s="14" t="s">
        <v>165</v>
      </c>
      <c r="G47" s="14" t="s">
        <v>6013</v>
      </c>
      <c r="H47" s="1075">
        <v>44074</v>
      </c>
      <c r="L47" s="857"/>
    </row>
    <row r="48" spans="1:12">
      <c r="A48" s="113" t="s">
        <v>11202</v>
      </c>
      <c r="B48" s="114" t="s">
        <v>11203</v>
      </c>
      <c r="C48" s="114" t="s">
        <v>11189</v>
      </c>
      <c r="D48" s="13">
        <v>595</v>
      </c>
      <c r="E48" s="828" t="s">
        <v>6495</v>
      </c>
      <c r="F48" s="14" t="s">
        <v>165</v>
      </c>
      <c r="G48" s="14" t="s">
        <v>6013</v>
      </c>
      <c r="H48" s="1075">
        <v>44074</v>
      </c>
      <c r="L48" s="857"/>
    </row>
    <row r="49" spans="1:12">
      <c r="A49" s="113" t="s">
        <v>11204</v>
      </c>
      <c r="B49" s="114" t="s">
        <v>11205</v>
      </c>
      <c r="C49" s="114" t="s">
        <v>1888</v>
      </c>
      <c r="D49" s="13">
        <v>1595</v>
      </c>
      <c r="E49" s="828" t="s">
        <v>6495</v>
      </c>
      <c r="F49" s="14" t="s">
        <v>165</v>
      </c>
      <c r="G49" s="14" t="s">
        <v>6013</v>
      </c>
      <c r="H49" s="1075">
        <v>44074</v>
      </c>
      <c r="L49" s="857"/>
    </row>
    <row r="50" spans="1:12">
      <c r="A50" s="113" t="s">
        <v>11206</v>
      </c>
      <c r="B50" s="122" t="s">
        <v>11207</v>
      </c>
      <c r="C50" s="114" t="s">
        <v>11208</v>
      </c>
      <c r="D50" s="13">
        <v>3495</v>
      </c>
      <c r="E50" s="828" t="s">
        <v>6495</v>
      </c>
      <c r="F50" s="14" t="s">
        <v>165</v>
      </c>
      <c r="G50" s="14" t="s">
        <v>6013</v>
      </c>
      <c r="H50" s="1075">
        <v>44074</v>
      </c>
      <c r="L50" s="857"/>
    </row>
    <row r="51" spans="1:12">
      <c r="A51" s="120" t="s">
        <v>11209</v>
      </c>
      <c r="B51" s="114" t="s">
        <v>11210</v>
      </c>
      <c r="C51" s="114" t="s">
        <v>11211</v>
      </c>
      <c r="D51" s="13">
        <v>795</v>
      </c>
      <c r="E51" s="828" t="s">
        <v>6495</v>
      </c>
      <c r="F51" s="14" t="s">
        <v>165</v>
      </c>
      <c r="G51" s="14" t="s">
        <v>6013</v>
      </c>
      <c r="H51" s="1075">
        <v>44074</v>
      </c>
      <c r="L51" s="857"/>
    </row>
    <row r="52" spans="1:12">
      <c r="A52" s="120" t="s">
        <v>11212</v>
      </c>
      <c r="B52" s="114" t="s">
        <v>11213</v>
      </c>
      <c r="C52" s="114" t="s">
        <v>11214</v>
      </c>
      <c r="D52" s="13">
        <v>895</v>
      </c>
      <c r="E52" s="828" t="s">
        <v>6495</v>
      </c>
      <c r="F52" s="14" t="s">
        <v>165</v>
      </c>
      <c r="G52" s="14" t="s">
        <v>6013</v>
      </c>
      <c r="H52" s="1075">
        <v>44074</v>
      </c>
      <c r="L52" s="857"/>
    </row>
    <row r="53" spans="1:12">
      <c r="A53" s="113" t="s">
        <v>11215</v>
      </c>
      <c r="B53" s="122" t="s">
        <v>11210</v>
      </c>
      <c r="C53" s="114" t="s">
        <v>11216</v>
      </c>
      <c r="D53" s="13">
        <v>795</v>
      </c>
      <c r="E53" s="828" t="s">
        <v>6495</v>
      </c>
      <c r="F53" s="14" t="s">
        <v>165</v>
      </c>
      <c r="G53" s="14" t="s">
        <v>6013</v>
      </c>
      <c r="H53" s="1075">
        <v>44074</v>
      </c>
      <c r="L53" s="857"/>
    </row>
    <row r="54" spans="1:12">
      <c r="A54" s="120" t="s">
        <v>11217</v>
      </c>
      <c r="B54" s="114" t="s">
        <v>11218</v>
      </c>
      <c r="C54" s="114" t="s">
        <v>11219</v>
      </c>
      <c r="D54" s="13">
        <v>325</v>
      </c>
      <c r="E54" s="828" t="s">
        <v>6495</v>
      </c>
      <c r="F54" s="14" t="s">
        <v>165</v>
      </c>
      <c r="G54" s="14" t="s">
        <v>6013</v>
      </c>
      <c r="H54" s="1075">
        <v>44074</v>
      </c>
      <c r="L54" s="857"/>
    </row>
    <row r="55" spans="1:12">
      <c r="A55" s="113" t="s">
        <v>11220</v>
      </c>
      <c r="B55" s="122" t="s">
        <v>11221</v>
      </c>
      <c r="C55" s="114" t="s">
        <v>11208</v>
      </c>
      <c r="D55" s="13">
        <v>395</v>
      </c>
      <c r="E55" s="828" t="s">
        <v>6495</v>
      </c>
      <c r="F55" s="14" t="s">
        <v>165</v>
      </c>
      <c r="G55" s="14" t="s">
        <v>6013</v>
      </c>
      <c r="H55" s="1075">
        <v>44074</v>
      </c>
      <c r="L55" s="857"/>
    </row>
    <row r="56" spans="1:12">
      <c r="A56" s="113" t="s">
        <v>11222</v>
      </c>
      <c r="B56" s="122" t="s">
        <v>11223</v>
      </c>
      <c r="C56" s="114" t="s">
        <v>11216</v>
      </c>
      <c r="D56" s="13">
        <v>295</v>
      </c>
      <c r="E56" s="828" t="s">
        <v>6495</v>
      </c>
      <c r="F56" s="14" t="s">
        <v>165</v>
      </c>
      <c r="G56" s="14" t="s">
        <v>6013</v>
      </c>
      <c r="H56" s="1075">
        <v>44074</v>
      </c>
      <c r="L56" s="857"/>
    </row>
    <row r="57" spans="1:12">
      <c r="A57" s="113" t="s">
        <v>11224</v>
      </c>
      <c r="B57" s="122" t="s">
        <v>11225</v>
      </c>
      <c r="C57" s="114" t="s">
        <v>11226</v>
      </c>
      <c r="D57" s="13">
        <v>195</v>
      </c>
      <c r="E57" s="828" t="s">
        <v>6495</v>
      </c>
      <c r="F57" s="14" t="s">
        <v>165</v>
      </c>
      <c r="G57" s="14" t="s">
        <v>6013</v>
      </c>
      <c r="H57" s="1075">
        <v>44074</v>
      </c>
      <c r="L57" s="857"/>
    </row>
    <row r="58" spans="1:12">
      <c r="A58" s="120" t="s">
        <v>11227</v>
      </c>
      <c r="B58" s="114" t="s">
        <v>11228</v>
      </c>
      <c r="C58" s="114" t="s">
        <v>11211</v>
      </c>
      <c r="D58" s="13">
        <v>325</v>
      </c>
      <c r="E58" s="828" t="s">
        <v>6495</v>
      </c>
      <c r="F58" s="14" t="s">
        <v>165</v>
      </c>
      <c r="G58" s="14" t="s">
        <v>6013</v>
      </c>
      <c r="H58" s="1075">
        <v>44074</v>
      </c>
      <c r="L58" s="857"/>
    </row>
    <row r="59" spans="1:12" ht="12.75" thickBot="1">
      <c r="A59" s="113" t="s">
        <v>11229</v>
      </c>
      <c r="B59" s="114" t="s">
        <v>11230</v>
      </c>
      <c r="C59" s="114" t="s">
        <v>1888</v>
      </c>
      <c r="D59" s="13">
        <v>6995</v>
      </c>
      <c r="E59" s="828" t="s">
        <v>6495</v>
      </c>
      <c r="F59" s="14" t="s">
        <v>165</v>
      </c>
      <c r="G59" s="14" t="s">
        <v>6013</v>
      </c>
      <c r="H59" s="1075">
        <v>44074</v>
      </c>
      <c r="L59" s="857"/>
    </row>
    <row r="60" spans="1:12" ht="12.75" thickBot="1">
      <c r="A60" s="137" t="s">
        <v>5402</v>
      </c>
      <c r="B60" s="858"/>
      <c r="C60" s="858"/>
      <c r="D60" s="858"/>
      <c r="E60" s="227"/>
      <c r="F60" s="227"/>
      <c r="G60" s="860"/>
      <c r="H60" s="1076"/>
      <c r="L60" s="857"/>
    </row>
    <row r="61" spans="1:12">
      <c r="A61" s="120" t="s">
        <v>11231</v>
      </c>
      <c r="B61" s="114" t="s">
        <v>11232</v>
      </c>
      <c r="C61" s="114" t="s">
        <v>1884</v>
      </c>
      <c r="D61" s="13">
        <v>9520</v>
      </c>
      <c r="E61" s="828" t="s">
        <v>6495</v>
      </c>
      <c r="F61" s="14" t="s">
        <v>169</v>
      </c>
      <c r="G61" s="14" t="s">
        <v>3665</v>
      </c>
      <c r="H61" s="1075">
        <v>44074</v>
      </c>
      <c r="L61" s="857"/>
    </row>
    <row r="62" spans="1:12">
      <c r="A62" s="120" t="s">
        <v>11233</v>
      </c>
      <c r="B62" s="114" t="s">
        <v>11232</v>
      </c>
      <c r="C62" s="114" t="s">
        <v>1886</v>
      </c>
      <c r="D62" s="13">
        <v>1995</v>
      </c>
      <c r="E62" s="828" t="s">
        <v>6495</v>
      </c>
      <c r="F62" s="14" t="s">
        <v>169</v>
      </c>
      <c r="G62" s="14" t="s">
        <v>3665</v>
      </c>
      <c r="H62" s="1075">
        <v>44074</v>
      </c>
      <c r="L62" s="857"/>
    </row>
    <row r="63" spans="1:12">
      <c r="A63" s="120" t="s">
        <v>11234</v>
      </c>
      <c r="B63" s="114" t="s">
        <v>11232</v>
      </c>
      <c r="C63" s="114" t="s">
        <v>11235</v>
      </c>
      <c r="D63" s="13">
        <v>1975</v>
      </c>
      <c r="E63" s="828" t="s">
        <v>6495</v>
      </c>
      <c r="F63" s="14" t="s">
        <v>169</v>
      </c>
      <c r="G63" s="14" t="s">
        <v>3665</v>
      </c>
      <c r="H63" s="1075">
        <v>44074</v>
      </c>
      <c r="L63" s="857"/>
    </row>
    <row r="64" spans="1:12">
      <c r="A64" s="120" t="s">
        <v>11236</v>
      </c>
      <c r="B64" s="114" t="s">
        <v>11232</v>
      </c>
      <c r="C64" s="114" t="s">
        <v>11237</v>
      </c>
      <c r="D64" s="13">
        <v>2370</v>
      </c>
      <c r="E64" s="828" t="s">
        <v>6495</v>
      </c>
      <c r="F64" s="14" t="s">
        <v>169</v>
      </c>
      <c r="G64" s="14" t="s">
        <v>3665</v>
      </c>
      <c r="H64" s="1075">
        <v>44074</v>
      </c>
      <c r="L64" s="857"/>
    </row>
    <row r="65" spans="1:12">
      <c r="A65" s="120" t="s">
        <v>11238</v>
      </c>
      <c r="B65" s="114" t="s">
        <v>11232</v>
      </c>
      <c r="C65" s="114" t="s">
        <v>11239</v>
      </c>
      <c r="D65" s="13">
        <v>6320</v>
      </c>
      <c r="E65" s="828" t="s">
        <v>6495</v>
      </c>
      <c r="F65" s="14" t="s">
        <v>169</v>
      </c>
      <c r="G65" s="14" t="s">
        <v>3665</v>
      </c>
      <c r="H65" s="1075">
        <v>44074</v>
      </c>
      <c r="L65" s="857"/>
    </row>
    <row r="66" spans="1:12">
      <c r="A66" s="120" t="s">
        <v>11240</v>
      </c>
      <c r="B66" s="114" t="s">
        <v>11232</v>
      </c>
      <c r="C66" s="114" t="s">
        <v>11157</v>
      </c>
      <c r="D66" s="13">
        <v>10220</v>
      </c>
      <c r="E66" s="828" t="s">
        <v>6495</v>
      </c>
      <c r="F66" s="14" t="s">
        <v>169</v>
      </c>
      <c r="G66" s="14" t="s">
        <v>3665</v>
      </c>
      <c r="H66" s="1075">
        <v>44074</v>
      </c>
      <c r="L66" s="857"/>
    </row>
    <row r="67" spans="1:12">
      <c r="A67" s="113" t="s">
        <v>11241</v>
      </c>
      <c r="B67" s="114" t="s">
        <v>11232</v>
      </c>
      <c r="C67" s="114" t="s">
        <v>1888</v>
      </c>
      <c r="D67" s="13">
        <v>34995</v>
      </c>
      <c r="E67" s="828" t="s">
        <v>6495</v>
      </c>
      <c r="F67" s="14" t="s">
        <v>169</v>
      </c>
      <c r="G67" s="14" t="s">
        <v>3665</v>
      </c>
      <c r="H67" s="1075">
        <v>44074</v>
      </c>
      <c r="L67" s="857"/>
    </row>
    <row r="68" spans="1:12">
      <c r="A68" s="113" t="s">
        <v>11242</v>
      </c>
      <c r="B68" s="114" t="s">
        <v>11232</v>
      </c>
      <c r="C68" s="114" t="s">
        <v>11243</v>
      </c>
      <c r="D68" s="13">
        <v>1580</v>
      </c>
      <c r="E68" s="828" t="s">
        <v>6495</v>
      </c>
      <c r="F68" s="14" t="s">
        <v>169</v>
      </c>
      <c r="G68" s="14" t="s">
        <v>3665</v>
      </c>
      <c r="H68" s="1075">
        <v>44074</v>
      </c>
      <c r="L68" s="857"/>
    </row>
    <row r="69" spans="1:12">
      <c r="A69" s="113" t="s">
        <v>11244</v>
      </c>
      <c r="B69" s="114" t="s">
        <v>11232</v>
      </c>
      <c r="C69" s="114" t="s">
        <v>2197</v>
      </c>
      <c r="D69" s="13">
        <v>27800</v>
      </c>
      <c r="E69" s="828" t="s">
        <v>6495</v>
      </c>
      <c r="F69" s="14" t="s">
        <v>169</v>
      </c>
      <c r="G69" s="14" t="s">
        <v>3665</v>
      </c>
      <c r="H69" s="1075">
        <v>44074</v>
      </c>
      <c r="L69" s="857"/>
    </row>
    <row r="70" spans="1:12">
      <c r="A70" s="113" t="s">
        <v>11245</v>
      </c>
      <c r="B70" s="114" t="s">
        <v>11232</v>
      </c>
      <c r="C70" s="114" t="s">
        <v>11246</v>
      </c>
      <c r="D70" s="13">
        <v>3150</v>
      </c>
      <c r="E70" s="828" t="s">
        <v>6495</v>
      </c>
      <c r="F70" s="14" t="s">
        <v>169</v>
      </c>
      <c r="G70" s="14" t="s">
        <v>3665</v>
      </c>
      <c r="H70" s="1075">
        <v>44074</v>
      </c>
      <c r="L70" s="857"/>
    </row>
    <row r="71" spans="1:12">
      <c r="A71" s="113" t="s">
        <v>11247</v>
      </c>
      <c r="B71" s="114" t="s">
        <v>11232</v>
      </c>
      <c r="C71" s="114" t="s">
        <v>11248</v>
      </c>
      <c r="D71" s="13">
        <v>11075</v>
      </c>
      <c r="E71" s="828" t="s">
        <v>6495</v>
      </c>
      <c r="F71" s="14" t="s">
        <v>169</v>
      </c>
      <c r="G71" s="14" t="s">
        <v>3665</v>
      </c>
      <c r="H71" s="1075">
        <v>44074</v>
      </c>
      <c r="L71" s="857"/>
    </row>
    <row r="72" spans="1:12" ht="12.75" thickBot="1">
      <c r="A72" s="113" t="s">
        <v>11249</v>
      </c>
      <c r="B72" s="114" t="s">
        <v>11232</v>
      </c>
      <c r="C72" s="114" t="s">
        <v>2206</v>
      </c>
      <c r="D72" s="13">
        <v>2770</v>
      </c>
      <c r="E72" s="828" t="s">
        <v>6495</v>
      </c>
      <c r="F72" s="14" t="s">
        <v>169</v>
      </c>
      <c r="G72" s="14" t="s">
        <v>3665</v>
      </c>
      <c r="H72" s="1075">
        <v>44074</v>
      </c>
      <c r="L72" s="857"/>
    </row>
    <row r="73" spans="1:12" ht="12.75" thickBot="1">
      <c r="A73" s="1091" t="s">
        <v>11641</v>
      </c>
      <c r="B73" s="392"/>
      <c r="C73" s="392"/>
      <c r="D73" s="860"/>
      <c r="E73" s="860"/>
      <c r="F73" s="860"/>
      <c r="G73" s="860"/>
      <c r="H73" s="860"/>
      <c r="I73" s="395"/>
      <c r="J73" s="854"/>
      <c r="L73" s="857"/>
    </row>
    <row r="74" spans="1:12" ht="24">
      <c r="A74" s="971" t="s">
        <v>11642</v>
      </c>
      <c r="B74" s="409" t="s">
        <v>11643</v>
      </c>
      <c r="C74" s="409" t="s">
        <v>11644</v>
      </c>
      <c r="D74" s="566">
        <v>4995</v>
      </c>
      <c r="E74" s="409" t="s">
        <v>6495</v>
      </c>
      <c r="F74" s="1171" t="s">
        <v>1293</v>
      </c>
      <c r="G74" s="1172" t="s">
        <v>3664</v>
      </c>
      <c r="H74" s="1078">
        <v>43831</v>
      </c>
      <c r="I74" s="1171" t="s">
        <v>5929</v>
      </c>
      <c r="J74" s="854"/>
      <c r="L74" s="857"/>
    </row>
    <row r="75" spans="1:12" ht="24">
      <c r="A75" s="971" t="s">
        <v>11645</v>
      </c>
      <c r="B75" s="409" t="s">
        <v>11646</v>
      </c>
      <c r="C75" s="409" t="s">
        <v>11647</v>
      </c>
      <c r="D75" s="566">
        <v>12995</v>
      </c>
      <c r="E75" s="409" t="s">
        <v>6495</v>
      </c>
      <c r="F75" s="1171" t="s">
        <v>1293</v>
      </c>
      <c r="G75" s="1172" t="s">
        <v>3664</v>
      </c>
      <c r="H75" s="1078">
        <v>43831</v>
      </c>
      <c r="I75" s="1171" t="s">
        <v>5929</v>
      </c>
      <c r="J75" s="854"/>
      <c r="L75" s="857"/>
    </row>
    <row r="76" spans="1:12" ht="24">
      <c r="A76" s="971" t="s">
        <v>11648</v>
      </c>
      <c r="B76" s="409" t="s">
        <v>11649</v>
      </c>
      <c r="C76" s="409" t="s">
        <v>11650</v>
      </c>
      <c r="D76" s="566">
        <v>14995</v>
      </c>
      <c r="E76" s="409" t="s">
        <v>6495</v>
      </c>
      <c r="F76" s="1171" t="s">
        <v>1293</v>
      </c>
      <c r="G76" s="1172" t="s">
        <v>3664</v>
      </c>
      <c r="H76" s="1078">
        <v>43831</v>
      </c>
      <c r="I76" s="1171" t="s">
        <v>5929</v>
      </c>
      <c r="J76" s="854"/>
      <c r="L76" s="857"/>
    </row>
    <row r="77" spans="1:12" ht="24">
      <c r="A77" s="971" t="s">
        <v>11651</v>
      </c>
      <c r="B77" s="409" t="s">
        <v>11652</v>
      </c>
      <c r="C77" s="409" t="s">
        <v>11653</v>
      </c>
      <c r="D77" s="566">
        <v>17995</v>
      </c>
      <c r="E77" s="409" t="s">
        <v>6495</v>
      </c>
      <c r="F77" s="1171" t="s">
        <v>1293</v>
      </c>
      <c r="G77" s="1172" t="s">
        <v>3664</v>
      </c>
      <c r="H77" s="1078">
        <v>43831</v>
      </c>
      <c r="I77" s="1171" t="s">
        <v>5929</v>
      </c>
      <c r="J77" s="854"/>
      <c r="L77" s="857"/>
    </row>
    <row r="78" spans="1:12" ht="24">
      <c r="A78" s="971" t="s">
        <v>11654</v>
      </c>
      <c r="B78" s="409" t="s">
        <v>11655</v>
      </c>
      <c r="C78" s="409" t="s">
        <v>11656</v>
      </c>
      <c r="D78" s="566">
        <v>12995</v>
      </c>
      <c r="E78" s="409" t="s">
        <v>6495</v>
      </c>
      <c r="F78" s="1171" t="s">
        <v>1293</v>
      </c>
      <c r="G78" s="1172" t="s">
        <v>3664</v>
      </c>
      <c r="H78" s="1078">
        <v>43831</v>
      </c>
      <c r="I78" s="1171" t="s">
        <v>5929</v>
      </c>
      <c r="J78" s="854"/>
      <c r="L78" s="857"/>
    </row>
    <row r="79" spans="1:12" ht="24">
      <c r="A79" s="971" t="s">
        <v>11657</v>
      </c>
      <c r="B79" s="409" t="s">
        <v>11658</v>
      </c>
      <c r="C79" s="409" t="s">
        <v>11659</v>
      </c>
      <c r="D79" s="566">
        <v>22995</v>
      </c>
      <c r="E79" s="409" t="s">
        <v>6495</v>
      </c>
      <c r="F79" s="1171" t="s">
        <v>1293</v>
      </c>
      <c r="G79" s="1172" t="s">
        <v>3664</v>
      </c>
      <c r="H79" s="1078">
        <v>43831</v>
      </c>
      <c r="I79" s="1171" t="s">
        <v>5929</v>
      </c>
      <c r="J79" s="854"/>
      <c r="L79" s="857"/>
    </row>
    <row r="80" spans="1:12" ht="24">
      <c r="A80" s="971" t="s">
        <v>11660</v>
      </c>
      <c r="B80" s="409" t="s">
        <v>11661</v>
      </c>
      <c r="C80" s="409" t="s">
        <v>11662</v>
      </c>
      <c r="D80" s="566">
        <v>26995</v>
      </c>
      <c r="E80" s="409" t="s">
        <v>6495</v>
      </c>
      <c r="F80" s="1171" t="s">
        <v>1293</v>
      </c>
      <c r="G80" s="1172" t="s">
        <v>3664</v>
      </c>
      <c r="H80" s="1078">
        <v>43831</v>
      </c>
      <c r="I80" s="1171" t="s">
        <v>5929</v>
      </c>
      <c r="J80" s="854"/>
      <c r="L80" s="857"/>
    </row>
    <row r="81" spans="1:12" ht="24.75" thickBot="1">
      <c r="A81" s="971" t="s">
        <v>11663</v>
      </c>
      <c r="B81" s="409" t="s">
        <v>11664</v>
      </c>
      <c r="C81" s="409" t="s">
        <v>11665</v>
      </c>
      <c r="D81" s="566">
        <v>37995</v>
      </c>
      <c r="E81" s="409" t="s">
        <v>6495</v>
      </c>
      <c r="F81" s="1171" t="s">
        <v>1293</v>
      </c>
      <c r="G81" s="1172" t="s">
        <v>3664</v>
      </c>
      <c r="H81" s="1078">
        <v>43831</v>
      </c>
      <c r="I81" s="1171" t="s">
        <v>5929</v>
      </c>
      <c r="J81" s="854"/>
      <c r="L81" s="857"/>
    </row>
    <row r="82" spans="1:12" ht="12.75" thickBot="1">
      <c r="A82" s="1091" t="s">
        <v>11666</v>
      </c>
      <c r="B82" s="392"/>
      <c r="C82" s="392"/>
      <c r="D82" s="860"/>
      <c r="E82" s="860"/>
      <c r="F82" s="860"/>
      <c r="G82" s="860"/>
      <c r="H82" s="860"/>
      <c r="I82" s="395"/>
      <c r="J82" s="854"/>
      <c r="L82" s="857"/>
    </row>
    <row r="83" spans="1:12" ht="24">
      <c r="A83" s="971" t="s">
        <v>11667</v>
      </c>
      <c r="B83" s="409" t="s">
        <v>11668</v>
      </c>
      <c r="C83" s="409" t="s">
        <v>11668</v>
      </c>
      <c r="D83" s="566">
        <v>0</v>
      </c>
      <c r="E83" s="409" t="s">
        <v>6495</v>
      </c>
      <c r="F83" s="1171" t="s">
        <v>1293</v>
      </c>
      <c r="G83" s="1172" t="s">
        <v>3664</v>
      </c>
      <c r="H83" s="1078">
        <v>43831</v>
      </c>
      <c r="I83" s="1171" t="s">
        <v>5929</v>
      </c>
      <c r="J83" s="854"/>
      <c r="L83" s="857"/>
    </row>
    <row r="84" spans="1:12" ht="24">
      <c r="A84" s="971" t="s">
        <v>11669</v>
      </c>
      <c r="B84" s="409" t="s">
        <v>11670</v>
      </c>
      <c r="C84" s="409" t="s">
        <v>11670</v>
      </c>
      <c r="D84" s="566">
        <v>0</v>
      </c>
      <c r="E84" s="409" t="s">
        <v>6495</v>
      </c>
      <c r="F84" s="1171" t="s">
        <v>1293</v>
      </c>
      <c r="G84" s="1172" t="s">
        <v>3664</v>
      </c>
      <c r="H84" s="1078">
        <v>43831</v>
      </c>
      <c r="I84" s="1171" t="s">
        <v>5929</v>
      </c>
      <c r="J84" s="854"/>
      <c r="L84" s="857"/>
    </row>
    <row r="85" spans="1:12" ht="24">
      <c r="A85" s="971" t="s">
        <v>11671</v>
      </c>
      <c r="B85" s="409" t="s">
        <v>11672</v>
      </c>
      <c r="C85" s="409" t="s">
        <v>11672</v>
      </c>
      <c r="D85" s="566">
        <v>0</v>
      </c>
      <c r="E85" s="409" t="s">
        <v>6495</v>
      </c>
      <c r="F85" s="1171" t="s">
        <v>1293</v>
      </c>
      <c r="G85" s="1172" t="s">
        <v>3664</v>
      </c>
      <c r="H85" s="1078">
        <v>43831</v>
      </c>
      <c r="I85" s="1171" t="s">
        <v>5929</v>
      </c>
      <c r="J85" s="854"/>
      <c r="L85" s="857"/>
    </row>
    <row r="86" spans="1:12" ht="24">
      <c r="A86" s="971" t="s">
        <v>11673</v>
      </c>
      <c r="B86" s="409" t="s">
        <v>11674</v>
      </c>
      <c r="C86" s="409" t="s">
        <v>11674</v>
      </c>
      <c r="D86" s="566">
        <v>0</v>
      </c>
      <c r="E86" s="409" t="s">
        <v>6495</v>
      </c>
      <c r="F86" s="1171" t="s">
        <v>1293</v>
      </c>
      <c r="G86" s="1172" t="s">
        <v>3664</v>
      </c>
      <c r="H86" s="1078">
        <v>43831</v>
      </c>
      <c r="I86" s="1171" t="s">
        <v>5929</v>
      </c>
      <c r="J86" s="854"/>
      <c r="L86" s="857"/>
    </row>
    <row r="87" spans="1:12" ht="24">
      <c r="A87" s="971" t="s">
        <v>11675</v>
      </c>
      <c r="B87" s="409" t="s">
        <v>11676</v>
      </c>
      <c r="C87" s="409" t="s">
        <v>11676</v>
      </c>
      <c r="D87" s="566">
        <v>0</v>
      </c>
      <c r="E87" s="409" t="s">
        <v>6495</v>
      </c>
      <c r="F87" s="1171" t="s">
        <v>1293</v>
      </c>
      <c r="G87" s="1172" t="s">
        <v>3664</v>
      </c>
      <c r="H87" s="1078">
        <v>43831</v>
      </c>
      <c r="I87" s="1171" t="s">
        <v>5929</v>
      </c>
      <c r="J87" s="854"/>
      <c r="L87" s="857"/>
    </row>
    <row r="88" spans="1:12" ht="24">
      <c r="A88" s="971" t="s">
        <v>11677</v>
      </c>
      <c r="B88" s="409" t="s">
        <v>11678</v>
      </c>
      <c r="C88" s="409" t="s">
        <v>11678</v>
      </c>
      <c r="D88" s="566">
        <v>0</v>
      </c>
      <c r="E88" s="409" t="s">
        <v>6495</v>
      </c>
      <c r="F88" s="1171" t="s">
        <v>1293</v>
      </c>
      <c r="G88" s="1172" t="s">
        <v>3664</v>
      </c>
      <c r="H88" s="1078">
        <v>43831</v>
      </c>
      <c r="I88" s="1171" t="s">
        <v>5929</v>
      </c>
      <c r="J88" s="854"/>
      <c r="L88" s="857"/>
    </row>
    <row r="89" spans="1:12" ht="24">
      <c r="A89" s="971" t="s">
        <v>11679</v>
      </c>
      <c r="B89" s="409" t="s">
        <v>11680</v>
      </c>
      <c r="C89" s="409" t="s">
        <v>11680</v>
      </c>
      <c r="D89" s="566">
        <v>0</v>
      </c>
      <c r="E89" s="409" t="s">
        <v>6495</v>
      </c>
      <c r="F89" s="1171" t="s">
        <v>1293</v>
      </c>
      <c r="G89" s="1172" t="s">
        <v>3664</v>
      </c>
      <c r="H89" s="1078">
        <v>43831</v>
      </c>
      <c r="I89" s="1171" t="s">
        <v>5929</v>
      </c>
      <c r="J89" s="854"/>
      <c r="L89" s="857"/>
    </row>
    <row r="90" spans="1:12" ht="24.75" thickBot="1">
      <c r="A90" s="971" t="s">
        <v>11681</v>
      </c>
      <c r="B90" s="409" t="s">
        <v>11682</v>
      </c>
      <c r="C90" s="409" t="s">
        <v>11682</v>
      </c>
      <c r="D90" s="566">
        <v>0</v>
      </c>
      <c r="E90" s="409" t="s">
        <v>6495</v>
      </c>
      <c r="F90" s="1171" t="s">
        <v>1293</v>
      </c>
      <c r="G90" s="1172" t="s">
        <v>3664</v>
      </c>
      <c r="H90" s="1078">
        <v>43831</v>
      </c>
      <c r="I90" s="1171" t="s">
        <v>5929</v>
      </c>
      <c r="J90" s="854"/>
      <c r="L90" s="857"/>
    </row>
    <row r="91" spans="1:12" ht="12.75" thickBot="1">
      <c r="A91" s="137" t="s">
        <v>11683</v>
      </c>
      <c r="B91" s="858"/>
      <c r="C91" s="858"/>
      <c r="D91" s="858"/>
      <c r="E91" s="227"/>
      <c r="F91" s="227"/>
      <c r="G91" s="860"/>
      <c r="H91" s="1076"/>
      <c r="L91" s="857"/>
    </row>
    <row r="92" spans="1:12">
      <c r="A92" s="413" t="s">
        <v>11684</v>
      </c>
      <c r="B92" s="409" t="s">
        <v>11685</v>
      </c>
      <c r="C92" s="409" t="s">
        <v>11686</v>
      </c>
      <c r="D92" s="566">
        <v>2500</v>
      </c>
      <c r="E92" s="972" t="s">
        <v>6495</v>
      </c>
      <c r="F92" s="567" t="s">
        <v>1293</v>
      </c>
      <c r="G92" s="420" t="s">
        <v>3664</v>
      </c>
      <c r="H92" s="1078">
        <v>43831</v>
      </c>
      <c r="I92" s="854"/>
      <c r="L92" s="857"/>
    </row>
    <row r="93" spans="1:12">
      <c r="A93" s="413" t="s">
        <v>11687</v>
      </c>
      <c r="B93" s="409" t="s">
        <v>11688</v>
      </c>
      <c r="C93" s="409" t="s">
        <v>11689</v>
      </c>
      <c r="D93" s="566">
        <v>3750</v>
      </c>
      <c r="E93" s="972" t="s">
        <v>6495</v>
      </c>
      <c r="F93" s="567" t="s">
        <v>1293</v>
      </c>
      <c r="G93" s="420" t="s">
        <v>3664</v>
      </c>
      <c r="H93" s="1078">
        <v>43831</v>
      </c>
      <c r="I93" s="854"/>
      <c r="L93" s="857"/>
    </row>
    <row r="94" spans="1:12">
      <c r="A94" s="587" t="s">
        <v>11690</v>
      </c>
      <c r="B94" s="421" t="s">
        <v>11691</v>
      </c>
      <c r="C94" s="421" t="s">
        <v>11692</v>
      </c>
      <c r="D94" s="566">
        <v>5000</v>
      </c>
      <c r="E94" s="972" t="s">
        <v>6495</v>
      </c>
      <c r="F94" s="567" t="s">
        <v>1293</v>
      </c>
      <c r="G94" s="420" t="s">
        <v>3664</v>
      </c>
      <c r="H94" s="1078">
        <v>43831</v>
      </c>
      <c r="I94" s="854"/>
      <c r="L94" s="857"/>
    </row>
    <row r="95" spans="1:12">
      <c r="A95" s="587" t="s">
        <v>11693</v>
      </c>
      <c r="B95" s="421" t="s">
        <v>11694</v>
      </c>
      <c r="C95" s="421" t="s">
        <v>11695</v>
      </c>
      <c r="D95" s="566">
        <v>5000</v>
      </c>
      <c r="E95" s="972" t="s">
        <v>6495</v>
      </c>
      <c r="F95" s="567" t="s">
        <v>1293</v>
      </c>
      <c r="G95" s="420" t="s">
        <v>3664</v>
      </c>
      <c r="H95" s="1078">
        <v>43831</v>
      </c>
      <c r="I95" s="854"/>
      <c r="L95" s="857"/>
    </row>
    <row r="96" spans="1:12" ht="24">
      <c r="A96" s="587" t="s">
        <v>11696</v>
      </c>
      <c r="B96" s="421" t="s">
        <v>11697</v>
      </c>
      <c r="C96" s="421" t="s">
        <v>11698</v>
      </c>
      <c r="D96" s="566">
        <v>0</v>
      </c>
      <c r="E96" s="972" t="s">
        <v>6495</v>
      </c>
      <c r="F96" s="567" t="s">
        <v>1293</v>
      </c>
      <c r="G96" s="420" t="s">
        <v>3664</v>
      </c>
      <c r="H96" s="1078">
        <v>43831</v>
      </c>
      <c r="I96" s="854"/>
      <c r="L96" s="857"/>
    </row>
    <row r="97" spans="1:12" ht="24">
      <c r="A97" s="587" t="s">
        <v>11699</v>
      </c>
      <c r="B97" s="421" t="s">
        <v>11700</v>
      </c>
      <c r="C97" s="421" t="s">
        <v>11701</v>
      </c>
      <c r="D97" s="566">
        <v>0</v>
      </c>
      <c r="E97" s="972" t="s">
        <v>6495</v>
      </c>
      <c r="F97" s="567" t="s">
        <v>1293</v>
      </c>
      <c r="G97" s="420" t="s">
        <v>3664</v>
      </c>
      <c r="H97" s="1078">
        <v>43831</v>
      </c>
      <c r="I97" s="854"/>
      <c r="L97" s="857"/>
    </row>
    <row r="98" spans="1:12" ht="24">
      <c r="A98" s="587" t="s">
        <v>11702</v>
      </c>
      <c r="B98" s="421" t="s">
        <v>11703</v>
      </c>
      <c r="C98" s="421" t="s">
        <v>11704</v>
      </c>
      <c r="D98" s="566">
        <v>0</v>
      </c>
      <c r="E98" s="972" t="s">
        <v>6495</v>
      </c>
      <c r="F98" s="567" t="s">
        <v>1293</v>
      </c>
      <c r="G98" s="420" t="s">
        <v>3664</v>
      </c>
      <c r="H98" s="1078">
        <v>43831</v>
      </c>
      <c r="I98" s="854"/>
      <c r="L98" s="857"/>
    </row>
    <row r="99" spans="1:12" ht="24.75" thickBot="1">
      <c r="A99" s="587" t="s">
        <v>11705</v>
      </c>
      <c r="B99" s="421" t="s">
        <v>11706</v>
      </c>
      <c r="C99" s="421" t="s">
        <v>11707</v>
      </c>
      <c r="D99" s="566">
        <v>0</v>
      </c>
      <c r="E99" s="972" t="s">
        <v>6495</v>
      </c>
      <c r="F99" s="567" t="s">
        <v>1293</v>
      </c>
      <c r="G99" s="420" t="s">
        <v>3664</v>
      </c>
      <c r="H99" s="1078">
        <v>43831</v>
      </c>
      <c r="I99" s="854"/>
      <c r="L99" s="857"/>
    </row>
    <row r="100" spans="1:12" ht="12.75" thickBot="1">
      <c r="A100" s="137" t="s">
        <v>11708</v>
      </c>
      <c r="B100" s="858"/>
      <c r="C100" s="858"/>
      <c r="D100" s="858"/>
      <c r="E100" s="227"/>
      <c r="F100" s="227"/>
      <c r="G100" s="860"/>
      <c r="H100" s="1076"/>
      <c r="L100" s="857"/>
    </row>
    <row r="101" spans="1:12">
      <c r="A101" s="413" t="s">
        <v>11709</v>
      </c>
      <c r="B101" s="409" t="s">
        <v>11710</v>
      </c>
      <c r="C101" s="409" t="s">
        <v>6063</v>
      </c>
      <c r="D101" s="566">
        <v>0</v>
      </c>
      <c r="E101" s="972" t="s">
        <v>6495</v>
      </c>
      <c r="F101" s="567" t="s">
        <v>5</v>
      </c>
      <c r="G101" s="420" t="s">
        <v>3664</v>
      </c>
      <c r="H101" s="1078">
        <v>43831</v>
      </c>
      <c r="I101" s="854"/>
      <c r="J101" s="854"/>
      <c r="L101" s="857"/>
    </row>
    <row r="102" spans="1:12" ht="24.75" thickBot="1">
      <c r="A102" s="413" t="s">
        <v>11711</v>
      </c>
      <c r="B102" s="409" t="s">
        <v>11712</v>
      </c>
      <c r="C102" s="409" t="s">
        <v>6063</v>
      </c>
      <c r="D102" s="566">
        <v>0</v>
      </c>
      <c r="E102" s="972" t="s">
        <v>6495</v>
      </c>
      <c r="F102" s="567" t="s">
        <v>5</v>
      </c>
      <c r="G102" s="420" t="s">
        <v>3664</v>
      </c>
      <c r="H102" s="1078">
        <v>43831</v>
      </c>
      <c r="I102" s="854"/>
      <c r="J102" s="854"/>
      <c r="L102" s="857"/>
    </row>
    <row r="103" spans="1:12" ht="12.75" thickBot="1">
      <c r="A103" s="137" t="s">
        <v>11683</v>
      </c>
      <c r="B103" s="858"/>
      <c r="C103" s="858"/>
      <c r="D103" s="858"/>
      <c r="E103" s="227"/>
      <c r="F103" s="227"/>
      <c r="G103" s="860"/>
      <c r="H103" s="1076"/>
      <c r="L103" s="857"/>
    </row>
    <row r="104" spans="1:12" ht="24">
      <c r="A104" s="587" t="s">
        <v>11713</v>
      </c>
      <c r="B104" s="421" t="s">
        <v>11714</v>
      </c>
      <c r="C104" s="421" t="s">
        <v>11715</v>
      </c>
      <c r="D104" s="399">
        <v>1500</v>
      </c>
      <c r="E104" s="1173" t="s">
        <v>6495</v>
      </c>
      <c r="F104" s="423" t="s">
        <v>1293</v>
      </c>
      <c r="G104" s="967" t="s">
        <v>3664</v>
      </c>
      <c r="H104" s="1078">
        <v>43831</v>
      </c>
      <c r="L104" s="857"/>
    </row>
    <row r="105" spans="1:12" ht="24">
      <c r="A105" s="587" t="s">
        <v>11716</v>
      </c>
      <c r="B105" s="421" t="s">
        <v>11717</v>
      </c>
      <c r="C105" s="421" t="s">
        <v>11718</v>
      </c>
      <c r="D105" s="399">
        <v>2500</v>
      </c>
      <c r="E105" s="1173" t="s">
        <v>6495</v>
      </c>
      <c r="F105" s="423" t="s">
        <v>1293</v>
      </c>
      <c r="G105" s="967" t="s">
        <v>3664</v>
      </c>
      <c r="H105" s="1078">
        <v>43831</v>
      </c>
      <c r="L105" s="857"/>
    </row>
    <row r="106" spans="1:12" ht="24">
      <c r="A106" s="587" t="s">
        <v>11719</v>
      </c>
      <c r="B106" s="421" t="s">
        <v>11720</v>
      </c>
      <c r="C106" s="421" t="s">
        <v>11721</v>
      </c>
      <c r="D106" s="399">
        <v>0</v>
      </c>
      <c r="E106" s="1173" t="s">
        <v>6495</v>
      </c>
      <c r="F106" s="423" t="s">
        <v>1293</v>
      </c>
      <c r="G106" s="967" t="s">
        <v>3664</v>
      </c>
      <c r="H106" s="1078">
        <v>43831</v>
      </c>
      <c r="L106" s="857"/>
    </row>
    <row r="107" spans="1:12" ht="24.75" thickBot="1">
      <c r="A107" s="587" t="s">
        <v>11722</v>
      </c>
      <c r="B107" s="421" t="s">
        <v>11723</v>
      </c>
      <c r="C107" s="421" t="s">
        <v>11724</v>
      </c>
      <c r="D107" s="399">
        <v>0</v>
      </c>
      <c r="E107" s="1173" t="s">
        <v>6495</v>
      </c>
      <c r="F107" s="423" t="s">
        <v>1293</v>
      </c>
      <c r="G107" s="967" t="s">
        <v>3664</v>
      </c>
      <c r="H107" s="1078">
        <v>43831</v>
      </c>
      <c r="L107" s="857"/>
    </row>
    <row r="108" spans="1:12" ht="12.75" thickBot="1">
      <c r="A108" s="162" t="s">
        <v>11250</v>
      </c>
      <c r="B108" s="392"/>
      <c r="C108" s="392"/>
      <c r="D108" s="860"/>
      <c r="E108" s="860"/>
      <c r="F108" s="860"/>
      <c r="G108" s="860"/>
      <c r="H108" s="1076"/>
      <c r="L108" s="857"/>
    </row>
    <row r="109" spans="1:12">
      <c r="A109" s="1079" t="s">
        <v>11251</v>
      </c>
      <c r="B109" s="1080" t="s">
        <v>11252</v>
      </c>
      <c r="C109" s="1080" t="s">
        <v>11252</v>
      </c>
      <c r="D109" s="1077">
        <v>1250</v>
      </c>
      <c r="E109" s="567" t="s">
        <v>6495</v>
      </c>
      <c r="F109" s="567" t="s">
        <v>1293</v>
      </c>
      <c r="G109" s="567" t="s">
        <v>3663</v>
      </c>
      <c r="H109" s="1078">
        <v>44227</v>
      </c>
      <c r="L109" s="857"/>
    </row>
    <row r="110" spans="1:12">
      <c r="A110" s="1079" t="s">
        <v>11253</v>
      </c>
      <c r="B110" s="1080" t="s">
        <v>11254</v>
      </c>
      <c r="C110" s="1080" t="s">
        <v>11254</v>
      </c>
      <c r="D110" s="1077">
        <v>2500</v>
      </c>
      <c r="E110" s="567" t="s">
        <v>6495</v>
      </c>
      <c r="F110" s="567" t="s">
        <v>1293</v>
      </c>
      <c r="G110" s="567" t="s">
        <v>3663</v>
      </c>
      <c r="H110" s="1078">
        <v>44227</v>
      </c>
      <c r="L110" s="857"/>
    </row>
    <row r="111" spans="1:12">
      <c r="A111" s="1079" t="s">
        <v>11255</v>
      </c>
      <c r="B111" s="1080" t="s">
        <v>11256</v>
      </c>
      <c r="C111" s="1080" t="s">
        <v>11256</v>
      </c>
      <c r="D111" s="1077">
        <v>3600</v>
      </c>
      <c r="E111" s="567" t="s">
        <v>6495</v>
      </c>
      <c r="F111" s="567" t="s">
        <v>1293</v>
      </c>
      <c r="G111" s="567" t="s">
        <v>3663</v>
      </c>
      <c r="H111" s="1078">
        <v>44227</v>
      </c>
      <c r="L111" s="857"/>
    </row>
    <row r="112" spans="1:12">
      <c r="A112" s="1079" t="s">
        <v>11257</v>
      </c>
      <c r="B112" s="1080" t="s">
        <v>11258</v>
      </c>
      <c r="C112" s="1080" t="s">
        <v>11258</v>
      </c>
      <c r="D112" s="1077">
        <v>4100</v>
      </c>
      <c r="E112" s="567" t="s">
        <v>6495</v>
      </c>
      <c r="F112" s="567" t="s">
        <v>1293</v>
      </c>
      <c r="G112" s="567" t="s">
        <v>3663</v>
      </c>
      <c r="H112" s="1078">
        <v>44227</v>
      </c>
      <c r="L112" s="857"/>
    </row>
    <row r="113" spans="1:12">
      <c r="A113" s="765" t="s">
        <v>11259</v>
      </c>
      <c r="B113" s="765" t="s">
        <v>11260</v>
      </c>
      <c r="C113" s="418" t="s">
        <v>11260</v>
      </c>
      <c r="D113" s="1081">
        <v>7500</v>
      </c>
      <c r="E113" s="567" t="s">
        <v>6495</v>
      </c>
      <c r="F113" s="567" t="s">
        <v>1293</v>
      </c>
      <c r="G113" s="567" t="s">
        <v>3663</v>
      </c>
      <c r="H113" s="1078">
        <v>44227</v>
      </c>
      <c r="L113" s="857"/>
    </row>
    <row r="114" spans="1:12" ht="12.75" thickBot="1">
      <c r="A114" s="765" t="s">
        <v>11261</v>
      </c>
      <c r="B114" s="765" t="s">
        <v>11262</v>
      </c>
      <c r="C114" s="418" t="s">
        <v>11262</v>
      </c>
      <c r="D114" s="1081">
        <v>15000</v>
      </c>
      <c r="E114" s="567" t="s">
        <v>6495</v>
      </c>
      <c r="F114" s="567" t="s">
        <v>1293</v>
      </c>
      <c r="G114" s="567" t="s">
        <v>3663</v>
      </c>
      <c r="H114" s="1078">
        <v>44227</v>
      </c>
      <c r="L114" s="857"/>
    </row>
    <row r="115" spans="1:12" ht="12.75" thickBot="1">
      <c r="A115" s="137" t="s">
        <v>11263</v>
      </c>
      <c r="B115" s="858"/>
      <c r="C115" s="858"/>
      <c r="D115" s="858"/>
      <c r="E115" s="227"/>
      <c r="F115" s="227"/>
      <c r="G115" s="860"/>
      <c r="H115" s="1076"/>
      <c r="L115" s="857"/>
    </row>
    <row r="116" spans="1:12">
      <c r="A116" s="1079" t="s">
        <v>11264</v>
      </c>
      <c r="B116" s="410" t="s">
        <v>11265</v>
      </c>
      <c r="C116" s="410" t="s">
        <v>11265</v>
      </c>
      <c r="D116" s="1077">
        <v>0</v>
      </c>
      <c r="E116" s="567" t="s">
        <v>6495</v>
      </c>
      <c r="F116" s="567" t="s">
        <v>1293</v>
      </c>
      <c r="G116" s="567" t="s">
        <v>3663</v>
      </c>
      <c r="H116" s="1078">
        <v>44227</v>
      </c>
      <c r="L116" s="857"/>
    </row>
    <row r="117" spans="1:12">
      <c r="A117" s="1079" t="s">
        <v>11266</v>
      </c>
      <c r="B117" s="410" t="s">
        <v>11267</v>
      </c>
      <c r="C117" s="410" t="s">
        <v>11267</v>
      </c>
      <c r="D117" s="1077">
        <v>0</v>
      </c>
      <c r="E117" s="567" t="s">
        <v>6495</v>
      </c>
      <c r="F117" s="567" t="s">
        <v>1293</v>
      </c>
      <c r="G117" s="567" t="s">
        <v>3663</v>
      </c>
      <c r="H117" s="1078">
        <v>44227</v>
      </c>
      <c r="L117" s="857"/>
    </row>
    <row r="118" spans="1:12">
      <c r="A118" s="1079" t="s">
        <v>11268</v>
      </c>
      <c r="B118" s="410" t="s">
        <v>11269</v>
      </c>
      <c r="C118" s="410" t="s">
        <v>11269</v>
      </c>
      <c r="D118" s="1077">
        <v>0</v>
      </c>
      <c r="E118" s="567" t="s">
        <v>6495</v>
      </c>
      <c r="F118" s="567" t="s">
        <v>1293</v>
      </c>
      <c r="G118" s="567" t="s">
        <v>3663</v>
      </c>
      <c r="H118" s="1078">
        <v>44227</v>
      </c>
      <c r="L118" s="857"/>
    </row>
    <row r="119" spans="1:12">
      <c r="A119" s="1079" t="s">
        <v>11270</v>
      </c>
      <c r="B119" s="410" t="s">
        <v>11271</v>
      </c>
      <c r="C119" s="410" t="s">
        <v>11271</v>
      </c>
      <c r="D119" s="1077">
        <v>0</v>
      </c>
      <c r="E119" s="567" t="s">
        <v>6495</v>
      </c>
      <c r="F119" s="567" t="s">
        <v>1293</v>
      </c>
      <c r="G119" s="567" t="s">
        <v>3663</v>
      </c>
      <c r="H119" s="1078">
        <v>44227</v>
      </c>
      <c r="L119" s="857"/>
    </row>
    <row r="120" spans="1:12">
      <c r="A120" s="765" t="s">
        <v>11272</v>
      </c>
      <c r="B120" s="765" t="s">
        <v>11273</v>
      </c>
      <c r="C120" s="418" t="s">
        <v>11273</v>
      </c>
      <c r="D120" s="1081">
        <v>0</v>
      </c>
      <c r="E120" s="567" t="s">
        <v>6495</v>
      </c>
      <c r="F120" s="567" t="s">
        <v>1293</v>
      </c>
      <c r="G120" s="567" t="s">
        <v>3663</v>
      </c>
      <c r="H120" s="1078">
        <v>44227</v>
      </c>
      <c r="L120" s="857"/>
    </row>
    <row r="121" spans="1:12" ht="12.75" thickBot="1">
      <c r="A121" s="765" t="s">
        <v>11274</v>
      </c>
      <c r="B121" s="765" t="s">
        <v>11275</v>
      </c>
      <c r="C121" s="418" t="s">
        <v>11275</v>
      </c>
      <c r="D121" s="1081">
        <v>0</v>
      </c>
      <c r="E121" s="567" t="s">
        <v>6495</v>
      </c>
      <c r="F121" s="567" t="s">
        <v>1293</v>
      </c>
      <c r="G121" s="567" t="s">
        <v>3663</v>
      </c>
      <c r="H121" s="1078">
        <v>44227</v>
      </c>
      <c r="L121" s="857"/>
    </row>
    <row r="122" spans="1:12" ht="12.75" thickBot="1">
      <c r="A122" s="162" t="s">
        <v>11276</v>
      </c>
      <c r="B122" s="392"/>
      <c r="C122" s="392"/>
      <c r="D122" s="860"/>
      <c r="E122" s="860"/>
      <c r="F122" s="860"/>
      <c r="G122" s="860"/>
      <c r="H122" s="1076"/>
      <c r="L122" s="857"/>
    </row>
    <row r="123" spans="1:12">
      <c r="A123" s="1079" t="s">
        <v>11277</v>
      </c>
      <c r="B123" s="1079" t="s">
        <v>2220</v>
      </c>
      <c r="C123" s="1079" t="s">
        <v>2220</v>
      </c>
      <c r="D123" s="1077">
        <v>1438</v>
      </c>
      <c r="E123" s="567" t="s">
        <v>6495</v>
      </c>
      <c r="F123" s="567" t="s">
        <v>1293</v>
      </c>
      <c r="G123" s="567" t="s">
        <v>3663</v>
      </c>
      <c r="H123" s="1078">
        <v>44227</v>
      </c>
      <c r="L123" s="857"/>
    </row>
    <row r="124" spans="1:12">
      <c r="A124" s="1079" t="s">
        <v>11278</v>
      </c>
      <c r="B124" s="1079" t="s">
        <v>2221</v>
      </c>
      <c r="C124" s="1079" t="s">
        <v>2221</v>
      </c>
      <c r="D124" s="1077">
        <v>2703</v>
      </c>
      <c r="E124" s="567" t="s">
        <v>6495</v>
      </c>
      <c r="F124" s="567" t="s">
        <v>1293</v>
      </c>
      <c r="G124" s="567" t="s">
        <v>3663</v>
      </c>
      <c r="H124" s="1078">
        <v>44227</v>
      </c>
      <c r="L124" s="857"/>
    </row>
    <row r="125" spans="1:12">
      <c r="A125" s="1079" t="s">
        <v>11279</v>
      </c>
      <c r="B125" s="1079" t="s">
        <v>2222</v>
      </c>
      <c r="C125" s="1079" t="s">
        <v>2222</v>
      </c>
      <c r="D125" s="1077">
        <v>3278</v>
      </c>
      <c r="E125" s="567" t="s">
        <v>6495</v>
      </c>
      <c r="F125" s="567" t="s">
        <v>1293</v>
      </c>
      <c r="G125" s="567" t="s">
        <v>3663</v>
      </c>
      <c r="H125" s="1078">
        <v>44227</v>
      </c>
      <c r="L125" s="857"/>
    </row>
    <row r="126" spans="1:12">
      <c r="A126" s="1079" t="s">
        <v>11280</v>
      </c>
      <c r="B126" s="1079" t="s">
        <v>2223</v>
      </c>
      <c r="C126" s="1079" t="s">
        <v>2223</v>
      </c>
      <c r="D126" s="1077">
        <v>1265</v>
      </c>
      <c r="E126" s="567" t="s">
        <v>6495</v>
      </c>
      <c r="F126" s="567" t="s">
        <v>1293</v>
      </c>
      <c r="G126" s="567" t="s">
        <v>3663</v>
      </c>
      <c r="H126" s="1078">
        <v>44227</v>
      </c>
      <c r="L126" s="857"/>
    </row>
    <row r="127" spans="1:12">
      <c r="A127" s="1079" t="s">
        <v>11281</v>
      </c>
      <c r="B127" s="1079" t="s">
        <v>2224</v>
      </c>
      <c r="C127" s="1079" t="s">
        <v>2224</v>
      </c>
      <c r="D127" s="1077">
        <v>1839.9999999999998</v>
      </c>
      <c r="E127" s="567" t="s">
        <v>6495</v>
      </c>
      <c r="F127" s="567" t="s">
        <v>1293</v>
      </c>
      <c r="G127" s="567" t="s">
        <v>3663</v>
      </c>
      <c r="H127" s="1078">
        <v>44227</v>
      </c>
      <c r="L127" s="857"/>
    </row>
    <row r="128" spans="1:12">
      <c r="A128" s="1079" t="s">
        <v>11282</v>
      </c>
      <c r="B128" s="1079" t="s">
        <v>2225</v>
      </c>
      <c r="C128" s="1079" t="s">
        <v>2225</v>
      </c>
      <c r="D128" s="1077">
        <v>575</v>
      </c>
      <c r="E128" s="567" t="s">
        <v>6495</v>
      </c>
      <c r="F128" s="567" t="s">
        <v>1293</v>
      </c>
      <c r="G128" s="567" t="s">
        <v>3663</v>
      </c>
      <c r="H128" s="1078">
        <v>44227</v>
      </c>
      <c r="L128" s="857"/>
    </row>
    <row r="129" spans="1:12">
      <c r="A129" s="765" t="s">
        <v>11283</v>
      </c>
      <c r="B129" s="765" t="s">
        <v>11284</v>
      </c>
      <c r="C129" s="418" t="s">
        <v>11284</v>
      </c>
      <c r="D129" s="1081">
        <v>7188</v>
      </c>
      <c r="E129" s="567" t="s">
        <v>6495</v>
      </c>
      <c r="F129" s="567" t="s">
        <v>1293</v>
      </c>
      <c r="G129" s="567" t="s">
        <v>3663</v>
      </c>
      <c r="H129" s="1078">
        <v>44227</v>
      </c>
      <c r="L129" s="857"/>
    </row>
    <row r="130" spans="1:12">
      <c r="A130" s="765" t="s">
        <v>11285</v>
      </c>
      <c r="B130" s="765" t="s">
        <v>11286</v>
      </c>
      <c r="C130" s="418" t="s">
        <v>11286</v>
      </c>
      <c r="D130" s="1081">
        <v>5750</v>
      </c>
      <c r="E130" s="567" t="s">
        <v>6495</v>
      </c>
      <c r="F130" s="567" t="s">
        <v>1293</v>
      </c>
      <c r="G130" s="567" t="s">
        <v>3663</v>
      </c>
      <c r="H130" s="1078">
        <v>44227</v>
      </c>
      <c r="L130" s="857"/>
    </row>
    <row r="131" spans="1:12">
      <c r="A131" s="765" t="s">
        <v>11287</v>
      </c>
      <c r="B131" s="765" t="s">
        <v>11288</v>
      </c>
      <c r="C131" s="418" t="s">
        <v>11288</v>
      </c>
      <c r="D131" s="1081">
        <v>4485</v>
      </c>
      <c r="E131" s="567" t="s">
        <v>6495</v>
      </c>
      <c r="F131" s="567" t="s">
        <v>1293</v>
      </c>
      <c r="G131" s="567" t="s">
        <v>3663</v>
      </c>
      <c r="H131" s="1078">
        <v>44227</v>
      </c>
      <c r="L131" s="857"/>
    </row>
    <row r="132" spans="1:12">
      <c r="A132" s="765" t="s">
        <v>11289</v>
      </c>
      <c r="B132" s="765" t="s">
        <v>11290</v>
      </c>
      <c r="C132" s="418" t="s">
        <v>11290</v>
      </c>
      <c r="D132" s="1081">
        <v>3909.9999999999995</v>
      </c>
      <c r="E132" s="567" t="s">
        <v>6495</v>
      </c>
      <c r="F132" s="567" t="s">
        <v>1293</v>
      </c>
      <c r="G132" s="567" t="s">
        <v>3663</v>
      </c>
      <c r="H132" s="1078">
        <v>44227</v>
      </c>
      <c r="L132" s="857"/>
    </row>
    <row r="133" spans="1:12">
      <c r="A133" s="765" t="s">
        <v>11291</v>
      </c>
      <c r="B133" s="765" t="s">
        <v>11292</v>
      </c>
      <c r="C133" s="418" t="s">
        <v>11292</v>
      </c>
      <c r="D133" s="1081">
        <v>15813</v>
      </c>
      <c r="E133" s="567" t="s">
        <v>6495</v>
      </c>
      <c r="F133" s="567" t="s">
        <v>1293</v>
      </c>
      <c r="G133" s="567" t="s">
        <v>3663</v>
      </c>
      <c r="H133" s="1078">
        <v>44227</v>
      </c>
      <c r="L133" s="857"/>
    </row>
    <row r="134" spans="1:12">
      <c r="A134" s="765" t="s">
        <v>11293</v>
      </c>
      <c r="B134" s="765" t="s">
        <v>11294</v>
      </c>
      <c r="C134" s="418" t="s">
        <v>11294</v>
      </c>
      <c r="D134" s="1081">
        <v>14374.999999999998</v>
      </c>
      <c r="E134" s="567" t="s">
        <v>6495</v>
      </c>
      <c r="F134" s="567" t="s">
        <v>1293</v>
      </c>
      <c r="G134" s="567" t="s">
        <v>3663</v>
      </c>
      <c r="H134" s="1078">
        <v>44227</v>
      </c>
      <c r="L134" s="857"/>
    </row>
    <row r="135" spans="1:12">
      <c r="A135" s="765" t="s">
        <v>11295</v>
      </c>
      <c r="B135" s="765" t="s">
        <v>11296</v>
      </c>
      <c r="C135" s="418" t="s">
        <v>11296</v>
      </c>
      <c r="D135" s="1081">
        <v>13109.999999999998</v>
      </c>
      <c r="E135" s="567" t="s">
        <v>6495</v>
      </c>
      <c r="F135" s="567" t="s">
        <v>1293</v>
      </c>
      <c r="G135" s="567" t="s">
        <v>3663</v>
      </c>
      <c r="H135" s="1078">
        <v>44227</v>
      </c>
      <c r="L135" s="857"/>
    </row>
    <row r="136" spans="1:12">
      <c r="A136" s="765" t="s">
        <v>11297</v>
      </c>
      <c r="B136" s="765" t="s">
        <v>11298</v>
      </c>
      <c r="C136" s="418" t="s">
        <v>11298</v>
      </c>
      <c r="D136" s="1081">
        <v>12534.999999999998</v>
      </c>
      <c r="E136" s="567" t="s">
        <v>6495</v>
      </c>
      <c r="F136" s="567" t="s">
        <v>1293</v>
      </c>
      <c r="G136" s="567" t="s">
        <v>3663</v>
      </c>
      <c r="H136" s="1078">
        <v>44227</v>
      </c>
      <c r="L136" s="857"/>
    </row>
    <row r="137" spans="1:12" ht="12.75" thickBot="1">
      <c r="A137" s="765" t="s">
        <v>11299</v>
      </c>
      <c r="B137" s="765" t="s">
        <v>11300</v>
      </c>
      <c r="C137" s="418" t="s">
        <v>11300</v>
      </c>
      <c r="D137" s="1081">
        <v>8625</v>
      </c>
      <c r="E137" s="567" t="s">
        <v>6495</v>
      </c>
      <c r="F137" s="567" t="s">
        <v>1293</v>
      </c>
      <c r="G137" s="567" t="s">
        <v>3663</v>
      </c>
      <c r="H137" s="1078">
        <v>44227</v>
      </c>
      <c r="L137" s="857"/>
    </row>
    <row r="138" spans="1:12" ht="12.75" thickBot="1">
      <c r="A138" s="162" t="s">
        <v>11301</v>
      </c>
      <c r="B138" s="392"/>
      <c r="C138" s="392"/>
      <c r="D138" s="860"/>
      <c r="E138" s="860"/>
      <c r="F138" s="860"/>
      <c r="G138" s="860"/>
      <c r="H138" s="1076"/>
      <c r="L138" s="857"/>
    </row>
    <row r="139" spans="1:12" ht="24">
      <c r="A139" s="1079" t="s">
        <v>11302</v>
      </c>
      <c r="B139" s="409" t="s">
        <v>11303</v>
      </c>
      <c r="C139" s="409" t="s">
        <v>11304</v>
      </c>
      <c r="D139" s="1077">
        <v>995</v>
      </c>
      <c r="E139" s="567" t="s">
        <v>6495</v>
      </c>
      <c r="F139" s="567" t="s">
        <v>1293</v>
      </c>
      <c r="G139" s="567" t="s">
        <v>3663</v>
      </c>
      <c r="H139" s="1078">
        <v>44227</v>
      </c>
      <c r="L139" s="857"/>
    </row>
    <row r="140" spans="1:12" ht="24">
      <c r="A140" s="1079" t="s">
        <v>11305</v>
      </c>
      <c r="B140" s="409" t="s">
        <v>11306</v>
      </c>
      <c r="C140" s="409" t="s">
        <v>11307</v>
      </c>
      <c r="D140" s="1077">
        <v>1995</v>
      </c>
      <c r="E140" s="567" t="s">
        <v>6495</v>
      </c>
      <c r="F140" s="567" t="s">
        <v>1293</v>
      </c>
      <c r="G140" s="567" t="s">
        <v>3663</v>
      </c>
      <c r="H140" s="1078">
        <v>44227</v>
      </c>
      <c r="L140" s="857"/>
    </row>
    <row r="141" spans="1:12" ht="24">
      <c r="A141" s="1079" t="s">
        <v>11308</v>
      </c>
      <c r="B141" s="409" t="s">
        <v>11309</v>
      </c>
      <c r="C141" s="409" t="s">
        <v>11310</v>
      </c>
      <c r="D141" s="1077">
        <v>3495</v>
      </c>
      <c r="E141" s="567" t="s">
        <v>6495</v>
      </c>
      <c r="F141" s="567" t="s">
        <v>1293</v>
      </c>
      <c r="G141" s="567" t="s">
        <v>3663</v>
      </c>
      <c r="H141" s="1078">
        <v>44227</v>
      </c>
      <c r="L141" s="857"/>
    </row>
    <row r="142" spans="1:12" ht="24">
      <c r="A142" s="1079" t="s">
        <v>11311</v>
      </c>
      <c r="B142" s="409" t="s">
        <v>11312</v>
      </c>
      <c r="C142" s="409" t="s">
        <v>11313</v>
      </c>
      <c r="D142" s="1077">
        <v>8495</v>
      </c>
      <c r="E142" s="567" t="s">
        <v>6495</v>
      </c>
      <c r="F142" s="567" t="s">
        <v>1293</v>
      </c>
      <c r="G142" s="567" t="s">
        <v>3663</v>
      </c>
      <c r="H142" s="1078">
        <v>44227</v>
      </c>
      <c r="L142" s="857"/>
    </row>
    <row r="143" spans="1:12">
      <c r="A143" s="765" t="s">
        <v>11314</v>
      </c>
      <c r="B143" s="409" t="s">
        <v>11315</v>
      </c>
      <c r="C143" s="409" t="s">
        <v>11315</v>
      </c>
      <c r="D143" s="1081">
        <v>12495</v>
      </c>
      <c r="E143" s="567" t="s">
        <v>6495</v>
      </c>
      <c r="F143" s="567" t="s">
        <v>1293</v>
      </c>
      <c r="G143" s="567" t="s">
        <v>3663</v>
      </c>
      <c r="H143" s="1078">
        <v>44227</v>
      </c>
      <c r="L143" s="857"/>
    </row>
    <row r="144" spans="1:12" ht="12.75" thickBot="1">
      <c r="A144" s="765" t="s">
        <v>11316</v>
      </c>
      <c r="B144" s="409" t="s">
        <v>11317</v>
      </c>
      <c r="C144" s="409" t="s">
        <v>11317</v>
      </c>
      <c r="D144" s="1081">
        <v>32995</v>
      </c>
      <c r="E144" s="567" t="s">
        <v>6495</v>
      </c>
      <c r="F144" s="567" t="s">
        <v>1293</v>
      </c>
      <c r="G144" s="567" t="s">
        <v>3663</v>
      </c>
      <c r="H144" s="1078">
        <v>44227</v>
      </c>
      <c r="L144" s="857"/>
    </row>
    <row r="145" spans="1:12" ht="12.75" thickBot="1">
      <c r="A145" s="162" t="s">
        <v>11318</v>
      </c>
      <c r="B145" s="392"/>
      <c r="C145" s="392"/>
      <c r="D145" s="860"/>
      <c r="E145" s="860"/>
      <c r="F145" s="860"/>
      <c r="G145" s="860"/>
      <c r="H145" s="1076"/>
      <c r="L145" s="857"/>
    </row>
    <row r="146" spans="1:12" ht="24">
      <c r="A146" s="1079" t="s">
        <v>11319</v>
      </c>
      <c r="B146" s="409" t="s">
        <v>11320</v>
      </c>
      <c r="C146" s="409" t="s">
        <v>11321</v>
      </c>
      <c r="D146" s="1077">
        <v>0</v>
      </c>
      <c r="E146" s="567" t="s">
        <v>6495</v>
      </c>
      <c r="F146" s="567" t="s">
        <v>1293</v>
      </c>
      <c r="G146" s="567" t="s">
        <v>3663</v>
      </c>
      <c r="H146" s="1078">
        <v>44227</v>
      </c>
      <c r="L146" s="857"/>
    </row>
    <row r="147" spans="1:12" ht="24">
      <c r="A147" s="1079" t="s">
        <v>11322</v>
      </c>
      <c r="B147" s="409" t="s">
        <v>11323</v>
      </c>
      <c r="C147" s="409" t="s">
        <v>11324</v>
      </c>
      <c r="D147" s="1077">
        <v>0</v>
      </c>
      <c r="E147" s="567" t="s">
        <v>6495</v>
      </c>
      <c r="F147" s="567" t="s">
        <v>1293</v>
      </c>
      <c r="G147" s="567" t="s">
        <v>3663</v>
      </c>
      <c r="H147" s="1078">
        <v>44227</v>
      </c>
      <c r="L147" s="857"/>
    </row>
    <row r="148" spans="1:12" ht="24">
      <c r="A148" s="1079" t="s">
        <v>11325</v>
      </c>
      <c r="B148" s="409" t="s">
        <v>11326</v>
      </c>
      <c r="C148" s="409" t="s">
        <v>11327</v>
      </c>
      <c r="D148" s="1077">
        <v>0</v>
      </c>
      <c r="E148" s="567" t="s">
        <v>6495</v>
      </c>
      <c r="F148" s="567" t="s">
        <v>1293</v>
      </c>
      <c r="G148" s="567" t="s">
        <v>3663</v>
      </c>
      <c r="H148" s="1078">
        <v>44227</v>
      </c>
      <c r="L148" s="857"/>
    </row>
    <row r="149" spans="1:12" ht="24">
      <c r="A149" s="1079" t="s">
        <v>11328</v>
      </c>
      <c r="B149" s="409" t="s">
        <v>11329</v>
      </c>
      <c r="C149" s="409" t="s">
        <v>11330</v>
      </c>
      <c r="D149" s="1077">
        <v>0</v>
      </c>
      <c r="E149" s="567" t="s">
        <v>6495</v>
      </c>
      <c r="F149" s="567" t="s">
        <v>1293</v>
      </c>
      <c r="G149" s="567" t="s">
        <v>3663</v>
      </c>
      <c r="H149" s="1078">
        <v>44227</v>
      </c>
      <c r="L149" s="857"/>
    </row>
    <row r="150" spans="1:12" ht="24">
      <c r="A150" s="765" t="s">
        <v>11331</v>
      </c>
      <c r="B150" s="409" t="s">
        <v>11332</v>
      </c>
      <c r="C150" s="409" t="s">
        <v>11332</v>
      </c>
      <c r="D150" s="1081">
        <v>0</v>
      </c>
      <c r="E150" s="567" t="s">
        <v>6495</v>
      </c>
      <c r="F150" s="567" t="s">
        <v>1293</v>
      </c>
      <c r="G150" s="567" t="s">
        <v>3663</v>
      </c>
      <c r="H150" s="1078">
        <v>44227</v>
      </c>
      <c r="L150" s="857"/>
    </row>
    <row r="151" spans="1:12" ht="24.75" thickBot="1">
      <c r="A151" s="765" t="s">
        <v>11333</v>
      </c>
      <c r="B151" s="409" t="s">
        <v>11334</v>
      </c>
      <c r="C151" s="409" t="s">
        <v>11334</v>
      </c>
      <c r="D151" s="1081">
        <v>0</v>
      </c>
      <c r="E151" s="567" t="s">
        <v>6495</v>
      </c>
      <c r="F151" s="567" t="s">
        <v>1293</v>
      </c>
      <c r="G151" s="567" t="s">
        <v>3663</v>
      </c>
      <c r="H151" s="1078">
        <v>44227</v>
      </c>
      <c r="L151" s="857"/>
    </row>
    <row r="152" spans="1:12" ht="12.75" thickBot="1">
      <c r="A152" s="162" t="s">
        <v>7165</v>
      </c>
      <c r="B152" s="392"/>
      <c r="C152" s="392"/>
      <c r="D152" s="860"/>
      <c r="E152" s="860"/>
      <c r="F152" s="860"/>
      <c r="G152" s="860"/>
      <c r="H152" s="1076"/>
      <c r="L152" s="857"/>
    </row>
    <row r="153" spans="1:12" ht="24">
      <c r="A153" s="958" t="s">
        <v>11335</v>
      </c>
      <c r="B153" s="421" t="s">
        <v>11336</v>
      </c>
      <c r="C153" s="421" t="s">
        <v>11336</v>
      </c>
      <c r="D153" s="1082">
        <v>575</v>
      </c>
      <c r="E153" s="567" t="s">
        <v>6495</v>
      </c>
      <c r="F153" s="567" t="s">
        <v>1293</v>
      </c>
      <c r="G153" s="567" t="s">
        <v>3663</v>
      </c>
      <c r="H153" s="1078">
        <v>44227</v>
      </c>
      <c r="L153" s="857"/>
    </row>
    <row r="154" spans="1:12" ht="24">
      <c r="A154" s="958" t="s">
        <v>11337</v>
      </c>
      <c r="B154" s="421" t="s">
        <v>11338</v>
      </c>
      <c r="C154" s="421" t="s">
        <v>11338</v>
      </c>
      <c r="D154" s="1082">
        <v>2300</v>
      </c>
      <c r="E154" s="567" t="s">
        <v>6495</v>
      </c>
      <c r="F154" s="567" t="s">
        <v>1293</v>
      </c>
      <c r="G154" s="567" t="s">
        <v>3663</v>
      </c>
      <c r="H154" s="1078">
        <v>44227</v>
      </c>
      <c r="L154" s="857"/>
    </row>
    <row r="155" spans="1:12" ht="24">
      <c r="A155" s="958" t="s">
        <v>11339</v>
      </c>
      <c r="B155" s="421" t="s">
        <v>11340</v>
      </c>
      <c r="C155" s="421" t="s">
        <v>11340</v>
      </c>
      <c r="D155" s="1082">
        <v>3449.9999999999995</v>
      </c>
      <c r="E155" s="567" t="s">
        <v>6495</v>
      </c>
      <c r="F155" s="567" t="s">
        <v>1293</v>
      </c>
      <c r="G155" s="567" t="s">
        <v>3663</v>
      </c>
      <c r="H155" s="1078">
        <v>44227</v>
      </c>
      <c r="L155" s="857"/>
    </row>
    <row r="156" spans="1:12" ht="24">
      <c r="A156" s="958" t="s">
        <v>11341</v>
      </c>
      <c r="B156" s="421" t="s">
        <v>11342</v>
      </c>
      <c r="C156" s="421" t="s">
        <v>11342</v>
      </c>
      <c r="D156" s="1082">
        <v>1724.9999999999998</v>
      </c>
      <c r="E156" s="567" t="s">
        <v>6495</v>
      </c>
      <c r="F156" s="567" t="s">
        <v>1293</v>
      </c>
      <c r="G156" s="567" t="s">
        <v>3663</v>
      </c>
      <c r="H156" s="1078">
        <v>44227</v>
      </c>
      <c r="L156" s="857"/>
    </row>
    <row r="157" spans="1:12" ht="24">
      <c r="A157" s="958" t="s">
        <v>11343</v>
      </c>
      <c r="B157" s="421" t="s">
        <v>11344</v>
      </c>
      <c r="C157" s="421" t="s">
        <v>11344</v>
      </c>
      <c r="D157" s="1082">
        <v>2875</v>
      </c>
      <c r="E157" s="567" t="s">
        <v>6495</v>
      </c>
      <c r="F157" s="567" t="s">
        <v>1293</v>
      </c>
      <c r="G157" s="567" t="s">
        <v>3663</v>
      </c>
      <c r="H157" s="1078">
        <v>44227</v>
      </c>
      <c r="L157" s="857"/>
    </row>
    <row r="158" spans="1:12" ht="24">
      <c r="A158" s="958" t="s">
        <v>11345</v>
      </c>
      <c r="B158" s="421" t="s">
        <v>11346</v>
      </c>
      <c r="C158" s="421" t="s">
        <v>11346</v>
      </c>
      <c r="D158" s="1082">
        <v>1150</v>
      </c>
      <c r="E158" s="567" t="s">
        <v>6495</v>
      </c>
      <c r="F158" s="567" t="s">
        <v>1293</v>
      </c>
      <c r="G158" s="567" t="s">
        <v>3663</v>
      </c>
      <c r="H158" s="1078">
        <v>44227</v>
      </c>
      <c r="L158" s="857"/>
    </row>
    <row r="159" spans="1:12" ht="24">
      <c r="A159" s="958" t="s">
        <v>11347</v>
      </c>
      <c r="B159" s="421" t="s">
        <v>11348</v>
      </c>
      <c r="C159" s="421" t="s">
        <v>11348</v>
      </c>
      <c r="D159" s="1082">
        <v>5750</v>
      </c>
      <c r="E159" s="567" t="s">
        <v>6495</v>
      </c>
      <c r="F159" s="567" t="s">
        <v>1293</v>
      </c>
      <c r="G159" s="567" t="s">
        <v>3663</v>
      </c>
      <c r="H159" s="1078">
        <v>44227</v>
      </c>
      <c r="L159" s="857"/>
    </row>
    <row r="160" spans="1:12" ht="24">
      <c r="A160" s="958" t="s">
        <v>11349</v>
      </c>
      <c r="B160" s="421" t="s">
        <v>11350</v>
      </c>
      <c r="C160" s="421" t="s">
        <v>11350</v>
      </c>
      <c r="D160" s="1082">
        <v>5175</v>
      </c>
      <c r="E160" s="567" t="s">
        <v>6495</v>
      </c>
      <c r="F160" s="567" t="s">
        <v>1293</v>
      </c>
      <c r="G160" s="567" t="s">
        <v>3663</v>
      </c>
      <c r="H160" s="1078">
        <v>44227</v>
      </c>
      <c r="L160" s="857"/>
    </row>
    <row r="161" spans="1:12" ht="24">
      <c r="A161" s="765" t="s">
        <v>11351</v>
      </c>
      <c r="B161" s="409" t="s">
        <v>11352</v>
      </c>
      <c r="C161" s="409" t="s">
        <v>11352</v>
      </c>
      <c r="D161" s="1081">
        <v>3449.9999999999995</v>
      </c>
      <c r="E161" s="567" t="s">
        <v>6495</v>
      </c>
      <c r="F161" s="567" t="s">
        <v>1293</v>
      </c>
      <c r="G161" s="567" t="s">
        <v>3663</v>
      </c>
      <c r="H161" s="1078">
        <v>44227</v>
      </c>
      <c r="L161" s="857"/>
    </row>
    <row r="162" spans="1:12" ht="24">
      <c r="A162" s="765" t="s">
        <v>11353</v>
      </c>
      <c r="B162" s="409" t="s">
        <v>11354</v>
      </c>
      <c r="C162" s="409" t="s">
        <v>11354</v>
      </c>
      <c r="D162" s="1081">
        <v>2300</v>
      </c>
      <c r="E162" s="567" t="s">
        <v>6495</v>
      </c>
      <c r="F162" s="567" t="s">
        <v>1293</v>
      </c>
      <c r="G162" s="567" t="s">
        <v>3663</v>
      </c>
      <c r="H162" s="1078">
        <v>44227</v>
      </c>
      <c r="L162" s="857"/>
    </row>
    <row r="163" spans="1:12" ht="24">
      <c r="A163" s="765" t="s">
        <v>11355</v>
      </c>
      <c r="B163" s="409" t="s">
        <v>11356</v>
      </c>
      <c r="C163" s="409" t="s">
        <v>11356</v>
      </c>
      <c r="D163" s="1081">
        <v>7589.9999999999991</v>
      </c>
      <c r="E163" s="567" t="s">
        <v>6495</v>
      </c>
      <c r="F163" s="567" t="s">
        <v>1293</v>
      </c>
      <c r="G163" s="567" t="s">
        <v>3663</v>
      </c>
      <c r="H163" s="1078">
        <v>44227</v>
      </c>
      <c r="L163" s="857"/>
    </row>
    <row r="164" spans="1:12" ht="24">
      <c r="A164" s="765" t="s">
        <v>11357</v>
      </c>
      <c r="B164" s="409" t="s">
        <v>11358</v>
      </c>
      <c r="C164" s="409" t="s">
        <v>11358</v>
      </c>
      <c r="D164" s="1081">
        <v>10925</v>
      </c>
      <c r="E164" s="567" t="s">
        <v>6495</v>
      </c>
      <c r="F164" s="567" t="s">
        <v>1293</v>
      </c>
      <c r="G164" s="567" t="s">
        <v>3663</v>
      </c>
      <c r="H164" s="1078">
        <v>44227</v>
      </c>
      <c r="L164" s="857"/>
    </row>
    <row r="165" spans="1:12" ht="24">
      <c r="A165" s="765" t="s">
        <v>11359</v>
      </c>
      <c r="B165" s="409" t="s">
        <v>11360</v>
      </c>
      <c r="C165" s="409" t="s">
        <v>11360</v>
      </c>
      <c r="D165" s="1081">
        <v>7014.9999999999991</v>
      </c>
      <c r="E165" s="567" t="s">
        <v>6495</v>
      </c>
      <c r="F165" s="567" t="s">
        <v>1293</v>
      </c>
      <c r="G165" s="567" t="s">
        <v>3663</v>
      </c>
      <c r="H165" s="1078">
        <v>44227</v>
      </c>
      <c r="L165" s="857"/>
    </row>
    <row r="166" spans="1:12" ht="24">
      <c r="A166" s="765" t="s">
        <v>11361</v>
      </c>
      <c r="B166" s="409" t="s">
        <v>11362</v>
      </c>
      <c r="C166" s="409" t="s">
        <v>11362</v>
      </c>
      <c r="D166" s="1081">
        <v>10350</v>
      </c>
      <c r="E166" s="567" t="s">
        <v>6495</v>
      </c>
      <c r="F166" s="567" t="s">
        <v>1293</v>
      </c>
      <c r="G166" s="567" t="s">
        <v>3663</v>
      </c>
      <c r="H166" s="1078">
        <v>44227</v>
      </c>
      <c r="L166" s="857"/>
    </row>
    <row r="167" spans="1:12" ht="24">
      <c r="A167" s="765" t="s">
        <v>11363</v>
      </c>
      <c r="B167" s="409" t="s">
        <v>11364</v>
      </c>
      <c r="C167" s="409" t="s">
        <v>11364</v>
      </c>
      <c r="D167" s="1081">
        <v>5290</v>
      </c>
      <c r="E167" s="567" t="s">
        <v>6495</v>
      </c>
      <c r="F167" s="567" t="s">
        <v>1293</v>
      </c>
      <c r="G167" s="567" t="s">
        <v>3663</v>
      </c>
      <c r="H167" s="1078">
        <v>44227</v>
      </c>
      <c r="L167" s="857"/>
    </row>
    <row r="168" spans="1:12" ht="24">
      <c r="A168" s="765" t="s">
        <v>11365</v>
      </c>
      <c r="B168" s="409" t="s">
        <v>11366</v>
      </c>
      <c r="C168" s="409" t="s">
        <v>11366</v>
      </c>
      <c r="D168" s="1081">
        <v>8625</v>
      </c>
      <c r="E168" s="567" t="s">
        <v>6495</v>
      </c>
      <c r="F168" s="567" t="s">
        <v>1293</v>
      </c>
      <c r="G168" s="567" t="s">
        <v>3663</v>
      </c>
      <c r="H168" s="1078">
        <v>44227</v>
      </c>
      <c r="L168" s="857"/>
    </row>
    <row r="169" spans="1:12" ht="24">
      <c r="A169" s="765" t="s">
        <v>11367</v>
      </c>
      <c r="B169" s="409" t="s">
        <v>11368</v>
      </c>
      <c r="C169" s="409" t="s">
        <v>11368</v>
      </c>
      <c r="D169" s="1081">
        <v>4140</v>
      </c>
      <c r="E169" s="567" t="s">
        <v>6495</v>
      </c>
      <c r="F169" s="567" t="s">
        <v>1293</v>
      </c>
      <c r="G169" s="567" t="s">
        <v>3663</v>
      </c>
      <c r="H169" s="1078">
        <v>44227</v>
      </c>
      <c r="L169" s="857"/>
    </row>
    <row r="170" spans="1:12" ht="24">
      <c r="A170" s="765" t="s">
        <v>11369</v>
      </c>
      <c r="B170" s="409" t="s">
        <v>11370</v>
      </c>
      <c r="C170" s="409" t="s">
        <v>11370</v>
      </c>
      <c r="D170" s="1081">
        <v>7474.9999999999991</v>
      </c>
      <c r="E170" s="567" t="s">
        <v>6495</v>
      </c>
      <c r="F170" s="567" t="s">
        <v>1293</v>
      </c>
      <c r="G170" s="567" t="s">
        <v>3663</v>
      </c>
      <c r="H170" s="1078">
        <v>44227</v>
      </c>
      <c r="L170" s="857"/>
    </row>
    <row r="171" spans="1:12" ht="24">
      <c r="A171" s="765" t="s">
        <v>11371</v>
      </c>
      <c r="B171" s="409" t="s">
        <v>11372</v>
      </c>
      <c r="C171" s="409" t="s">
        <v>11372</v>
      </c>
      <c r="D171" s="1081">
        <v>12419.999999999998</v>
      </c>
      <c r="E171" s="567" t="s">
        <v>6495</v>
      </c>
      <c r="F171" s="567" t="s">
        <v>1293</v>
      </c>
      <c r="G171" s="567" t="s">
        <v>3663</v>
      </c>
      <c r="H171" s="1078">
        <v>44227</v>
      </c>
      <c r="L171" s="857"/>
    </row>
    <row r="172" spans="1:12" ht="24">
      <c r="A172" s="765" t="s">
        <v>11373</v>
      </c>
      <c r="B172" s="409" t="s">
        <v>11374</v>
      </c>
      <c r="C172" s="409" t="s">
        <v>11374</v>
      </c>
      <c r="D172" s="1081">
        <v>14719.999999999998</v>
      </c>
      <c r="E172" s="567" t="s">
        <v>6495</v>
      </c>
      <c r="F172" s="567" t="s">
        <v>1293</v>
      </c>
      <c r="G172" s="567" t="s">
        <v>3663</v>
      </c>
      <c r="H172" s="1078">
        <v>44227</v>
      </c>
      <c r="L172" s="857"/>
    </row>
    <row r="173" spans="1:12" ht="24">
      <c r="A173" s="765" t="s">
        <v>11375</v>
      </c>
      <c r="B173" s="409" t="s">
        <v>11376</v>
      </c>
      <c r="C173" s="409" t="s">
        <v>11376</v>
      </c>
      <c r="D173" s="1081">
        <v>20125</v>
      </c>
      <c r="E173" s="567" t="s">
        <v>6495</v>
      </c>
      <c r="F173" s="567" t="s">
        <v>1293</v>
      </c>
      <c r="G173" s="567" t="s">
        <v>3663</v>
      </c>
      <c r="H173" s="1078">
        <v>44227</v>
      </c>
      <c r="L173" s="857"/>
    </row>
    <row r="174" spans="1:12" ht="24">
      <c r="A174" s="765" t="s">
        <v>11377</v>
      </c>
      <c r="B174" s="409" t="s">
        <v>11378</v>
      </c>
      <c r="C174" s="409" t="s">
        <v>11378</v>
      </c>
      <c r="D174" s="1081">
        <v>11844.999999999998</v>
      </c>
      <c r="E174" s="567" t="s">
        <v>6495</v>
      </c>
      <c r="F174" s="567" t="s">
        <v>1293</v>
      </c>
      <c r="G174" s="567" t="s">
        <v>3663</v>
      </c>
      <c r="H174" s="1078">
        <v>44227</v>
      </c>
      <c r="L174" s="857"/>
    </row>
    <row r="175" spans="1:12" ht="24">
      <c r="A175" s="765" t="s">
        <v>11379</v>
      </c>
      <c r="B175" s="409" t="s">
        <v>11380</v>
      </c>
      <c r="C175" s="409" t="s">
        <v>11380</v>
      </c>
      <c r="D175" s="1081">
        <v>14144.999999999998</v>
      </c>
      <c r="E175" s="567" t="s">
        <v>6495</v>
      </c>
      <c r="F175" s="567" t="s">
        <v>1293</v>
      </c>
      <c r="G175" s="567" t="s">
        <v>3663</v>
      </c>
      <c r="H175" s="1078">
        <v>44227</v>
      </c>
      <c r="L175" s="857"/>
    </row>
    <row r="176" spans="1:12" ht="24">
      <c r="A176" s="765" t="s">
        <v>11381</v>
      </c>
      <c r="B176" s="409" t="s">
        <v>11382</v>
      </c>
      <c r="C176" s="409" t="s">
        <v>11382</v>
      </c>
      <c r="D176" s="1081">
        <v>19550</v>
      </c>
      <c r="E176" s="567" t="s">
        <v>6495</v>
      </c>
      <c r="F176" s="567" t="s">
        <v>1293</v>
      </c>
      <c r="G176" s="567" t="s">
        <v>3663</v>
      </c>
      <c r="H176" s="1078">
        <v>44227</v>
      </c>
      <c r="L176" s="857"/>
    </row>
    <row r="177" spans="1:12" ht="24">
      <c r="A177" s="765" t="s">
        <v>11383</v>
      </c>
      <c r="B177" s="409" t="s">
        <v>11384</v>
      </c>
      <c r="C177" s="409" t="s">
        <v>11384</v>
      </c>
      <c r="D177" s="1081">
        <v>10120</v>
      </c>
      <c r="E177" s="567" t="s">
        <v>6495</v>
      </c>
      <c r="F177" s="567" t="s">
        <v>1293</v>
      </c>
      <c r="G177" s="567" t="s">
        <v>3663</v>
      </c>
      <c r="H177" s="1078">
        <v>44227</v>
      </c>
      <c r="L177" s="857"/>
    </row>
    <row r="178" spans="1:12" ht="24">
      <c r="A178" s="765" t="s">
        <v>11385</v>
      </c>
      <c r="B178" s="409" t="s">
        <v>11386</v>
      </c>
      <c r="C178" s="409" t="s">
        <v>11386</v>
      </c>
      <c r="D178" s="1081">
        <v>12419.999999999998</v>
      </c>
      <c r="E178" s="567" t="s">
        <v>6495</v>
      </c>
      <c r="F178" s="567" t="s">
        <v>1293</v>
      </c>
      <c r="G178" s="567" t="s">
        <v>3663</v>
      </c>
      <c r="H178" s="1078">
        <v>44227</v>
      </c>
      <c r="L178" s="857"/>
    </row>
    <row r="179" spans="1:12" ht="24">
      <c r="A179" s="765" t="s">
        <v>11387</v>
      </c>
      <c r="B179" s="409" t="s">
        <v>11388</v>
      </c>
      <c r="C179" s="409" t="s">
        <v>11388</v>
      </c>
      <c r="D179" s="1081">
        <v>17825</v>
      </c>
      <c r="E179" s="567" t="s">
        <v>6495</v>
      </c>
      <c r="F179" s="567" t="s">
        <v>1293</v>
      </c>
      <c r="G179" s="567" t="s">
        <v>3663</v>
      </c>
      <c r="H179" s="1078">
        <v>44227</v>
      </c>
      <c r="L179" s="857"/>
    </row>
    <row r="180" spans="1:12" ht="24">
      <c r="A180" s="765" t="s">
        <v>11389</v>
      </c>
      <c r="B180" s="409" t="s">
        <v>11390</v>
      </c>
      <c r="C180" s="409" t="s">
        <v>11390</v>
      </c>
      <c r="D180" s="1081">
        <v>8970</v>
      </c>
      <c r="E180" s="567" t="s">
        <v>6495</v>
      </c>
      <c r="F180" s="567" t="s">
        <v>1293</v>
      </c>
      <c r="G180" s="567" t="s">
        <v>3663</v>
      </c>
      <c r="H180" s="1078">
        <v>44227</v>
      </c>
      <c r="L180" s="857"/>
    </row>
    <row r="181" spans="1:12" ht="24">
      <c r="A181" s="765" t="s">
        <v>11391</v>
      </c>
      <c r="B181" s="409" t="s">
        <v>11392</v>
      </c>
      <c r="C181" s="409" t="s">
        <v>11392</v>
      </c>
      <c r="D181" s="1081">
        <v>11270</v>
      </c>
      <c r="E181" s="567" t="s">
        <v>6495</v>
      </c>
      <c r="F181" s="567" t="s">
        <v>1293</v>
      </c>
      <c r="G181" s="567" t="s">
        <v>3663</v>
      </c>
      <c r="H181" s="1078">
        <v>44227</v>
      </c>
      <c r="L181" s="857"/>
    </row>
    <row r="182" spans="1:12" ht="24">
      <c r="A182" s="765" t="s">
        <v>11393</v>
      </c>
      <c r="B182" s="409" t="s">
        <v>11394</v>
      </c>
      <c r="C182" s="409" t="s">
        <v>11394</v>
      </c>
      <c r="D182" s="1081">
        <v>16675</v>
      </c>
      <c r="E182" s="567" t="s">
        <v>6495</v>
      </c>
      <c r="F182" s="567" t="s">
        <v>1293</v>
      </c>
      <c r="G182" s="567" t="s">
        <v>3663</v>
      </c>
      <c r="H182" s="1078">
        <v>44227</v>
      </c>
      <c r="L182" s="857"/>
    </row>
    <row r="183" spans="1:12" ht="24">
      <c r="A183" s="765" t="s">
        <v>11395</v>
      </c>
      <c r="B183" s="409" t="s">
        <v>11396</v>
      </c>
      <c r="C183" s="409" t="s">
        <v>11396</v>
      </c>
      <c r="D183" s="1081">
        <v>26679.999999999996</v>
      </c>
      <c r="E183" s="567" t="s">
        <v>6495</v>
      </c>
      <c r="F183" s="567" t="s">
        <v>1293</v>
      </c>
      <c r="G183" s="567" t="s">
        <v>3663</v>
      </c>
      <c r="H183" s="1078">
        <v>44227</v>
      </c>
      <c r="L183" s="857"/>
    </row>
    <row r="184" spans="1:12" ht="24">
      <c r="A184" s="765" t="s">
        <v>11397</v>
      </c>
      <c r="B184" s="409" t="s">
        <v>11398</v>
      </c>
      <c r="C184" s="409" t="s">
        <v>11398</v>
      </c>
      <c r="D184" s="1081">
        <v>34730</v>
      </c>
      <c r="E184" s="567" t="s">
        <v>6495</v>
      </c>
      <c r="F184" s="567" t="s">
        <v>1293</v>
      </c>
      <c r="G184" s="567" t="s">
        <v>3663</v>
      </c>
      <c r="H184" s="1078">
        <v>44227</v>
      </c>
      <c r="L184" s="857"/>
    </row>
    <row r="185" spans="1:12" ht="24">
      <c r="A185" s="765" t="s">
        <v>11399</v>
      </c>
      <c r="B185" s="409" t="s">
        <v>11400</v>
      </c>
      <c r="C185" s="409" t="s">
        <v>11400</v>
      </c>
      <c r="D185" s="1081">
        <v>38870</v>
      </c>
      <c r="E185" s="567" t="s">
        <v>6495</v>
      </c>
      <c r="F185" s="567" t="s">
        <v>1293</v>
      </c>
      <c r="G185" s="567" t="s">
        <v>3663</v>
      </c>
      <c r="H185" s="1078">
        <v>44227</v>
      </c>
      <c r="L185" s="857"/>
    </row>
    <row r="186" spans="1:12" ht="24">
      <c r="A186" s="765" t="s">
        <v>11401</v>
      </c>
      <c r="B186" s="409" t="s">
        <v>11402</v>
      </c>
      <c r="C186" s="409" t="s">
        <v>11402</v>
      </c>
      <c r="D186" s="1081">
        <v>26104.999999999996</v>
      </c>
      <c r="E186" s="567" t="s">
        <v>6495</v>
      </c>
      <c r="F186" s="567" t="s">
        <v>1293</v>
      </c>
      <c r="G186" s="567" t="s">
        <v>3663</v>
      </c>
      <c r="H186" s="1078">
        <v>44227</v>
      </c>
      <c r="L186" s="857"/>
    </row>
    <row r="187" spans="1:12" ht="24">
      <c r="A187" s="765" t="s">
        <v>11403</v>
      </c>
      <c r="B187" s="409" t="s">
        <v>11404</v>
      </c>
      <c r="C187" s="409" t="s">
        <v>11404</v>
      </c>
      <c r="D187" s="1081">
        <v>34155</v>
      </c>
      <c r="E187" s="567" t="s">
        <v>6495</v>
      </c>
      <c r="F187" s="567" t="s">
        <v>1293</v>
      </c>
      <c r="G187" s="567" t="s">
        <v>3663</v>
      </c>
      <c r="H187" s="1078">
        <v>44227</v>
      </c>
      <c r="L187" s="857"/>
    </row>
    <row r="188" spans="1:12" ht="24">
      <c r="A188" s="765" t="s">
        <v>11405</v>
      </c>
      <c r="B188" s="409" t="s">
        <v>11406</v>
      </c>
      <c r="C188" s="409" t="s">
        <v>11406</v>
      </c>
      <c r="D188" s="1081">
        <v>38295</v>
      </c>
      <c r="E188" s="567" t="s">
        <v>6495</v>
      </c>
      <c r="F188" s="567" t="s">
        <v>1293</v>
      </c>
      <c r="G188" s="567" t="s">
        <v>3663</v>
      </c>
      <c r="H188" s="1078">
        <v>44227</v>
      </c>
      <c r="L188" s="857"/>
    </row>
    <row r="189" spans="1:12" ht="24">
      <c r="A189" s="765" t="s">
        <v>11407</v>
      </c>
      <c r="B189" s="409" t="s">
        <v>11408</v>
      </c>
      <c r="C189" s="409" t="s">
        <v>11408</v>
      </c>
      <c r="D189" s="1081">
        <v>24379.999999999996</v>
      </c>
      <c r="E189" s="567" t="s">
        <v>6495</v>
      </c>
      <c r="F189" s="567" t="s">
        <v>1293</v>
      </c>
      <c r="G189" s="567" t="s">
        <v>3663</v>
      </c>
      <c r="H189" s="1078">
        <v>44227</v>
      </c>
      <c r="L189" s="857"/>
    </row>
    <row r="190" spans="1:12" ht="24">
      <c r="A190" s="765" t="s">
        <v>11409</v>
      </c>
      <c r="B190" s="409" t="s">
        <v>11410</v>
      </c>
      <c r="C190" s="409" t="s">
        <v>11410</v>
      </c>
      <c r="D190" s="1081">
        <v>32429.999999999996</v>
      </c>
      <c r="E190" s="567" t="s">
        <v>6495</v>
      </c>
      <c r="F190" s="567" t="s">
        <v>1293</v>
      </c>
      <c r="G190" s="567" t="s">
        <v>3663</v>
      </c>
      <c r="H190" s="1078">
        <v>44227</v>
      </c>
      <c r="L190" s="857"/>
    </row>
    <row r="191" spans="1:12" ht="24">
      <c r="A191" s="765" t="s">
        <v>11411</v>
      </c>
      <c r="B191" s="409" t="s">
        <v>11412</v>
      </c>
      <c r="C191" s="409" t="s">
        <v>11412</v>
      </c>
      <c r="D191" s="1081">
        <v>36570</v>
      </c>
      <c r="E191" s="567" t="s">
        <v>6495</v>
      </c>
      <c r="F191" s="567" t="s">
        <v>1293</v>
      </c>
      <c r="G191" s="567" t="s">
        <v>3663</v>
      </c>
      <c r="H191" s="1078">
        <v>44227</v>
      </c>
      <c r="L191" s="857"/>
    </row>
    <row r="192" spans="1:12" ht="24">
      <c r="A192" s="765" t="s">
        <v>11413</v>
      </c>
      <c r="B192" s="409" t="s">
        <v>11414</v>
      </c>
      <c r="C192" s="409" t="s">
        <v>11414</v>
      </c>
      <c r="D192" s="1081">
        <v>23230</v>
      </c>
      <c r="E192" s="567" t="s">
        <v>6495</v>
      </c>
      <c r="F192" s="567" t="s">
        <v>1293</v>
      </c>
      <c r="G192" s="567" t="s">
        <v>3663</v>
      </c>
      <c r="H192" s="1078">
        <v>44227</v>
      </c>
      <c r="L192" s="857"/>
    </row>
    <row r="193" spans="1:12" ht="24">
      <c r="A193" s="765" t="s">
        <v>11415</v>
      </c>
      <c r="B193" s="409" t="s">
        <v>11416</v>
      </c>
      <c r="C193" s="409" t="s">
        <v>11416</v>
      </c>
      <c r="D193" s="1081">
        <v>31279.999999999996</v>
      </c>
      <c r="E193" s="567" t="s">
        <v>6495</v>
      </c>
      <c r="F193" s="567" t="s">
        <v>1293</v>
      </c>
      <c r="G193" s="567" t="s">
        <v>3663</v>
      </c>
      <c r="H193" s="1078">
        <v>44227</v>
      </c>
      <c r="L193" s="857"/>
    </row>
    <row r="194" spans="1:12" ht="24">
      <c r="A194" s="765" t="s">
        <v>11417</v>
      </c>
      <c r="B194" s="409" t="s">
        <v>11418</v>
      </c>
      <c r="C194" s="409" t="s">
        <v>11418</v>
      </c>
      <c r="D194" s="1081">
        <v>35420</v>
      </c>
      <c r="E194" s="567" t="s">
        <v>6495</v>
      </c>
      <c r="F194" s="567" t="s">
        <v>1293</v>
      </c>
      <c r="G194" s="567" t="s">
        <v>3663</v>
      </c>
      <c r="H194" s="1078">
        <v>44227</v>
      </c>
      <c r="L194" s="857"/>
    </row>
    <row r="195" spans="1:12" ht="24">
      <c r="A195" s="765" t="s">
        <v>11419</v>
      </c>
      <c r="B195" s="409" t="s">
        <v>11420</v>
      </c>
      <c r="C195" s="409" t="s">
        <v>11420</v>
      </c>
      <c r="D195" s="1081">
        <v>1839.9999999999998</v>
      </c>
      <c r="E195" s="567" t="s">
        <v>6495</v>
      </c>
      <c r="F195" s="567" t="s">
        <v>1293</v>
      </c>
      <c r="G195" s="567" t="s">
        <v>3663</v>
      </c>
      <c r="H195" s="1078">
        <v>44227</v>
      </c>
      <c r="L195" s="857"/>
    </row>
    <row r="196" spans="1:12" ht="24">
      <c r="A196" s="765" t="s">
        <v>11421</v>
      </c>
      <c r="B196" s="409" t="s">
        <v>11422</v>
      </c>
      <c r="C196" s="409" t="s">
        <v>11422</v>
      </c>
      <c r="D196" s="1081">
        <v>5175</v>
      </c>
      <c r="E196" s="567" t="s">
        <v>6495</v>
      </c>
      <c r="F196" s="567" t="s">
        <v>1293</v>
      </c>
      <c r="G196" s="567" t="s">
        <v>3663</v>
      </c>
      <c r="H196" s="1078">
        <v>44227</v>
      </c>
      <c r="L196" s="857"/>
    </row>
    <row r="197" spans="1:12" ht="24">
      <c r="A197" s="765" t="s">
        <v>11423</v>
      </c>
      <c r="B197" s="409" t="s">
        <v>11424</v>
      </c>
      <c r="C197" s="409" t="s">
        <v>11424</v>
      </c>
      <c r="D197" s="1081">
        <v>6669.9999999999991</v>
      </c>
      <c r="E197" s="567" t="s">
        <v>6495</v>
      </c>
      <c r="F197" s="567" t="s">
        <v>1293</v>
      </c>
      <c r="G197" s="567" t="s">
        <v>3663</v>
      </c>
      <c r="H197" s="1078">
        <v>44227</v>
      </c>
      <c r="L197" s="857"/>
    </row>
    <row r="198" spans="1:12" ht="24">
      <c r="A198" s="765" t="s">
        <v>11425</v>
      </c>
      <c r="B198" s="409" t="s">
        <v>11426</v>
      </c>
      <c r="C198" s="409" t="s">
        <v>11426</v>
      </c>
      <c r="D198" s="1081">
        <v>8970</v>
      </c>
      <c r="E198" s="567" t="s">
        <v>6495</v>
      </c>
      <c r="F198" s="567" t="s">
        <v>1293</v>
      </c>
      <c r="G198" s="567" t="s">
        <v>3663</v>
      </c>
      <c r="H198" s="1078">
        <v>44227</v>
      </c>
      <c r="L198" s="857"/>
    </row>
    <row r="199" spans="1:12" ht="24">
      <c r="A199" s="765" t="s">
        <v>11427</v>
      </c>
      <c r="B199" s="409" t="s">
        <v>11428</v>
      </c>
      <c r="C199" s="409" t="s">
        <v>11428</v>
      </c>
      <c r="D199" s="1081">
        <v>14374.999999999998</v>
      </c>
      <c r="E199" s="567" t="s">
        <v>6495</v>
      </c>
      <c r="F199" s="567" t="s">
        <v>1293</v>
      </c>
      <c r="G199" s="567" t="s">
        <v>3663</v>
      </c>
      <c r="H199" s="1078">
        <v>44227</v>
      </c>
      <c r="L199" s="857"/>
    </row>
    <row r="200" spans="1:12" ht="24">
      <c r="A200" s="765" t="s">
        <v>11429</v>
      </c>
      <c r="B200" s="409" t="s">
        <v>11430</v>
      </c>
      <c r="C200" s="409" t="s">
        <v>11430</v>
      </c>
      <c r="D200" s="1081">
        <v>20930</v>
      </c>
      <c r="E200" s="567" t="s">
        <v>6495</v>
      </c>
      <c r="F200" s="567" t="s">
        <v>1293</v>
      </c>
      <c r="G200" s="567" t="s">
        <v>3663</v>
      </c>
      <c r="H200" s="1078">
        <v>44227</v>
      </c>
      <c r="L200" s="857"/>
    </row>
    <row r="201" spans="1:12" ht="24">
      <c r="A201" s="765" t="s">
        <v>11431</v>
      </c>
      <c r="B201" s="409" t="s">
        <v>11432</v>
      </c>
      <c r="C201" s="409" t="s">
        <v>11432</v>
      </c>
      <c r="D201" s="1081">
        <v>28979.999999999996</v>
      </c>
      <c r="E201" s="567" t="s">
        <v>6495</v>
      </c>
      <c r="F201" s="567" t="s">
        <v>1293</v>
      </c>
      <c r="G201" s="567" t="s">
        <v>3663</v>
      </c>
      <c r="H201" s="1078">
        <v>44227</v>
      </c>
      <c r="L201" s="857"/>
    </row>
    <row r="202" spans="1:12" ht="24">
      <c r="A202" s="765" t="s">
        <v>11433</v>
      </c>
      <c r="B202" s="409" t="s">
        <v>11434</v>
      </c>
      <c r="C202" s="409" t="s">
        <v>11434</v>
      </c>
      <c r="D202" s="1081">
        <v>33120</v>
      </c>
      <c r="E202" s="567" t="s">
        <v>6495</v>
      </c>
      <c r="F202" s="567" t="s">
        <v>1293</v>
      </c>
      <c r="G202" s="567" t="s">
        <v>3663</v>
      </c>
      <c r="H202" s="1078">
        <v>44227</v>
      </c>
      <c r="L202" s="857"/>
    </row>
    <row r="203" spans="1:12" ht="24">
      <c r="A203" s="765" t="s">
        <v>11435</v>
      </c>
      <c r="B203" s="409" t="s">
        <v>11436</v>
      </c>
      <c r="C203" s="409" t="s">
        <v>11436</v>
      </c>
      <c r="D203" s="1081">
        <v>3334.9999999999995</v>
      </c>
      <c r="E203" s="567" t="s">
        <v>6495</v>
      </c>
      <c r="F203" s="567" t="s">
        <v>1293</v>
      </c>
      <c r="G203" s="567" t="s">
        <v>3663</v>
      </c>
      <c r="H203" s="1078">
        <v>44227</v>
      </c>
      <c r="L203" s="857"/>
    </row>
    <row r="204" spans="1:12" ht="24">
      <c r="A204" s="765" t="s">
        <v>11437</v>
      </c>
      <c r="B204" s="409" t="s">
        <v>11438</v>
      </c>
      <c r="C204" s="409" t="s">
        <v>11438</v>
      </c>
      <c r="D204" s="1081">
        <v>4830</v>
      </c>
      <c r="E204" s="567" t="s">
        <v>6495</v>
      </c>
      <c r="F204" s="567" t="s">
        <v>1293</v>
      </c>
      <c r="G204" s="567" t="s">
        <v>3663</v>
      </c>
      <c r="H204" s="1078">
        <v>44227</v>
      </c>
      <c r="L204" s="857"/>
    </row>
    <row r="205" spans="1:12" ht="24">
      <c r="A205" s="765" t="s">
        <v>11439</v>
      </c>
      <c r="B205" s="409" t="s">
        <v>11440</v>
      </c>
      <c r="C205" s="409" t="s">
        <v>11440</v>
      </c>
      <c r="D205" s="1081">
        <v>7129.9999999999991</v>
      </c>
      <c r="E205" s="567" t="s">
        <v>6495</v>
      </c>
      <c r="F205" s="567" t="s">
        <v>1293</v>
      </c>
      <c r="G205" s="567" t="s">
        <v>3663</v>
      </c>
      <c r="H205" s="1078">
        <v>44227</v>
      </c>
      <c r="L205" s="857"/>
    </row>
    <row r="206" spans="1:12" ht="24">
      <c r="A206" s="765" t="s">
        <v>11441</v>
      </c>
      <c r="B206" s="409" t="s">
        <v>11442</v>
      </c>
      <c r="C206" s="409" t="s">
        <v>11442</v>
      </c>
      <c r="D206" s="1081">
        <v>12534.999999999998</v>
      </c>
      <c r="E206" s="567" t="s">
        <v>6495</v>
      </c>
      <c r="F206" s="567" t="s">
        <v>1293</v>
      </c>
      <c r="G206" s="567" t="s">
        <v>3663</v>
      </c>
      <c r="H206" s="1078">
        <v>44227</v>
      </c>
      <c r="L206" s="857"/>
    </row>
    <row r="207" spans="1:12" ht="24">
      <c r="A207" s="765" t="s">
        <v>11443</v>
      </c>
      <c r="B207" s="409" t="s">
        <v>11444</v>
      </c>
      <c r="C207" s="409" t="s">
        <v>11444</v>
      </c>
      <c r="D207" s="1081">
        <v>19090</v>
      </c>
      <c r="E207" s="567" t="s">
        <v>6495</v>
      </c>
      <c r="F207" s="567" t="s">
        <v>1293</v>
      </c>
      <c r="G207" s="567" t="s">
        <v>3663</v>
      </c>
      <c r="H207" s="1078">
        <v>44227</v>
      </c>
      <c r="L207" s="857"/>
    </row>
    <row r="208" spans="1:12" ht="24">
      <c r="A208" s="765" t="s">
        <v>11445</v>
      </c>
      <c r="B208" s="409" t="s">
        <v>11446</v>
      </c>
      <c r="C208" s="409" t="s">
        <v>11446</v>
      </c>
      <c r="D208" s="1081">
        <v>27139.999999999996</v>
      </c>
      <c r="E208" s="567" t="s">
        <v>6495</v>
      </c>
      <c r="F208" s="567" t="s">
        <v>1293</v>
      </c>
      <c r="G208" s="567" t="s">
        <v>3663</v>
      </c>
      <c r="H208" s="1078">
        <v>44227</v>
      </c>
      <c r="L208" s="857"/>
    </row>
    <row r="209" spans="1:12" ht="24">
      <c r="A209" s="765" t="s">
        <v>11447</v>
      </c>
      <c r="B209" s="409" t="s">
        <v>11448</v>
      </c>
      <c r="C209" s="409" t="s">
        <v>11448</v>
      </c>
      <c r="D209" s="1081">
        <v>31279.999999999996</v>
      </c>
      <c r="E209" s="567" t="s">
        <v>6495</v>
      </c>
      <c r="F209" s="567" t="s">
        <v>1293</v>
      </c>
      <c r="G209" s="567" t="s">
        <v>3663</v>
      </c>
      <c r="H209" s="1078">
        <v>44227</v>
      </c>
      <c r="L209" s="857"/>
    </row>
    <row r="210" spans="1:12" ht="24">
      <c r="A210" s="765" t="s">
        <v>11449</v>
      </c>
      <c r="B210" s="409" t="s">
        <v>11450</v>
      </c>
      <c r="C210" s="409" t="s">
        <v>11450</v>
      </c>
      <c r="D210" s="1081">
        <v>1494.9999999999998</v>
      </c>
      <c r="E210" s="567" t="s">
        <v>6495</v>
      </c>
      <c r="F210" s="567" t="s">
        <v>1293</v>
      </c>
      <c r="G210" s="567" t="s">
        <v>3663</v>
      </c>
      <c r="H210" s="1078">
        <v>44227</v>
      </c>
      <c r="L210" s="857"/>
    </row>
    <row r="211" spans="1:12" ht="24">
      <c r="A211" s="765" t="s">
        <v>11451</v>
      </c>
      <c r="B211" s="409" t="s">
        <v>11452</v>
      </c>
      <c r="C211" s="409" t="s">
        <v>11452</v>
      </c>
      <c r="D211" s="1081">
        <v>3794.9999999999995</v>
      </c>
      <c r="E211" s="567" t="s">
        <v>6495</v>
      </c>
      <c r="F211" s="567" t="s">
        <v>1293</v>
      </c>
      <c r="G211" s="567" t="s">
        <v>3663</v>
      </c>
      <c r="H211" s="1078">
        <v>44227</v>
      </c>
      <c r="L211" s="857"/>
    </row>
    <row r="212" spans="1:12" ht="24">
      <c r="A212" s="765" t="s">
        <v>11453</v>
      </c>
      <c r="B212" s="409" t="s">
        <v>11454</v>
      </c>
      <c r="C212" s="409" t="s">
        <v>11454</v>
      </c>
      <c r="D212" s="1081">
        <v>9200</v>
      </c>
      <c r="E212" s="567" t="s">
        <v>6495</v>
      </c>
      <c r="F212" s="567" t="s">
        <v>1293</v>
      </c>
      <c r="G212" s="567" t="s">
        <v>3663</v>
      </c>
      <c r="H212" s="1078">
        <v>44227</v>
      </c>
      <c r="L212" s="857"/>
    </row>
    <row r="213" spans="1:12" ht="24">
      <c r="A213" s="765" t="s">
        <v>11455</v>
      </c>
      <c r="B213" s="409" t="s">
        <v>11456</v>
      </c>
      <c r="C213" s="409" t="s">
        <v>11456</v>
      </c>
      <c r="D213" s="1081">
        <v>15754.999999999998</v>
      </c>
      <c r="E213" s="567" t="s">
        <v>6495</v>
      </c>
      <c r="F213" s="567" t="s">
        <v>1293</v>
      </c>
      <c r="G213" s="567" t="s">
        <v>3663</v>
      </c>
      <c r="H213" s="1078">
        <v>44227</v>
      </c>
      <c r="L213" s="857"/>
    </row>
    <row r="214" spans="1:12" ht="24">
      <c r="A214" s="1083" t="s">
        <v>11457</v>
      </c>
      <c r="B214" s="409" t="s">
        <v>11458</v>
      </c>
      <c r="C214" s="409" t="s">
        <v>11458</v>
      </c>
      <c r="D214" s="1081">
        <v>23804.999999999996</v>
      </c>
      <c r="E214" s="567" t="s">
        <v>6495</v>
      </c>
      <c r="F214" s="567" t="s">
        <v>1293</v>
      </c>
      <c r="G214" s="567" t="s">
        <v>3663</v>
      </c>
      <c r="H214" s="1078">
        <v>44227</v>
      </c>
      <c r="L214" s="857"/>
    </row>
    <row r="215" spans="1:12" ht="24">
      <c r="A215" s="765" t="s">
        <v>11459</v>
      </c>
      <c r="B215" s="409" t="s">
        <v>11460</v>
      </c>
      <c r="C215" s="409" t="s">
        <v>11460</v>
      </c>
      <c r="D215" s="1081">
        <v>27944.999999999996</v>
      </c>
      <c r="E215" s="567" t="s">
        <v>6495</v>
      </c>
      <c r="F215" s="567" t="s">
        <v>1293</v>
      </c>
      <c r="G215" s="567" t="s">
        <v>3663</v>
      </c>
      <c r="H215" s="1078">
        <v>44227</v>
      </c>
      <c r="L215" s="857"/>
    </row>
    <row r="216" spans="1:12" ht="24">
      <c r="A216" s="765" t="s">
        <v>11461</v>
      </c>
      <c r="B216" s="409" t="s">
        <v>11462</v>
      </c>
      <c r="C216" s="409" t="s">
        <v>11462</v>
      </c>
      <c r="D216" s="1081">
        <v>2300</v>
      </c>
      <c r="E216" s="567" t="s">
        <v>6495</v>
      </c>
      <c r="F216" s="567" t="s">
        <v>1293</v>
      </c>
      <c r="G216" s="567" t="s">
        <v>3663</v>
      </c>
      <c r="H216" s="1078">
        <v>44227</v>
      </c>
      <c r="L216" s="857"/>
    </row>
    <row r="217" spans="1:12" ht="24">
      <c r="A217" s="765" t="s">
        <v>11463</v>
      </c>
      <c r="B217" s="409" t="s">
        <v>11464</v>
      </c>
      <c r="C217" s="409" t="s">
        <v>11464</v>
      </c>
      <c r="D217" s="1081">
        <v>7704.9999999999991</v>
      </c>
      <c r="E217" s="567" t="s">
        <v>6495</v>
      </c>
      <c r="F217" s="567" t="s">
        <v>1293</v>
      </c>
      <c r="G217" s="567" t="s">
        <v>3663</v>
      </c>
      <c r="H217" s="1078">
        <v>44227</v>
      </c>
      <c r="L217" s="857"/>
    </row>
    <row r="218" spans="1:12" ht="24">
      <c r="A218" s="765" t="s">
        <v>11465</v>
      </c>
      <c r="B218" s="409" t="s">
        <v>11466</v>
      </c>
      <c r="C218" s="409" t="s">
        <v>11466</v>
      </c>
      <c r="D218" s="1081">
        <v>14259.999999999998</v>
      </c>
      <c r="E218" s="567" t="s">
        <v>6495</v>
      </c>
      <c r="F218" s="567" t="s">
        <v>1293</v>
      </c>
      <c r="G218" s="567" t="s">
        <v>3663</v>
      </c>
      <c r="H218" s="1078">
        <v>44227</v>
      </c>
      <c r="L218" s="857"/>
    </row>
    <row r="219" spans="1:12" ht="24">
      <c r="A219" s="1083" t="s">
        <v>11467</v>
      </c>
      <c r="B219" s="409" t="s">
        <v>11468</v>
      </c>
      <c r="C219" s="409" t="s">
        <v>11468</v>
      </c>
      <c r="D219" s="1081">
        <v>22310</v>
      </c>
      <c r="E219" s="567" t="s">
        <v>6495</v>
      </c>
      <c r="F219" s="567" t="s">
        <v>1293</v>
      </c>
      <c r="G219" s="567" t="s">
        <v>3663</v>
      </c>
      <c r="H219" s="1078">
        <v>44227</v>
      </c>
      <c r="L219" s="857"/>
    </row>
    <row r="220" spans="1:12" ht="24">
      <c r="A220" s="1083" t="s">
        <v>11469</v>
      </c>
      <c r="B220" s="409" t="s">
        <v>11470</v>
      </c>
      <c r="C220" s="409" t="s">
        <v>11470</v>
      </c>
      <c r="D220" s="1081">
        <v>26449.999999999996</v>
      </c>
      <c r="E220" s="567" t="s">
        <v>6495</v>
      </c>
      <c r="F220" s="567" t="s">
        <v>1293</v>
      </c>
      <c r="G220" s="567" t="s">
        <v>3663</v>
      </c>
      <c r="H220" s="1078">
        <v>44227</v>
      </c>
      <c r="L220" s="857"/>
    </row>
    <row r="221" spans="1:12" ht="24">
      <c r="A221" s="765" t="s">
        <v>11471</v>
      </c>
      <c r="B221" s="409" t="s">
        <v>11472</v>
      </c>
      <c r="C221" s="409" t="s">
        <v>11472</v>
      </c>
      <c r="D221" s="1081">
        <v>5405</v>
      </c>
      <c r="E221" s="567" t="s">
        <v>6495</v>
      </c>
      <c r="F221" s="567" t="s">
        <v>1293</v>
      </c>
      <c r="G221" s="567" t="s">
        <v>3663</v>
      </c>
      <c r="H221" s="1078">
        <v>44227</v>
      </c>
      <c r="L221" s="857"/>
    </row>
    <row r="222" spans="1:12" ht="24">
      <c r="A222" s="765" t="s">
        <v>11473</v>
      </c>
      <c r="B222" s="409" t="s">
        <v>11474</v>
      </c>
      <c r="C222" s="409" t="s">
        <v>11474</v>
      </c>
      <c r="D222" s="1081">
        <v>11959.999999999998</v>
      </c>
      <c r="E222" s="567" t="s">
        <v>6495</v>
      </c>
      <c r="F222" s="567" t="s">
        <v>1293</v>
      </c>
      <c r="G222" s="567" t="s">
        <v>3663</v>
      </c>
      <c r="H222" s="1078">
        <v>44227</v>
      </c>
      <c r="L222" s="857"/>
    </row>
    <row r="223" spans="1:12" ht="24">
      <c r="A223" s="1083" t="s">
        <v>11475</v>
      </c>
      <c r="B223" s="409" t="s">
        <v>11476</v>
      </c>
      <c r="C223" s="409" t="s">
        <v>11476</v>
      </c>
      <c r="D223" s="1081">
        <v>20010</v>
      </c>
      <c r="E223" s="567" t="s">
        <v>6495</v>
      </c>
      <c r="F223" s="567" t="s">
        <v>1293</v>
      </c>
      <c r="G223" s="567" t="s">
        <v>3663</v>
      </c>
      <c r="H223" s="1078">
        <v>44227</v>
      </c>
      <c r="L223" s="857"/>
    </row>
    <row r="224" spans="1:12" ht="24">
      <c r="A224" s="1083" t="s">
        <v>11477</v>
      </c>
      <c r="B224" s="409" t="s">
        <v>11478</v>
      </c>
      <c r="C224" s="409" t="s">
        <v>11478</v>
      </c>
      <c r="D224" s="1081">
        <v>24149.999999999996</v>
      </c>
      <c r="E224" s="567" t="s">
        <v>6495</v>
      </c>
      <c r="F224" s="567" t="s">
        <v>1293</v>
      </c>
      <c r="G224" s="567" t="s">
        <v>3663</v>
      </c>
      <c r="H224" s="1078">
        <v>44227</v>
      </c>
      <c r="L224" s="857"/>
    </row>
    <row r="225" spans="1:12" ht="24">
      <c r="A225" s="765" t="s">
        <v>11479</v>
      </c>
      <c r="B225" s="409" t="s">
        <v>11480</v>
      </c>
      <c r="C225" s="409" t="s">
        <v>11480</v>
      </c>
      <c r="D225" s="1081">
        <v>6554.9999999999991</v>
      </c>
      <c r="E225" s="567" t="s">
        <v>6495</v>
      </c>
      <c r="F225" s="567" t="s">
        <v>1293</v>
      </c>
      <c r="G225" s="567" t="s">
        <v>3663</v>
      </c>
      <c r="H225" s="1078">
        <v>44227</v>
      </c>
      <c r="L225" s="857"/>
    </row>
    <row r="226" spans="1:12" ht="24">
      <c r="A226" s="1083" t="s">
        <v>11481</v>
      </c>
      <c r="B226" s="409" t="s">
        <v>11482</v>
      </c>
      <c r="C226" s="409" t="s">
        <v>11482</v>
      </c>
      <c r="D226" s="1081">
        <v>14604.999999999998</v>
      </c>
      <c r="E226" s="567" t="s">
        <v>6495</v>
      </c>
      <c r="F226" s="567" t="s">
        <v>1293</v>
      </c>
      <c r="G226" s="567" t="s">
        <v>3663</v>
      </c>
      <c r="H226" s="1078">
        <v>44227</v>
      </c>
      <c r="L226" s="857"/>
    </row>
    <row r="227" spans="1:12" ht="24">
      <c r="A227" s="765" t="s">
        <v>11483</v>
      </c>
      <c r="B227" s="409" t="s">
        <v>11484</v>
      </c>
      <c r="C227" s="409" t="s">
        <v>11484</v>
      </c>
      <c r="D227" s="1081">
        <v>18745</v>
      </c>
      <c r="E227" s="567" t="s">
        <v>6495</v>
      </c>
      <c r="F227" s="567" t="s">
        <v>1293</v>
      </c>
      <c r="G227" s="567" t="s">
        <v>3663</v>
      </c>
      <c r="H227" s="1078">
        <v>44227</v>
      </c>
      <c r="L227" s="857"/>
    </row>
    <row r="228" spans="1:12" ht="24">
      <c r="A228" s="1083" t="s">
        <v>11485</v>
      </c>
      <c r="B228" s="409" t="s">
        <v>11486</v>
      </c>
      <c r="C228" s="409" t="s">
        <v>11486</v>
      </c>
      <c r="D228" s="1081">
        <v>8049.9999999999991</v>
      </c>
      <c r="E228" s="567" t="s">
        <v>6495</v>
      </c>
      <c r="F228" s="567" t="s">
        <v>1293</v>
      </c>
      <c r="G228" s="567" t="s">
        <v>3663</v>
      </c>
      <c r="H228" s="1078">
        <v>44227</v>
      </c>
      <c r="L228" s="857"/>
    </row>
    <row r="229" spans="1:12" ht="24">
      <c r="A229" s="765" t="s">
        <v>11487</v>
      </c>
      <c r="B229" s="409" t="s">
        <v>11488</v>
      </c>
      <c r="C229" s="409" t="s">
        <v>11488</v>
      </c>
      <c r="D229" s="1081">
        <v>12189.999999999998</v>
      </c>
      <c r="E229" s="567" t="s">
        <v>6495</v>
      </c>
      <c r="F229" s="567" t="s">
        <v>1293</v>
      </c>
      <c r="G229" s="567" t="s">
        <v>3663</v>
      </c>
      <c r="H229" s="1078">
        <v>44227</v>
      </c>
      <c r="L229" s="857"/>
    </row>
    <row r="230" spans="1:12" ht="24">
      <c r="A230" s="765" t="s">
        <v>11489</v>
      </c>
      <c r="B230" s="409" t="s">
        <v>11490</v>
      </c>
      <c r="C230" s="409" t="s">
        <v>11490</v>
      </c>
      <c r="D230" s="1081">
        <v>4140</v>
      </c>
      <c r="E230" s="567" t="s">
        <v>6495</v>
      </c>
      <c r="F230" s="567" t="s">
        <v>1293</v>
      </c>
      <c r="G230" s="567" t="s">
        <v>3663</v>
      </c>
      <c r="H230" s="1078">
        <v>44227</v>
      </c>
      <c r="L230" s="857"/>
    </row>
    <row r="231" spans="1:12" ht="24">
      <c r="A231" s="765" t="s">
        <v>11491</v>
      </c>
      <c r="B231" s="409" t="s">
        <v>11492</v>
      </c>
      <c r="C231" s="409" t="s">
        <v>11492</v>
      </c>
      <c r="D231" s="1081">
        <v>67620</v>
      </c>
      <c r="E231" s="567" t="s">
        <v>6495</v>
      </c>
      <c r="F231" s="567" t="s">
        <v>1293</v>
      </c>
      <c r="G231" s="567" t="s">
        <v>3663</v>
      </c>
      <c r="H231" s="1078">
        <v>44227</v>
      </c>
      <c r="L231" s="857"/>
    </row>
    <row r="232" spans="1:12" ht="24">
      <c r="A232" s="765" t="s">
        <v>11493</v>
      </c>
      <c r="B232" s="409" t="s">
        <v>11494</v>
      </c>
      <c r="C232" s="409" t="s">
        <v>11494</v>
      </c>
      <c r="D232" s="1081">
        <v>104649.99999999999</v>
      </c>
      <c r="E232" s="567" t="s">
        <v>6495</v>
      </c>
      <c r="F232" s="567" t="s">
        <v>1293</v>
      </c>
      <c r="G232" s="567" t="s">
        <v>3663</v>
      </c>
      <c r="H232" s="1078">
        <v>44227</v>
      </c>
      <c r="L232" s="857"/>
    </row>
    <row r="233" spans="1:12" ht="24">
      <c r="A233" s="765" t="s">
        <v>11495</v>
      </c>
      <c r="B233" s="409" t="s">
        <v>11496</v>
      </c>
      <c r="C233" s="409" t="s">
        <v>11496</v>
      </c>
      <c r="D233" s="1081">
        <v>136390</v>
      </c>
      <c r="E233" s="567" t="s">
        <v>6495</v>
      </c>
      <c r="F233" s="567" t="s">
        <v>1293</v>
      </c>
      <c r="G233" s="567" t="s">
        <v>3663</v>
      </c>
      <c r="H233" s="1078">
        <v>44227</v>
      </c>
      <c r="L233" s="857"/>
    </row>
    <row r="234" spans="1:12" ht="24">
      <c r="A234" s="765" t="s">
        <v>11497</v>
      </c>
      <c r="B234" s="409" t="s">
        <v>11498</v>
      </c>
      <c r="C234" s="409" t="s">
        <v>11498</v>
      </c>
      <c r="D234" s="1081">
        <v>189289.99999999997</v>
      </c>
      <c r="E234" s="567" t="s">
        <v>6495</v>
      </c>
      <c r="F234" s="567" t="s">
        <v>1293</v>
      </c>
      <c r="G234" s="567" t="s">
        <v>3663</v>
      </c>
      <c r="H234" s="1078">
        <v>44227</v>
      </c>
      <c r="L234" s="857"/>
    </row>
    <row r="235" spans="1:12" ht="24">
      <c r="A235" s="765" t="s">
        <v>11499</v>
      </c>
      <c r="B235" s="409" t="s">
        <v>11500</v>
      </c>
      <c r="C235" s="409" t="s">
        <v>11500</v>
      </c>
      <c r="D235" s="1081">
        <v>67045</v>
      </c>
      <c r="E235" s="567" t="s">
        <v>6495</v>
      </c>
      <c r="F235" s="567" t="s">
        <v>1293</v>
      </c>
      <c r="G235" s="567" t="s">
        <v>3663</v>
      </c>
      <c r="H235" s="1078">
        <v>44227</v>
      </c>
      <c r="L235" s="857"/>
    </row>
    <row r="236" spans="1:12" ht="24">
      <c r="A236" s="765" t="s">
        <v>11501</v>
      </c>
      <c r="B236" s="409" t="s">
        <v>11502</v>
      </c>
      <c r="C236" s="409" t="s">
        <v>11502</v>
      </c>
      <c r="D236" s="1081">
        <v>104074.99999999999</v>
      </c>
      <c r="E236" s="567" t="s">
        <v>6495</v>
      </c>
      <c r="F236" s="567" t="s">
        <v>1293</v>
      </c>
      <c r="G236" s="567" t="s">
        <v>3663</v>
      </c>
      <c r="H236" s="1078">
        <v>44227</v>
      </c>
      <c r="L236" s="857"/>
    </row>
    <row r="237" spans="1:12" ht="24">
      <c r="A237" s="765" t="s">
        <v>11503</v>
      </c>
      <c r="B237" s="409" t="s">
        <v>11504</v>
      </c>
      <c r="C237" s="409" t="s">
        <v>11504</v>
      </c>
      <c r="D237" s="1081">
        <v>135815</v>
      </c>
      <c r="E237" s="567" t="s">
        <v>6495</v>
      </c>
      <c r="F237" s="567" t="s">
        <v>1293</v>
      </c>
      <c r="G237" s="567" t="s">
        <v>3663</v>
      </c>
      <c r="H237" s="1078">
        <v>44227</v>
      </c>
      <c r="L237" s="857"/>
    </row>
    <row r="238" spans="1:12" ht="24">
      <c r="A238" s="765" t="s">
        <v>11505</v>
      </c>
      <c r="B238" s="409" t="s">
        <v>11506</v>
      </c>
      <c r="C238" s="409" t="s">
        <v>11506</v>
      </c>
      <c r="D238" s="1081">
        <v>188714.99999999997</v>
      </c>
      <c r="E238" s="567" t="s">
        <v>6495</v>
      </c>
      <c r="F238" s="567" t="s">
        <v>1293</v>
      </c>
      <c r="G238" s="567" t="s">
        <v>3663</v>
      </c>
      <c r="H238" s="1078">
        <v>44227</v>
      </c>
      <c r="L238" s="857"/>
    </row>
    <row r="239" spans="1:12" ht="24">
      <c r="A239" s="765" t="s">
        <v>11507</v>
      </c>
      <c r="B239" s="409" t="s">
        <v>11508</v>
      </c>
      <c r="C239" s="409" t="s">
        <v>11508</v>
      </c>
      <c r="D239" s="1081">
        <v>65319.999999999993</v>
      </c>
      <c r="E239" s="567" t="s">
        <v>6495</v>
      </c>
      <c r="F239" s="567" t="s">
        <v>1293</v>
      </c>
      <c r="G239" s="567" t="s">
        <v>3663</v>
      </c>
      <c r="H239" s="1078">
        <v>44227</v>
      </c>
      <c r="L239" s="857"/>
    </row>
    <row r="240" spans="1:12" ht="24">
      <c r="A240" s="765" t="s">
        <v>11509</v>
      </c>
      <c r="B240" s="409" t="s">
        <v>11510</v>
      </c>
      <c r="C240" s="409" t="s">
        <v>11510</v>
      </c>
      <c r="D240" s="1081">
        <v>102349.99999999999</v>
      </c>
      <c r="E240" s="567" t="s">
        <v>6495</v>
      </c>
      <c r="F240" s="567" t="s">
        <v>1293</v>
      </c>
      <c r="G240" s="567" t="s">
        <v>3663</v>
      </c>
      <c r="H240" s="1078">
        <v>44227</v>
      </c>
      <c r="L240" s="857"/>
    </row>
    <row r="241" spans="1:12" ht="24">
      <c r="A241" s="765" t="s">
        <v>11511</v>
      </c>
      <c r="B241" s="409" t="s">
        <v>11512</v>
      </c>
      <c r="C241" s="409" t="s">
        <v>11512</v>
      </c>
      <c r="D241" s="1081">
        <v>134090</v>
      </c>
      <c r="E241" s="567" t="s">
        <v>6495</v>
      </c>
      <c r="F241" s="567" t="s">
        <v>1293</v>
      </c>
      <c r="G241" s="567" t="s">
        <v>3663</v>
      </c>
      <c r="H241" s="1078">
        <v>44227</v>
      </c>
      <c r="L241" s="857"/>
    </row>
    <row r="242" spans="1:12" ht="24">
      <c r="A242" s="765" t="s">
        <v>11513</v>
      </c>
      <c r="B242" s="409" t="s">
        <v>11514</v>
      </c>
      <c r="C242" s="409" t="s">
        <v>11514</v>
      </c>
      <c r="D242" s="1081">
        <v>186990</v>
      </c>
      <c r="E242" s="567" t="s">
        <v>6495</v>
      </c>
      <c r="F242" s="567" t="s">
        <v>1293</v>
      </c>
      <c r="G242" s="567" t="s">
        <v>3663</v>
      </c>
      <c r="H242" s="1078">
        <v>44227</v>
      </c>
      <c r="L242" s="857"/>
    </row>
    <row r="243" spans="1:12" ht="24">
      <c r="A243" s="765" t="s">
        <v>11515</v>
      </c>
      <c r="B243" s="409" t="s">
        <v>11516</v>
      </c>
      <c r="C243" s="409" t="s">
        <v>11516</v>
      </c>
      <c r="D243" s="1081">
        <v>64169.999999999993</v>
      </c>
      <c r="E243" s="567" t="s">
        <v>6495</v>
      </c>
      <c r="F243" s="567" t="s">
        <v>1293</v>
      </c>
      <c r="G243" s="567" t="s">
        <v>3663</v>
      </c>
      <c r="H243" s="1078">
        <v>44227</v>
      </c>
      <c r="L243" s="857"/>
    </row>
    <row r="244" spans="1:12" ht="24">
      <c r="A244" s="765" t="s">
        <v>11517</v>
      </c>
      <c r="B244" s="409" t="s">
        <v>11518</v>
      </c>
      <c r="C244" s="409" t="s">
        <v>11518</v>
      </c>
      <c r="D244" s="1081">
        <v>101199.99999999999</v>
      </c>
      <c r="E244" s="567" t="s">
        <v>6495</v>
      </c>
      <c r="F244" s="567" t="s">
        <v>1293</v>
      </c>
      <c r="G244" s="567" t="s">
        <v>3663</v>
      </c>
      <c r="H244" s="1078">
        <v>44227</v>
      </c>
      <c r="L244" s="857"/>
    </row>
    <row r="245" spans="1:12" ht="24">
      <c r="A245" s="765" t="s">
        <v>11519</v>
      </c>
      <c r="B245" s="409" t="s">
        <v>11520</v>
      </c>
      <c r="C245" s="409" t="s">
        <v>11520</v>
      </c>
      <c r="D245" s="1081">
        <v>132940</v>
      </c>
      <c r="E245" s="567" t="s">
        <v>6495</v>
      </c>
      <c r="F245" s="567" t="s">
        <v>1293</v>
      </c>
      <c r="G245" s="567" t="s">
        <v>3663</v>
      </c>
      <c r="H245" s="1078">
        <v>44227</v>
      </c>
      <c r="L245" s="857"/>
    </row>
    <row r="246" spans="1:12" ht="24">
      <c r="A246" s="765" t="s">
        <v>11521</v>
      </c>
      <c r="B246" s="409" t="s">
        <v>11522</v>
      </c>
      <c r="C246" s="409" t="s">
        <v>11522</v>
      </c>
      <c r="D246" s="1081">
        <v>185840</v>
      </c>
      <c r="E246" s="567" t="s">
        <v>6495</v>
      </c>
      <c r="F246" s="567" t="s">
        <v>1293</v>
      </c>
      <c r="G246" s="567" t="s">
        <v>3663</v>
      </c>
      <c r="H246" s="1078">
        <v>44227</v>
      </c>
      <c r="L246" s="857"/>
    </row>
    <row r="247" spans="1:12" ht="24">
      <c r="A247" s="765" t="s">
        <v>11523</v>
      </c>
      <c r="B247" s="409" t="s">
        <v>11524</v>
      </c>
      <c r="C247" s="409" t="s">
        <v>11524</v>
      </c>
      <c r="D247" s="1081">
        <v>61869.999999999993</v>
      </c>
      <c r="E247" s="567" t="s">
        <v>6495</v>
      </c>
      <c r="F247" s="567" t="s">
        <v>1293</v>
      </c>
      <c r="G247" s="567" t="s">
        <v>3663</v>
      </c>
      <c r="H247" s="1078">
        <v>44227</v>
      </c>
      <c r="L247" s="857"/>
    </row>
    <row r="248" spans="1:12" ht="24">
      <c r="A248" s="765" t="s">
        <v>11525</v>
      </c>
      <c r="B248" s="409" t="s">
        <v>11526</v>
      </c>
      <c r="C248" s="409" t="s">
        <v>11526</v>
      </c>
      <c r="D248" s="1081">
        <v>98899.999999999985</v>
      </c>
      <c r="E248" s="567" t="s">
        <v>6495</v>
      </c>
      <c r="F248" s="567" t="s">
        <v>1293</v>
      </c>
      <c r="G248" s="567" t="s">
        <v>3663</v>
      </c>
      <c r="H248" s="1078">
        <v>44227</v>
      </c>
      <c r="L248" s="857"/>
    </row>
    <row r="249" spans="1:12" ht="24">
      <c r="A249" s="765" t="s">
        <v>11527</v>
      </c>
      <c r="B249" s="409" t="s">
        <v>11528</v>
      </c>
      <c r="C249" s="409" t="s">
        <v>11528</v>
      </c>
      <c r="D249" s="1081">
        <v>130639.99999999999</v>
      </c>
      <c r="E249" s="567" t="s">
        <v>6495</v>
      </c>
      <c r="F249" s="567" t="s">
        <v>1293</v>
      </c>
      <c r="G249" s="567" t="s">
        <v>3663</v>
      </c>
      <c r="H249" s="1078">
        <v>44227</v>
      </c>
      <c r="L249" s="857"/>
    </row>
    <row r="250" spans="1:12" ht="24">
      <c r="A250" s="765" t="s">
        <v>11529</v>
      </c>
      <c r="B250" s="409" t="s">
        <v>11530</v>
      </c>
      <c r="C250" s="409" t="s">
        <v>11530</v>
      </c>
      <c r="D250" s="1081">
        <v>183540</v>
      </c>
      <c r="E250" s="567" t="s">
        <v>6495</v>
      </c>
      <c r="F250" s="567" t="s">
        <v>1293</v>
      </c>
      <c r="G250" s="567" t="s">
        <v>3663</v>
      </c>
      <c r="H250" s="1078">
        <v>44227</v>
      </c>
      <c r="L250" s="857"/>
    </row>
    <row r="251" spans="1:12" ht="24">
      <c r="A251" s="765" t="s">
        <v>11531</v>
      </c>
      <c r="B251" s="409" t="s">
        <v>11532</v>
      </c>
      <c r="C251" s="409" t="s">
        <v>11532</v>
      </c>
      <c r="D251" s="1081">
        <v>60029.999999999993</v>
      </c>
      <c r="E251" s="567" t="s">
        <v>6495</v>
      </c>
      <c r="F251" s="567" t="s">
        <v>1293</v>
      </c>
      <c r="G251" s="567" t="s">
        <v>3663</v>
      </c>
      <c r="H251" s="1078">
        <v>44227</v>
      </c>
      <c r="L251" s="857"/>
    </row>
    <row r="252" spans="1:12" ht="24">
      <c r="A252" s="765" t="s">
        <v>11533</v>
      </c>
      <c r="B252" s="409" t="s">
        <v>11534</v>
      </c>
      <c r="C252" s="409" t="s">
        <v>11534</v>
      </c>
      <c r="D252" s="1081">
        <v>97059.999999999985</v>
      </c>
      <c r="E252" s="567" t="s">
        <v>6495</v>
      </c>
      <c r="F252" s="567" t="s">
        <v>1293</v>
      </c>
      <c r="G252" s="567" t="s">
        <v>3663</v>
      </c>
      <c r="H252" s="1078">
        <v>44227</v>
      </c>
      <c r="L252" s="857"/>
    </row>
    <row r="253" spans="1:12" ht="24">
      <c r="A253" s="765" t="s">
        <v>11535</v>
      </c>
      <c r="B253" s="409" t="s">
        <v>11536</v>
      </c>
      <c r="C253" s="409" t="s">
        <v>11536</v>
      </c>
      <c r="D253" s="1081">
        <v>128799.99999999999</v>
      </c>
      <c r="E253" s="567" t="s">
        <v>6495</v>
      </c>
      <c r="F253" s="567" t="s">
        <v>1293</v>
      </c>
      <c r="G253" s="567" t="s">
        <v>3663</v>
      </c>
      <c r="H253" s="1078">
        <v>44227</v>
      </c>
      <c r="L253" s="857"/>
    </row>
    <row r="254" spans="1:12" ht="24">
      <c r="A254" s="765" t="s">
        <v>11537</v>
      </c>
      <c r="B254" s="409" t="s">
        <v>11538</v>
      </c>
      <c r="C254" s="409" t="s">
        <v>11538</v>
      </c>
      <c r="D254" s="1081">
        <v>181700</v>
      </c>
      <c r="E254" s="567" t="s">
        <v>6495</v>
      </c>
      <c r="F254" s="567" t="s">
        <v>1293</v>
      </c>
      <c r="G254" s="567" t="s">
        <v>3663</v>
      </c>
      <c r="H254" s="1078">
        <v>44227</v>
      </c>
      <c r="L254" s="857"/>
    </row>
    <row r="255" spans="1:12" ht="24">
      <c r="A255" s="765" t="s">
        <v>11539</v>
      </c>
      <c r="B255" s="409" t="s">
        <v>11540</v>
      </c>
      <c r="C255" s="409" t="s">
        <v>11540</v>
      </c>
      <c r="D255" s="1081">
        <v>56694.999999999993</v>
      </c>
      <c r="E255" s="567" t="s">
        <v>6495</v>
      </c>
      <c r="F255" s="567" t="s">
        <v>1293</v>
      </c>
      <c r="G255" s="567" t="s">
        <v>3663</v>
      </c>
      <c r="H255" s="1078">
        <v>44227</v>
      </c>
      <c r="L255" s="857"/>
    </row>
    <row r="256" spans="1:12" ht="24">
      <c r="A256" s="765" t="s">
        <v>11541</v>
      </c>
      <c r="B256" s="409" t="s">
        <v>11542</v>
      </c>
      <c r="C256" s="409" t="s">
        <v>11542</v>
      </c>
      <c r="D256" s="1081">
        <v>93725</v>
      </c>
      <c r="E256" s="567" t="s">
        <v>6495</v>
      </c>
      <c r="F256" s="567" t="s">
        <v>1293</v>
      </c>
      <c r="G256" s="567" t="s">
        <v>3663</v>
      </c>
      <c r="H256" s="1078">
        <v>44227</v>
      </c>
      <c r="L256" s="857"/>
    </row>
    <row r="257" spans="1:12" ht="24">
      <c r="A257" s="765" t="s">
        <v>11543</v>
      </c>
      <c r="B257" s="409" t="s">
        <v>11544</v>
      </c>
      <c r="C257" s="409" t="s">
        <v>11544</v>
      </c>
      <c r="D257" s="1081">
        <v>125464.99999999999</v>
      </c>
      <c r="E257" s="567" t="s">
        <v>6495</v>
      </c>
      <c r="F257" s="567" t="s">
        <v>1293</v>
      </c>
      <c r="G257" s="567" t="s">
        <v>3663</v>
      </c>
      <c r="H257" s="1078">
        <v>44227</v>
      </c>
      <c r="L257" s="857"/>
    </row>
    <row r="258" spans="1:12" ht="24">
      <c r="A258" s="765" t="s">
        <v>11545</v>
      </c>
      <c r="B258" s="409" t="s">
        <v>11546</v>
      </c>
      <c r="C258" s="409" t="s">
        <v>11546</v>
      </c>
      <c r="D258" s="1081">
        <v>178365</v>
      </c>
      <c r="E258" s="567" t="s">
        <v>6495</v>
      </c>
      <c r="F258" s="567" t="s">
        <v>1293</v>
      </c>
      <c r="G258" s="567" t="s">
        <v>3663</v>
      </c>
      <c r="H258" s="1078">
        <v>44227</v>
      </c>
      <c r="L258" s="857"/>
    </row>
    <row r="259" spans="1:12" ht="24">
      <c r="A259" s="765" t="s">
        <v>11547</v>
      </c>
      <c r="B259" s="409" t="s">
        <v>11548</v>
      </c>
      <c r="C259" s="409" t="s">
        <v>11548</v>
      </c>
      <c r="D259" s="1081">
        <v>55199.999999999993</v>
      </c>
      <c r="E259" s="567" t="s">
        <v>6495</v>
      </c>
      <c r="F259" s="567" t="s">
        <v>1293</v>
      </c>
      <c r="G259" s="567" t="s">
        <v>3663</v>
      </c>
      <c r="H259" s="1078">
        <v>44227</v>
      </c>
      <c r="L259" s="857"/>
    </row>
    <row r="260" spans="1:12" ht="24">
      <c r="A260" s="765" t="s">
        <v>11549</v>
      </c>
      <c r="B260" s="409" t="s">
        <v>11550</v>
      </c>
      <c r="C260" s="409" t="s">
        <v>11550</v>
      </c>
      <c r="D260" s="1081">
        <v>92230</v>
      </c>
      <c r="E260" s="567" t="s">
        <v>6495</v>
      </c>
      <c r="F260" s="567" t="s">
        <v>1293</v>
      </c>
      <c r="G260" s="567" t="s">
        <v>3663</v>
      </c>
      <c r="H260" s="1078">
        <v>44227</v>
      </c>
      <c r="L260" s="857"/>
    </row>
    <row r="261" spans="1:12" ht="24">
      <c r="A261" s="765" t="s">
        <v>11551</v>
      </c>
      <c r="B261" s="409" t="s">
        <v>11552</v>
      </c>
      <c r="C261" s="409" t="s">
        <v>11552</v>
      </c>
      <c r="D261" s="1081">
        <v>123969.99999999999</v>
      </c>
      <c r="E261" s="567" t="s">
        <v>6495</v>
      </c>
      <c r="F261" s="567" t="s">
        <v>1293</v>
      </c>
      <c r="G261" s="567" t="s">
        <v>3663</v>
      </c>
      <c r="H261" s="1078">
        <v>44227</v>
      </c>
    </row>
    <row r="262" spans="1:12" ht="24">
      <c r="A262" s="765" t="s">
        <v>11553</v>
      </c>
      <c r="B262" s="409" t="s">
        <v>11554</v>
      </c>
      <c r="C262" s="409" t="s">
        <v>11554</v>
      </c>
      <c r="D262" s="1081">
        <v>176870</v>
      </c>
      <c r="E262" s="567" t="s">
        <v>6495</v>
      </c>
      <c r="F262" s="567" t="s">
        <v>1293</v>
      </c>
      <c r="G262" s="567" t="s">
        <v>3663</v>
      </c>
      <c r="H262" s="1078">
        <v>44227</v>
      </c>
    </row>
    <row r="263" spans="1:12" ht="24">
      <c r="A263" s="765" t="s">
        <v>11555</v>
      </c>
      <c r="B263" s="409" t="s">
        <v>11556</v>
      </c>
      <c r="C263" s="409" t="s">
        <v>11556</v>
      </c>
      <c r="D263" s="1081">
        <v>52899.999999999993</v>
      </c>
      <c r="E263" s="567" t="s">
        <v>6495</v>
      </c>
      <c r="F263" s="567" t="s">
        <v>1293</v>
      </c>
      <c r="G263" s="567" t="s">
        <v>3663</v>
      </c>
      <c r="H263" s="1078">
        <v>44227</v>
      </c>
    </row>
    <row r="264" spans="1:12" ht="24">
      <c r="A264" s="765" t="s">
        <v>11557</v>
      </c>
      <c r="B264" s="409" t="s">
        <v>11558</v>
      </c>
      <c r="C264" s="409" t="s">
        <v>11558</v>
      </c>
      <c r="D264" s="1081">
        <v>89930</v>
      </c>
      <c r="E264" s="567" t="s">
        <v>6495</v>
      </c>
      <c r="F264" s="567" t="s">
        <v>1293</v>
      </c>
      <c r="G264" s="567" t="s">
        <v>3663</v>
      </c>
      <c r="H264" s="1078">
        <v>44227</v>
      </c>
    </row>
    <row r="265" spans="1:12" ht="24">
      <c r="A265" s="765" t="s">
        <v>11559</v>
      </c>
      <c r="B265" s="409" t="s">
        <v>11560</v>
      </c>
      <c r="C265" s="409" t="s">
        <v>11560</v>
      </c>
      <c r="D265" s="1081">
        <v>121669.99999999999</v>
      </c>
      <c r="E265" s="567" t="s">
        <v>6495</v>
      </c>
      <c r="F265" s="567" t="s">
        <v>1293</v>
      </c>
      <c r="G265" s="567" t="s">
        <v>3663</v>
      </c>
      <c r="H265" s="1078">
        <v>44227</v>
      </c>
    </row>
    <row r="266" spans="1:12" ht="24">
      <c r="A266" s="765" t="s">
        <v>11561</v>
      </c>
      <c r="B266" s="409" t="s">
        <v>11562</v>
      </c>
      <c r="C266" s="409" t="s">
        <v>11562</v>
      </c>
      <c r="D266" s="1081">
        <v>174570</v>
      </c>
      <c r="E266" s="567" t="s">
        <v>6495</v>
      </c>
      <c r="F266" s="567" t="s">
        <v>1293</v>
      </c>
      <c r="G266" s="567" t="s">
        <v>3663</v>
      </c>
      <c r="H266" s="1078">
        <v>44227</v>
      </c>
    </row>
    <row r="267" spans="1:12" ht="24">
      <c r="A267" s="765" t="s">
        <v>11563</v>
      </c>
      <c r="B267" s="409" t="s">
        <v>11564</v>
      </c>
      <c r="C267" s="409" t="s">
        <v>11564</v>
      </c>
      <c r="D267" s="1081">
        <v>47494.999999999993</v>
      </c>
      <c r="E267" s="567" t="s">
        <v>6495</v>
      </c>
      <c r="F267" s="567" t="s">
        <v>1293</v>
      </c>
      <c r="G267" s="567" t="s">
        <v>3663</v>
      </c>
      <c r="H267" s="1078">
        <v>44227</v>
      </c>
    </row>
    <row r="268" spans="1:12" ht="24">
      <c r="A268" s="765" t="s">
        <v>11565</v>
      </c>
      <c r="B268" s="409" t="s">
        <v>11566</v>
      </c>
      <c r="C268" s="409" t="s">
        <v>11566</v>
      </c>
      <c r="D268" s="1081">
        <v>84525</v>
      </c>
      <c r="E268" s="567" t="s">
        <v>6495</v>
      </c>
      <c r="F268" s="567" t="s">
        <v>1293</v>
      </c>
      <c r="G268" s="567" t="s">
        <v>3663</v>
      </c>
      <c r="H268" s="1078">
        <v>44227</v>
      </c>
    </row>
    <row r="269" spans="1:12" ht="24">
      <c r="A269" s="765" t="s">
        <v>11567</v>
      </c>
      <c r="B269" s="409" t="s">
        <v>11568</v>
      </c>
      <c r="C269" s="409" t="s">
        <v>11568</v>
      </c>
      <c r="D269" s="1081">
        <v>116264.99999999999</v>
      </c>
      <c r="E269" s="567" t="s">
        <v>6495</v>
      </c>
      <c r="F269" s="567" t="s">
        <v>1293</v>
      </c>
      <c r="G269" s="567" t="s">
        <v>3663</v>
      </c>
      <c r="H269" s="1078">
        <v>44227</v>
      </c>
    </row>
    <row r="270" spans="1:12" ht="24">
      <c r="A270" s="765" t="s">
        <v>11569</v>
      </c>
      <c r="B270" s="409" t="s">
        <v>11570</v>
      </c>
      <c r="C270" s="409" t="s">
        <v>11570</v>
      </c>
      <c r="D270" s="1081">
        <v>169165</v>
      </c>
      <c r="E270" s="567" t="s">
        <v>6495</v>
      </c>
      <c r="F270" s="567" t="s">
        <v>1293</v>
      </c>
      <c r="G270" s="567" t="s">
        <v>3663</v>
      </c>
      <c r="H270" s="1078">
        <v>44227</v>
      </c>
    </row>
    <row r="271" spans="1:12" ht="24">
      <c r="A271" s="765" t="s">
        <v>11571</v>
      </c>
      <c r="B271" s="409" t="s">
        <v>11572</v>
      </c>
      <c r="C271" s="409" t="s">
        <v>11572</v>
      </c>
      <c r="D271" s="1081">
        <v>40940</v>
      </c>
      <c r="E271" s="567" t="s">
        <v>6495</v>
      </c>
      <c r="F271" s="567" t="s">
        <v>1293</v>
      </c>
      <c r="G271" s="567" t="s">
        <v>3663</v>
      </c>
      <c r="H271" s="1078">
        <v>44227</v>
      </c>
    </row>
    <row r="272" spans="1:12" ht="24">
      <c r="A272" s="765" t="s">
        <v>11573</v>
      </c>
      <c r="B272" s="409" t="s">
        <v>11574</v>
      </c>
      <c r="C272" s="409" t="s">
        <v>11574</v>
      </c>
      <c r="D272" s="1081">
        <v>77970</v>
      </c>
      <c r="E272" s="567" t="s">
        <v>6495</v>
      </c>
      <c r="F272" s="567" t="s">
        <v>1293</v>
      </c>
      <c r="G272" s="567" t="s">
        <v>3663</v>
      </c>
      <c r="H272" s="1078">
        <v>44227</v>
      </c>
    </row>
    <row r="273" spans="1:8" ht="24">
      <c r="A273" s="765" t="s">
        <v>11575</v>
      </c>
      <c r="B273" s="409" t="s">
        <v>11576</v>
      </c>
      <c r="C273" s="409" t="s">
        <v>11576</v>
      </c>
      <c r="D273" s="1081">
        <v>109709.99999999999</v>
      </c>
      <c r="E273" s="567" t="s">
        <v>6495</v>
      </c>
      <c r="F273" s="567" t="s">
        <v>1293</v>
      </c>
      <c r="G273" s="567" t="s">
        <v>3663</v>
      </c>
      <c r="H273" s="1078">
        <v>44227</v>
      </c>
    </row>
    <row r="274" spans="1:8" ht="24">
      <c r="A274" s="765" t="s">
        <v>11577</v>
      </c>
      <c r="B274" s="409" t="s">
        <v>11578</v>
      </c>
      <c r="C274" s="409" t="s">
        <v>11578</v>
      </c>
      <c r="D274" s="1081">
        <v>162610</v>
      </c>
      <c r="E274" s="567" t="s">
        <v>6495</v>
      </c>
      <c r="F274" s="567" t="s">
        <v>1293</v>
      </c>
      <c r="G274" s="567" t="s">
        <v>3663</v>
      </c>
      <c r="H274" s="1078">
        <v>44227</v>
      </c>
    </row>
    <row r="275" spans="1:8" ht="24">
      <c r="A275" s="765" t="s">
        <v>11579</v>
      </c>
      <c r="B275" s="409" t="s">
        <v>11580</v>
      </c>
      <c r="C275" s="409" t="s">
        <v>11580</v>
      </c>
      <c r="D275" s="1081">
        <v>32890</v>
      </c>
      <c r="E275" s="567" t="s">
        <v>6495</v>
      </c>
      <c r="F275" s="567" t="s">
        <v>1293</v>
      </c>
      <c r="G275" s="567" t="s">
        <v>3663</v>
      </c>
      <c r="H275" s="1078">
        <v>44227</v>
      </c>
    </row>
    <row r="276" spans="1:8" ht="24">
      <c r="A276" s="765" t="s">
        <v>11581</v>
      </c>
      <c r="B276" s="409" t="s">
        <v>11582</v>
      </c>
      <c r="C276" s="409" t="s">
        <v>11582</v>
      </c>
      <c r="D276" s="1081">
        <v>69920</v>
      </c>
      <c r="E276" s="567" t="s">
        <v>6495</v>
      </c>
      <c r="F276" s="567" t="s">
        <v>1293</v>
      </c>
      <c r="G276" s="567" t="s">
        <v>3663</v>
      </c>
      <c r="H276" s="1078">
        <v>44227</v>
      </c>
    </row>
    <row r="277" spans="1:8" ht="24">
      <c r="A277" s="765" t="s">
        <v>11583</v>
      </c>
      <c r="B277" s="409" t="s">
        <v>11584</v>
      </c>
      <c r="C277" s="409" t="s">
        <v>11584</v>
      </c>
      <c r="D277" s="1081">
        <v>101659.99999999999</v>
      </c>
      <c r="E277" s="567" t="s">
        <v>6495</v>
      </c>
      <c r="F277" s="567" t="s">
        <v>1293</v>
      </c>
      <c r="G277" s="567" t="s">
        <v>3663</v>
      </c>
      <c r="H277" s="1078">
        <v>44227</v>
      </c>
    </row>
    <row r="278" spans="1:8" ht="24">
      <c r="A278" s="765" t="s">
        <v>11585</v>
      </c>
      <c r="B278" s="409" t="s">
        <v>11586</v>
      </c>
      <c r="C278" s="409" t="s">
        <v>11586</v>
      </c>
      <c r="D278" s="1081">
        <v>154560</v>
      </c>
      <c r="E278" s="567" t="s">
        <v>6495</v>
      </c>
      <c r="F278" s="567" t="s">
        <v>1293</v>
      </c>
      <c r="G278" s="567" t="s">
        <v>3663</v>
      </c>
      <c r="H278" s="1078">
        <v>44227</v>
      </c>
    </row>
    <row r="279" spans="1:8" ht="24">
      <c r="A279" s="765" t="s">
        <v>11587</v>
      </c>
      <c r="B279" s="409" t="s">
        <v>11588</v>
      </c>
      <c r="C279" s="409" t="s">
        <v>11588</v>
      </c>
      <c r="D279" s="1081">
        <v>28749.999999999996</v>
      </c>
      <c r="E279" s="567" t="s">
        <v>6495</v>
      </c>
      <c r="F279" s="567" t="s">
        <v>1293</v>
      </c>
      <c r="G279" s="567" t="s">
        <v>3663</v>
      </c>
      <c r="H279" s="1078">
        <v>44227</v>
      </c>
    </row>
    <row r="280" spans="1:8" ht="24">
      <c r="A280" s="765" t="s">
        <v>11589</v>
      </c>
      <c r="B280" s="409" t="s">
        <v>11590</v>
      </c>
      <c r="C280" s="409" t="s">
        <v>11590</v>
      </c>
      <c r="D280" s="1081">
        <v>65780</v>
      </c>
      <c r="E280" s="567" t="s">
        <v>6495</v>
      </c>
      <c r="F280" s="567" t="s">
        <v>1293</v>
      </c>
      <c r="G280" s="567" t="s">
        <v>3663</v>
      </c>
      <c r="H280" s="1078">
        <v>44227</v>
      </c>
    </row>
    <row r="281" spans="1:8" ht="24">
      <c r="A281" s="765" t="s">
        <v>11591</v>
      </c>
      <c r="B281" s="409" t="s">
        <v>11592</v>
      </c>
      <c r="C281" s="409" t="s">
        <v>11592</v>
      </c>
      <c r="D281" s="1081">
        <v>97519.999999999985</v>
      </c>
      <c r="E281" s="567" t="s">
        <v>6495</v>
      </c>
      <c r="F281" s="567" t="s">
        <v>1293</v>
      </c>
      <c r="G281" s="567" t="s">
        <v>3663</v>
      </c>
      <c r="H281" s="1078">
        <v>44227</v>
      </c>
    </row>
    <row r="282" spans="1:8" ht="24">
      <c r="A282" s="765" t="s">
        <v>11593</v>
      </c>
      <c r="B282" s="409" t="s">
        <v>11594</v>
      </c>
      <c r="C282" s="409" t="s">
        <v>11594</v>
      </c>
      <c r="D282" s="1081">
        <v>150420</v>
      </c>
      <c r="E282" s="567" t="s">
        <v>6495</v>
      </c>
      <c r="F282" s="567" t="s">
        <v>1293</v>
      </c>
      <c r="G282" s="567" t="s">
        <v>3663</v>
      </c>
      <c r="H282" s="1078">
        <v>44227</v>
      </c>
    </row>
    <row r="283" spans="1:8" ht="24">
      <c r="A283" s="765" t="s">
        <v>11595</v>
      </c>
      <c r="B283" s="409" t="s">
        <v>11596</v>
      </c>
      <c r="C283" s="409" t="s">
        <v>11596</v>
      </c>
      <c r="D283" s="1081">
        <v>37030</v>
      </c>
      <c r="E283" s="567" t="s">
        <v>6495</v>
      </c>
      <c r="F283" s="567" t="s">
        <v>1293</v>
      </c>
      <c r="G283" s="567" t="s">
        <v>3663</v>
      </c>
      <c r="H283" s="1078">
        <v>44227</v>
      </c>
    </row>
    <row r="284" spans="1:8" ht="24">
      <c r="A284" s="765" t="s">
        <v>11597</v>
      </c>
      <c r="B284" s="409" t="s">
        <v>11598</v>
      </c>
      <c r="C284" s="409" t="s">
        <v>11598</v>
      </c>
      <c r="D284" s="1081">
        <v>68770</v>
      </c>
      <c r="E284" s="567" t="s">
        <v>6495</v>
      </c>
      <c r="F284" s="567" t="s">
        <v>1293</v>
      </c>
      <c r="G284" s="567" t="s">
        <v>3663</v>
      </c>
      <c r="H284" s="1078">
        <v>44227</v>
      </c>
    </row>
    <row r="285" spans="1:8" ht="24">
      <c r="A285" s="765" t="s">
        <v>11599</v>
      </c>
      <c r="B285" s="409" t="s">
        <v>11600</v>
      </c>
      <c r="C285" s="409" t="s">
        <v>11600</v>
      </c>
      <c r="D285" s="1081">
        <v>121669.99999999999</v>
      </c>
      <c r="E285" s="567" t="s">
        <v>6495</v>
      </c>
      <c r="F285" s="567" t="s">
        <v>1293</v>
      </c>
      <c r="G285" s="567" t="s">
        <v>3663</v>
      </c>
      <c r="H285" s="1078">
        <v>44227</v>
      </c>
    </row>
    <row r="286" spans="1:8" ht="24">
      <c r="A286" s="765" t="s">
        <v>11601</v>
      </c>
      <c r="B286" s="409" t="s">
        <v>11602</v>
      </c>
      <c r="C286" s="409" t="s">
        <v>11602</v>
      </c>
      <c r="D286" s="1081">
        <v>31739.999999999996</v>
      </c>
      <c r="E286" s="567" t="s">
        <v>6495</v>
      </c>
      <c r="F286" s="567" t="s">
        <v>1293</v>
      </c>
      <c r="G286" s="567" t="s">
        <v>3663</v>
      </c>
      <c r="H286" s="1078">
        <v>44227</v>
      </c>
    </row>
    <row r="287" spans="1:8" ht="24">
      <c r="A287" s="765" t="s">
        <v>11603</v>
      </c>
      <c r="B287" s="409" t="s">
        <v>11604</v>
      </c>
      <c r="C287" s="409" t="s">
        <v>11604</v>
      </c>
      <c r="D287" s="1081">
        <v>84640</v>
      </c>
      <c r="E287" s="567" t="s">
        <v>6495</v>
      </c>
      <c r="F287" s="567" t="s">
        <v>1293</v>
      </c>
      <c r="G287" s="567" t="s">
        <v>3663</v>
      </c>
      <c r="H287" s="1078">
        <v>44227</v>
      </c>
    </row>
    <row r="288" spans="1:8" ht="24.75" thickBot="1">
      <c r="A288" s="765" t="s">
        <v>11605</v>
      </c>
      <c r="B288" s="409" t="s">
        <v>11606</v>
      </c>
      <c r="C288" s="409" t="s">
        <v>11606</v>
      </c>
      <c r="D288" s="1081">
        <v>52899.999999999993</v>
      </c>
      <c r="E288" s="567" t="s">
        <v>6495</v>
      </c>
      <c r="F288" s="567" t="s">
        <v>1293</v>
      </c>
      <c r="G288" s="567" t="s">
        <v>3663</v>
      </c>
      <c r="H288" s="1078">
        <v>44227</v>
      </c>
    </row>
    <row r="289" spans="1:8" ht="12.75" thickBot="1">
      <c r="A289" s="1085" t="s">
        <v>5371</v>
      </c>
      <c r="B289" s="351"/>
      <c r="C289" s="351"/>
      <c r="D289" s="434"/>
      <c r="E289" s="434"/>
      <c r="F289" s="434"/>
      <c r="G289" s="434"/>
      <c r="H289" s="434"/>
    </row>
    <row r="290" spans="1:8">
      <c r="A290" s="441" t="s">
        <v>5325</v>
      </c>
      <c r="B290" s="827" t="s">
        <v>5326</v>
      </c>
      <c r="C290" s="827" t="s">
        <v>5299</v>
      </c>
      <c r="D290" s="1101">
        <v>645</v>
      </c>
      <c r="E290" s="1204" t="s">
        <v>6495</v>
      </c>
      <c r="F290" s="1204" t="s">
        <v>165</v>
      </c>
      <c r="G290" s="1204" t="s">
        <v>4118</v>
      </c>
      <c r="H290" s="1075">
        <v>44666</v>
      </c>
    </row>
    <row r="291" spans="1:8" ht="12.75" thickBot="1">
      <c r="A291" s="441" t="s">
        <v>5336</v>
      </c>
      <c r="B291" s="827" t="s">
        <v>6070</v>
      </c>
      <c r="C291" s="827" t="s">
        <v>5338</v>
      </c>
      <c r="D291" s="1101">
        <v>4395</v>
      </c>
      <c r="E291" s="1204" t="s">
        <v>6495</v>
      </c>
      <c r="F291" s="1204" t="s">
        <v>165</v>
      </c>
      <c r="G291" s="1204" t="s">
        <v>4118</v>
      </c>
      <c r="H291" s="1075">
        <v>44666</v>
      </c>
    </row>
    <row r="292" spans="1:8" ht="12.75" thickBot="1">
      <c r="A292" s="1085" t="s">
        <v>2507</v>
      </c>
      <c r="B292" s="351"/>
      <c r="C292" s="351"/>
      <c r="D292" s="860"/>
      <c r="E292" s="860"/>
      <c r="F292" s="860"/>
      <c r="G292" s="860"/>
      <c r="H292" s="395"/>
    </row>
    <row r="293" spans="1:8" ht="12.75" thickBot="1">
      <c r="A293" s="441" t="s">
        <v>4340</v>
      </c>
      <c r="B293" s="827" t="s">
        <v>4341</v>
      </c>
      <c r="C293" s="827" t="s">
        <v>4398</v>
      </c>
      <c r="D293" s="1101">
        <v>4995</v>
      </c>
      <c r="E293" s="1204" t="s">
        <v>6495</v>
      </c>
      <c r="F293" s="1204" t="s">
        <v>1293</v>
      </c>
      <c r="G293" s="1204" t="s">
        <v>3666</v>
      </c>
      <c r="H293" s="1075">
        <v>44666</v>
      </c>
    </row>
    <row r="294" spans="1:8" ht="12.75" thickBot="1">
      <c r="A294" s="1085" t="s">
        <v>9019</v>
      </c>
      <c r="B294" s="351"/>
      <c r="C294" s="351"/>
      <c r="D294" s="860"/>
      <c r="E294" s="860"/>
      <c r="F294" s="860"/>
      <c r="G294" s="860"/>
      <c r="H294" s="395"/>
    </row>
    <row r="295" spans="1:8" ht="24.75" thickBot="1">
      <c r="A295" s="441" t="s">
        <v>9026</v>
      </c>
      <c r="B295" s="827" t="s">
        <v>9028</v>
      </c>
      <c r="C295" s="827" t="s">
        <v>9023</v>
      </c>
      <c r="D295" s="1101">
        <v>34995</v>
      </c>
      <c r="E295" s="1204" t="s">
        <v>6495</v>
      </c>
      <c r="F295" s="1204" t="s">
        <v>5</v>
      </c>
      <c r="G295" s="1204" t="s">
        <v>3666</v>
      </c>
      <c r="H295" s="1075">
        <v>44666</v>
      </c>
    </row>
    <row r="296" spans="1:8" ht="12.75" thickBot="1">
      <c r="A296" s="1085" t="s">
        <v>9020</v>
      </c>
      <c r="B296" s="351"/>
      <c r="C296" s="351"/>
      <c r="D296" s="860"/>
      <c r="E296" s="860"/>
      <c r="F296" s="860"/>
      <c r="G296" s="860"/>
      <c r="H296" s="395"/>
    </row>
    <row r="297" spans="1:8" ht="24.75" thickBot="1">
      <c r="A297" s="441" t="s">
        <v>9027</v>
      </c>
      <c r="B297" s="827" t="s">
        <v>9029</v>
      </c>
      <c r="C297" s="827" t="s">
        <v>9024</v>
      </c>
      <c r="D297" s="1101">
        <v>34995</v>
      </c>
      <c r="E297" s="1204" t="s">
        <v>6495</v>
      </c>
      <c r="F297" s="1204" t="s">
        <v>5</v>
      </c>
      <c r="G297" s="1204" t="s">
        <v>3666</v>
      </c>
      <c r="H297" s="1075">
        <v>44666</v>
      </c>
    </row>
    <row r="298" spans="1:8" ht="12.75" thickBot="1">
      <c r="A298" s="1085" t="s">
        <v>2505</v>
      </c>
      <c r="B298" s="351"/>
      <c r="C298" s="351"/>
      <c r="D298" s="860"/>
      <c r="E298" s="860"/>
      <c r="F298" s="860"/>
      <c r="G298" s="860"/>
      <c r="H298" s="395"/>
    </row>
    <row r="299" spans="1:8">
      <c r="A299" s="441" t="s">
        <v>4305</v>
      </c>
      <c r="B299" s="827" t="s">
        <v>2606</v>
      </c>
      <c r="C299" s="827" t="s">
        <v>4397</v>
      </c>
      <c r="D299" s="1101">
        <v>1995</v>
      </c>
      <c r="E299" s="1204" t="s">
        <v>6495</v>
      </c>
      <c r="F299" s="1204" t="s">
        <v>1293</v>
      </c>
      <c r="G299" s="1204" t="s">
        <v>3666</v>
      </c>
      <c r="H299" s="1075">
        <v>44666</v>
      </c>
    </row>
    <row r="300" spans="1:8">
      <c r="A300" s="1104" t="s">
        <v>4392</v>
      </c>
      <c r="B300" s="1099"/>
      <c r="C300" s="1099"/>
      <c r="D300" s="1099"/>
      <c r="E300" s="1099"/>
      <c r="F300" s="1099"/>
      <c r="G300" s="1099"/>
      <c r="H300" s="1099"/>
    </row>
    <row r="301" spans="1:8" ht="12.75" thickBot="1">
      <c r="A301" s="441" t="s">
        <v>4395</v>
      </c>
      <c r="B301" s="827" t="s">
        <v>4396</v>
      </c>
      <c r="C301" s="827" t="s">
        <v>4396</v>
      </c>
      <c r="D301" s="1101">
        <v>5300</v>
      </c>
      <c r="E301" s="1204" t="s">
        <v>6495</v>
      </c>
      <c r="F301" s="1204" t="s">
        <v>5</v>
      </c>
      <c r="G301" s="1204" t="s">
        <v>3666</v>
      </c>
      <c r="H301" s="1075">
        <v>44666</v>
      </c>
    </row>
    <row r="302" spans="1:8" ht="12.75" thickBot="1">
      <c r="A302" s="1085" t="s">
        <v>4446</v>
      </c>
      <c r="B302" s="351"/>
      <c r="C302" s="351"/>
      <c r="D302" s="860"/>
      <c r="E302" s="860"/>
      <c r="F302" s="860"/>
      <c r="G302" s="860"/>
      <c r="H302" s="395"/>
    </row>
    <row r="303" spans="1:8" ht="12.75" thickBot="1">
      <c r="A303" s="441" t="s">
        <v>4447</v>
      </c>
      <c r="B303" s="827" t="s">
        <v>4448</v>
      </c>
      <c r="C303" s="827" t="s">
        <v>4469</v>
      </c>
      <c r="D303" s="1101">
        <v>1995</v>
      </c>
      <c r="E303" s="1204" t="s">
        <v>6495</v>
      </c>
      <c r="F303" s="1204" t="s">
        <v>1293</v>
      </c>
      <c r="G303" s="1204" t="s">
        <v>3666</v>
      </c>
      <c r="H303" s="1075">
        <v>44666</v>
      </c>
    </row>
    <row r="304" spans="1:8" ht="12.75" thickBot="1">
      <c r="A304" s="1085" t="s">
        <v>4376</v>
      </c>
      <c r="B304" s="351"/>
      <c r="C304" s="351"/>
      <c r="D304" s="860"/>
      <c r="E304" s="860"/>
      <c r="F304" s="860"/>
      <c r="G304" s="860"/>
      <c r="H304" s="395"/>
    </row>
    <row r="305" spans="1:8">
      <c r="A305" s="1104" t="s">
        <v>4387</v>
      </c>
      <c r="B305" s="1099"/>
      <c r="C305" s="1099"/>
      <c r="D305" s="1099"/>
      <c r="E305" s="1099"/>
      <c r="F305" s="1099"/>
      <c r="G305" s="1099"/>
      <c r="H305" s="1099"/>
    </row>
    <row r="306" spans="1:8" ht="24">
      <c r="A306" s="441" t="s">
        <v>4380</v>
      </c>
      <c r="B306" s="827" t="s">
        <v>4381</v>
      </c>
      <c r="C306" s="827" t="s">
        <v>4381</v>
      </c>
      <c r="D306" s="1101">
        <v>137695</v>
      </c>
      <c r="E306" s="1204" t="s">
        <v>6495</v>
      </c>
      <c r="F306" s="1204" t="s">
        <v>5</v>
      </c>
      <c r="G306" s="1204" t="s">
        <v>3666</v>
      </c>
      <c r="H306" s="1075">
        <v>44666</v>
      </c>
    </row>
    <row r="307" spans="1:8" ht="24">
      <c r="A307" s="441" t="s">
        <v>4382</v>
      </c>
      <c r="B307" s="827" t="s">
        <v>4383</v>
      </c>
      <c r="C307" s="827" t="s">
        <v>4383</v>
      </c>
      <c r="D307" s="1101">
        <v>137695</v>
      </c>
      <c r="E307" s="1204" t="s">
        <v>6495</v>
      </c>
      <c r="F307" s="1204" t="s">
        <v>5</v>
      </c>
      <c r="G307" s="1204" t="s">
        <v>3666</v>
      </c>
      <c r="H307" s="1075">
        <v>44666</v>
      </c>
    </row>
    <row r="308" spans="1:8">
      <c r="A308" s="1104" t="s">
        <v>4388</v>
      </c>
      <c r="B308" s="1099"/>
      <c r="C308" s="1099"/>
      <c r="D308" s="1099"/>
      <c r="E308" s="1099"/>
      <c r="F308" s="1099"/>
      <c r="G308" s="1099"/>
      <c r="H308" s="1099"/>
    </row>
    <row r="309" spans="1:8" ht="24">
      <c r="A309" s="441" t="s">
        <v>4389</v>
      </c>
      <c r="B309" s="827" t="s">
        <v>4390</v>
      </c>
      <c r="C309" s="827" t="s">
        <v>4390</v>
      </c>
      <c r="D309" s="1101">
        <v>15300</v>
      </c>
      <c r="E309" s="1204" t="s">
        <v>6495</v>
      </c>
      <c r="F309" s="1204" t="s">
        <v>5</v>
      </c>
      <c r="G309" s="1204" t="s">
        <v>3666</v>
      </c>
      <c r="H309" s="1075">
        <v>44666</v>
      </c>
    </row>
    <row r="310" spans="1:8">
      <c r="A310" s="1104" t="s">
        <v>4391</v>
      </c>
      <c r="B310" s="1099"/>
      <c r="C310" s="1099"/>
      <c r="D310" s="1099"/>
      <c r="E310" s="1099"/>
      <c r="F310" s="1099"/>
      <c r="G310" s="1099"/>
      <c r="H310" s="1099"/>
    </row>
    <row r="311" spans="1:8" ht="12.75" thickBot="1">
      <c r="A311" s="441" t="s">
        <v>4393</v>
      </c>
      <c r="B311" s="827" t="s">
        <v>4394</v>
      </c>
      <c r="C311" s="827" t="s">
        <v>4394</v>
      </c>
      <c r="D311" s="1101">
        <v>47695</v>
      </c>
      <c r="E311" s="1204" t="s">
        <v>6495</v>
      </c>
      <c r="F311" s="1204" t="s">
        <v>5</v>
      </c>
      <c r="G311" s="1204" t="s">
        <v>3666</v>
      </c>
      <c r="H311" s="1075">
        <v>44666</v>
      </c>
    </row>
    <row r="312" spans="1:8" ht="12.75" thickBot="1">
      <c r="A312" s="1085" t="s">
        <v>4377</v>
      </c>
      <c r="B312" s="351"/>
      <c r="C312" s="351"/>
      <c r="D312" s="860"/>
      <c r="E312" s="860"/>
      <c r="F312" s="860"/>
      <c r="G312" s="860"/>
      <c r="H312" s="395"/>
    </row>
    <row r="313" spans="1:8" ht="12.75" thickBot="1">
      <c r="A313" s="441" t="s">
        <v>4378</v>
      </c>
      <c r="B313" s="827" t="s">
        <v>4379</v>
      </c>
      <c r="C313" s="827" t="s">
        <v>4399</v>
      </c>
      <c r="D313" s="1101">
        <v>4995</v>
      </c>
      <c r="E313" s="1204" t="s">
        <v>6495</v>
      </c>
      <c r="F313" s="1204" t="s">
        <v>1293</v>
      </c>
      <c r="G313" s="1204" t="s">
        <v>3666</v>
      </c>
      <c r="H313" s="1075">
        <v>44666</v>
      </c>
    </row>
    <row r="314" spans="1:8" ht="12.75" thickBot="1">
      <c r="A314" s="1085" t="s">
        <v>9616</v>
      </c>
      <c r="B314" s="351"/>
      <c r="C314" s="351"/>
      <c r="D314" s="860"/>
      <c r="E314" s="860"/>
      <c r="F314" s="860"/>
      <c r="G314" s="860"/>
      <c r="H314" s="395"/>
    </row>
    <row r="315" spans="1:8" ht="24">
      <c r="A315" s="1206" t="s">
        <v>4232</v>
      </c>
      <c r="B315" s="1207" t="s">
        <v>6545</v>
      </c>
      <c r="C315" s="827" t="s">
        <v>6545</v>
      </c>
      <c r="D315" s="1149">
        <v>45000</v>
      </c>
      <c r="E315" s="1205" t="s">
        <v>6495</v>
      </c>
      <c r="F315" s="1205" t="s">
        <v>5</v>
      </c>
      <c r="G315" s="1205" t="s">
        <v>3666</v>
      </c>
      <c r="H315" s="1075">
        <v>44666</v>
      </c>
    </row>
    <row r="316" spans="1:8" ht="24.75" thickBot="1">
      <c r="A316" s="1206" t="s">
        <v>4233</v>
      </c>
      <c r="B316" s="1207" t="s">
        <v>6546</v>
      </c>
      <c r="C316" s="827" t="s">
        <v>6546</v>
      </c>
      <c r="D316" s="1149">
        <v>80000</v>
      </c>
      <c r="E316" s="1205" t="s">
        <v>6495</v>
      </c>
      <c r="F316" s="1205" t="s">
        <v>5</v>
      </c>
      <c r="G316" s="1205" t="s">
        <v>3666</v>
      </c>
      <c r="H316" s="1075">
        <v>44666</v>
      </c>
    </row>
    <row r="317" spans="1:8" ht="12.75" thickBot="1">
      <c r="A317" s="137" t="s">
        <v>11607</v>
      </c>
      <c r="B317" s="858"/>
      <c r="C317" s="858"/>
      <c r="D317" s="858"/>
      <c r="E317" s="227"/>
      <c r="F317" s="227"/>
      <c r="G317" s="860"/>
      <c r="H317" s="1076"/>
    </row>
    <row r="318" spans="1:8">
      <c r="A318" s="1084" t="s">
        <v>11608</v>
      </c>
      <c r="B318" s="109" t="s">
        <v>11609</v>
      </c>
      <c r="C318" s="109" t="s">
        <v>11609</v>
      </c>
      <c r="D318" s="53">
        <v>6899.9999999999991</v>
      </c>
      <c r="E318" s="1174" t="s">
        <v>6495</v>
      </c>
      <c r="F318" s="74" t="s">
        <v>1293</v>
      </c>
      <c r="G318" s="970" t="s">
        <v>3664</v>
      </c>
      <c r="H318" s="1075">
        <v>44926</v>
      </c>
    </row>
    <row r="319" spans="1:8">
      <c r="A319" s="1084" t="s">
        <v>11610</v>
      </c>
      <c r="B319" s="109" t="s">
        <v>11611</v>
      </c>
      <c r="C319" s="109" t="s">
        <v>11611</v>
      </c>
      <c r="D319" s="53">
        <v>12649.999999999998</v>
      </c>
      <c r="E319" s="1174" t="s">
        <v>6495</v>
      </c>
      <c r="F319" s="74" t="s">
        <v>1293</v>
      </c>
      <c r="G319" s="970" t="s">
        <v>3664</v>
      </c>
      <c r="H319" s="1075">
        <v>44926</v>
      </c>
    </row>
    <row r="320" spans="1:8" ht="12.75" thickBot="1">
      <c r="A320" s="1084" t="s">
        <v>11612</v>
      </c>
      <c r="B320" s="109" t="s">
        <v>11613</v>
      </c>
      <c r="C320" s="109" t="s">
        <v>11613</v>
      </c>
      <c r="D320" s="53">
        <v>5750</v>
      </c>
      <c r="E320" s="1174" t="s">
        <v>6495</v>
      </c>
      <c r="F320" s="74" t="s">
        <v>1293</v>
      </c>
      <c r="G320" s="970" t="s">
        <v>3664</v>
      </c>
      <c r="H320" s="1075">
        <v>44926</v>
      </c>
    </row>
    <row r="321" spans="1:8" ht="12.75" thickBot="1">
      <c r="A321" s="137" t="s">
        <v>11614</v>
      </c>
      <c r="B321" s="858"/>
      <c r="C321" s="858"/>
      <c r="D321" s="858"/>
      <c r="E321" s="227"/>
      <c r="F321" s="227"/>
      <c r="G321" s="860"/>
      <c r="H321" s="1076"/>
    </row>
    <row r="322" spans="1:8" ht="12.75" thickBot="1">
      <c r="A322" s="280" t="s">
        <v>11615</v>
      </c>
      <c r="B322" s="109" t="s">
        <v>11616</v>
      </c>
      <c r="C322" s="109" t="s">
        <v>11616</v>
      </c>
      <c r="D322" s="53">
        <v>10350</v>
      </c>
      <c r="E322" s="1174" t="s">
        <v>8609</v>
      </c>
      <c r="F322" s="74" t="s">
        <v>8632</v>
      </c>
      <c r="G322" s="970" t="s">
        <v>8633</v>
      </c>
      <c r="H322" s="1075">
        <v>44926</v>
      </c>
    </row>
    <row r="323" spans="1:8" ht="12.75" thickBot="1">
      <c r="A323" s="1085" t="s">
        <v>2506</v>
      </c>
      <c r="B323" s="351"/>
      <c r="C323" s="351"/>
      <c r="D323" s="860"/>
      <c r="E323" s="860"/>
      <c r="F323" s="860"/>
      <c r="G323" s="860"/>
      <c r="H323" s="395"/>
    </row>
    <row r="324" spans="1:8" ht="13.5">
      <c r="A324" s="615" t="s">
        <v>4306</v>
      </c>
      <c r="B324" s="827" t="s">
        <v>4307</v>
      </c>
      <c r="C324" s="827" t="s">
        <v>4307</v>
      </c>
      <c r="D324" s="1101">
        <v>14949.999999999998</v>
      </c>
      <c r="E324" s="1204" t="s">
        <v>6495</v>
      </c>
      <c r="F324" s="1204" t="s">
        <v>5</v>
      </c>
      <c r="G324" s="1204" t="s">
        <v>3666</v>
      </c>
      <c r="H324" s="1208">
        <v>45397</v>
      </c>
    </row>
    <row r="325" spans="1:8" ht="13.5">
      <c r="A325" s="615" t="s">
        <v>4308</v>
      </c>
      <c r="B325" s="827" t="s">
        <v>4309</v>
      </c>
      <c r="C325" s="827" t="s">
        <v>4309</v>
      </c>
      <c r="D325" s="1101">
        <v>40250</v>
      </c>
      <c r="E325" s="1204" t="s">
        <v>6495</v>
      </c>
      <c r="F325" s="1204" t="s">
        <v>5</v>
      </c>
      <c r="G325" s="1204" t="s">
        <v>3666</v>
      </c>
      <c r="H325" s="1208">
        <v>45397</v>
      </c>
    </row>
    <row r="326" spans="1:8" ht="13.5">
      <c r="A326" s="615" t="s">
        <v>4310</v>
      </c>
      <c r="B326" s="827" t="s">
        <v>4311</v>
      </c>
      <c r="C326" s="827" t="s">
        <v>4311</v>
      </c>
      <c r="D326" s="1101">
        <v>63249.999999999993</v>
      </c>
      <c r="E326" s="1204" t="s">
        <v>6495</v>
      </c>
      <c r="F326" s="1204" t="s">
        <v>5</v>
      </c>
      <c r="G326" s="1204" t="s">
        <v>3666</v>
      </c>
      <c r="H326" s="1208">
        <v>45397</v>
      </c>
    </row>
    <row r="327" spans="1:8" ht="13.5">
      <c r="A327" s="615" t="s">
        <v>4312</v>
      </c>
      <c r="B327" s="827" t="s">
        <v>4313</v>
      </c>
      <c r="C327" s="827" t="s">
        <v>4313</v>
      </c>
      <c r="D327" s="1101">
        <v>83950</v>
      </c>
      <c r="E327" s="1204" t="s">
        <v>6495</v>
      </c>
      <c r="F327" s="1204" t="s">
        <v>5</v>
      </c>
      <c r="G327" s="1204" t="s">
        <v>3666</v>
      </c>
      <c r="H327" s="1208">
        <v>45397</v>
      </c>
    </row>
    <row r="328" spans="1:8" ht="13.5">
      <c r="A328" s="615" t="s">
        <v>4314</v>
      </c>
      <c r="B328" s="827" t="s">
        <v>4315</v>
      </c>
      <c r="C328" s="827" t="s">
        <v>4315</v>
      </c>
      <c r="D328" s="1101">
        <v>25299.999999999996</v>
      </c>
      <c r="E328" s="1204" t="s">
        <v>6495</v>
      </c>
      <c r="F328" s="1204" t="s">
        <v>5</v>
      </c>
      <c r="G328" s="1204" t="s">
        <v>3666</v>
      </c>
      <c r="H328" s="1208">
        <v>45397</v>
      </c>
    </row>
    <row r="329" spans="1:8" ht="13.5">
      <c r="A329" s="615" t="s">
        <v>4316</v>
      </c>
      <c r="B329" s="827" t="s">
        <v>4317</v>
      </c>
      <c r="C329" s="827" t="s">
        <v>4317</v>
      </c>
      <c r="D329" s="1101">
        <v>48299.999999999993</v>
      </c>
      <c r="E329" s="1204" t="s">
        <v>6495</v>
      </c>
      <c r="F329" s="1204" t="s">
        <v>5</v>
      </c>
      <c r="G329" s="1204" t="s">
        <v>3666</v>
      </c>
      <c r="H329" s="1208">
        <v>45397</v>
      </c>
    </row>
    <row r="330" spans="1:8" ht="13.5">
      <c r="A330" s="615" t="s">
        <v>4318</v>
      </c>
      <c r="B330" s="827" t="s">
        <v>4319</v>
      </c>
      <c r="C330" s="827" t="s">
        <v>4319</v>
      </c>
      <c r="D330" s="1101">
        <v>69000</v>
      </c>
      <c r="E330" s="1204" t="s">
        <v>6495</v>
      </c>
      <c r="F330" s="1204" t="s">
        <v>5</v>
      </c>
      <c r="G330" s="1204" t="s">
        <v>3666</v>
      </c>
      <c r="H330" s="1208">
        <v>45397</v>
      </c>
    </row>
    <row r="331" spans="1:8" ht="13.5">
      <c r="A331" s="615" t="s">
        <v>4320</v>
      </c>
      <c r="B331" s="827" t="s">
        <v>4321</v>
      </c>
      <c r="C331" s="827" t="s">
        <v>4321</v>
      </c>
      <c r="D331" s="1101">
        <v>23000</v>
      </c>
      <c r="E331" s="1204" t="s">
        <v>6495</v>
      </c>
      <c r="F331" s="1204" t="s">
        <v>5</v>
      </c>
      <c r="G331" s="1204" t="s">
        <v>3666</v>
      </c>
      <c r="H331" s="1208">
        <v>45397</v>
      </c>
    </row>
    <row r="332" spans="1:8" ht="13.5">
      <c r="A332" s="615" t="s">
        <v>4322</v>
      </c>
      <c r="B332" s="827" t="s">
        <v>4323</v>
      </c>
      <c r="C332" s="827" t="s">
        <v>4323</v>
      </c>
      <c r="D332" s="1101">
        <v>43700</v>
      </c>
      <c r="E332" s="1204" t="s">
        <v>6495</v>
      </c>
      <c r="F332" s="1204" t="s">
        <v>5</v>
      </c>
      <c r="G332" s="1204" t="s">
        <v>3666</v>
      </c>
      <c r="H332" s="1208">
        <v>45397</v>
      </c>
    </row>
    <row r="333" spans="1:8" ht="13.5">
      <c r="A333" s="615" t="s">
        <v>4324</v>
      </c>
      <c r="B333" s="827" t="s">
        <v>4325</v>
      </c>
      <c r="C333" s="827" t="s">
        <v>4325</v>
      </c>
      <c r="D333" s="1101">
        <v>20700</v>
      </c>
      <c r="E333" s="1204" t="s">
        <v>6495</v>
      </c>
      <c r="F333" s="1204" t="s">
        <v>5</v>
      </c>
      <c r="G333" s="1204" t="s">
        <v>3666</v>
      </c>
      <c r="H333" s="1208">
        <v>45397</v>
      </c>
    </row>
    <row r="334" spans="1:8" ht="24">
      <c r="A334" s="615" t="s">
        <v>1508</v>
      </c>
      <c r="B334" s="827" t="s">
        <v>2614</v>
      </c>
      <c r="C334" s="827" t="s">
        <v>2614</v>
      </c>
      <c r="D334" s="1101">
        <v>16099.999999999998</v>
      </c>
      <c r="E334" s="1204" t="s">
        <v>6495</v>
      </c>
      <c r="F334" s="1204" t="s">
        <v>5</v>
      </c>
      <c r="G334" s="1204" t="s">
        <v>3666</v>
      </c>
      <c r="H334" s="1208">
        <v>45397</v>
      </c>
    </row>
    <row r="335" spans="1:8" ht="24">
      <c r="A335" s="615" t="s">
        <v>1509</v>
      </c>
      <c r="B335" s="827" t="s">
        <v>2615</v>
      </c>
      <c r="C335" s="827" t="s">
        <v>2615</v>
      </c>
      <c r="D335" s="1101">
        <v>41400</v>
      </c>
      <c r="E335" s="1204" t="s">
        <v>6495</v>
      </c>
      <c r="F335" s="1204" t="s">
        <v>5</v>
      </c>
      <c r="G335" s="1204" t="s">
        <v>3666</v>
      </c>
      <c r="H335" s="1208">
        <v>45397</v>
      </c>
    </row>
    <row r="336" spans="1:8" ht="24">
      <c r="A336" s="615" t="s">
        <v>1510</v>
      </c>
      <c r="B336" s="827" t="s">
        <v>2613</v>
      </c>
      <c r="C336" s="827" t="s">
        <v>2613</v>
      </c>
      <c r="D336" s="1101">
        <v>64399.999999999993</v>
      </c>
      <c r="E336" s="1204" t="s">
        <v>6495</v>
      </c>
      <c r="F336" s="1204" t="s">
        <v>5</v>
      </c>
      <c r="G336" s="1204" t="s">
        <v>3666</v>
      </c>
      <c r="H336" s="1208">
        <v>45397</v>
      </c>
    </row>
    <row r="337" spans="1:8" ht="24">
      <c r="A337" s="615" t="s">
        <v>1511</v>
      </c>
      <c r="B337" s="827" t="s">
        <v>2616</v>
      </c>
      <c r="C337" s="827" t="s">
        <v>2616</v>
      </c>
      <c r="D337" s="1101">
        <v>85100</v>
      </c>
      <c r="E337" s="1204" t="s">
        <v>6495</v>
      </c>
      <c r="F337" s="1204" t="s">
        <v>5</v>
      </c>
      <c r="G337" s="1204" t="s">
        <v>3666</v>
      </c>
      <c r="H337" s="1208">
        <v>45397</v>
      </c>
    </row>
    <row r="338" spans="1:8" ht="24">
      <c r="A338" s="615" t="s">
        <v>1512</v>
      </c>
      <c r="B338" s="827" t="s">
        <v>2609</v>
      </c>
      <c r="C338" s="827" t="s">
        <v>2609</v>
      </c>
      <c r="D338" s="1101">
        <v>25299.999999999996</v>
      </c>
      <c r="E338" s="1204" t="s">
        <v>6495</v>
      </c>
      <c r="F338" s="1204" t="s">
        <v>5</v>
      </c>
      <c r="G338" s="1204" t="s">
        <v>3666</v>
      </c>
      <c r="H338" s="1208">
        <v>45397</v>
      </c>
    </row>
    <row r="339" spans="1:8" ht="24">
      <c r="A339" s="615" t="s">
        <v>1513</v>
      </c>
      <c r="B339" s="827" t="s">
        <v>2608</v>
      </c>
      <c r="C339" s="827" t="s">
        <v>2608</v>
      </c>
      <c r="D339" s="1101">
        <v>48299.999999999993</v>
      </c>
      <c r="E339" s="1204" t="s">
        <v>6495</v>
      </c>
      <c r="F339" s="1204" t="s">
        <v>5</v>
      </c>
      <c r="G339" s="1204" t="s">
        <v>3666</v>
      </c>
      <c r="H339" s="1208">
        <v>45397</v>
      </c>
    </row>
    <row r="340" spans="1:8" ht="24">
      <c r="A340" s="615" t="s">
        <v>1514</v>
      </c>
      <c r="B340" s="827" t="s">
        <v>2610</v>
      </c>
      <c r="C340" s="827" t="s">
        <v>2610</v>
      </c>
      <c r="D340" s="1101">
        <v>69000</v>
      </c>
      <c r="E340" s="1204" t="s">
        <v>6495</v>
      </c>
      <c r="F340" s="1204" t="s">
        <v>5</v>
      </c>
      <c r="G340" s="1204" t="s">
        <v>3666</v>
      </c>
      <c r="H340" s="1208">
        <v>45397</v>
      </c>
    </row>
    <row r="341" spans="1:8" ht="24">
      <c r="A341" s="615" t="s">
        <v>1515</v>
      </c>
      <c r="B341" s="827" t="s">
        <v>2611</v>
      </c>
      <c r="C341" s="827" t="s">
        <v>2611</v>
      </c>
      <c r="D341" s="1101">
        <v>23000</v>
      </c>
      <c r="E341" s="1204" t="s">
        <v>6495</v>
      </c>
      <c r="F341" s="1204" t="s">
        <v>5</v>
      </c>
      <c r="G341" s="1204" t="s">
        <v>3666</v>
      </c>
      <c r="H341" s="1208">
        <v>45397</v>
      </c>
    </row>
    <row r="342" spans="1:8" ht="24">
      <c r="A342" s="615" t="s">
        <v>1516</v>
      </c>
      <c r="B342" s="827" t="s">
        <v>2612</v>
      </c>
      <c r="C342" s="827" t="s">
        <v>2612</v>
      </c>
      <c r="D342" s="1101">
        <v>43700</v>
      </c>
      <c r="E342" s="1204" t="s">
        <v>6495</v>
      </c>
      <c r="F342" s="1204" t="s">
        <v>5</v>
      </c>
      <c r="G342" s="1204" t="s">
        <v>3666</v>
      </c>
      <c r="H342" s="1208">
        <v>45397</v>
      </c>
    </row>
    <row r="343" spans="1:8" ht="24.75" thickBot="1">
      <c r="A343" s="615" t="s">
        <v>1517</v>
      </c>
      <c r="B343" s="827" t="s">
        <v>2607</v>
      </c>
      <c r="C343" s="827" t="s">
        <v>2607</v>
      </c>
      <c r="D343" s="1101">
        <v>20700</v>
      </c>
      <c r="E343" s="1204" t="s">
        <v>6495</v>
      </c>
      <c r="F343" s="1204" t="s">
        <v>5</v>
      </c>
      <c r="G343" s="1204" t="s">
        <v>3666</v>
      </c>
      <c r="H343" s="1208">
        <v>45397</v>
      </c>
    </row>
    <row r="344" spans="1:8" ht="12.75" thickBot="1">
      <c r="A344" s="1085" t="s">
        <v>2508</v>
      </c>
      <c r="B344" s="351"/>
      <c r="C344" s="351"/>
      <c r="D344" s="860"/>
      <c r="E344" s="860"/>
      <c r="F344" s="860"/>
      <c r="G344" s="860"/>
      <c r="H344" s="395"/>
    </row>
    <row r="345" spans="1:8" ht="13.5">
      <c r="A345" s="441" t="s">
        <v>4342</v>
      </c>
      <c r="B345" s="827" t="s">
        <v>4343</v>
      </c>
      <c r="C345" s="827" t="s">
        <v>4343</v>
      </c>
      <c r="D345" s="1101">
        <v>49449.999999999993</v>
      </c>
      <c r="E345" s="1204" t="s">
        <v>6495</v>
      </c>
      <c r="F345" s="1204" t="s">
        <v>5</v>
      </c>
      <c r="G345" s="1204" t="s">
        <v>3666</v>
      </c>
      <c r="H345" s="1208">
        <v>45397</v>
      </c>
    </row>
    <row r="346" spans="1:8" ht="13.5">
      <c r="A346" s="441" t="s">
        <v>4344</v>
      </c>
      <c r="B346" s="827" t="s">
        <v>4345</v>
      </c>
      <c r="C346" s="827" t="s">
        <v>4345</v>
      </c>
      <c r="D346" s="1101">
        <v>86250</v>
      </c>
      <c r="E346" s="1204" t="s">
        <v>6495</v>
      </c>
      <c r="F346" s="1204" t="s">
        <v>5</v>
      </c>
      <c r="G346" s="1204" t="s">
        <v>3666</v>
      </c>
      <c r="H346" s="1208">
        <v>45397</v>
      </c>
    </row>
    <row r="347" spans="1:8" ht="13.5">
      <c r="A347" s="441" t="s">
        <v>4346</v>
      </c>
      <c r="B347" s="827" t="s">
        <v>4347</v>
      </c>
      <c r="C347" s="827" t="s">
        <v>4347</v>
      </c>
      <c r="D347" s="1101">
        <v>118449.99999999999</v>
      </c>
      <c r="E347" s="1204" t="s">
        <v>6495</v>
      </c>
      <c r="F347" s="1204" t="s">
        <v>5</v>
      </c>
      <c r="G347" s="1204" t="s">
        <v>3666</v>
      </c>
      <c r="H347" s="1208">
        <v>45397</v>
      </c>
    </row>
    <row r="348" spans="1:8" ht="13.5">
      <c r="A348" s="441" t="s">
        <v>4348</v>
      </c>
      <c r="B348" s="827" t="s">
        <v>4349</v>
      </c>
      <c r="C348" s="827" t="s">
        <v>4349</v>
      </c>
      <c r="D348" s="1101">
        <v>144900</v>
      </c>
      <c r="E348" s="1204" t="s">
        <v>6495</v>
      </c>
      <c r="F348" s="1204" t="s">
        <v>5</v>
      </c>
      <c r="G348" s="1204" t="s">
        <v>3666</v>
      </c>
      <c r="H348" s="1208">
        <v>45397</v>
      </c>
    </row>
    <row r="349" spans="1:8" ht="13.5">
      <c r="A349" s="441" t="s">
        <v>4350</v>
      </c>
      <c r="B349" s="827" t="s">
        <v>4351</v>
      </c>
      <c r="C349" s="827" t="s">
        <v>4351</v>
      </c>
      <c r="D349" s="1101">
        <v>36800</v>
      </c>
      <c r="E349" s="1204" t="s">
        <v>6495</v>
      </c>
      <c r="F349" s="1204" t="s">
        <v>5</v>
      </c>
      <c r="G349" s="1204" t="s">
        <v>3666</v>
      </c>
      <c r="H349" s="1208">
        <v>45397</v>
      </c>
    </row>
    <row r="350" spans="1:8" ht="13.5">
      <c r="A350" s="441" t="s">
        <v>4352</v>
      </c>
      <c r="B350" s="827" t="s">
        <v>4353</v>
      </c>
      <c r="C350" s="827" t="s">
        <v>4353</v>
      </c>
      <c r="D350" s="1101">
        <v>69000</v>
      </c>
      <c r="E350" s="1204" t="s">
        <v>6495</v>
      </c>
      <c r="F350" s="1204" t="s">
        <v>5</v>
      </c>
      <c r="G350" s="1204" t="s">
        <v>3666</v>
      </c>
      <c r="H350" s="1208">
        <v>45397</v>
      </c>
    </row>
    <row r="351" spans="1:8" ht="13.5">
      <c r="A351" s="441" t="s">
        <v>4354</v>
      </c>
      <c r="B351" s="827" t="s">
        <v>4355</v>
      </c>
      <c r="C351" s="827" t="s">
        <v>4355</v>
      </c>
      <c r="D351" s="1101">
        <v>95449.999999999985</v>
      </c>
      <c r="E351" s="1204" t="s">
        <v>6495</v>
      </c>
      <c r="F351" s="1204" t="s">
        <v>5</v>
      </c>
      <c r="G351" s="1204" t="s">
        <v>3666</v>
      </c>
      <c r="H351" s="1208">
        <v>45397</v>
      </c>
    </row>
    <row r="352" spans="1:8" ht="13.5">
      <c r="A352" s="441" t="s">
        <v>4356</v>
      </c>
      <c r="B352" s="827" t="s">
        <v>4357</v>
      </c>
      <c r="C352" s="827" t="s">
        <v>4357</v>
      </c>
      <c r="D352" s="1101">
        <v>32199.999999999996</v>
      </c>
      <c r="E352" s="1204" t="s">
        <v>6495</v>
      </c>
      <c r="F352" s="1204" t="s">
        <v>5</v>
      </c>
      <c r="G352" s="1204" t="s">
        <v>3666</v>
      </c>
      <c r="H352" s="1208">
        <v>45397</v>
      </c>
    </row>
    <row r="353" spans="1:8" ht="13.5">
      <c r="A353" s="441" t="s">
        <v>4358</v>
      </c>
      <c r="B353" s="827" t="s">
        <v>4359</v>
      </c>
      <c r="C353" s="827" t="s">
        <v>4359</v>
      </c>
      <c r="D353" s="1101">
        <v>58649.999999999993</v>
      </c>
      <c r="E353" s="1204" t="s">
        <v>6495</v>
      </c>
      <c r="F353" s="1204" t="s">
        <v>5</v>
      </c>
      <c r="G353" s="1204" t="s">
        <v>3666</v>
      </c>
      <c r="H353" s="1208">
        <v>45397</v>
      </c>
    </row>
    <row r="354" spans="1:8" ht="14.25" thickBot="1">
      <c r="A354" s="441" t="s">
        <v>4360</v>
      </c>
      <c r="B354" s="827" t="s">
        <v>4361</v>
      </c>
      <c r="C354" s="827" t="s">
        <v>4361</v>
      </c>
      <c r="D354" s="1101">
        <v>26449.999999999996</v>
      </c>
      <c r="E354" s="1204" t="s">
        <v>6495</v>
      </c>
      <c r="F354" s="1204" t="s">
        <v>5</v>
      </c>
      <c r="G354" s="1204" t="s">
        <v>3666</v>
      </c>
      <c r="H354" s="1208">
        <v>45397</v>
      </c>
    </row>
    <row r="355" spans="1:8" ht="12.75" thickBot="1">
      <c r="A355" s="1085" t="s">
        <v>4401</v>
      </c>
      <c r="B355" s="351"/>
      <c r="C355" s="351"/>
      <c r="D355" s="860"/>
      <c r="E355" s="860"/>
      <c r="F355" s="860"/>
      <c r="G355" s="860"/>
      <c r="H355" s="395"/>
    </row>
    <row r="356" spans="1:8" ht="13.5">
      <c r="A356" s="441" t="s">
        <v>4415</v>
      </c>
      <c r="B356" s="950" t="s">
        <v>4416</v>
      </c>
      <c r="C356" s="827" t="s">
        <v>4416</v>
      </c>
      <c r="D356" s="1101">
        <v>19550</v>
      </c>
      <c r="E356" s="1204" t="s">
        <v>6495</v>
      </c>
      <c r="F356" s="1204" t="s">
        <v>5</v>
      </c>
      <c r="G356" s="1204" t="s">
        <v>3666</v>
      </c>
      <c r="H356" s="1208">
        <v>45397</v>
      </c>
    </row>
    <row r="357" spans="1:8" ht="13.5">
      <c r="A357" s="441" t="s">
        <v>4417</v>
      </c>
      <c r="B357" s="950" t="s">
        <v>4418</v>
      </c>
      <c r="C357" s="827" t="s">
        <v>4418</v>
      </c>
      <c r="D357" s="1101">
        <v>35650</v>
      </c>
      <c r="E357" s="1204" t="s">
        <v>6495</v>
      </c>
      <c r="F357" s="1204" t="s">
        <v>5</v>
      </c>
      <c r="G357" s="1204" t="s">
        <v>3666</v>
      </c>
      <c r="H357" s="1208">
        <v>45397</v>
      </c>
    </row>
    <row r="358" spans="1:8" ht="13.5">
      <c r="A358" s="441" t="s">
        <v>4419</v>
      </c>
      <c r="B358" s="950" t="s">
        <v>4420</v>
      </c>
      <c r="C358" s="827" t="s">
        <v>4420</v>
      </c>
      <c r="D358" s="1101">
        <v>49449.999999999993</v>
      </c>
      <c r="E358" s="1204" t="s">
        <v>6495</v>
      </c>
      <c r="F358" s="1204" t="s">
        <v>5</v>
      </c>
      <c r="G358" s="1204" t="s">
        <v>3666</v>
      </c>
      <c r="H358" s="1208">
        <v>45397</v>
      </c>
    </row>
    <row r="359" spans="1:8" ht="13.5">
      <c r="A359" s="441" t="s">
        <v>4421</v>
      </c>
      <c r="B359" s="950" t="s">
        <v>4422</v>
      </c>
      <c r="C359" s="827" t="s">
        <v>4422</v>
      </c>
      <c r="D359" s="1101">
        <v>62099.999999999993</v>
      </c>
      <c r="E359" s="1204" t="s">
        <v>6495</v>
      </c>
      <c r="F359" s="1204" t="s">
        <v>5</v>
      </c>
      <c r="G359" s="1204" t="s">
        <v>3666</v>
      </c>
      <c r="H359" s="1208">
        <v>45397</v>
      </c>
    </row>
    <row r="360" spans="1:8" ht="13.5">
      <c r="A360" s="441" t="s">
        <v>4423</v>
      </c>
      <c r="B360" s="950" t="s">
        <v>4424</v>
      </c>
      <c r="C360" s="827" t="s">
        <v>4424</v>
      </c>
      <c r="D360" s="1101">
        <v>108099.99999999999</v>
      </c>
      <c r="E360" s="1204" t="s">
        <v>6495</v>
      </c>
      <c r="F360" s="1204" t="s">
        <v>5</v>
      </c>
      <c r="G360" s="1204" t="s">
        <v>3666</v>
      </c>
      <c r="H360" s="1208">
        <v>45397</v>
      </c>
    </row>
    <row r="361" spans="1:8" ht="13.5">
      <c r="A361" s="441" t="s">
        <v>6298</v>
      </c>
      <c r="B361" s="950" t="s">
        <v>6299</v>
      </c>
      <c r="C361" s="827" t="s">
        <v>6299</v>
      </c>
      <c r="D361" s="1101">
        <v>177100</v>
      </c>
      <c r="E361" s="1204" t="s">
        <v>6495</v>
      </c>
      <c r="F361" s="1204" t="s">
        <v>5</v>
      </c>
      <c r="G361" s="1204" t="s">
        <v>3666</v>
      </c>
      <c r="H361" s="1208">
        <v>45397</v>
      </c>
    </row>
    <row r="362" spans="1:8" ht="13.5">
      <c r="A362" s="441" t="s">
        <v>7997</v>
      </c>
      <c r="B362" s="950" t="s">
        <v>7998</v>
      </c>
      <c r="C362" s="827" t="s">
        <v>7998</v>
      </c>
      <c r="D362" s="1101">
        <v>247249.99999999997</v>
      </c>
      <c r="E362" s="1204" t="s">
        <v>6495</v>
      </c>
      <c r="F362" s="1204" t="s">
        <v>5</v>
      </c>
      <c r="G362" s="1204" t="s">
        <v>3666</v>
      </c>
      <c r="H362" s="1208">
        <v>45397</v>
      </c>
    </row>
    <row r="363" spans="1:8" ht="13.5">
      <c r="A363" s="441" t="s">
        <v>4425</v>
      </c>
      <c r="B363" s="950" t="s">
        <v>4426</v>
      </c>
      <c r="C363" s="827" t="s">
        <v>4426</v>
      </c>
      <c r="D363" s="1101">
        <v>16099.999999999998</v>
      </c>
      <c r="E363" s="1204" t="s">
        <v>6495</v>
      </c>
      <c r="F363" s="1204" t="s">
        <v>5</v>
      </c>
      <c r="G363" s="1204" t="s">
        <v>3666</v>
      </c>
      <c r="H363" s="1208">
        <v>45397</v>
      </c>
    </row>
    <row r="364" spans="1:8" ht="13.5">
      <c r="A364" s="441" t="s">
        <v>4427</v>
      </c>
      <c r="B364" s="950" t="s">
        <v>4428</v>
      </c>
      <c r="C364" s="827" t="s">
        <v>4428</v>
      </c>
      <c r="D364" s="1101">
        <v>29899.999999999996</v>
      </c>
      <c r="E364" s="1204" t="s">
        <v>6495</v>
      </c>
      <c r="F364" s="1204" t="s">
        <v>5</v>
      </c>
      <c r="G364" s="1204" t="s">
        <v>3666</v>
      </c>
      <c r="H364" s="1208">
        <v>45397</v>
      </c>
    </row>
    <row r="365" spans="1:8" ht="13.5">
      <c r="A365" s="441" t="s">
        <v>4429</v>
      </c>
      <c r="B365" s="950" t="s">
        <v>4430</v>
      </c>
      <c r="C365" s="827" t="s">
        <v>4430</v>
      </c>
      <c r="D365" s="1101">
        <v>42550</v>
      </c>
      <c r="E365" s="1204" t="s">
        <v>6495</v>
      </c>
      <c r="F365" s="1204" t="s">
        <v>5</v>
      </c>
      <c r="G365" s="1204" t="s">
        <v>3666</v>
      </c>
      <c r="H365" s="1208">
        <v>45397</v>
      </c>
    </row>
    <row r="366" spans="1:8" ht="13.5">
      <c r="A366" s="441" t="s">
        <v>4431</v>
      </c>
      <c r="B366" s="950" t="s">
        <v>4432</v>
      </c>
      <c r="C366" s="827" t="s">
        <v>4432</v>
      </c>
      <c r="D366" s="1101">
        <v>88550</v>
      </c>
      <c r="E366" s="1204" t="s">
        <v>6495</v>
      </c>
      <c r="F366" s="1204" t="s">
        <v>5</v>
      </c>
      <c r="G366" s="1204" t="s">
        <v>3666</v>
      </c>
      <c r="H366" s="1208">
        <v>45397</v>
      </c>
    </row>
    <row r="367" spans="1:8" ht="13.5">
      <c r="A367" s="441" t="s">
        <v>6300</v>
      </c>
      <c r="B367" s="950" t="s">
        <v>6301</v>
      </c>
      <c r="C367" s="827" t="s">
        <v>6301</v>
      </c>
      <c r="D367" s="1101">
        <v>157550</v>
      </c>
      <c r="E367" s="1204" t="s">
        <v>6495</v>
      </c>
      <c r="F367" s="1204" t="s">
        <v>5</v>
      </c>
      <c r="G367" s="1204" t="s">
        <v>3666</v>
      </c>
      <c r="H367" s="1208">
        <v>45397</v>
      </c>
    </row>
    <row r="368" spans="1:8" ht="13.5">
      <c r="A368" s="441" t="s">
        <v>7999</v>
      </c>
      <c r="B368" s="950" t="s">
        <v>8000</v>
      </c>
      <c r="C368" s="827" t="s">
        <v>8000</v>
      </c>
      <c r="D368" s="1101">
        <v>227699.99999999997</v>
      </c>
      <c r="E368" s="1204" t="s">
        <v>6495</v>
      </c>
      <c r="F368" s="1204" t="s">
        <v>5</v>
      </c>
      <c r="G368" s="1204" t="s">
        <v>3666</v>
      </c>
      <c r="H368" s="1208">
        <v>45397</v>
      </c>
    </row>
    <row r="369" spans="1:8" ht="13.5">
      <c r="A369" s="441" t="s">
        <v>4433</v>
      </c>
      <c r="B369" s="950" t="s">
        <v>4434</v>
      </c>
      <c r="C369" s="827" t="s">
        <v>4434</v>
      </c>
      <c r="D369" s="1101">
        <v>13799.999999999998</v>
      </c>
      <c r="E369" s="1204" t="s">
        <v>6495</v>
      </c>
      <c r="F369" s="1204" t="s">
        <v>5</v>
      </c>
      <c r="G369" s="1204" t="s">
        <v>3666</v>
      </c>
      <c r="H369" s="1208">
        <v>45397</v>
      </c>
    </row>
    <row r="370" spans="1:8" ht="13.5">
      <c r="A370" s="441" t="s">
        <v>4435</v>
      </c>
      <c r="B370" s="950" t="s">
        <v>4436</v>
      </c>
      <c r="C370" s="827" t="s">
        <v>4436</v>
      </c>
      <c r="D370" s="1101">
        <v>26449.999999999996</v>
      </c>
      <c r="E370" s="1204" t="s">
        <v>6495</v>
      </c>
      <c r="F370" s="1204" t="s">
        <v>5</v>
      </c>
      <c r="G370" s="1204" t="s">
        <v>3666</v>
      </c>
      <c r="H370" s="1208">
        <v>45397</v>
      </c>
    </row>
    <row r="371" spans="1:8" ht="13.5">
      <c r="A371" s="441" t="s">
        <v>4437</v>
      </c>
      <c r="B371" s="950" t="s">
        <v>4438</v>
      </c>
      <c r="C371" s="827" t="s">
        <v>4438</v>
      </c>
      <c r="D371" s="1101">
        <v>72450</v>
      </c>
      <c r="E371" s="1204" t="s">
        <v>6495</v>
      </c>
      <c r="F371" s="1204" t="s">
        <v>5</v>
      </c>
      <c r="G371" s="1204" t="s">
        <v>3666</v>
      </c>
      <c r="H371" s="1208">
        <v>45397</v>
      </c>
    </row>
    <row r="372" spans="1:8" ht="13.5">
      <c r="A372" s="441" t="s">
        <v>6302</v>
      </c>
      <c r="B372" s="950" t="s">
        <v>6303</v>
      </c>
      <c r="C372" s="827" t="s">
        <v>6303</v>
      </c>
      <c r="D372" s="1101">
        <v>141450</v>
      </c>
      <c r="E372" s="1204" t="s">
        <v>6495</v>
      </c>
      <c r="F372" s="1204" t="s">
        <v>5</v>
      </c>
      <c r="G372" s="1204" t="s">
        <v>3666</v>
      </c>
      <c r="H372" s="1208">
        <v>45397</v>
      </c>
    </row>
    <row r="373" spans="1:8" ht="13.5">
      <c r="A373" s="441" t="s">
        <v>8001</v>
      </c>
      <c r="B373" s="950" t="s">
        <v>8002</v>
      </c>
      <c r="C373" s="827" t="s">
        <v>8002</v>
      </c>
      <c r="D373" s="1101">
        <v>211599.99999999997</v>
      </c>
      <c r="E373" s="1204" t="s">
        <v>6495</v>
      </c>
      <c r="F373" s="1204" t="s">
        <v>5</v>
      </c>
      <c r="G373" s="1204" t="s">
        <v>3666</v>
      </c>
      <c r="H373" s="1208">
        <v>45397</v>
      </c>
    </row>
    <row r="374" spans="1:8" ht="13.5">
      <c r="A374" s="441" t="s">
        <v>4439</v>
      </c>
      <c r="B374" s="950" t="s">
        <v>4440</v>
      </c>
      <c r="C374" s="827" t="s">
        <v>4440</v>
      </c>
      <c r="D374" s="1101">
        <v>12649.999999999998</v>
      </c>
      <c r="E374" s="1204" t="s">
        <v>6495</v>
      </c>
      <c r="F374" s="1204" t="s">
        <v>5</v>
      </c>
      <c r="G374" s="1204" t="s">
        <v>3666</v>
      </c>
      <c r="H374" s="1208">
        <v>45397</v>
      </c>
    </row>
    <row r="375" spans="1:8" ht="13.5">
      <c r="A375" s="441" t="s">
        <v>4441</v>
      </c>
      <c r="B375" s="950" t="s">
        <v>4442</v>
      </c>
      <c r="C375" s="827" t="s">
        <v>4442</v>
      </c>
      <c r="D375" s="1101">
        <v>58649.999999999993</v>
      </c>
      <c r="E375" s="1204" t="s">
        <v>6495</v>
      </c>
      <c r="F375" s="1204" t="s">
        <v>5</v>
      </c>
      <c r="G375" s="1204" t="s">
        <v>3666</v>
      </c>
      <c r="H375" s="1208">
        <v>45397</v>
      </c>
    </row>
    <row r="376" spans="1:8" ht="13.5">
      <c r="A376" s="441" t="s">
        <v>6304</v>
      </c>
      <c r="B376" s="950" t="s">
        <v>6305</v>
      </c>
      <c r="C376" s="827" t="s">
        <v>6305</v>
      </c>
      <c r="D376" s="1101">
        <v>127650</v>
      </c>
      <c r="E376" s="1204" t="s">
        <v>6495</v>
      </c>
      <c r="F376" s="1204" t="s">
        <v>5</v>
      </c>
      <c r="G376" s="1204" t="s">
        <v>3666</v>
      </c>
      <c r="H376" s="1208">
        <v>45397</v>
      </c>
    </row>
    <row r="377" spans="1:8" ht="13.5">
      <c r="A377" s="441" t="s">
        <v>8003</v>
      </c>
      <c r="B377" s="950" t="s">
        <v>8004</v>
      </c>
      <c r="C377" s="827" t="s">
        <v>8004</v>
      </c>
      <c r="D377" s="1101">
        <v>197799.99999999997</v>
      </c>
      <c r="E377" s="1204" t="s">
        <v>6495</v>
      </c>
      <c r="F377" s="1204" t="s">
        <v>5</v>
      </c>
      <c r="G377" s="1204" t="s">
        <v>3666</v>
      </c>
      <c r="H377" s="1208">
        <v>45397</v>
      </c>
    </row>
    <row r="378" spans="1:8" ht="13.5">
      <c r="A378" s="441" t="s">
        <v>4443</v>
      </c>
      <c r="B378" s="950" t="s">
        <v>4444</v>
      </c>
      <c r="C378" s="827" t="s">
        <v>4444</v>
      </c>
      <c r="D378" s="1101">
        <v>46000</v>
      </c>
      <c r="E378" s="1204" t="s">
        <v>6495</v>
      </c>
      <c r="F378" s="1204" t="s">
        <v>5</v>
      </c>
      <c r="G378" s="1204" t="s">
        <v>3666</v>
      </c>
      <c r="H378" s="1208">
        <v>45397</v>
      </c>
    </row>
    <row r="379" spans="1:8" ht="13.5">
      <c r="A379" s="441" t="s">
        <v>6306</v>
      </c>
      <c r="B379" s="950" t="s">
        <v>6307</v>
      </c>
      <c r="C379" s="827" t="s">
        <v>6307</v>
      </c>
      <c r="D379" s="1101">
        <v>115000</v>
      </c>
      <c r="E379" s="1204" t="s">
        <v>6495</v>
      </c>
      <c r="F379" s="1204" t="s">
        <v>5</v>
      </c>
      <c r="G379" s="1204" t="s">
        <v>3666</v>
      </c>
      <c r="H379" s="1208">
        <v>45397</v>
      </c>
    </row>
    <row r="380" spans="1:8" ht="13.5">
      <c r="A380" s="441" t="s">
        <v>8005</v>
      </c>
      <c r="B380" s="950" t="s">
        <v>8006</v>
      </c>
      <c r="C380" s="827" t="s">
        <v>8006</v>
      </c>
      <c r="D380" s="1101">
        <v>185150</v>
      </c>
      <c r="E380" s="1204" t="s">
        <v>6495</v>
      </c>
      <c r="F380" s="1204" t="s">
        <v>5</v>
      </c>
      <c r="G380" s="1204" t="s">
        <v>3666</v>
      </c>
      <c r="H380" s="1208">
        <v>45397</v>
      </c>
    </row>
    <row r="381" spans="1:8" ht="13.5">
      <c r="A381" s="441" t="s">
        <v>6308</v>
      </c>
      <c r="B381" s="950" t="s">
        <v>6309</v>
      </c>
      <c r="C381" s="827" t="s">
        <v>6309</v>
      </c>
      <c r="D381" s="1101">
        <v>69000</v>
      </c>
      <c r="E381" s="1204" t="s">
        <v>6495</v>
      </c>
      <c r="F381" s="1204" t="s">
        <v>5</v>
      </c>
      <c r="G381" s="1204" t="s">
        <v>3666</v>
      </c>
      <c r="H381" s="1208">
        <v>45397</v>
      </c>
    </row>
    <row r="382" spans="1:8" ht="13.5">
      <c r="A382" s="441" t="s">
        <v>8007</v>
      </c>
      <c r="B382" s="950" t="s">
        <v>8008</v>
      </c>
      <c r="C382" s="827" t="s">
        <v>8008</v>
      </c>
      <c r="D382" s="1101">
        <v>139150</v>
      </c>
      <c r="E382" s="1204" t="s">
        <v>6495</v>
      </c>
      <c r="F382" s="1204" t="s">
        <v>5</v>
      </c>
      <c r="G382" s="1204" t="s">
        <v>3666</v>
      </c>
      <c r="H382" s="1208">
        <v>45397</v>
      </c>
    </row>
    <row r="383" spans="1:8" ht="14.25" thickBot="1">
      <c r="A383" s="441" t="s">
        <v>8009</v>
      </c>
      <c r="B383" s="950" t="s">
        <v>8010</v>
      </c>
      <c r="C383" s="827" t="s">
        <v>8010</v>
      </c>
      <c r="D383" s="1101">
        <v>70150</v>
      </c>
      <c r="E383" s="1204" t="s">
        <v>6495</v>
      </c>
      <c r="F383" s="1204" t="s">
        <v>5</v>
      </c>
      <c r="G383" s="1204" t="s">
        <v>3666</v>
      </c>
      <c r="H383" s="1208">
        <v>45397</v>
      </c>
    </row>
    <row r="384" spans="1:8" ht="12.75" thickBot="1">
      <c r="A384" s="1085" t="s">
        <v>4445</v>
      </c>
      <c r="B384" s="351"/>
      <c r="C384" s="351"/>
      <c r="D384" s="860"/>
      <c r="E384" s="860"/>
      <c r="F384" s="860"/>
      <c r="G384" s="860"/>
      <c r="H384" s="395"/>
    </row>
    <row r="385" spans="1:8" ht="13.5">
      <c r="A385" s="441" t="s">
        <v>4449</v>
      </c>
      <c r="B385" s="827" t="s">
        <v>4450</v>
      </c>
      <c r="C385" s="827" t="s">
        <v>4450</v>
      </c>
      <c r="D385" s="1101">
        <v>14949.999999999998</v>
      </c>
      <c r="E385" s="1204" t="s">
        <v>6495</v>
      </c>
      <c r="F385" s="1204" t="s">
        <v>5</v>
      </c>
      <c r="G385" s="1204" t="s">
        <v>3666</v>
      </c>
      <c r="H385" s="1208">
        <v>45397</v>
      </c>
    </row>
    <row r="386" spans="1:8" ht="13.5">
      <c r="A386" s="441" t="s">
        <v>4451</v>
      </c>
      <c r="B386" s="827" t="s">
        <v>4452</v>
      </c>
      <c r="C386" s="827" t="s">
        <v>4452</v>
      </c>
      <c r="D386" s="1101">
        <v>39100</v>
      </c>
      <c r="E386" s="1204" t="s">
        <v>6495</v>
      </c>
      <c r="F386" s="1204" t="s">
        <v>5</v>
      </c>
      <c r="G386" s="1204" t="s">
        <v>3666</v>
      </c>
      <c r="H386" s="1208">
        <v>45397</v>
      </c>
    </row>
    <row r="387" spans="1:8" ht="13.5">
      <c r="A387" s="441" t="s">
        <v>4453</v>
      </c>
      <c r="B387" s="827" t="s">
        <v>4454</v>
      </c>
      <c r="C387" s="827" t="s">
        <v>4454</v>
      </c>
      <c r="D387" s="1101">
        <v>62099.999999999993</v>
      </c>
      <c r="E387" s="1204" t="s">
        <v>6495</v>
      </c>
      <c r="F387" s="1204" t="s">
        <v>5</v>
      </c>
      <c r="G387" s="1204" t="s">
        <v>3666</v>
      </c>
      <c r="H387" s="1208">
        <v>45397</v>
      </c>
    </row>
    <row r="388" spans="1:8" ht="13.5">
      <c r="A388" s="441" t="s">
        <v>4455</v>
      </c>
      <c r="B388" s="827" t="s">
        <v>4456</v>
      </c>
      <c r="C388" s="827" t="s">
        <v>4456</v>
      </c>
      <c r="D388" s="1101">
        <v>78200</v>
      </c>
      <c r="E388" s="1204" t="s">
        <v>6495</v>
      </c>
      <c r="F388" s="1204" t="s">
        <v>5</v>
      </c>
      <c r="G388" s="1204" t="s">
        <v>3666</v>
      </c>
      <c r="H388" s="1208">
        <v>45397</v>
      </c>
    </row>
    <row r="389" spans="1:8" ht="13.5">
      <c r="A389" s="441" t="s">
        <v>4457</v>
      </c>
      <c r="B389" s="827" t="s">
        <v>4458</v>
      </c>
      <c r="C389" s="827" t="s">
        <v>4458</v>
      </c>
      <c r="D389" s="1101">
        <v>24149.999999999996</v>
      </c>
      <c r="E389" s="1204" t="s">
        <v>6495</v>
      </c>
      <c r="F389" s="1204" t="s">
        <v>5</v>
      </c>
      <c r="G389" s="1204" t="s">
        <v>3666</v>
      </c>
      <c r="H389" s="1208">
        <v>45397</v>
      </c>
    </row>
    <row r="390" spans="1:8" ht="13.5">
      <c r="A390" s="441" t="s">
        <v>4459</v>
      </c>
      <c r="B390" s="827" t="s">
        <v>4460</v>
      </c>
      <c r="C390" s="827" t="s">
        <v>4460</v>
      </c>
      <c r="D390" s="1101">
        <v>47149.999999999993</v>
      </c>
      <c r="E390" s="1204" t="s">
        <v>6495</v>
      </c>
      <c r="F390" s="1204" t="s">
        <v>5</v>
      </c>
      <c r="G390" s="1204" t="s">
        <v>3666</v>
      </c>
      <c r="H390" s="1208">
        <v>45397</v>
      </c>
    </row>
    <row r="391" spans="1:8" ht="13.5">
      <c r="A391" s="441" t="s">
        <v>4461</v>
      </c>
      <c r="B391" s="827" t="s">
        <v>4462</v>
      </c>
      <c r="C391" s="827" t="s">
        <v>4462</v>
      </c>
      <c r="D391" s="1101">
        <v>63249.999999999993</v>
      </c>
      <c r="E391" s="1204" t="s">
        <v>6495</v>
      </c>
      <c r="F391" s="1204" t="s">
        <v>5</v>
      </c>
      <c r="G391" s="1204" t="s">
        <v>3666</v>
      </c>
      <c r="H391" s="1208">
        <v>45397</v>
      </c>
    </row>
    <row r="392" spans="1:8" ht="13.5">
      <c r="A392" s="441" t="s">
        <v>4463</v>
      </c>
      <c r="B392" s="827" t="s">
        <v>4464</v>
      </c>
      <c r="C392" s="827" t="s">
        <v>4464</v>
      </c>
      <c r="D392" s="1101">
        <v>23000</v>
      </c>
      <c r="E392" s="1204" t="s">
        <v>6495</v>
      </c>
      <c r="F392" s="1204" t="s">
        <v>5</v>
      </c>
      <c r="G392" s="1204" t="s">
        <v>3666</v>
      </c>
      <c r="H392" s="1208">
        <v>45397</v>
      </c>
    </row>
    <row r="393" spans="1:8" ht="13.5">
      <c r="A393" s="441" t="s">
        <v>4465</v>
      </c>
      <c r="B393" s="827" t="s">
        <v>4466</v>
      </c>
      <c r="C393" s="827" t="s">
        <v>4466</v>
      </c>
      <c r="D393" s="1101">
        <v>39100</v>
      </c>
      <c r="E393" s="1204" t="s">
        <v>6495</v>
      </c>
      <c r="F393" s="1204" t="s">
        <v>5</v>
      </c>
      <c r="G393" s="1204" t="s">
        <v>3666</v>
      </c>
      <c r="H393" s="1208">
        <v>45397</v>
      </c>
    </row>
    <row r="394" spans="1:8" ht="13.5">
      <c r="A394" s="441" t="s">
        <v>4467</v>
      </c>
      <c r="B394" s="827" t="s">
        <v>4468</v>
      </c>
      <c r="C394" s="827" t="s">
        <v>4468</v>
      </c>
      <c r="D394" s="1101">
        <v>16099.999999999998</v>
      </c>
      <c r="E394" s="1204" t="s">
        <v>6495</v>
      </c>
      <c r="F394" s="1204" t="s">
        <v>5</v>
      </c>
      <c r="G394" s="1204" t="s">
        <v>3666</v>
      </c>
      <c r="H394" s="1208">
        <v>45397</v>
      </c>
    </row>
    <row r="396" spans="1:8">
      <c r="A396" s="849" t="s">
        <v>160</v>
      </c>
      <c r="C396" s="387" t="s">
        <v>8399</v>
      </c>
    </row>
    <row r="397" spans="1:8">
      <c r="A397" s="855" t="s">
        <v>5</v>
      </c>
      <c r="B397" s="849" t="s">
        <v>161</v>
      </c>
      <c r="C397" s="854" t="s">
        <v>8400</v>
      </c>
    </row>
    <row r="398" spans="1:8">
      <c r="A398" s="855" t="s">
        <v>7</v>
      </c>
      <c r="B398" s="854" t="s">
        <v>162</v>
      </c>
      <c r="C398" s="854" t="s">
        <v>8401</v>
      </c>
    </row>
    <row r="399" spans="1:8">
      <c r="A399" s="855" t="s">
        <v>163</v>
      </c>
      <c r="B399" s="849" t="s">
        <v>164</v>
      </c>
      <c r="C399" s="388" t="s">
        <v>8402</v>
      </c>
    </row>
    <row r="400" spans="1:8">
      <c r="A400" s="855" t="s">
        <v>165</v>
      </c>
      <c r="B400" s="849" t="s">
        <v>166</v>
      </c>
      <c r="C400" s="388" t="s">
        <v>8403</v>
      </c>
    </row>
    <row r="401" spans="1:3">
      <c r="A401" s="855" t="s">
        <v>167</v>
      </c>
      <c r="B401" s="849" t="s">
        <v>168</v>
      </c>
      <c r="C401" s="388" t="s">
        <v>8404</v>
      </c>
    </row>
    <row r="402" spans="1:3">
      <c r="A402" s="855" t="s">
        <v>169</v>
      </c>
      <c r="B402" s="849" t="s">
        <v>170</v>
      </c>
      <c r="C402" s="854" t="s">
        <v>8405</v>
      </c>
    </row>
    <row r="403" spans="1:3">
      <c r="A403" s="856" t="s">
        <v>1292</v>
      </c>
      <c r="B403" s="862" t="s">
        <v>1295</v>
      </c>
      <c r="C403" s="849" t="s">
        <v>8406</v>
      </c>
    </row>
    <row r="404" spans="1:3">
      <c r="A404" s="856" t="s">
        <v>1293</v>
      </c>
      <c r="B404" s="862" t="s">
        <v>1296</v>
      </c>
      <c r="C404" s="854" t="s">
        <v>8407</v>
      </c>
    </row>
    <row r="405" spans="1:3">
      <c r="A405" s="856" t="s">
        <v>1425</v>
      </c>
      <c r="B405" s="862" t="s">
        <v>1424</v>
      </c>
    </row>
    <row r="406" spans="1:3">
      <c r="A406" s="856" t="s">
        <v>1294</v>
      </c>
      <c r="B406" s="862" t="s">
        <v>1297</v>
      </c>
      <c r="C406" s="849"/>
    </row>
    <row r="407" spans="1:3">
      <c r="A407" s="856" t="s">
        <v>171</v>
      </c>
      <c r="B407" s="862" t="s">
        <v>172</v>
      </c>
    </row>
    <row r="408" spans="1:3">
      <c r="A408" s="856" t="s">
        <v>5415</v>
      </c>
      <c r="B408" s="862" t="s">
        <v>5416</v>
      </c>
      <c r="C408" s="864"/>
    </row>
    <row r="409" spans="1:3">
      <c r="A409" s="856" t="s">
        <v>7167</v>
      </c>
      <c r="B409" s="862" t="s">
        <v>7168</v>
      </c>
      <c r="C409" s="176"/>
    </row>
  </sheetData>
  <sheetProtection algorithmName="SHA-512" hashValue="4dwiwM462JLz+udGsbkukkmY9Rgstgf2r1Jsuj5970DNhNTtQ7wi1mjU9H1zijkJQ34pgzEJIIpyQQ+2ik1T9A==" saltValue="VF6foA/9PDVonm7tVnl5zw==" spinCount="100000" sheet="1" objects="1" scenarios="1"/>
  <phoneticPr fontId="123" type="noConversion"/>
  <hyperlinks>
    <hyperlink ref="C1" r:id="rId1"/>
  </hyperlinks>
  <pageMargins left="0.5" right="0.5" top="1" bottom="0.92" header="0.5" footer="0.22"/>
  <pageSetup scale="35" fitToHeight="4"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07"/>
  <sheetViews>
    <sheetView topLeftCell="B25" zoomScale="90" zoomScaleNormal="90" zoomScaleSheetLayoutView="70" workbookViewId="0"/>
  </sheetViews>
  <sheetFormatPr defaultColWidth="9.125" defaultRowHeight="12"/>
  <cols>
    <col min="1" max="1" width="34.875" style="1045" customWidth="1"/>
    <col min="2" max="2" width="56.25" style="1045" customWidth="1"/>
    <col min="3" max="3" width="57.375" style="1045" customWidth="1"/>
    <col min="4" max="4" width="12" style="1050" customWidth="1"/>
    <col min="5" max="5" width="7.125" style="1046" customWidth="1"/>
    <col min="6" max="6" width="7" style="1045" customWidth="1"/>
    <col min="7" max="7" width="32.875" style="1045" customWidth="1"/>
    <col min="8" max="8" width="10.5" style="1045" customWidth="1"/>
    <col min="9" max="9" width="26.125" style="1051" customWidth="1"/>
    <col min="10" max="10" width="26.5" style="1045" customWidth="1"/>
    <col min="11" max="16384" width="9.125" style="1045"/>
  </cols>
  <sheetData>
    <row r="1" spans="1:11" ht="24.75" thickBot="1">
      <c r="A1" s="335" t="s">
        <v>0</v>
      </c>
      <c r="B1" s="432" t="s">
        <v>1</v>
      </c>
      <c r="C1" s="336" t="s">
        <v>2</v>
      </c>
      <c r="D1" s="565" t="s">
        <v>3498</v>
      </c>
      <c r="E1" s="1047" t="s">
        <v>6494</v>
      </c>
      <c r="F1" s="853" t="s">
        <v>4</v>
      </c>
      <c r="G1" s="320" t="s">
        <v>6685</v>
      </c>
      <c r="H1" s="458"/>
      <c r="I1" s="331"/>
    </row>
    <row r="2" spans="1:11" ht="13.5" thickBot="1">
      <c r="A2" s="1087" t="s">
        <v>11624</v>
      </c>
      <c r="B2" s="392"/>
      <c r="C2" s="1054"/>
      <c r="D2" s="1055"/>
      <c r="E2" s="1055"/>
      <c r="F2" s="1055"/>
      <c r="G2" s="1056"/>
      <c r="H2" s="458"/>
      <c r="I2" s="458"/>
      <c r="J2" s="1048"/>
      <c r="K2" s="1048"/>
    </row>
    <row r="3" spans="1:11" ht="12.75">
      <c r="A3" s="120" t="s">
        <v>11738</v>
      </c>
      <c r="B3" s="932" t="s">
        <v>11739</v>
      </c>
      <c r="C3" s="932" t="s">
        <v>11740</v>
      </c>
      <c r="D3" s="919">
        <v>650</v>
      </c>
      <c r="E3" s="923" t="s">
        <v>6495</v>
      </c>
      <c r="F3" s="921" t="s">
        <v>169</v>
      </c>
      <c r="G3" s="458"/>
      <c r="H3" s="458"/>
      <c r="I3" s="458"/>
      <c r="J3" s="1048"/>
      <c r="K3" s="1048"/>
    </row>
    <row r="4" spans="1:11" ht="12.75">
      <c r="A4" s="120" t="s">
        <v>11741</v>
      </c>
      <c r="B4" s="932" t="s">
        <v>11742</v>
      </c>
      <c r="C4" s="932" t="s">
        <v>11743</v>
      </c>
      <c r="D4" s="919">
        <v>650</v>
      </c>
      <c r="E4" s="923" t="s">
        <v>6495</v>
      </c>
      <c r="F4" s="921" t="s">
        <v>169</v>
      </c>
      <c r="G4" s="458"/>
      <c r="H4" s="458"/>
      <c r="I4" s="458"/>
      <c r="J4" s="1048"/>
      <c r="K4" s="1048"/>
    </row>
    <row r="5" spans="1:11" ht="12.75">
      <c r="A5" s="120" t="s">
        <v>11744</v>
      </c>
      <c r="B5" s="932" t="s">
        <v>11745</v>
      </c>
      <c r="C5" s="932" t="s">
        <v>11746</v>
      </c>
      <c r="D5" s="919">
        <v>900</v>
      </c>
      <c r="E5" s="923" t="s">
        <v>6495</v>
      </c>
      <c r="F5" s="921" t="s">
        <v>169</v>
      </c>
      <c r="G5" s="458"/>
      <c r="H5" s="458"/>
      <c r="I5" s="458"/>
      <c r="J5" s="1048"/>
      <c r="K5" s="1048"/>
    </row>
    <row r="6" spans="1:11" ht="24">
      <c r="A6" s="120" t="s">
        <v>11747</v>
      </c>
      <c r="B6" s="932" t="s">
        <v>11748</v>
      </c>
      <c r="C6" s="932" t="s">
        <v>11749</v>
      </c>
      <c r="D6" s="919">
        <v>900</v>
      </c>
      <c r="E6" s="923" t="s">
        <v>6495</v>
      </c>
      <c r="F6" s="921" t="s">
        <v>169</v>
      </c>
      <c r="G6" s="458"/>
      <c r="H6" s="458"/>
      <c r="I6" s="458"/>
      <c r="J6" s="1048"/>
      <c r="K6" s="1048"/>
    </row>
    <row r="7" spans="1:11" ht="12.75">
      <c r="A7" s="120" t="s">
        <v>11730</v>
      </c>
      <c r="B7" s="932" t="s">
        <v>11750</v>
      </c>
      <c r="C7" s="932" t="s">
        <v>11751</v>
      </c>
      <c r="D7" s="919">
        <v>900</v>
      </c>
      <c r="E7" s="923" t="s">
        <v>6495</v>
      </c>
      <c r="F7" s="921" t="s">
        <v>169</v>
      </c>
      <c r="G7" s="458"/>
      <c r="H7" s="458"/>
      <c r="I7" s="458"/>
      <c r="J7" s="1048"/>
      <c r="K7" s="1048"/>
    </row>
    <row r="8" spans="1:11" ht="12.75">
      <c r="A8" s="120" t="s">
        <v>11752</v>
      </c>
      <c r="B8" s="932" t="s">
        <v>11753</v>
      </c>
      <c r="C8" s="932" t="s">
        <v>11754</v>
      </c>
      <c r="D8" s="919">
        <v>900</v>
      </c>
      <c r="E8" s="923" t="s">
        <v>6495</v>
      </c>
      <c r="F8" s="921" t="s">
        <v>169</v>
      </c>
      <c r="G8" s="458"/>
      <c r="H8" s="458"/>
      <c r="I8" s="458"/>
      <c r="J8" s="1048"/>
      <c r="K8" s="1048"/>
    </row>
    <row r="9" spans="1:11" ht="12.75">
      <c r="A9" s="120" t="s">
        <v>11731</v>
      </c>
      <c r="B9" s="932" t="s">
        <v>11755</v>
      </c>
      <c r="C9" s="932" t="s">
        <v>11756</v>
      </c>
      <c r="D9" s="919">
        <v>820</v>
      </c>
      <c r="E9" s="923" t="s">
        <v>6495</v>
      </c>
      <c r="F9" s="921" t="s">
        <v>169</v>
      </c>
      <c r="G9" s="458"/>
      <c r="H9" s="458"/>
      <c r="I9" s="458"/>
      <c r="J9" s="1048"/>
      <c r="K9" s="1048"/>
    </row>
    <row r="10" spans="1:11" ht="12.75">
      <c r="A10" s="120" t="s">
        <v>11757</v>
      </c>
      <c r="B10" s="932" t="s">
        <v>11758</v>
      </c>
      <c r="C10" s="932" t="s">
        <v>11759</v>
      </c>
      <c r="D10" s="919">
        <v>820</v>
      </c>
      <c r="E10" s="923" t="s">
        <v>6495</v>
      </c>
      <c r="F10" s="921" t="s">
        <v>169</v>
      </c>
      <c r="G10" s="458"/>
      <c r="H10" s="458"/>
      <c r="I10" s="458"/>
      <c r="J10" s="1048"/>
      <c r="K10" s="1048"/>
    </row>
    <row r="11" spans="1:11" ht="12.75">
      <c r="A11" s="120" t="s">
        <v>11732</v>
      </c>
      <c r="B11" s="932" t="s">
        <v>11760</v>
      </c>
      <c r="C11" s="932" t="s">
        <v>11761</v>
      </c>
      <c r="D11" s="919">
        <v>1050</v>
      </c>
      <c r="E11" s="923" t="s">
        <v>6495</v>
      </c>
      <c r="F11" s="921" t="s">
        <v>169</v>
      </c>
      <c r="G11" s="458"/>
      <c r="H11" s="458"/>
      <c r="I11" s="458"/>
      <c r="J11" s="1048"/>
      <c r="K11" s="1048"/>
    </row>
    <row r="12" spans="1:11" ht="24">
      <c r="A12" s="120" t="s">
        <v>11762</v>
      </c>
      <c r="B12" s="932" t="s">
        <v>11763</v>
      </c>
      <c r="C12" s="932" t="s">
        <v>11764</v>
      </c>
      <c r="D12" s="919">
        <v>1050</v>
      </c>
      <c r="E12" s="923" t="s">
        <v>6495</v>
      </c>
      <c r="F12" s="921" t="s">
        <v>169</v>
      </c>
      <c r="G12" s="458"/>
      <c r="H12" s="458"/>
      <c r="I12" s="458"/>
      <c r="J12" s="1048"/>
      <c r="K12" s="1048"/>
    </row>
    <row r="13" spans="1:11" ht="12.75">
      <c r="A13" s="120" t="s">
        <v>11733</v>
      </c>
      <c r="B13" s="932" t="s">
        <v>11765</v>
      </c>
      <c r="C13" s="932" t="s">
        <v>11766</v>
      </c>
      <c r="D13" s="919">
        <v>1050</v>
      </c>
      <c r="E13" s="923" t="s">
        <v>6495</v>
      </c>
      <c r="F13" s="921" t="s">
        <v>169</v>
      </c>
      <c r="G13" s="458"/>
      <c r="H13" s="458"/>
      <c r="I13" s="458"/>
      <c r="J13" s="1048"/>
      <c r="K13" s="1048"/>
    </row>
    <row r="14" spans="1:11" ht="12.75">
      <c r="A14" s="120" t="s">
        <v>11767</v>
      </c>
      <c r="B14" s="932" t="s">
        <v>11768</v>
      </c>
      <c r="C14" s="932" t="s">
        <v>11769</v>
      </c>
      <c r="D14" s="919">
        <v>1050</v>
      </c>
      <c r="E14" s="923" t="s">
        <v>6495</v>
      </c>
      <c r="F14" s="921" t="s">
        <v>169</v>
      </c>
      <c r="G14" s="458"/>
      <c r="H14" s="458"/>
      <c r="I14" s="458"/>
      <c r="J14" s="1048"/>
      <c r="K14" s="1048"/>
    </row>
    <row r="15" spans="1:11" ht="12.75">
      <c r="A15" s="120" t="s">
        <v>11734</v>
      </c>
      <c r="B15" s="932" t="s">
        <v>11770</v>
      </c>
      <c r="C15" s="932" t="s">
        <v>11771</v>
      </c>
      <c r="D15" s="919">
        <v>1250</v>
      </c>
      <c r="E15" s="923" t="s">
        <v>6495</v>
      </c>
      <c r="F15" s="921" t="s">
        <v>169</v>
      </c>
      <c r="G15" s="458"/>
      <c r="H15" s="458"/>
      <c r="I15" s="458"/>
      <c r="J15" s="1048"/>
      <c r="K15" s="1048"/>
    </row>
    <row r="16" spans="1:11" ht="12.75">
      <c r="A16" s="120" t="s">
        <v>11772</v>
      </c>
      <c r="B16" s="932" t="s">
        <v>11773</v>
      </c>
      <c r="C16" s="932" t="s">
        <v>11774</v>
      </c>
      <c r="D16" s="919">
        <v>1250</v>
      </c>
      <c r="E16" s="923" t="s">
        <v>6495</v>
      </c>
      <c r="F16" s="921" t="s">
        <v>169</v>
      </c>
      <c r="G16" s="458"/>
      <c r="H16" s="458"/>
      <c r="I16" s="458"/>
      <c r="J16" s="1048"/>
      <c r="K16" s="1048"/>
    </row>
    <row r="17" spans="1:17" ht="12.75">
      <c r="A17" s="120" t="s">
        <v>11735</v>
      </c>
      <c r="B17" s="932" t="s">
        <v>11775</v>
      </c>
      <c r="C17" s="932" t="s">
        <v>11776</v>
      </c>
      <c r="D17" s="919">
        <v>1480</v>
      </c>
      <c r="E17" s="923" t="s">
        <v>6495</v>
      </c>
      <c r="F17" s="921" t="s">
        <v>169</v>
      </c>
      <c r="G17" s="458"/>
      <c r="H17" s="458"/>
      <c r="I17" s="458"/>
      <c r="J17" s="1048"/>
      <c r="K17" s="1048"/>
    </row>
    <row r="18" spans="1:17" ht="24">
      <c r="A18" s="120" t="s">
        <v>11777</v>
      </c>
      <c r="B18" s="932" t="s">
        <v>11778</v>
      </c>
      <c r="C18" s="932" t="s">
        <v>11779</v>
      </c>
      <c r="D18" s="919">
        <v>1480</v>
      </c>
      <c r="E18" s="923" t="s">
        <v>6495</v>
      </c>
      <c r="F18" s="921" t="s">
        <v>169</v>
      </c>
      <c r="G18" s="458"/>
      <c r="H18" s="458"/>
      <c r="I18" s="458"/>
      <c r="J18" s="1048"/>
      <c r="K18" s="1048"/>
    </row>
    <row r="19" spans="1:17" ht="12.75">
      <c r="A19" s="120" t="s">
        <v>11736</v>
      </c>
      <c r="B19" s="932" t="s">
        <v>11780</v>
      </c>
      <c r="C19" s="932" t="s">
        <v>11781</v>
      </c>
      <c r="D19" s="919">
        <v>1480</v>
      </c>
      <c r="E19" s="923" t="s">
        <v>6495</v>
      </c>
      <c r="F19" s="921" t="s">
        <v>169</v>
      </c>
      <c r="G19" s="458"/>
      <c r="H19" s="458"/>
      <c r="I19" s="458"/>
      <c r="J19" s="1048"/>
      <c r="K19" s="1048"/>
    </row>
    <row r="20" spans="1:17" ht="12.75">
      <c r="A20" s="120" t="s">
        <v>11782</v>
      </c>
      <c r="B20" s="932" t="s">
        <v>11783</v>
      </c>
      <c r="C20" s="932" t="s">
        <v>11784</v>
      </c>
      <c r="D20" s="919">
        <v>1480</v>
      </c>
      <c r="E20" s="923" t="s">
        <v>6495</v>
      </c>
      <c r="F20" s="921" t="s">
        <v>169</v>
      </c>
      <c r="G20" s="458"/>
      <c r="H20" s="458"/>
      <c r="I20" s="458"/>
      <c r="J20" s="1048"/>
      <c r="K20" s="1048"/>
    </row>
    <row r="21" spans="1:17" ht="12.75">
      <c r="A21" s="120" t="s">
        <v>11052</v>
      </c>
      <c r="B21" s="932" t="s">
        <v>11124</v>
      </c>
      <c r="C21" s="932" t="s">
        <v>11125</v>
      </c>
      <c r="D21" s="919">
        <v>1395</v>
      </c>
      <c r="E21" s="923" t="s">
        <v>6495</v>
      </c>
      <c r="F21" s="921" t="s">
        <v>169</v>
      </c>
      <c r="G21" s="458"/>
      <c r="H21" s="458"/>
      <c r="I21" s="458"/>
      <c r="J21" s="458"/>
      <c r="K21" s="458"/>
      <c r="L21" s="458"/>
      <c r="M21" s="1049"/>
      <c r="N21" s="1049"/>
      <c r="O21" s="1049"/>
      <c r="P21" s="1049"/>
      <c r="Q21" s="1049"/>
    </row>
    <row r="22" spans="1:17" ht="12.75">
      <c r="A22" s="120" t="s">
        <v>11065</v>
      </c>
      <c r="B22" s="932" t="s">
        <v>11126</v>
      </c>
      <c r="C22" s="932" t="s">
        <v>11126</v>
      </c>
      <c r="D22" s="919">
        <v>1395</v>
      </c>
      <c r="E22" s="923" t="s">
        <v>6495</v>
      </c>
      <c r="F22" s="921" t="s">
        <v>169</v>
      </c>
      <c r="G22" s="458"/>
      <c r="H22" s="458"/>
      <c r="I22" s="458"/>
      <c r="J22" s="458"/>
      <c r="K22" s="458"/>
      <c r="L22" s="458"/>
      <c r="M22" s="1049"/>
      <c r="N22" s="1049"/>
      <c r="O22" s="1049"/>
      <c r="P22" s="1049"/>
      <c r="Q22" s="1049"/>
    </row>
    <row r="23" spans="1:17" ht="12.75">
      <c r="A23" s="120" t="s">
        <v>11063</v>
      </c>
      <c r="B23" s="932" t="s">
        <v>11066</v>
      </c>
      <c r="C23" s="932" t="s">
        <v>11066</v>
      </c>
      <c r="D23" s="919">
        <v>1995</v>
      </c>
      <c r="E23" s="923" t="s">
        <v>6495</v>
      </c>
      <c r="F23" s="921" t="s">
        <v>169</v>
      </c>
      <c r="G23" s="458"/>
      <c r="H23" s="458"/>
      <c r="I23" s="458"/>
      <c r="J23" s="458"/>
      <c r="K23" s="458"/>
      <c r="L23" s="458"/>
      <c r="M23" s="1049"/>
      <c r="N23" s="1049"/>
      <c r="O23" s="1049"/>
      <c r="P23" s="1049"/>
      <c r="Q23" s="1049"/>
    </row>
    <row r="24" spans="1:17" ht="24">
      <c r="A24" s="120" t="s">
        <v>11067</v>
      </c>
      <c r="B24" s="932" t="s">
        <v>11068</v>
      </c>
      <c r="C24" s="932" t="s">
        <v>11068</v>
      </c>
      <c r="D24" s="919">
        <v>1995</v>
      </c>
      <c r="E24" s="923" t="s">
        <v>6495</v>
      </c>
      <c r="F24" s="921" t="s">
        <v>169</v>
      </c>
      <c r="G24" s="458"/>
      <c r="H24" s="458"/>
      <c r="I24" s="458"/>
      <c r="J24" s="458"/>
      <c r="K24" s="458"/>
      <c r="L24" s="458"/>
      <c r="M24" s="1049"/>
      <c r="N24" s="1049"/>
      <c r="O24" s="1049"/>
      <c r="P24" s="1049"/>
      <c r="Q24" s="1049"/>
    </row>
    <row r="25" spans="1:17" ht="36">
      <c r="A25" s="120" t="s">
        <v>11064</v>
      </c>
      <c r="B25" s="913" t="s">
        <v>11632</v>
      </c>
      <c r="C25" s="913" t="s">
        <v>11632</v>
      </c>
      <c r="D25" s="919">
        <v>3495</v>
      </c>
      <c r="E25" s="923" t="s">
        <v>6495</v>
      </c>
      <c r="F25" s="921" t="s">
        <v>169</v>
      </c>
      <c r="G25" s="458"/>
      <c r="H25" s="458"/>
      <c r="I25" s="458"/>
      <c r="J25" s="458"/>
      <c r="K25" s="458"/>
      <c r="L25" s="458"/>
    </row>
    <row r="26" spans="1:17" ht="36.75" thickBot="1">
      <c r="A26" s="120" t="s">
        <v>11069</v>
      </c>
      <c r="B26" s="913" t="s">
        <v>11633</v>
      </c>
      <c r="C26" s="913" t="s">
        <v>11633</v>
      </c>
      <c r="D26" s="919">
        <v>3495</v>
      </c>
      <c r="E26" s="923" t="s">
        <v>6495</v>
      </c>
      <c r="F26" s="921" t="s">
        <v>169</v>
      </c>
      <c r="G26" s="458"/>
      <c r="H26" s="458"/>
      <c r="I26" s="458"/>
      <c r="J26" s="458"/>
      <c r="K26" s="458"/>
      <c r="L26" s="458"/>
    </row>
    <row r="27" spans="1:17" ht="13.5" thickBot="1">
      <c r="A27" s="1043" t="s">
        <v>11070</v>
      </c>
      <c r="B27" s="392"/>
      <c r="C27" s="1054"/>
      <c r="D27" s="1055"/>
      <c r="E27" s="1055"/>
      <c r="F27" s="1055"/>
      <c r="G27" s="1056"/>
      <c r="H27" s="458"/>
      <c r="I27" s="458"/>
      <c r="J27" s="458"/>
      <c r="K27" s="458"/>
      <c r="L27" s="458"/>
    </row>
    <row r="28" spans="1:17" ht="12.75">
      <c r="A28" s="120" t="s">
        <v>11071</v>
      </c>
      <c r="B28" s="932" t="s">
        <v>11072</v>
      </c>
      <c r="C28" s="203" t="s">
        <v>11072</v>
      </c>
      <c r="D28" s="486">
        <v>0</v>
      </c>
      <c r="E28" s="189" t="s">
        <v>6495</v>
      </c>
      <c r="F28" s="487" t="s">
        <v>5</v>
      </c>
      <c r="G28" s="923" t="s">
        <v>11620</v>
      </c>
      <c r="H28" s="458"/>
      <c r="I28" s="458"/>
      <c r="J28" s="458"/>
      <c r="K28" s="458"/>
      <c r="L28" s="458"/>
    </row>
    <row r="29" spans="1:17" ht="13.5" thickBot="1">
      <c r="A29" s="120" t="s">
        <v>11073</v>
      </c>
      <c r="B29" s="932" t="s">
        <v>11074</v>
      </c>
      <c r="C29" s="932" t="s">
        <v>11074</v>
      </c>
      <c r="D29" s="919">
        <v>0</v>
      </c>
      <c r="E29" s="923" t="s">
        <v>6495</v>
      </c>
      <c r="F29" s="921" t="s">
        <v>5</v>
      </c>
      <c r="G29" s="923" t="s">
        <v>11620</v>
      </c>
      <c r="H29" s="458"/>
      <c r="I29" s="458"/>
      <c r="J29" s="458"/>
      <c r="K29" s="458"/>
      <c r="L29" s="458"/>
    </row>
    <row r="30" spans="1:17" ht="13.5" thickBot="1">
      <c r="A30" s="1052" t="s">
        <v>11115</v>
      </c>
      <c r="B30" s="392"/>
      <c r="C30" s="1054"/>
      <c r="D30" s="1055"/>
      <c r="E30" s="1055"/>
      <c r="F30" s="1056"/>
      <c r="G30" s="458"/>
      <c r="H30" s="458"/>
      <c r="I30" s="458"/>
      <c r="J30" s="458"/>
      <c r="K30" s="458"/>
      <c r="L30" s="458"/>
    </row>
    <row r="31" spans="1:17" ht="36">
      <c r="A31" s="120" t="s">
        <v>11120</v>
      </c>
      <c r="B31" s="913" t="s">
        <v>11127</v>
      </c>
      <c r="C31" s="913" t="s">
        <v>11127</v>
      </c>
      <c r="D31" s="486">
        <v>0</v>
      </c>
      <c r="E31" s="189" t="s">
        <v>6495</v>
      </c>
      <c r="F31" s="487" t="s">
        <v>5</v>
      </c>
      <c r="G31" s="458"/>
      <c r="H31" s="458"/>
      <c r="I31" s="458"/>
      <c r="J31" s="458"/>
      <c r="K31" s="458"/>
      <c r="L31" s="458"/>
    </row>
    <row r="32" spans="1:17" ht="12.75">
      <c r="A32" s="458"/>
      <c r="B32" s="458"/>
      <c r="C32" s="458"/>
      <c r="D32" s="458"/>
      <c r="E32" s="458"/>
      <c r="F32" s="458"/>
      <c r="G32" s="458"/>
      <c r="H32" s="458"/>
      <c r="I32" s="458"/>
      <c r="J32" s="458"/>
      <c r="K32" s="458"/>
      <c r="L32" s="458"/>
    </row>
    <row r="33" spans="1:12" ht="16.5" thickBot="1">
      <c r="A33" s="611" t="s">
        <v>11075</v>
      </c>
      <c r="B33" s="437"/>
      <c r="C33" s="610"/>
      <c r="D33" s="458"/>
      <c r="E33" s="458"/>
      <c r="F33" s="458"/>
      <c r="G33" s="437"/>
      <c r="H33" s="437"/>
      <c r="I33" s="437"/>
      <c r="J33" s="458"/>
      <c r="K33" s="458"/>
      <c r="L33" s="458"/>
    </row>
    <row r="34" spans="1:12" ht="24.75" thickBot="1">
      <c r="A34" s="335" t="s">
        <v>0</v>
      </c>
      <c r="B34" s="432" t="s">
        <v>1</v>
      </c>
      <c r="C34" s="336" t="s">
        <v>2</v>
      </c>
      <c r="D34" s="565" t="s">
        <v>3498</v>
      </c>
      <c r="E34" s="853" t="s">
        <v>6494</v>
      </c>
      <c r="F34" s="853" t="s">
        <v>4</v>
      </c>
      <c r="G34" s="336" t="s">
        <v>352</v>
      </c>
      <c r="H34" s="336" t="s">
        <v>353</v>
      </c>
      <c r="I34" s="320" t="s">
        <v>6685</v>
      </c>
      <c r="J34" s="320" t="s">
        <v>6686</v>
      </c>
      <c r="K34" s="458"/>
      <c r="L34" s="458"/>
    </row>
    <row r="35" spans="1:12" ht="13.5" thickBot="1">
      <c r="A35" s="1072" t="s">
        <v>11128</v>
      </c>
      <c r="B35" s="351"/>
      <c r="C35" s="351"/>
      <c r="D35" s="860"/>
      <c r="E35" s="860"/>
      <c r="F35" s="860"/>
      <c r="G35" s="860"/>
      <c r="H35" s="860"/>
      <c r="I35" s="860"/>
      <c r="J35" s="860"/>
      <c r="K35" s="458"/>
      <c r="L35" s="458"/>
    </row>
    <row r="36" spans="1:12" ht="24">
      <c r="A36" s="120" t="s">
        <v>11076</v>
      </c>
      <c r="B36" s="1216" t="s">
        <v>11846</v>
      </c>
      <c r="C36" s="1212" t="s">
        <v>11839</v>
      </c>
      <c r="D36" s="909">
        <v>63</v>
      </c>
      <c r="E36" s="923" t="s">
        <v>6496</v>
      </c>
      <c r="F36" s="923" t="s">
        <v>1292</v>
      </c>
      <c r="G36" s="931">
        <v>12</v>
      </c>
      <c r="H36" s="931">
        <v>12</v>
      </c>
      <c r="I36" s="923" t="s">
        <v>11620</v>
      </c>
      <c r="J36" s="923" t="s">
        <v>11120</v>
      </c>
      <c r="K36" s="458"/>
      <c r="L36" s="458"/>
    </row>
    <row r="37" spans="1:12" ht="24">
      <c r="A37" s="120" t="s">
        <v>11076</v>
      </c>
      <c r="B37" s="1216" t="s">
        <v>11846</v>
      </c>
      <c r="C37" s="1212" t="s">
        <v>11839</v>
      </c>
      <c r="D37" s="909">
        <v>54</v>
      </c>
      <c r="E37" s="923" t="s">
        <v>6496</v>
      </c>
      <c r="F37" s="923" t="s">
        <v>1292</v>
      </c>
      <c r="G37" s="931">
        <v>36</v>
      </c>
      <c r="H37" s="931">
        <v>36</v>
      </c>
      <c r="I37" s="923" t="s">
        <v>11620</v>
      </c>
      <c r="J37" s="923" t="s">
        <v>11120</v>
      </c>
      <c r="K37" s="458"/>
      <c r="L37" s="458"/>
    </row>
    <row r="38" spans="1:12" ht="24">
      <c r="A38" s="120" t="s">
        <v>11076</v>
      </c>
      <c r="B38" s="1216" t="s">
        <v>11846</v>
      </c>
      <c r="C38" s="1212" t="s">
        <v>11839</v>
      </c>
      <c r="D38" s="909">
        <v>48</v>
      </c>
      <c r="E38" s="923" t="s">
        <v>6496</v>
      </c>
      <c r="F38" s="923" t="s">
        <v>1292</v>
      </c>
      <c r="G38" s="931">
        <v>60</v>
      </c>
      <c r="H38" s="931">
        <v>60</v>
      </c>
      <c r="I38" s="923" t="s">
        <v>11620</v>
      </c>
      <c r="J38" s="923" t="s">
        <v>11120</v>
      </c>
      <c r="K38" s="458"/>
      <c r="L38" s="458"/>
    </row>
    <row r="39" spans="1:12" ht="24">
      <c r="A39" s="120" t="s">
        <v>11077</v>
      </c>
      <c r="B39" s="1216" t="s">
        <v>11847</v>
      </c>
      <c r="C39" s="1212" t="s">
        <v>11839</v>
      </c>
      <c r="D39" s="909">
        <v>89</v>
      </c>
      <c r="E39" s="923" t="s">
        <v>6496</v>
      </c>
      <c r="F39" s="923" t="s">
        <v>1292</v>
      </c>
      <c r="G39" s="931">
        <v>12</v>
      </c>
      <c r="H39" s="931">
        <v>12</v>
      </c>
      <c r="I39" s="923" t="s">
        <v>11620</v>
      </c>
      <c r="J39" s="923" t="s">
        <v>11120</v>
      </c>
    </row>
    <row r="40" spans="1:12" ht="24">
      <c r="A40" s="120" t="s">
        <v>11077</v>
      </c>
      <c r="B40" s="1216" t="s">
        <v>11847</v>
      </c>
      <c r="C40" s="1212" t="s">
        <v>11839</v>
      </c>
      <c r="D40" s="909">
        <v>76</v>
      </c>
      <c r="E40" s="923" t="s">
        <v>6496</v>
      </c>
      <c r="F40" s="923" t="s">
        <v>1292</v>
      </c>
      <c r="G40" s="931">
        <v>36</v>
      </c>
      <c r="H40" s="931">
        <v>36</v>
      </c>
      <c r="I40" s="923" t="s">
        <v>11620</v>
      </c>
      <c r="J40" s="923" t="s">
        <v>11120</v>
      </c>
    </row>
    <row r="41" spans="1:12" ht="24">
      <c r="A41" s="120" t="s">
        <v>11077</v>
      </c>
      <c r="B41" s="1216" t="s">
        <v>11847</v>
      </c>
      <c r="C41" s="1212" t="s">
        <v>11839</v>
      </c>
      <c r="D41" s="909">
        <v>67</v>
      </c>
      <c r="E41" s="923" t="s">
        <v>6496</v>
      </c>
      <c r="F41" s="923" t="s">
        <v>1292</v>
      </c>
      <c r="G41" s="931">
        <v>60</v>
      </c>
      <c r="H41" s="931">
        <v>60</v>
      </c>
      <c r="I41" s="923" t="s">
        <v>11620</v>
      </c>
      <c r="J41" s="923" t="s">
        <v>11120</v>
      </c>
    </row>
    <row r="42" spans="1:12" ht="24">
      <c r="A42" s="120" t="s">
        <v>11078</v>
      </c>
      <c r="B42" s="1216" t="s">
        <v>11848</v>
      </c>
      <c r="C42" s="1212" t="s">
        <v>11839</v>
      </c>
      <c r="D42" s="909">
        <v>119</v>
      </c>
      <c r="E42" s="923" t="s">
        <v>6496</v>
      </c>
      <c r="F42" s="923" t="s">
        <v>1292</v>
      </c>
      <c r="G42" s="931">
        <v>12</v>
      </c>
      <c r="H42" s="931">
        <v>12</v>
      </c>
      <c r="I42" s="923" t="s">
        <v>11620</v>
      </c>
      <c r="J42" s="923" t="s">
        <v>11120</v>
      </c>
    </row>
    <row r="43" spans="1:12" ht="24">
      <c r="A43" s="120" t="s">
        <v>11078</v>
      </c>
      <c r="B43" s="1216" t="s">
        <v>11848</v>
      </c>
      <c r="C43" s="1212" t="s">
        <v>11839</v>
      </c>
      <c r="D43" s="909">
        <v>101</v>
      </c>
      <c r="E43" s="923" t="s">
        <v>6496</v>
      </c>
      <c r="F43" s="923" t="s">
        <v>1292</v>
      </c>
      <c r="G43" s="931">
        <v>36</v>
      </c>
      <c r="H43" s="931">
        <v>36</v>
      </c>
      <c r="I43" s="923" t="s">
        <v>11620</v>
      </c>
      <c r="J43" s="923" t="s">
        <v>11120</v>
      </c>
    </row>
    <row r="44" spans="1:12" ht="24">
      <c r="A44" s="120" t="s">
        <v>11078</v>
      </c>
      <c r="B44" s="1216" t="s">
        <v>11848</v>
      </c>
      <c r="C44" s="1212" t="s">
        <v>11839</v>
      </c>
      <c r="D44" s="909">
        <v>89</v>
      </c>
      <c r="E44" s="923" t="s">
        <v>6496</v>
      </c>
      <c r="F44" s="923" t="s">
        <v>1292</v>
      </c>
      <c r="G44" s="931">
        <v>60</v>
      </c>
      <c r="H44" s="931">
        <v>60</v>
      </c>
      <c r="I44" s="923" t="s">
        <v>11620</v>
      </c>
      <c r="J44" s="923" t="s">
        <v>11120</v>
      </c>
    </row>
    <row r="45" spans="1:12" ht="24">
      <c r="A45" s="120" t="s">
        <v>11079</v>
      </c>
      <c r="B45" s="1216" t="s">
        <v>11849</v>
      </c>
      <c r="C45" s="1212" t="s">
        <v>11839</v>
      </c>
      <c r="D45" s="909">
        <v>165</v>
      </c>
      <c r="E45" s="923" t="s">
        <v>6496</v>
      </c>
      <c r="F45" s="923" t="s">
        <v>1292</v>
      </c>
      <c r="G45" s="931">
        <v>12</v>
      </c>
      <c r="H45" s="931">
        <v>12</v>
      </c>
      <c r="I45" s="923" t="s">
        <v>11620</v>
      </c>
      <c r="J45" s="923" t="s">
        <v>11120</v>
      </c>
    </row>
    <row r="46" spans="1:12" ht="24">
      <c r="A46" s="120" t="s">
        <v>11079</v>
      </c>
      <c r="B46" s="1216" t="s">
        <v>11849</v>
      </c>
      <c r="C46" s="1212" t="s">
        <v>11839</v>
      </c>
      <c r="D46" s="909">
        <v>140</v>
      </c>
      <c r="E46" s="923" t="s">
        <v>6496</v>
      </c>
      <c r="F46" s="923" t="s">
        <v>1292</v>
      </c>
      <c r="G46" s="931">
        <v>36</v>
      </c>
      <c r="H46" s="931">
        <v>36</v>
      </c>
      <c r="I46" s="923" t="s">
        <v>11620</v>
      </c>
      <c r="J46" s="923" t="s">
        <v>11120</v>
      </c>
    </row>
    <row r="47" spans="1:12" ht="24">
      <c r="A47" s="120" t="s">
        <v>11079</v>
      </c>
      <c r="B47" s="1216" t="s">
        <v>11849</v>
      </c>
      <c r="C47" s="1212" t="s">
        <v>11839</v>
      </c>
      <c r="D47" s="909">
        <v>124</v>
      </c>
      <c r="E47" s="923" t="s">
        <v>6496</v>
      </c>
      <c r="F47" s="923" t="s">
        <v>1292</v>
      </c>
      <c r="G47" s="931">
        <v>60</v>
      </c>
      <c r="H47" s="931">
        <v>60</v>
      </c>
      <c r="I47" s="923" t="s">
        <v>11620</v>
      </c>
      <c r="J47" s="923" t="s">
        <v>11120</v>
      </c>
    </row>
    <row r="48" spans="1:12" ht="24">
      <c r="A48" s="120" t="s">
        <v>11080</v>
      </c>
      <c r="B48" s="1216" t="s">
        <v>11850</v>
      </c>
      <c r="C48" s="1212" t="s">
        <v>11840</v>
      </c>
      <c r="D48" s="909">
        <v>231</v>
      </c>
      <c r="E48" s="923" t="s">
        <v>6496</v>
      </c>
      <c r="F48" s="923" t="s">
        <v>1292</v>
      </c>
      <c r="G48" s="931">
        <v>12</v>
      </c>
      <c r="H48" s="931">
        <v>12</v>
      </c>
      <c r="I48" s="923" t="s">
        <v>11620</v>
      </c>
      <c r="J48" s="923" t="s">
        <v>11120</v>
      </c>
    </row>
    <row r="49" spans="1:10" ht="24">
      <c r="A49" s="120" t="s">
        <v>11080</v>
      </c>
      <c r="B49" s="1216" t="s">
        <v>11850</v>
      </c>
      <c r="C49" s="1212" t="s">
        <v>11840</v>
      </c>
      <c r="D49" s="909">
        <v>196</v>
      </c>
      <c r="E49" s="923" t="s">
        <v>6496</v>
      </c>
      <c r="F49" s="923" t="s">
        <v>1292</v>
      </c>
      <c r="G49" s="931">
        <v>36</v>
      </c>
      <c r="H49" s="931">
        <v>36</v>
      </c>
      <c r="I49" s="923" t="s">
        <v>11620</v>
      </c>
      <c r="J49" s="923" t="s">
        <v>11120</v>
      </c>
    </row>
    <row r="50" spans="1:10" ht="24">
      <c r="A50" s="120" t="s">
        <v>11080</v>
      </c>
      <c r="B50" s="1216" t="s">
        <v>11850</v>
      </c>
      <c r="C50" s="1212" t="s">
        <v>11840</v>
      </c>
      <c r="D50" s="909">
        <v>173</v>
      </c>
      <c r="E50" s="923" t="s">
        <v>6496</v>
      </c>
      <c r="F50" s="923" t="s">
        <v>1292</v>
      </c>
      <c r="G50" s="931">
        <v>60</v>
      </c>
      <c r="H50" s="931">
        <v>60</v>
      </c>
      <c r="I50" s="923" t="s">
        <v>11620</v>
      </c>
      <c r="J50" s="923" t="s">
        <v>11120</v>
      </c>
    </row>
    <row r="51" spans="1:10" ht="24">
      <c r="A51" s="120" t="s">
        <v>11081</v>
      </c>
      <c r="B51" s="1216" t="s">
        <v>11851</v>
      </c>
      <c r="C51" s="1212" t="s">
        <v>11841</v>
      </c>
      <c r="D51" s="909">
        <v>330</v>
      </c>
      <c r="E51" s="923" t="s">
        <v>6496</v>
      </c>
      <c r="F51" s="923" t="s">
        <v>1292</v>
      </c>
      <c r="G51" s="931">
        <v>12</v>
      </c>
      <c r="H51" s="931">
        <v>12</v>
      </c>
      <c r="I51" s="923" t="s">
        <v>11620</v>
      </c>
      <c r="J51" s="923" t="s">
        <v>11120</v>
      </c>
    </row>
    <row r="52" spans="1:10" ht="24">
      <c r="A52" s="120" t="s">
        <v>11081</v>
      </c>
      <c r="B52" s="1216" t="s">
        <v>11851</v>
      </c>
      <c r="C52" s="1212" t="s">
        <v>11841</v>
      </c>
      <c r="D52" s="909">
        <v>281</v>
      </c>
      <c r="E52" s="923" t="s">
        <v>6496</v>
      </c>
      <c r="F52" s="923" t="s">
        <v>1292</v>
      </c>
      <c r="G52" s="931">
        <v>36</v>
      </c>
      <c r="H52" s="931">
        <v>36</v>
      </c>
      <c r="I52" s="923" t="s">
        <v>11620</v>
      </c>
      <c r="J52" s="923" t="s">
        <v>11120</v>
      </c>
    </row>
    <row r="53" spans="1:10" ht="24">
      <c r="A53" s="120" t="s">
        <v>11081</v>
      </c>
      <c r="B53" s="1216" t="s">
        <v>11851</v>
      </c>
      <c r="C53" s="1212" t="s">
        <v>11841</v>
      </c>
      <c r="D53" s="909">
        <v>248</v>
      </c>
      <c r="E53" s="923" t="s">
        <v>6496</v>
      </c>
      <c r="F53" s="923" t="s">
        <v>1292</v>
      </c>
      <c r="G53" s="931">
        <v>60</v>
      </c>
      <c r="H53" s="931">
        <v>60</v>
      </c>
      <c r="I53" s="923" t="s">
        <v>11620</v>
      </c>
      <c r="J53" s="923" t="s">
        <v>11120</v>
      </c>
    </row>
    <row r="54" spans="1:10" ht="24">
      <c r="A54" s="120" t="s">
        <v>11082</v>
      </c>
      <c r="B54" s="1216" t="s">
        <v>11852</v>
      </c>
      <c r="C54" s="1212" t="s">
        <v>11842</v>
      </c>
      <c r="D54" s="909">
        <v>528</v>
      </c>
      <c r="E54" s="923" t="s">
        <v>6496</v>
      </c>
      <c r="F54" s="923" t="s">
        <v>1292</v>
      </c>
      <c r="G54" s="931">
        <v>12</v>
      </c>
      <c r="H54" s="931">
        <v>12</v>
      </c>
      <c r="I54" s="923" t="s">
        <v>11620</v>
      </c>
      <c r="J54" s="923" t="s">
        <v>11120</v>
      </c>
    </row>
    <row r="55" spans="1:10" ht="24">
      <c r="A55" s="120" t="s">
        <v>11082</v>
      </c>
      <c r="B55" s="1216" t="s">
        <v>11852</v>
      </c>
      <c r="C55" s="1212" t="s">
        <v>11842</v>
      </c>
      <c r="D55" s="909">
        <v>449</v>
      </c>
      <c r="E55" s="923" t="s">
        <v>6496</v>
      </c>
      <c r="F55" s="923" t="s">
        <v>1292</v>
      </c>
      <c r="G55" s="931">
        <v>36</v>
      </c>
      <c r="H55" s="931">
        <v>36</v>
      </c>
      <c r="I55" s="923" t="s">
        <v>11620</v>
      </c>
      <c r="J55" s="923" t="s">
        <v>11120</v>
      </c>
    </row>
    <row r="56" spans="1:10" ht="24">
      <c r="A56" s="120" t="s">
        <v>11082</v>
      </c>
      <c r="B56" s="1216" t="s">
        <v>11852</v>
      </c>
      <c r="C56" s="1212" t="s">
        <v>11842</v>
      </c>
      <c r="D56" s="909">
        <v>396</v>
      </c>
      <c r="E56" s="923" t="s">
        <v>6496</v>
      </c>
      <c r="F56" s="923" t="s">
        <v>1292</v>
      </c>
      <c r="G56" s="931">
        <v>60</v>
      </c>
      <c r="H56" s="931">
        <v>60</v>
      </c>
      <c r="I56" s="923" t="s">
        <v>11620</v>
      </c>
      <c r="J56" s="923" t="s">
        <v>11120</v>
      </c>
    </row>
    <row r="57" spans="1:10" ht="24">
      <c r="A57" s="120" t="s">
        <v>11083</v>
      </c>
      <c r="B57" s="1216" t="s">
        <v>11853</v>
      </c>
      <c r="C57" s="1212" t="s">
        <v>11843</v>
      </c>
      <c r="D57" s="909">
        <v>730</v>
      </c>
      <c r="E57" s="923" t="s">
        <v>6496</v>
      </c>
      <c r="F57" s="923" t="s">
        <v>1292</v>
      </c>
      <c r="G57" s="931">
        <v>12</v>
      </c>
      <c r="H57" s="931">
        <v>12</v>
      </c>
      <c r="I57" s="923" t="s">
        <v>11620</v>
      </c>
      <c r="J57" s="923" t="s">
        <v>11120</v>
      </c>
    </row>
    <row r="58" spans="1:10" ht="24">
      <c r="A58" s="120" t="s">
        <v>11083</v>
      </c>
      <c r="B58" s="1216" t="s">
        <v>11853</v>
      </c>
      <c r="C58" s="1212" t="s">
        <v>11843</v>
      </c>
      <c r="D58" s="909">
        <v>620</v>
      </c>
      <c r="E58" s="923" t="s">
        <v>6496</v>
      </c>
      <c r="F58" s="923" t="s">
        <v>1292</v>
      </c>
      <c r="G58" s="931">
        <v>36</v>
      </c>
      <c r="H58" s="931">
        <v>36</v>
      </c>
      <c r="I58" s="923" t="s">
        <v>11620</v>
      </c>
      <c r="J58" s="923" t="s">
        <v>11120</v>
      </c>
    </row>
    <row r="59" spans="1:10" ht="24">
      <c r="A59" s="120" t="s">
        <v>11083</v>
      </c>
      <c r="B59" s="1216" t="s">
        <v>11853</v>
      </c>
      <c r="C59" s="1212" t="s">
        <v>11843</v>
      </c>
      <c r="D59" s="909">
        <v>547</v>
      </c>
      <c r="E59" s="923" t="s">
        <v>6496</v>
      </c>
      <c r="F59" s="923" t="s">
        <v>1292</v>
      </c>
      <c r="G59" s="931">
        <v>60</v>
      </c>
      <c r="H59" s="931">
        <v>60</v>
      </c>
      <c r="I59" s="923" t="s">
        <v>11620</v>
      </c>
      <c r="J59" s="923" t="s">
        <v>11120</v>
      </c>
    </row>
    <row r="60" spans="1:10" ht="24">
      <c r="A60" s="120" t="s">
        <v>11084</v>
      </c>
      <c r="B60" s="1216" t="s">
        <v>11854</v>
      </c>
      <c r="C60" s="1213" t="s">
        <v>11844</v>
      </c>
      <c r="D60" s="909">
        <v>1220</v>
      </c>
      <c r="E60" s="923" t="s">
        <v>6496</v>
      </c>
      <c r="F60" s="923" t="s">
        <v>1292</v>
      </c>
      <c r="G60" s="931">
        <v>12</v>
      </c>
      <c r="H60" s="931">
        <v>12</v>
      </c>
      <c r="I60" s="923" t="s">
        <v>11620</v>
      </c>
      <c r="J60" s="923" t="s">
        <v>11120</v>
      </c>
    </row>
    <row r="61" spans="1:10" ht="24">
      <c r="A61" s="120" t="s">
        <v>11084</v>
      </c>
      <c r="B61" s="1216" t="s">
        <v>11854</v>
      </c>
      <c r="C61" s="1213" t="s">
        <v>11844</v>
      </c>
      <c r="D61" s="909">
        <v>1037</v>
      </c>
      <c r="E61" s="923" t="s">
        <v>6496</v>
      </c>
      <c r="F61" s="923" t="s">
        <v>1292</v>
      </c>
      <c r="G61" s="931">
        <v>36</v>
      </c>
      <c r="H61" s="931">
        <v>36</v>
      </c>
      <c r="I61" s="923" t="s">
        <v>11620</v>
      </c>
      <c r="J61" s="923" t="s">
        <v>11120</v>
      </c>
    </row>
    <row r="62" spans="1:10" ht="24">
      <c r="A62" s="120" t="s">
        <v>11084</v>
      </c>
      <c r="B62" s="1216" t="s">
        <v>11854</v>
      </c>
      <c r="C62" s="1213" t="s">
        <v>11844</v>
      </c>
      <c r="D62" s="909">
        <v>915</v>
      </c>
      <c r="E62" s="923" t="s">
        <v>6496</v>
      </c>
      <c r="F62" s="923" t="s">
        <v>1292</v>
      </c>
      <c r="G62" s="931">
        <v>60</v>
      </c>
      <c r="H62" s="931">
        <v>60</v>
      </c>
      <c r="I62" s="923" t="s">
        <v>11620</v>
      </c>
      <c r="J62" s="923" t="s">
        <v>11120</v>
      </c>
    </row>
    <row r="63" spans="1:10">
      <c r="A63" s="120" t="s">
        <v>11085</v>
      </c>
      <c r="B63" s="1216" t="s">
        <v>11086</v>
      </c>
      <c r="C63" s="1213" t="s">
        <v>11845</v>
      </c>
      <c r="D63" s="909">
        <v>1769</v>
      </c>
      <c r="E63" s="923" t="s">
        <v>6496</v>
      </c>
      <c r="F63" s="923" t="s">
        <v>1292</v>
      </c>
      <c r="G63" s="931">
        <v>12</v>
      </c>
      <c r="H63" s="931">
        <v>12</v>
      </c>
      <c r="I63" s="923" t="s">
        <v>11620</v>
      </c>
      <c r="J63" s="923" t="s">
        <v>11120</v>
      </c>
    </row>
    <row r="64" spans="1:10">
      <c r="A64" s="120" t="s">
        <v>11085</v>
      </c>
      <c r="B64" s="1216" t="s">
        <v>11086</v>
      </c>
      <c r="C64" s="1213" t="s">
        <v>11845</v>
      </c>
      <c r="D64" s="909">
        <v>1503</v>
      </c>
      <c r="E64" s="923" t="s">
        <v>6496</v>
      </c>
      <c r="F64" s="923" t="s">
        <v>1292</v>
      </c>
      <c r="G64" s="931">
        <v>36</v>
      </c>
      <c r="H64" s="931">
        <v>36</v>
      </c>
      <c r="I64" s="923" t="s">
        <v>11620</v>
      </c>
      <c r="J64" s="923" t="s">
        <v>11120</v>
      </c>
    </row>
    <row r="65" spans="1:11" ht="12.75" thickBot="1">
      <c r="A65" s="120" t="s">
        <v>11085</v>
      </c>
      <c r="B65" s="1216" t="s">
        <v>11086</v>
      </c>
      <c r="C65" s="1213" t="s">
        <v>11845</v>
      </c>
      <c r="D65" s="909">
        <v>1327</v>
      </c>
      <c r="E65" s="923" t="s">
        <v>6496</v>
      </c>
      <c r="F65" s="923" t="s">
        <v>1292</v>
      </c>
      <c r="G65" s="931">
        <v>60</v>
      </c>
      <c r="H65" s="931">
        <v>60</v>
      </c>
      <c r="I65" s="923" t="s">
        <v>11620</v>
      </c>
      <c r="J65" s="923" t="s">
        <v>11120</v>
      </c>
    </row>
    <row r="66" spans="1:11" ht="13.5" thickBot="1">
      <c r="A66" s="1072" t="s">
        <v>11129</v>
      </c>
      <c r="B66" s="351"/>
      <c r="C66" s="351"/>
      <c r="D66" s="860"/>
      <c r="E66" s="860"/>
      <c r="F66" s="860"/>
      <c r="G66" s="860"/>
      <c r="H66" s="860"/>
      <c r="I66" s="860"/>
      <c r="J66" s="860"/>
      <c r="K66" s="458"/>
    </row>
    <row r="67" spans="1:11" ht="24">
      <c r="A67" s="120" t="s">
        <v>11087</v>
      </c>
      <c r="B67" s="1216" t="s">
        <v>11855</v>
      </c>
      <c r="C67" s="1212" t="s">
        <v>11839</v>
      </c>
      <c r="D67" s="909">
        <v>98</v>
      </c>
      <c r="E67" s="923" t="s">
        <v>6496</v>
      </c>
      <c r="F67" s="923" t="s">
        <v>1292</v>
      </c>
      <c r="G67" s="931">
        <v>12</v>
      </c>
      <c r="H67" s="931">
        <v>12</v>
      </c>
      <c r="I67" s="923" t="s">
        <v>11620</v>
      </c>
      <c r="J67" s="923" t="s">
        <v>11120</v>
      </c>
    </row>
    <row r="68" spans="1:11" ht="24">
      <c r="A68" s="120" t="s">
        <v>11087</v>
      </c>
      <c r="B68" s="1216" t="s">
        <v>11855</v>
      </c>
      <c r="C68" s="1212" t="s">
        <v>11839</v>
      </c>
      <c r="D68" s="909">
        <v>83</v>
      </c>
      <c r="E68" s="923" t="s">
        <v>6496</v>
      </c>
      <c r="F68" s="923" t="s">
        <v>1292</v>
      </c>
      <c r="G68" s="931">
        <v>36</v>
      </c>
      <c r="H68" s="931">
        <v>36</v>
      </c>
      <c r="I68" s="923" t="s">
        <v>11620</v>
      </c>
      <c r="J68" s="923" t="s">
        <v>11120</v>
      </c>
    </row>
    <row r="69" spans="1:11" ht="24">
      <c r="A69" s="120" t="s">
        <v>11087</v>
      </c>
      <c r="B69" s="1216" t="s">
        <v>11855</v>
      </c>
      <c r="C69" s="1212" t="s">
        <v>11839</v>
      </c>
      <c r="D69" s="909">
        <v>73</v>
      </c>
      <c r="E69" s="923" t="s">
        <v>6496</v>
      </c>
      <c r="F69" s="923" t="s">
        <v>1292</v>
      </c>
      <c r="G69" s="931">
        <v>60</v>
      </c>
      <c r="H69" s="931">
        <v>60</v>
      </c>
      <c r="I69" s="923" t="s">
        <v>11620</v>
      </c>
      <c r="J69" s="923" t="s">
        <v>11120</v>
      </c>
    </row>
    <row r="70" spans="1:11" ht="24">
      <c r="A70" s="120" t="s">
        <v>11088</v>
      </c>
      <c r="B70" s="1216" t="s">
        <v>11856</v>
      </c>
      <c r="C70" s="1212" t="s">
        <v>11839</v>
      </c>
      <c r="D70" s="909">
        <v>137</v>
      </c>
      <c r="E70" s="923" t="s">
        <v>6496</v>
      </c>
      <c r="F70" s="923" t="s">
        <v>1292</v>
      </c>
      <c r="G70" s="931">
        <v>12</v>
      </c>
      <c r="H70" s="931">
        <v>12</v>
      </c>
      <c r="I70" s="923" t="s">
        <v>11620</v>
      </c>
      <c r="J70" s="923" t="s">
        <v>11120</v>
      </c>
    </row>
    <row r="71" spans="1:11" ht="24">
      <c r="A71" s="120" t="s">
        <v>11088</v>
      </c>
      <c r="B71" s="1216" t="s">
        <v>11856</v>
      </c>
      <c r="C71" s="1212" t="s">
        <v>11839</v>
      </c>
      <c r="D71" s="909">
        <v>116</v>
      </c>
      <c r="E71" s="923" t="s">
        <v>6496</v>
      </c>
      <c r="F71" s="923" t="s">
        <v>1292</v>
      </c>
      <c r="G71" s="931">
        <v>36</v>
      </c>
      <c r="H71" s="931">
        <v>36</v>
      </c>
      <c r="I71" s="923" t="s">
        <v>11620</v>
      </c>
      <c r="J71" s="923" t="s">
        <v>11120</v>
      </c>
    </row>
    <row r="72" spans="1:11" ht="24">
      <c r="A72" s="120" t="s">
        <v>11088</v>
      </c>
      <c r="B72" s="1216" t="s">
        <v>11856</v>
      </c>
      <c r="C72" s="1212" t="s">
        <v>11839</v>
      </c>
      <c r="D72" s="909">
        <v>103</v>
      </c>
      <c r="E72" s="923" t="s">
        <v>6496</v>
      </c>
      <c r="F72" s="923" t="s">
        <v>1292</v>
      </c>
      <c r="G72" s="931">
        <v>60</v>
      </c>
      <c r="H72" s="931">
        <v>60</v>
      </c>
      <c r="I72" s="923" t="s">
        <v>11620</v>
      </c>
      <c r="J72" s="923" t="s">
        <v>11120</v>
      </c>
    </row>
    <row r="73" spans="1:11" ht="24">
      <c r="A73" s="120" t="s">
        <v>11089</v>
      </c>
      <c r="B73" s="1216" t="s">
        <v>11857</v>
      </c>
      <c r="C73" s="1212" t="s">
        <v>11839</v>
      </c>
      <c r="D73" s="909">
        <v>191</v>
      </c>
      <c r="E73" s="923" t="s">
        <v>6496</v>
      </c>
      <c r="F73" s="923" t="s">
        <v>1292</v>
      </c>
      <c r="G73" s="931">
        <v>12</v>
      </c>
      <c r="H73" s="931">
        <v>12</v>
      </c>
      <c r="I73" s="923" t="s">
        <v>11620</v>
      </c>
      <c r="J73" s="923" t="s">
        <v>11120</v>
      </c>
    </row>
    <row r="74" spans="1:11" ht="24">
      <c r="A74" s="120" t="s">
        <v>11089</v>
      </c>
      <c r="B74" s="1216" t="s">
        <v>11857</v>
      </c>
      <c r="C74" s="1212" t="s">
        <v>11839</v>
      </c>
      <c r="D74" s="909">
        <v>162</v>
      </c>
      <c r="E74" s="923" t="s">
        <v>6496</v>
      </c>
      <c r="F74" s="923" t="s">
        <v>1292</v>
      </c>
      <c r="G74" s="931">
        <v>36</v>
      </c>
      <c r="H74" s="931">
        <v>36</v>
      </c>
      <c r="I74" s="923" t="s">
        <v>11620</v>
      </c>
      <c r="J74" s="923" t="s">
        <v>11120</v>
      </c>
    </row>
    <row r="75" spans="1:11" ht="24">
      <c r="A75" s="120" t="s">
        <v>11089</v>
      </c>
      <c r="B75" s="1216" t="s">
        <v>11857</v>
      </c>
      <c r="C75" s="1212" t="s">
        <v>11839</v>
      </c>
      <c r="D75" s="909">
        <v>143</v>
      </c>
      <c r="E75" s="923" t="s">
        <v>6496</v>
      </c>
      <c r="F75" s="923" t="s">
        <v>1292</v>
      </c>
      <c r="G75" s="931">
        <v>60</v>
      </c>
      <c r="H75" s="931">
        <v>60</v>
      </c>
      <c r="I75" s="923" t="s">
        <v>11620</v>
      </c>
      <c r="J75" s="923" t="s">
        <v>11120</v>
      </c>
    </row>
    <row r="76" spans="1:11" ht="24">
      <c r="A76" s="120" t="s">
        <v>11090</v>
      </c>
      <c r="B76" s="1216" t="s">
        <v>11858</v>
      </c>
      <c r="C76" s="1212" t="s">
        <v>11839</v>
      </c>
      <c r="D76" s="909">
        <v>262</v>
      </c>
      <c r="E76" s="923" t="s">
        <v>6496</v>
      </c>
      <c r="F76" s="923" t="s">
        <v>1292</v>
      </c>
      <c r="G76" s="931">
        <v>12</v>
      </c>
      <c r="H76" s="931">
        <v>12</v>
      </c>
      <c r="I76" s="923" t="s">
        <v>11620</v>
      </c>
      <c r="J76" s="923" t="s">
        <v>11120</v>
      </c>
    </row>
    <row r="77" spans="1:11" ht="24">
      <c r="A77" s="120" t="s">
        <v>11090</v>
      </c>
      <c r="B77" s="1216" t="s">
        <v>11858</v>
      </c>
      <c r="C77" s="1212" t="s">
        <v>11839</v>
      </c>
      <c r="D77" s="909">
        <v>223</v>
      </c>
      <c r="E77" s="923" t="s">
        <v>6496</v>
      </c>
      <c r="F77" s="923" t="s">
        <v>1292</v>
      </c>
      <c r="G77" s="931">
        <v>36</v>
      </c>
      <c r="H77" s="931">
        <v>36</v>
      </c>
      <c r="I77" s="923" t="s">
        <v>11620</v>
      </c>
      <c r="J77" s="923" t="s">
        <v>11120</v>
      </c>
    </row>
    <row r="78" spans="1:11" ht="24">
      <c r="A78" s="120" t="s">
        <v>11090</v>
      </c>
      <c r="B78" s="1216" t="s">
        <v>11858</v>
      </c>
      <c r="C78" s="1212" t="s">
        <v>11839</v>
      </c>
      <c r="D78" s="909">
        <v>197</v>
      </c>
      <c r="E78" s="923" t="s">
        <v>6496</v>
      </c>
      <c r="F78" s="923" t="s">
        <v>1292</v>
      </c>
      <c r="G78" s="931">
        <v>60</v>
      </c>
      <c r="H78" s="931">
        <v>60</v>
      </c>
      <c r="I78" s="923" t="s">
        <v>11620</v>
      </c>
      <c r="J78" s="923" t="s">
        <v>11120</v>
      </c>
    </row>
    <row r="79" spans="1:11" ht="24">
      <c r="A79" s="120" t="s">
        <v>11091</v>
      </c>
      <c r="B79" s="1216" t="s">
        <v>11859</v>
      </c>
      <c r="C79" s="1212" t="s">
        <v>11840</v>
      </c>
      <c r="D79" s="909">
        <v>358</v>
      </c>
      <c r="E79" s="923" t="s">
        <v>6496</v>
      </c>
      <c r="F79" s="923" t="s">
        <v>1292</v>
      </c>
      <c r="G79" s="931">
        <v>12</v>
      </c>
      <c r="H79" s="931">
        <v>12</v>
      </c>
      <c r="I79" s="923" t="s">
        <v>11620</v>
      </c>
      <c r="J79" s="923" t="s">
        <v>11120</v>
      </c>
    </row>
    <row r="80" spans="1:11" ht="24">
      <c r="A80" s="120" t="s">
        <v>11091</v>
      </c>
      <c r="B80" s="1216" t="s">
        <v>11859</v>
      </c>
      <c r="C80" s="1212" t="s">
        <v>11840</v>
      </c>
      <c r="D80" s="909">
        <v>304</v>
      </c>
      <c r="E80" s="923" t="s">
        <v>6496</v>
      </c>
      <c r="F80" s="923" t="s">
        <v>1292</v>
      </c>
      <c r="G80" s="931">
        <v>36</v>
      </c>
      <c r="H80" s="931">
        <v>36</v>
      </c>
      <c r="I80" s="923" t="s">
        <v>11620</v>
      </c>
      <c r="J80" s="923" t="s">
        <v>11120</v>
      </c>
    </row>
    <row r="81" spans="1:10" ht="24">
      <c r="A81" s="120" t="s">
        <v>11091</v>
      </c>
      <c r="B81" s="1216" t="s">
        <v>11859</v>
      </c>
      <c r="C81" s="1212" t="s">
        <v>11840</v>
      </c>
      <c r="D81" s="909">
        <v>268</v>
      </c>
      <c r="E81" s="923" t="s">
        <v>6496</v>
      </c>
      <c r="F81" s="923" t="s">
        <v>1292</v>
      </c>
      <c r="G81" s="931">
        <v>60</v>
      </c>
      <c r="H81" s="931">
        <v>60</v>
      </c>
      <c r="I81" s="923" t="s">
        <v>11620</v>
      </c>
      <c r="J81" s="923" t="s">
        <v>11120</v>
      </c>
    </row>
    <row r="82" spans="1:10" ht="24">
      <c r="A82" s="120" t="s">
        <v>11092</v>
      </c>
      <c r="B82" s="1216" t="s">
        <v>11860</v>
      </c>
      <c r="C82" s="1212" t="s">
        <v>11841</v>
      </c>
      <c r="D82" s="909">
        <v>501</v>
      </c>
      <c r="E82" s="923" t="s">
        <v>6496</v>
      </c>
      <c r="F82" s="923" t="s">
        <v>1292</v>
      </c>
      <c r="G82" s="931">
        <v>12</v>
      </c>
      <c r="H82" s="931">
        <v>12</v>
      </c>
      <c r="I82" s="923" t="s">
        <v>11620</v>
      </c>
      <c r="J82" s="923" t="s">
        <v>11120</v>
      </c>
    </row>
    <row r="83" spans="1:10" ht="24">
      <c r="A83" s="120" t="s">
        <v>11092</v>
      </c>
      <c r="B83" s="1216" t="s">
        <v>11860</v>
      </c>
      <c r="C83" s="1212" t="s">
        <v>11841</v>
      </c>
      <c r="D83" s="909">
        <v>425</v>
      </c>
      <c r="E83" s="923" t="s">
        <v>6496</v>
      </c>
      <c r="F83" s="923" t="s">
        <v>1292</v>
      </c>
      <c r="G83" s="931">
        <v>36</v>
      </c>
      <c r="H83" s="931">
        <v>36</v>
      </c>
      <c r="I83" s="923" t="s">
        <v>11620</v>
      </c>
      <c r="J83" s="923" t="s">
        <v>11120</v>
      </c>
    </row>
    <row r="84" spans="1:10" ht="24">
      <c r="A84" s="120" t="s">
        <v>11092</v>
      </c>
      <c r="B84" s="1216" t="s">
        <v>11860</v>
      </c>
      <c r="C84" s="1212" t="s">
        <v>11841</v>
      </c>
      <c r="D84" s="909">
        <v>375</v>
      </c>
      <c r="E84" s="923" t="s">
        <v>6496</v>
      </c>
      <c r="F84" s="923" t="s">
        <v>1292</v>
      </c>
      <c r="G84" s="931">
        <v>60</v>
      </c>
      <c r="H84" s="931">
        <v>60</v>
      </c>
      <c r="I84" s="923" t="s">
        <v>11620</v>
      </c>
      <c r="J84" s="923" t="s">
        <v>11120</v>
      </c>
    </row>
    <row r="85" spans="1:10" ht="24">
      <c r="A85" s="120" t="s">
        <v>11093</v>
      </c>
      <c r="B85" s="1216" t="s">
        <v>11862</v>
      </c>
      <c r="C85" s="1212" t="s">
        <v>11842</v>
      </c>
      <c r="D85" s="909">
        <v>727</v>
      </c>
      <c r="E85" s="923" t="s">
        <v>6496</v>
      </c>
      <c r="F85" s="923" t="s">
        <v>1292</v>
      </c>
      <c r="G85" s="931">
        <v>12</v>
      </c>
      <c r="H85" s="931">
        <v>12</v>
      </c>
      <c r="I85" s="923" t="s">
        <v>11620</v>
      </c>
      <c r="J85" s="923" t="s">
        <v>11120</v>
      </c>
    </row>
    <row r="86" spans="1:10" ht="24">
      <c r="A86" s="120" t="s">
        <v>11093</v>
      </c>
      <c r="B86" s="1216" t="s">
        <v>11862</v>
      </c>
      <c r="C86" s="1212" t="s">
        <v>11842</v>
      </c>
      <c r="D86" s="909">
        <v>618</v>
      </c>
      <c r="E86" s="923" t="s">
        <v>6496</v>
      </c>
      <c r="F86" s="923" t="s">
        <v>1292</v>
      </c>
      <c r="G86" s="931">
        <v>36</v>
      </c>
      <c r="H86" s="931">
        <v>36</v>
      </c>
      <c r="I86" s="923" t="s">
        <v>11620</v>
      </c>
      <c r="J86" s="923" t="s">
        <v>11120</v>
      </c>
    </row>
    <row r="87" spans="1:10" ht="24">
      <c r="A87" s="120" t="s">
        <v>11093</v>
      </c>
      <c r="B87" s="1216" t="s">
        <v>11862</v>
      </c>
      <c r="C87" s="1212" t="s">
        <v>11842</v>
      </c>
      <c r="D87" s="909">
        <v>545</v>
      </c>
      <c r="E87" s="923" t="s">
        <v>6496</v>
      </c>
      <c r="F87" s="923" t="s">
        <v>1292</v>
      </c>
      <c r="G87" s="931">
        <v>60</v>
      </c>
      <c r="H87" s="931">
        <v>60</v>
      </c>
      <c r="I87" s="923" t="s">
        <v>11620</v>
      </c>
      <c r="J87" s="923" t="s">
        <v>11120</v>
      </c>
    </row>
    <row r="88" spans="1:10" ht="24">
      <c r="A88" s="120" t="s">
        <v>11094</v>
      </c>
      <c r="B88" s="1216" t="s">
        <v>11861</v>
      </c>
      <c r="C88" s="1212" t="s">
        <v>11843</v>
      </c>
      <c r="D88" s="909">
        <v>977</v>
      </c>
      <c r="E88" s="923" t="s">
        <v>6496</v>
      </c>
      <c r="F88" s="923" t="s">
        <v>1292</v>
      </c>
      <c r="G88" s="931">
        <v>12</v>
      </c>
      <c r="H88" s="931">
        <v>12</v>
      </c>
      <c r="I88" s="923" t="s">
        <v>11620</v>
      </c>
      <c r="J88" s="923" t="s">
        <v>11120</v>
      </c>
    </row>
    <row r="89" spans="1:10" ht="24">
      <c r="A89" s="120" t="s">
        <v>11094</v>
      </c>
      <c r="B89" s="1216" t="s">
        <v>11861</v>
      </c>
      <c r="C89" s="1212" t="s">
        <v>11843</v>
      </c>
      <c r="D89" s="909">
        <v>831</v>
      </c>
      <c r="E89" s="923" t="s">
        <v>6496</v>
      </c>
      <c r="F89" s="923" t="s">
        <v>1292</v>
      </c>
      <c r="G89" s="931">
        <v>36</v>
      </c>
      <c r="H89" s="931">
        <v>36</v>
      </c>
      <c r="I89" s="923" t="s">
        <v>11620</v>
      </c>
      <c r="J89" s="923" t="s">
        <v>11120</v>
      </c>
    </row>
    <row r="90" spans="1:10" ht="24">
      <c r="A90" s="120" t="s">
        <v>11094</v>
      </c>
      <c r="B90" s="1216" t="s">
        <v>11861</v>
      </c>
      <c r="C90" s="1212" t="s">
        <v>11843</v>
      </c>
      <c r="D90" s="909">
        <v>733</v>
      </c>
      <c r="E90" s="923" t="s">
        <v>6496</v>
      </c>
      <c r="F90" s="923" t="s">
        <v>1292</v>
      </c>
      <c r="G90" s="931">
        <v>60</v>
      </c>
      <c r="H90" s="931">
        <v>60</v>
      </c>
      <c r="I90" s="923" t="s">
        <v>11620</v>
      </c>
      <c r="J90" s="923" t="s">
        <v>11120</v>
      </c>
    </row>
    <row r="91" spans="1:10" ht="24">
      <c r="A91" s="120" t="s">
        <v>11095</v>
      </c>
      <c r="B91" s="1216" t="s">
        <v>11863</v>
      </c>
      <c r="C91" s="1213" t="s">
        <v>11844</v>
      </c>
      <c r="D91" s="909">
        <v>1633</v>
      </c>
      <c r="E91" s="923" t="s">
        <v>6496</v>
      </c>
      <c r="F91" s="923" t="s">
        <v>1292</v>
      </c>
      <c r="G91" s="931">
        <v>12</v>
      </c>
      <c r="H91" s="931">
        <v>12</v>
      </c>
      <c r="I91" s="923" t="s">
        <v>11620</v>
      </c>
      <c r="J91" s="923" t="s">
        <v>11120</v>
      </c>
    </row>
    <row r="92" spans="1:10" ht="24">
      <c r="A92" s="120" t="s">
        <v>11095</v>
      </c>
      <c r="B92" s="1216" t="s">
        <v>11863</v>
      </c>
      <c r="C92" s="1213" t="s">
        <v>11844</v>
      </c>
      <c r="D92" s="909">
        <v>1388</v>
      </c>
      <c r="E92" s="923" t="s">
        <v>6496</v>
      </c>
      <c r="F92" s="923" t="s">
        <v>1292</v>
      </c>
      <c r="G92" s="931">
        <v>36</v>
      </c>
      <c r="H92" s="931">
        <v>36</v>
      </c>
      <c r="I92" s="923" t="s">
        <v>11620</v>
      </c>
      <c r="J92" s="923" t="s">
        <v>11120</v>
      </c>
    </row>
    <row r="93" spans="1:10" ht="24">
      <c r="A93" s="120" t="s">
        <v>11095</v>
      </c>
      <c r="B93" s="1216" t="s">
        <v>11863</v>
      </c>
      <c r="C93" s="1213" t="s">
        <v>11844</v>
      </c>
      <c r="D93" s="909">
        <v>1224</v>
      </c>
      <c r="E93" s="923" t="s">
        <v>6496</v>
      </c>
      <c r="F93" s="923" t="s">
        <v>1292</v>
      </c>
      <c r="G93" s="931">
        <v>60</v>
      </c>
      <c r="H93" s="931">
        <v>60</v>
      </c>
      <c r="I93" s="923" t="s">
        <v>11620</v>
      </c>
      <c r="J93" s="923" t="s">
        <v>11120</v>
      </c>
    </row>
    <row r="94" spans="1:10">
      <c r="A94" s="120" t="s">
        <v>11096</v>
      </c>
      <c r="B94" s="1216" t="s">
        <v>11097</v>
      </c>
      <c r="C94" s="1213" t="s">
        <v>11845</v>
      </c>
      <c r="D94" s="909">
        <v>2324</v>
      </c>
      <c r="E94" s="923" t="s">
        <v>6496</v>
      </c>
      <c r="F94" s="923" t="s">
        <v>1292</v>
      </c>
      <c r="G94" s="931">
        <v>12</v>
      </c>
      <c r="H94" s="931">
        <v>12</v>
      </c>
      <c r="I94" s="923" t="s">
        <v>11620</v>
      </c>
      <c r="J94" s="923" t="s">
        <v>11120</v>
      </c>
    </row>
    <row r="95" spans="1:10">
      <c r="A95" s="120" t="s">
        <v>11096</v>
      </c>
      <c r="B95" s="1216" t="s">
        <v>11097</v>
      </c>
      <c r="C95" s="1213" t="s">
        <v>11845</v>
      </c>
      <c r="D95" s="909">
        <v>1975</v>
      </c>
      <c r="E95" s="923" t="s">
        <v>6496</v>
      </c>
      <c r="F95" s="923" t="s">
        <v>1292</v>
      </c>
      <c r="G95" s="931">
        <v>36</v>
      </c>
      <c r="H95" s="931">
        <v>36</v>
      </c>
      <c r="I95" s="923" t="s">
        <v>11620</v>
      </c>
      <c r="J95" s="923" t="s">
        <v>11120</v>
      </c>
    </row>
    <row r="96" spans="1:10" ht="12.75" thickBot="1">
      <c r="A96" s="120" t="s">
        <v>11096</v>
      </c>
      <c r="B96" s="1216" t="s">
        <v>11097</v>
      </c>
      <c r="C96" s="1213" t="s">
        <v>11845</v>
      </c>
      <c r="D96" s="909">
        <v>1743</v>
      </c>
      <c r="E96" s="923" t="s">
        <v>6496</v>
      </c>
      <c r="F96" s="923" t="s">
        <v>1292</v>
      </c>
      <c r="G96" s="931">
        <v>60</v>
      </c>
      <c r="H96" s="931">
        <v>60</v>
      </c>
      <c r="I96" s="923" t="s">
        <v>11620</v>
      </c>
      <c r="J96" s="923" t="s">
        <v>11120</v>
      </c>
    </row>
    <row r="97" spans="1:10" ht="12.75" thickBot="1">
      <c r="A97" s="1072" t="s">
        <v>11130</v>
      </c>
      <c r="B97" s="351"/>
      <c r="C97" s="351"/>
      <c r="D97" s="860"/>
      <c r="E97" s="860"/>
      <c r="F97" s="860"/>
      <c r="G97" s="860"/>
      <c r="H97" s="860"/>
      <c r="I97" s="860"/>
      <c r="J97" s="860"/>
    </row>
    <row r="98" spans="1:10" ht="24">
      <c r="A98" s="120" t="s">
        <v>11098</v>
      </c>
      <c r="B98" s="1216" t="s">
        <v>11864</v>
      </c>
      <c r="C98" s="1212" t="s">
        <v>11839</v>
      </c>
      <c r="D98" s="909">
        <v>147</v>
      </c>
      <c r="E98" s="923" t="s">
        <v>6496</v>
      </c>
      <c r="F98" s="923" t="s">
        <v>1292</v>
      </c>
      <c r="G98" s="931">
        <v>12</v>
      </c>
      <c r="H98" s="931">
        <v>12</v>
      </c>
      <c r="I98" s="923" t="s">
        <v>11620</v>
      </c>
      <c r="J98" s="923" t="s">
        <v>11120</v>
      </c>
    </row>
    <row r="99" spans="1:10" ht="24">
      <c r="A99" s="120" t="s">
        <v>11098</v>
      </c>
      <c r="B99" s="1216" t="s">
        <v>11864</v>
      </c>
      <c r="C99" s="1212" t="s">
        <v>11839</v>
      </c>
      <c r="D99" s="909">
        <v>125</v>
      </c>
      <c r="E99" s="923" t="s">
        <v>6496</v>
      </c>
      <c r="F99" s="923" t="s">
        <v>1292</v>
      </c>
      <c r="G99" s="931">
        <v>36</v>
      </c>
      <c r="H99" s="931">
        <v>36</v>
      </c>
      <c r="I99" s="923" t="s">
        <v>11620</v>
      </c>
      <c r="J99" s="923" t="s">
        <v>11120</v>
      </c>
    </row>
    <row r="100" spans="1:10" ht="24">
      <c r="A100" s="120" t="s">
        <v>11098</v>
      </c>
      <c r="B100" s="1216" t="s">
        <v>11864</v>
      </c>
      <c r="C100" s="1212" t="s">
        <v>11839</v>
      </c>
      <c r="D100" s="909">
        <v>110</v>
      </c>
      <c r="E100" s="923" t="s">
        <v>6496</v>
      </c>
      <c r="F100" s="923" t="s">
        <v>1292</v>
      </c>
      <c r="G100" s="931">
        <v>60</v>
      </c>
      <c r="H100" s="931">
        <v>60</v>
      </c>
      <c r="I100" s="923" t="s">
        <v>11620</v>
      </c>
      <c r="J100" s="923" t="s">
        <v>11120</v>
      </c>
    </row>
    <row r="101" spans="1:10" ht="24">
      <c r="A101" s="120" t="s">
        <v>11099</v>
      </c>
      <c r="B101" s="1216" t="s">
        <v>11865</v>
      </c>
      <c r="C101" s="1212" t="s">
        <v>11839</v>
      </c>
      <c r="D101" s="909">
        <v>205</v>
      </c>
      <c r="E101" s="923" t="s">
        <v>6496</v>
      </c>
      <c r="F101" s="923" t="s">
        <v>1292</v>
      </c>
      <c r="G101" s="931">
        <v>12</v>
      </c>
      <c r="H101" s="931">
        <v>12</v>
      </c>
      <c r="I101" s="923" t="s">
        <v>11620</v>
      </c>
      <c r="J101" s="923" t="s">
        <v>11120</v>
      </c>
    </row>
    <row r="102" spans="1:10" ht="24">
      <c r="A102" s="120" t="s">
        <v>11099</v>
      </c>
      <c r="B102" s="1216" t="s">
        <v>11865</v>
      </c>
      <c r="C102" s="1212" t="s">
        <v>11839</v>
      </c>
      <c r="D102" s="909">
        <v>175</v>
      </c>
      <c r="E102" s="923" t="s">
        <v>6496</v>
      </c>
      <c r="F102" s="923" t="s">
        <v>1292</v>
      </c>
      <c r="G102" s="931">
        <v>36</v>
      </c>
      <c r="H102" s="931">
        <v>36</v>
      </c>
      <c r="I102" s="923" t="s">
        <v>11620</v>
      </c>
      <c r="J102" s="923" t="s">
        <v>11120</v>
      </c>
    </row>
    <row r="103" spans="1:10" ht="24">
      <c r="A103" s="120" t="s">
        <v>11099</v>
      </c>
      <c r="B103" s="1216" t="s">
        <v>11865</v>
      </c>
      <c r="C103" s="1212" t="s">
        <v>11839</v>
      </c>
      <c r="D103" s="909">
        <v>154</v>
      </c>
      <c r="E103" s="923" t="s">
        <v>6496</v>
      </c>
      <c r="F103" s="923" t="s">
        <v>1292</v>
      </c>
      <c r="G103" s="931">
        <v>60</v>
      </c>
      <c r="H103" s="931">
        <v>60</v>
      </c>
      <c r="I103" s="923" t="s">
        <v>11620</v>
      </c>
      <c r="J103" s="923" t="s">
        <v>11120</v>
      </c>
    </row>
    <row r="104" spans="1:10" ht="24">
      <c r="A104" s="120" t="s">
        <v>11100</v>
      </c>
      <c r="B104" s="1216" t="s">
        <v>11866</v>
      </c>
      <c r="C104" s="1212" t="s">
        <v>11839</v>
      </c>
      <c r="D104" s="909">
        <v>287</v>
      </c>
      <c r="E104" s="923" t="s">
        <v>6496</v>
      </c>
      <c r="F104" s="923" t="s">
        <v>1292</v>
      </c>
      <c r="G104" s="931">
        <v>12</v>
      </c>
      <c r="H104" s="931">
        <v>12</v>
      </c>
      <c r="I104" s="923" t="s">
        <v>11620</v>
      </c>
      <c r="J104" s="923" t="s">
        <v>11120</v>
      </c>
    </row>
    <row r="105" spans="1:10" ht="24">
      <c r="A105" s="120" t="s">
        <v>11100</v>
      </c>
      <c r="B105" s="1216" t="s">
        <v>11866</v>
      </c>
      <c r="C105" s="1212" t="s">
        <v>11839</v>
      </c>
      <c r="D105" s="909">
        <v>244</v>
      </c>
      <c r="E105" s="923" t="s">
        <v>6496</v>
      </c>
      <c r="F105" s="923" t="s">
        <v>1292</v>
      </c>
      <c r="G105" s="931">
        <v>36</v>
      </c>
      <c r="H105" s="931">
        <v>36</v>
      </c>
      <c r="I105" s="923" t="s">
        <v>11620</v>
      </c>
      <c r="J105" s="923" t="s">
        <v>11120</v>
      </c>
    </row>
    <row r="106" spans="1:10" ht="24">
      <c r="A106" s="120" t="s">
        <v>11100</v>
      </c>
      <c r="B106" s="1216" t="s">
        <v>11866</v>
      </c>
      <c r="C106" s="1212" t="s">
        <v>11839</v>
      </c>
      <c r="D106" s="909">
        <v>216</v>
      </c>
      <c r="E106" s="923" t="s">
        <v>6496</v>
      </c>
      <c r="F106" s="923" t="s">
        <v>1292</v>
      </c>
      <c r="G106" s="931">
        <v>60</v>
      </c>
      <c r="H106" s="931">
        <v>60</v>
      </c>
      <c r="I106" s="923" t="s">
        <v>11620</v>
      </c>
      <c r="J106" s="923" t="s">
        <v>11120</v>
      </c>
    </row>
    <row r="107" spans="1:10" ht="24">
      <c r="A107" s="120" t="s">
        <v>11101</v>
      </c>
      <c r="B107" s="1216" t="s">
        <v>11867</v>
      </c>
      <c r="C107" s="1212" t="s">
        <v>11839</v>
      </c>
      <c r="D107" s="909">
        <v>403</v>
      </c>
      <c r="E107" s="923" t="s">
        <v>6496</v>
      </c>
      <c r="F107" s="923" t="s">
        <v>1292</v>
      </c>
      <c r="G107" s="931">
        <v>12</v>
      </c>
      <c r="H107" s="931">
        <v>12</v>
      </c>
      <c r="I107" s="923" t="s">
        <v>11620</v>
      </c>
      <c r="J107" s="923" t="s">
        <v>11120</v>
      </c>
    </row>
    <row r="108" spans="1:10" ht="24">
      <c r="A108" s="120" t="s">
        <v>11101</v>
      </c>
      <c r="B108" s="1216" t="s">
        <v>11867</v>
      </c>
      <c r="C108" s="1212" t="s">
        <v>11839</v>
      </c>
      <c r="D108" s="909">
        <v>342</v>
      </c>
      <c r="E108" s="923" t="s">
        <v>6496</v>
      </c>
      <c r="F108" s="923" t="s">
        <v>1292</v>
      </c>
      <c r="G108" s="931">
        <v>36</v>
      </c>
      <c r="H108" s="931">
        <v>36</v>
      </c>
      <c r="I108" s="923" t="s">
        <v>11620</v>
      </c>
      <c r="J108" s="923" t="s">
        <v>11120</v>
      </c>
    </row>
    <row r="109" spans="1:10" ht="24">
      <c r="A109" s="120" t="s">
        <v>11101</v>
      </c>
      <c r="B109" s="1216" t="s">
        <v>11867</v>
      </c>
      <c r="C109" s="1212" t="s">
        <v>11839</v>
      </c>
      <c r="D109" s="909">
        <v>302</v>
      </c>
      <c r="E109" s="923" t="s">
        <v>6496</v>
      </c>
      <c r="F109" s="923" t="s">
        <v>1292</v>
      </c>
      <c r="G109" s="931">
        <v>60</v>
      </c>
      <c r="H109" s="931">
        <v>60</v>
      </c>
      <c r="I109" s="923" t="s">
        <v>11620</v>
      </c>
      <c r="J109" s="923" t="s">
        <v>11120</v>
      </c>
    </row>
    <row r="110" spans="1:10" ht="24">
      <c r="A110" s="120" t="s">
        <v>11102</v>
      </c>
      <c r="B110" s="1216" t="s">
        <v>11872</v>
      </c>
      <c r="C110" s="1212" t="s">
        <v>11840</v>
      </c>
      <c r="D110" s="909">
        <v>513</v>
      </c>
      <c r="E110" s="923" t="s">
        <v>6496</v>
      </c>
      <c r="F110" s="923" t="s">
        <v>1292</v>
      </c>
      <c r="G110" s="931">
        <v>12</v>
      </c>
      <c r="H110" s="931">
        <v>12</v>
      </c>
      <c r="I110" s="923" t="s">
        <v>11620</v>
      </c>
      <c r="J110" s="923" t="s">
        <v>11120</v>
      </c>
    </row>
    <row r="111" spans="1:10" ht="24">
      <c r="A111" s="120" t="s">
        <v>11102</v>
      </c>
      <c r="B111" s="1216" t="s">
        <v>11872</v>
      </c>
      <c r="C111" s="1212" t="s">
        <v>11840</v>
      </c>
      <c r="D111" s="909">
        <v>436</v>
      </c>
      <c r="E111" s="923" t="s">
        <v>6496</v>
      </c>
      <c r="F111" s="923" t="s">
        <v>1292</v>
      </c>
      <c r="G111" s="931">
        <v>36</v>
      </c>
      <c r="H111" s="931">
        <v>36</v>
      </c>
      <c r="I111" s="923" t="s">
        <v>11620</v>
      </c>
      <c r="J111" s="923" t="s">
        <v>11120</v>
      </c>
    </row>
    <row r="112" spans="1:10" ht="24">
      <c r="A112" s="120" t="s">
        <v>11102</v>
      </c>
      <c r="B112" s="1216" t="s">
        <v>11872</v>
      </c>
      <c r="C112" s="1212" t="s">
        <v>11840</v>
      </c>
      <c r="D112" s="909">
        <v>385</v>
      </c>
      <c r="E112" s="923" t="s">
        <v>6496</v>
      </c>
      <c r="F112" s="923" t="s">
        <v>1292</v>
      </c>
      <c r="G112" s="931">
        <v>60</v>
      </c>
      <c r="H112" s="931">
        <v>60</v>
      </c>
      <c r="I112" s="923" t="s">
        <v>11620</v>
      </c>
      <c r="J112" s="923" t="s">
        <v>11120</v>
      </c>
    </row>
    <row r="113" spans="1:10" ht="24">
      <c r="A113" s="120" t="s">
        <v>11103</v>
      </c>
      <c r="B113" s="1216" t="s">
        <v>11871</v>
      </c>
      <c r="C113" s="1212" t="s">
        <v>11841</v>
      </c>
      <c r="D113" s="909">
        <v>704</v>
      </c>
      <c r="E113" s="923" t="s">
        <v>6496</v>
      </c>
      <c r="F113" s="923" t="s">
        <v>1292</v>
      </c>
      <c r="G113" s="931">
        <v>12</v>
      </c>
      <c r="H113" s="931">
        <v>12</v>
      </c>
      <c r="I113" s="923" t="s">
        <v>11620</v>
      </c>
      <c r="J113" s="923" t="s">
        <v>11120</v>
      </c>
    </row>
    <row r="114" spans="1:10" ht="24">
      <c r="A114" s="120" t="s">
        <v>11103</v>
      </c>
      <c r="B114" s="1216" t="s">
        <v>11871</v>
      </c>
      <c r="C114" s="1212" t="s">
        <v>11841</v>
      </c>
      <c r="D114" s="909">
        <v>598</v>
      </c>
      <c r="E114" s="923" t="s">
        <v>6496</v>
      </c>
      <c r="F114" s="923" t="s">
        <v>1292</v>
      </c>
      <c r="G114" s="931">
        <v>36</v>
      </c>
      <c r="H114" s="931">
        <v>36</v>
      </c>
      <c r="I114" s="923" t="s">
        <v>11620</v>
      </c>
      <c r="J114" s="923" t="s">
        <v>11120</v>
      </c>
    </row>
    <row r="115" spans="1:10" ht="24">
      <c r="A115" s="120" t="s">
        <v>11103</v>
      </c>
      <c r="B115" s="1216" t="s">
        <v>11871</v>
      </c>
      <c r="C115" s="1212" t="s">
        <v>11841</v>
      </c>
      <c r="D115" s="909">
        <v>528</v>
      </c>
      <c r="E115" s="923" t="s">
        <v>6496</v>
      </c>
      <c r="F115" s="923" t="s">
        <v>1292</v>
      </c>
      <c r="G115" s="931">
        <v>60</v>
      </c>
      <c r="H115" s="931">
        <v>60</v>
      </c>
      <c r="I115" s="923" t="s">
        <v>11620</v>
      </c>
      <c r="J115" s="923" t="s">
        <v>11120</v>
      </c>
    </row>
    <row r="116" spans="1:10" ht="24">
      <c r="A116" s="120" t="s">
        <v>11104</v>
      </c>
      <c r="B116" s="1216" t="s">
        <v>11870</v>
      </c>
      <c r="C116" s="1212" t="s">
        <v>11842</v>
      </c>
      <c r="D116" s="909">
        <v>1027</v>
      </c>
      <c r="E116" s="923" t="s">
        <v>6496</v>
      </c>
      <c r="F116" s="923" t="s">
        <v>1292</v>
      </c>
      <c r="G116" s="931">
        <v>12</v>
      </c>
      <c r="H116" s="931">
        <v>12</v>
      </c>
      <c r="I116" s="923" t="s">
        <v>11620</v>
      </c>
      <c r="J116" s="923" t="s">
        <v>11120</v>
      </c>
    </row>
    <row r="117" spans="1:10" ht="24">
      <c r="A117" s="120" t="s">
        <v>11104</v>
      </c>
      <c r="B117" s="1216" t="s">
        <v>11870</v>
      </c>
      <c r="C117" s="1212" t="s">
        <v>11842</v>
      </c>
      <c r="D117" s="909">
        <v>873</v>
      </c>
      <c r="E117" s="923" t="s">
        <v>6496</v>
      </c>
      <c r="F117" s="923" t="s">
        <v>1292</v>
      </c>
      <c r="G117" s="931">
        <v>36</v>
      </c>
      <c r="H117" s="931">
        <v>36</v>
      </c>
      <c r="I117" s="923" t="s">
        <v>11620</v>
      </c>
      <c r="J117" s="923" t="s">
        <v>11120</v>
      </c>
    </row>
    <row r="118" spans="1:10" ht="24">
      <c r="A118" s="120" t="s">
        <v>11104</v>
      </c>
      <c r="B118" s="1216" t="s">
        <v>11870</v>
      </c>
      <c r="C118" s="1212" t="s">
        <v>11842</v>
      </c>
      <c r="D118" s="909">
        <v>770</v>
      </c>
      <c r="E118" s="923" t="s">
        <v>6496</v>
      </c>
      <c r="F118" s="923" t="s">
        <v>1292</v>
      </c>
      <c r="G118" s="931">
        <v>60</v>
      </c>
      <c r="H118" s="931">
        <v>60</v>
      </c>
      <c r="I118" s="923" t="s">
        <v>11620</v>
      </c>
      <c r="J118" s="923" t="s">
        <v>11120</v>
      </c>
    </row>
    <row r="119" spans="1:10" ht="24">
      <c r="A119" s="120" t="s">
        <v>11105</v>
      </c>
      <c r="B119" s="1216" t="s">
        <v>11869</v>
      </c>
      <c r="C119" s="1212" t="s">
        <v>11843</v>
      </c>
      <c r="D119" s="909">
        <v>1379</v>
      </c>
      <c r="E119" s="923" t="s">
        <v>6496</v>
      </c>
      <c r="F119" s="923" t="s">
        <v>1292</v>
      </c>
      <c r="G119" s="931">
        <v>12</v>
      </c>
      <c r="H119" s="931">
        <v>12</v>
      </c>
      <c r="I119" s="923" t="s">
        <v>11620</v>
      </c>
      <c r="J119" s="923" t="s">
        <v>11120</v>
      </c>
    </row>
    <row r="120" spans="1:10" ht="24">
      <c r="A120" s="120" t="s">
        <v>11105</v>
      </c>
      <c r="B120" s="1216" t="s">
        <v>11869</v>
      </c>
      <c r="C120" s="1212" t="s">
        <v>11843</v>
      </c>
      <c r="D120" s="909">
        <v>1172</v>
      </c>
      <c r="E120" s="923" t="s">
        <v>6496</v>
      </c>
      <c r="F120" s="923" t="s">
        <v>1292</v>
      </c>
      <c r="G120" s="931">
        <v>36</v>
      </c>
      <c r="H120" s="931">
        <v>36</v>
      </c>
      <c r="I120" s="923" t="s">
        <v>11620</v>
      </c>
      <c r="J120" s="923" t="s">
        <v>11120</v>
      </c>
    </row>
    <row r="121" spans="1:10" ht="24">
      <c r="A121" s="120" t="s">
        <v>11105</v>
      </c>
      <c r="B121" s="1216" t="s">
        <v>11869</v>
      </c>
      <c r="C121" s="1212" t="s">
        <v>11843</v>
      </c>
      <c r="D121" s="909">
        <v>1034</v>
      </c>
      <c r="E121" s="923" t="s">
        <v>6496</v>
      </c>
      <c r="F121" s="923" t="s">
        <v>1292</v>
      </c>
      <c r="G121" s="931">
        <v>60</v>
      </c>
      <c r="H121" s="931">
        <v>60</v>
      </c>
      <c r="I121" s="923" t="s">
        <v>11620</v>
      </c>
      <c r="J121" s="923" t="s">
        <v>11120</v>
      </c>
    </row>
    <row r="122" spans="1:10" ht="24">
      <c r="A122" s="120" t="s">
        <v>11106</v>
      </c>
      <c r="B122" s="1216" t="s">
        <v>11868</v>
      </c>
      <c r="C122" s="1213" t="s">
        <v>11844</v>
      </c>
      <c r="D122" s="909">
        <v>2288</v>
      </c>
      <c r="E122" s="923" t="s">
        <v>6496</v>
      </c>
      <c r="F122" s="923" t="s">
        <v>1292</v>
      </c>
      <c r="G122" s="931">
        <v>12</v>
      </c>
      <c r="H122" s="931">
        <v>12</v>
      </c>
      <c r="I122" s="923" t="s">
        <v>11620</v>
      </c>
      <c r="J122" s="923" t="s">
        <v>11120</v>
      </c>
    </row>
    <row r="123" spans="1:10" ht="24">
      <c r="A123" s="120" t="s">
        <v>11106</v>
      </c>
      <c r="B123" s="1216" t="s">
        <v>11868</v>
      </c>
      <c r="C123" s="1213" t="s">
        <v>11844</v>
      </c>
      <c r="D123" s="909">
        <v>1945</v>
      </c>
      <c r="E123" s="923" t="s">
        <v>6496</v>
      </c>
      <c r="F123" s="923" t="s">
        <v>1292</v>
      </c>
      <c r="G123" s="931">
        <v>36</v>
      </c>
      <c r="H123" s="931">
        <v>36</v>
      </c>
      <c r="I123" s="923" t="s">
        <v>11620</v>
      </c>
      <c r="J123" s="923" t="s">
        <v>11120</v>
      </c>
    </row>
    <row r="124" spans="1:10" ht="24">
      <c r="A124" s="120" t="s">
        <v>11106</v>
      </c>
      <c r="B124" s="1216" t="s">
        <v>11868</v>
      </c>
      <c r="C124" s="1213" t="s">
        <v>11844</v>
      </c>
      <c r="D124" s="909">
        <v>1716</v>
      </c>
      <c r="E124" s="923" t="s">
        <v>6496</v>
      </c>
      <c r="F124" s="923" t="s">
        <v>1292</v>
      </c>
      <c r="G124" s="931">
        <v>60</v>
      </c>
      <c r="H124" s="931">
        <v>60</v>
      </c>
      <c r="I124" s="923" t="s">
        <v>11620</v>
      </c>
      <c r="J124" s="923" t="s">
        <v>11120</v>
      </c>
    </row>
    <row r="125" spans="1:10">
      <c r="A125" s="120" t="s">
        <v>11107</v>
      </c>
      <c r="B125" s="1216" t="s">
        <v>11108</v>
      </c>
      <c r="C125" s="1213" t="s">
        <v>11845</v>
      </c>
      <c r="D125" s="909">
        <v>3168</v>
      </c>
      <c r="E125" s="923" t="s">
        <v>6496</v>
      </c>
      <c r="F125" s="923" t="s">
        <v>1292</v>
      </c>
      <c r="G125" s="931">
        <v>12</v>
      </c>
      <c r="H125" s="931">
        <v>12</v>
      </c>
      <c r="I125" s="923" t="s">
        <v>11620</v>
      </c>
      <c r="J125" s="923" t="s">
        <v>11120</v>
      </c>
    </row>
    <row r="126" spans="1:10">
      <c r="A126" s="120" t="s">
        <v>11107</v>
      </c>
      <c r="B126" s="1216" t="s">
        <v>11108</v>
      </c>
      <c r="C126" s="1213" t="s">
        <v>11845</v>
      </c>
      <c r="D126" s="909">
        <v>2693</v>
      </c>
      <c r="E126" s="923" t="s">
        <v>6496</v>
      </c>
      <c r="F126" s="923" t="s">
        <v>1292</v>
      </c>
      <c r="G126" s="931">
        <v>36</v>
      </c>
      <c r="H126" s="931">
        <v>36</v>
      </c>
      <c r="I126" s="923" t="s">
        <v>11620</v>
      </c>
      <c r="J126" s="923" t="s">
        <v>11120</v>
      </c>
    </row>
    <row r="127" spans="1:10" ht="12.75" thickBot="1">
      <c r="A127" s="120" t="s">
        <v>11107</v>
      </c>
      <c r="B127" s="1216" t="s">
        <v>11108</v>
      </c>
      <c r="C127" s="1213" t="s">
        <v>11845</v>
      </c>
      <c r="D127" s="909">
        <v>2376</v>
      </c>
      <c r="E127" s="923" t="s">
        <v>6496</v>
      </c>
      <c r="F127" s="923" t="s">
        <v>1292</v>
      </c>
      <c r="G127" s="931">
        <v>60</v>
      </c>
      <c r="H127" s="931">
        <v>60</v>
      </c>
      <c r="I127" s="923" t="s">
        <v>11620</v>
      </c>
      <c r="J127" s="923" t="s">
        <v>11120</v>
      </c>
    </row>
    <row r="128" spans="1:10" ht="15" customHeight="1" thickBot="1">
      <c r="A128" s="1085" t="s">
        <v>11117</v>
      </c>
      <c r="B128" s="1086"/>
      <c r="C128" s="1086"/>
      <c r="D128" s="1086"/>
      <c r="E128" s="1086"/>
      <c r="F128" s="1086"/>
      <c r="G128" s="1086"/>
      <c r="H128" s="1086"/>
      <c r="I128" s="1086"/>
      <c r="J128" s="1086"/>
    </row>
    <row r="129" spans="1:10" ht="13.15" customHeight="1">
      <c r="A129" s="1264" t="s">
        <v>11118</v>
      </c>
      <c r="B129" s="1264"/>
      <c r="C129" s="1264"/>
      <c r="D129" s="1264"/>
      <c r="E129" s="1264"/>
      <c r="F129" s="1264"/>
      <c r="G129" s="1264"/>
      <c r="H129" s="1264"/>
      <c r="I129" s="1264"/>
      <c r="J129" s="1264"/>
    </row>
    <row r="130" spans="1:10" ht="24">
      <c r="A130" s="120" t="s">
        <v>11109</v>
      </c>
      <c r="B130" s="932" t="s">
        <v>11110</v>
      </c>
      <c r="C130" s="932" t="s">
        <v>11110</v>
      </c>
      <c r="D130" s="919">
        <v>2560</v>
      </c>
      <c r="E130" s="923" t="s">
        <v>6496</v>
      </c>
      <c r="F130" s="923" t="s">
        <v>1292</v>
      </c>
      <c r="G130" s="931">
        <v>12</v>
      </c>
      <c r="H130" s="931">
        <v>12</v>
      </c>
      <c r="I130" s="923" t="s">
        <v>11621</v>
      </c>
    </row>
    <row r="131" spans="1:10" ht="24">
      <c r="A131" s="120" t="s">
        <v>11109</v>
      </c>
      <c r="B131" s="932" t="s">
        <v>11110</v>
      </c>
      <c r="C131" s="932" t="s">
        <v>11110</v>
      </c>
      <c r="D131" s="919">
        <v>2176</v>
      </c>
      <c r="E131" s="923" t="s">
        <v>6496</v>
      </c>
      <c r="F131" s="923" t="s">
        <v>1292</v>
      </c>
      <c r="G131" s="931">
        <v>36</v>
      </c>
      <c r="H131" s="931">
        <v>36</v>
      </c>
      <c r="I131" s="923" t="s">
        <v>11621</v>
      </c>
    </row>
    <row r="132" spans="1:10" ht="24">
      <c r="A132" s="120" t="s">
        <v>11109</v>
      </c>
      <c r="B132" s="932" t="s">
        <v>11110</v>
      </c>
      <c r="C132" s="932" t="s">
        <v>11110</v>
      </c>
      <c r="D132" s="919">
        <v>1920</v>
      </c>
      <c r="E132" s="923" t="s">
        <v>6496</v>
      </c>
      <c r="F132" s="923" t="s">
        <v>1292</v>
      </c>
      <c r="G132" s="931">
        <v>60</v>
      </c>
      <c r="H132" s="931">
        <v>60</v>
      </c>
      <c r="I132" s="923" t="s">
        <v>11621</v>
      </c>
    </row>
    <row r="133" spans="1:10" ht="24">
      <c r="A133" s="120" t="s">
        <v>11111</v>
      </c>
      <c r="B133" s="932" t="s">
        <v>11112</v>
      </c>
      <c r="C133" s="932" t="s">
        <v>11112</v>
      </c>
      <c r="D133" s="919">
        <v>5000</v>
      </c>
      <c r="E133" s="923" t="s">
        <v>6496</v>
      </c>
      <c r="F133" s="923" t="s">
        <v>1292</v>
      </c>
      <c r="G133" s="931">
        <v>12</v>
      </c>
      <c r="H133" s="931">
        <v>12</v>
      </c>
      <c r="I133" s="923" t="s">
        <v>11622</v>
      </c>
    </row>
    <row r="134" spans="1:10" ht="24">
      <c r="A134" s="120" t="s">
        <v>11111</v>
      </c>
      <c r="B134" s="932" t="s">
        <v>11112</v>
      </c>
      <c r="C134" s="932" t="s">
        <v>11112</v>
      </c>
      <c r="D134" s="919">
        <v>4250</v>
      </c>
      <c r="E134" s="923" t="s">
        <v>6496</v>
      </c>
      <c r="F134" s="923" t="s">
        <v>1292</v>
      </c>
      <c r="G134" s="931">
        <v>36</v>
      </c>
      <c r="H134" s="931">
        <v>36</v>
      </c>
      <c r="I134" s="923" t="s">
        <v>11622</v>
      </c>
    </row>
    <row r="135" spans="1:10" ht="24">
      <c r="A135" s="120" t="s">
        <v>11111</v>
      </c>
      <c r="B135" s="932" t="s">
        <v>11112</v>
      </c>
      <c r="C135" s="932" t="s">
        <v>11112</v>
      </c>
      <c r="D135" s="919">
        <v>3750</v>
      </c>
      <c r="E135" s="923" t="s">
        <v>6496</v>
      </c>
      <c r="F135" s="923" t="s">
        <v>1292</v>
      </c>
      <c r="G135" s="931">
        <v>60</v>
      </c>
      <c r="H135" s="931">
        <v>60</v>
      </c>
      <c r="I135" s="923" t="s">
        <v>11622</v>
      </c>
    </row>
    <row r="136" spans="1:10" ht="24">
      <c r="A136" s="120" t="s">
        <v>11113</v>
      </c>
      <c r="B136" s="932" t="s">
        <v>11114</v>
      </c>
      <c r="C136" s="932" t="s">
        <v>11114</v>
      </c>
      <c r="D136" s="919">
        <v>7680</v>
      </c>
      <c r="E136" s="923" t="s">
        <v>6496</v>
      </c>
      <c r="F136" s="923" t="s">
        <v>1292</v>
      </c>
      <c r="G136" s="931">
        <v>12</v>
      </c>
      <c r="H136" s="931">
        <v>12</v>
      </c>
      <c r="I136" s="923" t="s">
        <v>11623</v>
      </c>
    </row>
    <row r="137" spans="1:10" ht="24">
      <c r="A137" s="120" t="s">
        <v>11113</v>
      </c>
      <c r="B137" s="932" t="s">
        <v>11114</v>
      </c>
      <c r="C137" s="932" t="s">
        <v>11114</v>
      </c>
      <c r="D137" s="919">
        <v>6528</v>
      </c>
      <c r="E137" s="923" t="s">
        <v>6496</v>
      </c>
      <c r="F137" s="923" t="s">
        <v>1292</v>
      </c>
      <c r="G137" s="931">
        <v>36</v>
      </c>
      <c r="H137" s="931">
        <v>36</v>
      </c>
      <c r="I137" s="923" t="s">
        <v>11623</v>
      </c>
    </row>
    <row r="138" spans="1:10" ht="24">
      <c r="A138" s="120" t="s">
        <v>11113</v>
      </c>
      <c r="B138" s="932" t="s">
        <v>11114</v>
      </c>
      <c r="C138" s="932" t="s">
        <v>11114</v>
      </c>
      <c r="D138" s="919">
        <v>5760</v>
      </c>
      <c r="E138" s="923" t="s">
        <v>6496</v>
      </c>
      <c r="F138" s="923" t="s">
        <v>1292</v>
      </c>
      <c r="G138" s="931">
        <v>60</v>
      </c>
      <c r="H138" s="931">
        <v>60</v>
      </c>
      <c r="I138" s="923" t="s">
        <v>11623</v>
      </c>
    </row>
    <row r="139" spans="1:10">
      <c r="A139" s="849"/>
      <c r="B139" s="849"/>
      <c r="C139" s="384"/>
      <c r="D139" s="1045"/>
      <c r="E139" s="1045"/>
      <c r="I139" s="1045"/>
    </row>
    <row r="140" spans="1:10" ht="12.75">
      <c r="A140" s="849" t="s">
        <v>160</v>
      </c>
      <c r="B140" s="849"/>
      <c r="C140" s="387" t="s">
        <v>8399</v>
      </c>
      <c r="D140" s="1045"/>
      <c r="E140" s="1045"/>
      <c r="I140" s="458"/>
    </row>
    <row r="141" spans="1:10" ht="12.75">
      <c r="A141" s="855" t="s">
        <v>5</v>
      </c>
      <c r="B141" s="849" t="s">
        <v>161</v>
      </c>
      <c r="C141" s="854" t="s">
        <v>8400</v>
      </c>
      <c r="I141" s="458"/>
    </row>
    <row r="142" spans="1:10" ht="12.75">
      <c r="A142" s="855" t="s">
        <v>7</v>
      </c>
      <c r="B142" s="854" t="s">
        <v>162</v>
      </c>
      <c r="C142" s="854" t="s">
        <v>8401</v>
      </c>
      <c r="I142" s="458"/>
    </row>
    <row r="143" spans="1:10" ht="12.75">
      <c r="A143" s="855" t="s">
        <v>163</v>
      </c>
      <c r="B143" s="849" t="s">
        <v>164</v>
      </c>
      <c r="C143" s="388" t="s">
        <v>8402</v>
      </c>
      <c r="I143" s="458"/>
    </row>
    <row r="144" spans="1:10" ht="12.75">
      <c r="A144" s="855" t="s">
        <v>165</v>
      </c>
      <c r="B144" s="849" t="s">
        <v>166</v>
      </c>
      <c r="C144" s="388" t="s">
        <v>8403</v>
      </c>
      <c r="I144" s="458"/>
    </row>
    <row r="145" spans="1:9" ht="12.75">
      <c r="A145" s="855" t="s">
        <v>167</v>
      </c>
      <c r="B145" s="849" t="s">
        <v>168</v>
      </c>
      <c r="C145" s="388" t="s">
        <v>8404</v>
      </c>
      <c r="I145" s="458"/>
    </row>
    <row r="146" spans="1:9" ht="12.75">
      <c r="A146" s="855" t="s">
        <v>169</v>
      </c>
      <c r="B146" s="849" t="s">
        <v>170</v>
      </c>
      <c r="C146" s="854" t="s">
        <v>8405</v>
      </c>
      <c r="I146" s="458"/>
    </row>
    <row r="147" spans="1:9" ht="12.75">
      <c r="A147" s="26" t="s">
        <v>1292</v>
      </c>
      <c r="B147" s="27" t="s">
        <v>1295</v>
      </c>
      <c r="C147" s="849" t="s">
        <v>8406</v>
      </c>
      <c r="I147" s="458"/>
    </row>
    <row r="148" spans="1:9" ht="12.75">
      <c r="A148" s="26" t="s">
        <v>1293</v>
      </c>
      <c r="B148" s="27" t="s">
        <v>1296</v>
      </c>
      <c r="C148" s="854" t="s">
        <v>8407</v>
      </c>
      <c r="I148" s="458"/>
    </row>
    <row r="149" spans="1:9" ht="12.75">
      <c r="A149" s="26" t="s">
        <v>1425</v>
      </c>
      <c r="B149" s="27" t="s">
        <v>1424</v>
      </c>
      <c r="C149" s="854"/>
      <c r="I149" s="458"/>
    </row>
    <row r="150" spans="1:9" ht="12.75">
      <c r="A150" s="26" t="s">
        <v>1294</v>
      </c>
      <c r="B150" s="27" t="s">
        <v>1297</v>
      </c>
      <c r="C150" s="854"/>
      <c r="I150" s="458"/>
    </row>
    <row r="151" spans="1:9" ht="12.75">
      <c r="A151" s="26" t="s">
        <v>171</v>
      </c>
      <c r="B151" s="27" t="s">
        <v>172</v>
      </c>
      <c r="C151" s="854"/>
      <c r="I151" s="458"/>
    </row>
    <row r="152" spans="1:9" ht="12.75">
      <c r="A152" s="26" t="s">
        <v>5415</v>
      </c>
      <c r="B152" s="27" t="s">
        <v>5416</v>
      </c>
      <c r="C152" s="864"/>
      <c r="I152" s="458"/>
    </row>
    <row r="153" spans="1:9" ht="12.75">
      <c r="A153" s="26" t="s">
        <v>7167</v>
      </c>
      <c r="B153" s="27" t="s">
        <v>7168</v>
      </c>
      <c r="C153" s="384"/>
      <c r="I153" s="458"/>
    </row>
    <row r="154" spans="1:9" ht="12.75">
      <c r="A154" s="26" t="s">
        <v>7712</v>
      </c>
      <c r="B154" s="849" t="s">
        <v>9836</v>
      </c>
      <c r="C154" s="384"/>
      <c r="I154" s="458"/>
    </row>
    <row r="155" spans="1:9" ht="12.75">
      <c r="A155" s="849"/>
      <c r="B155" s="849"/>
      <c r="C155" s="384"/>
      <c r="I155" s="458"/>
    </row>
    <row r="156" spans="1:9" ht="12.75">
      <c r="A156" s="849"/>
      <c r="B156" s="849"/>
      <c r="C156" s="384"/>
      <c r="I156" s="458"/>
    </row>
    <row r="157" spans="1:9" ht="12.75">
      <c r="I157" s="458"/>
    </row>
    <row r="158" spans="1:9" ht="12.75">
      <c r="I158" s="458"/>
    </row>
    <row r="159" spans="1:9" ht="12.75">
      <c r="I159" s="458"/>
    </row>
    <row r="160" spans="1:9" ht="12.75">
      <c r="I160" s="458"/>
    </row>
    <row r="161" spans="9:9" ht="12.75">
      <c r="I161" s="458"/>
    </row>
    <row r="162" spans="9:9" ht="12.75">
      <c r="I162" s="458"/>
    </row>
    <row r="163" spans="9:9" ht="12.75">
      <c r="I163" s="458"/>
    </row>
    <row r="164" spans="9:9" ht="12.75">
      <c r="I164" s="458"/>
    </row>
    <row r="165" spans="9:9" ht="12.75">
      <c r="I165" s="458"/>
    </row>
    <row r="166" spans="9:9" ht="12.75">
      <c r="I166" s="458"/>
    </row>
    <row r="167" spans="9:9" ht="12.75">
      <c r="I167" s="458"/>
    </row>
    <row r="168" spans="9:9" ht="12.75">
      <c r="I168" s="458"/>
    </row>
    <row r="169" spans="9:9" ht="12.75">
      <c r="I169" s="458"/>
    </row>
    <row r="170" spans="9:9" ht="12.75">
      <c r="I170" s="458"/>
    </row>
    <row r="171" spans="9:9" ht="12.75">
      <c r="I171" s="458"/>
    </row>
    <row r="172" spans="9:9" ht="12.75">
      <c r="I172" s="458"/>
    </row>
    <row r="173" spans="9:9" ht="12.75">
      <c r="I173" s="458"/>
    </row>
    <row r="174" spans="9:9" ht="12.75">
      <c r="I174" s="458"/>
    </row>
    <row r="175" spans="9:9" ht="12.75">
      <c r="I175" s="458"/>
    </row>
    <row r="176" spans="9:9" ht="12.75">
      <c r="I176" s="458"/>
    </row>
    <row r="177" spans="9:9" ht="12.75">
      <c r="I177" s="458"/>
    </row>
    <row r="178" spans="9:9" ht="12.75">
      <c r="I178" s="458"/>
    </row>
    <row r="179" spans="9:9" ht="12.75">
      <c r="I179" s="458"/>
    </row>
    <row r="180" spans="9:9" ht="12.75">
      <c r="I180" s="458"/>
    </row>
    <row r="181" spans="9:9" ht="12.75">
      <c r="I181" s="458"/>
    </row>
    <row r="182" spans="9:9" ht="12.75">
      <c r="I182" s="458"/>
    </row>
    <row r="183" spans="9:9" ht="12.75">
      <c r="I183" s="458"/>
    </row>
    <row r="184" spans="9:9" ht="12.75">
      <c r="I184" s="458"/>
    </row>
    <row r="185" spans="9:9" ht="12.75">
      <c r="I185" s="458"/>
    </row>
    <row r="186" spans="9:9" ht="12.75">
      <c r="I186" s="458"/>
    </row>
    <row r="187" spans="9:9" ht="12.75">
      <c r="I187" s="458"/>
    </row>
    <row r="188" spans="9:9" ht="12.75">
      <c r="I188" s="458"/>
    </row>
    <row r="189" spans="9:9" ht="12.75">
      <c r="I189" s="458"/>
    </row>
    <row r="190" spans="9:9" ht="12.75">
      <c r="I190" s="458"/>
    </row>
    <row r="191" spans="9:9" ht="12.75">
      <c r="I191" s="458"/>
    </row>
    <row r="192" spans="9:9" ht="12.75">
      <c r="I192" s="458"/>
    </row>
    <row r="193" spans="9:9" ht="12.75">
      <c r="I193" s="458"/>
    </row>
    <row r="194" spans="9:9" ht="12.75">
      <c r="I194" s="458"/>
    </row>
    <row r="195" spans="9:9" ht="12.75">
      <c r="I195" s="458"/>
    </row>
    <row r="196" spans="9:9" ht="12.75">
      <c r="I196" s="458"/>
    </row>
    <row r="197" spans="9:9" ht="12.75">
      <c r="I197" s="458"/>
    </row>
    <row r="198" spans="9:9" ht="12.75">
      <c r="I198" s="458"/>
    </row>
    <row r="199" spans="9:9" ht="12.75">
      <c r="I199" s="458"/>
    </row>
    <row r="200" spans="9:9" ht="12.75">
      <c r="I200" s="458"/>
    </row>
    <row r="201" spans="9:9" ht="12.75">
      <c r="I201" s="458"/>
    </row>
    <row r="202" spans="9:9" ht="12.75">
      <c r="I202" s="458"/>
    </row>
    <row r="203" spans="9:9" ht="12.75">
      <c r="I203" s="458"/>
    </row>
    <row r="204" spans="9:9" ht="12.75">
      <c r="I204" s="458"/>
    </row>
    <row r="205" spans="9:9" ht="12.75">
      <c r="I205" s="458"/>
    </row>
    <row r="206" spans="9:9" ht="12.75">
      <c r="I206" s="458"/>
    </row>
    <row r="207" spans="9:9" ht="12.75">
      <c r="I207" s="458"/>
    </row>
    <row r="208" spans="9:9" ht="12.75">
      <c r="I208" s="458"/>
    </row>
    <row r="209" spans="9:9" ht="12.75">
      <c r="I209" s="458"/>
    </row>
    <row r="210" spans="9:9" ht="12.75">
      <c r="I210" s="458"/>
    </row>
    <row r="211" spans="9:9" ht="12.75">
      <c r="I211" s="458"/>
    </row>
    <row r="212" spans="9:9" ht="12.75">
      <c r="I212" s="458"/>
    </row>
    <row r="213" spans="9:9" ht="12.75">
      <c r="I213" s="458"/>
    </row>
    <row r="214" spans="9:9" ht="12.75">
      <c r="I214" s="458"/>
    </row>
    <row r="215" spans="9:9" ht="12.75">
      <c r="I215" s="458"/>
    </row>
    <row r="216" spans="9:9" ht="12.75">
      <c r="I216" s="458"/>
    </row>
    <row r="217" spans="9:9" ht="12.75">
      <c r="I217" s="458"/>
    </row>
    <row r="218" spans="9:9" ht="12.75">
      <c r="I218" s="458"/>
    </row>
    <row r="219" spans="9:9" ht="12.75">
      <c r="I219" s="458"/>
    </row>
    <row r="220" spans="9:9" ht="12.75">
      <c r="I220" s="458"/>
    </row>
    <row r="221" spans="9:9" ht="12.75">
      <c r="I221" s="458"/>
    </row>
    <row r="222" spans="9:9" ht="12.75">
      <c r="I222" s="458"/>
    </row>
    <row r="223" spans="9:9" ht="12.75">
      <c r="I223" s="458"/>
    </row>
    <row r="224" spans="9:9" ht="12.75">
      <c r="I224" s="458"/>
    </row>
    <row r="225" spans="9:9" ht="12.75">
      <c r="I225" s="458"/>
    </row>
    <row r="226" spans="9:9" ht="12.75">
      <c r="I226" s="458"/>
    </row>
    <row r="227" spans="9:9" ht="12.75">
      <c r="I227" s="458"/>
    </row>
    <row r="228" spans="9:9" ht="12.75">
      <c r="I228" s="458"/>
    </row>
    <row r="229" spans="9:9" ht="12.75">
      <c r="I229" s="458"/>
    </row>
    <row r="230" spans="9:9" ht="12.75">
      <c r="I230" s="458"/>
    </row>
    <row r="231" spans="9:9" ht="12.75">
      <c r="I231" s="458"/>
    </row>
    <row r="232" spans="9:9" ht="12.75">
      <c r="I232" s="458"/>
    </row>
    <row r="233" spans="9:9" ht="12.75">
      <c r="I233" s="458"/>
    </row>
    <row r="234" spans="9:9" ht="12.75">
      <c r="I234" s="458"/>
    </row>
    <row r="235" spans="9:9" ht="12.75">
      <c r="I235" s="458"/>
    </row>
    <row r="236" spans="9:9" ht="12.75">
      <c r="I236" s="458"/>
    </row>
    <row r="237" spans="9:9" ht="12.75">
      <c r="I237" s="458"/>
    </row>
    <row r="238" spans="9:9" ht="12.75">
      <c r="I238" s="458"/>
    </row>
    <row r="239" spans="9:9" ht="12.75">
      <c r="I239" s="458"/>
    </row>
    <row r="240" spans="9:9" ht="12.75">
      <c r="I240" s="458"/>
    </row>
    <row r="241" spans="9:9" ht="12.75">
      <c r="I241" s="458"/>
    </row>
    <row r="242" spans="9:9" ht="12.75">
      <c r="I242" s="458"/>
    </row>
    <row r="243" spans="9:9" ht="12.75">
      <c r="I243" s="458"/>
    </row>
    <row r="244" spans="9:9" ht="12.75">
      <c r="I244" s="458"/>
    </row>
    <row r="245" spans="9:9" ht="12.75">
      <c r="I245" s="458"/>
    </row>
    <row r="246" spans="9:9" ht="12.75">
      <c r="I246" s="458"/>
    </row>
    <row r="247" spans="9:9" ht="12.75">
      <c r="I247" s="458"/>
    </row>
    <row r="248" spans="9:9" ht="12.75">
      <c r="I248" s="458"/>
    </row>
    <row r="249" spans="9:9" ht="12.75">
      <c r="I249" s="458"/>
    </row>
    <row r="250" spans="9:9" ht="12.75">
      <c r="I250" s="458"/>
    </row>
    <row r="251" spans="9:9" ht="12.75">
      <c r="I251" s="458"/>
    </row>
    <row r="252" spans="9:9" ht="12.75">
      <c r="I252" s="458"/>
    </row>
    <row r="253" spans="9:9" ht="12.75">
      <c r="I253" s="458"/>
    </row>
    <row r="254" spans="9:9" ht="12.75">
      <c r="I254" s="458"/>
    </row>
    <row r="255" spans="9:9" ht="12.75">
      <c r="I255" s="458"/>
    </row>
    <row r="256" spans="9:9" ht="12.75">
      <c r="I256" s="458"/>
    </row>
    <row r="257" spans="9:9" ht="12.75">
      <c r="I257" s="458"/>
    </row>
    <row r="258" spans="9:9" ht="12.75">
      <c r="I258" s="458"/>
    </row>
    <row r="259" spans="9:9" ht="12.75">
      <c r="I259" s="458"/>
    </row>
    <row r="260" spans="9:9" ht="12.75">
      <c r="I260" s="458"/>
    </row>
    <row r="261" spans="9:9" ht="12.75">
      <c r="I261" s="458"/>
    </row>
    <row r="262" spans="9:9" ht="12.75">
      <c r="I262" s="458"/>
    </row>
    <row r="263" spans="9:9" ht="12.75">
      <c r="I263" s="458"/>
    </row>
    <row r="264" spans="9:9" ht="12.75">
      <c r="I264" s="458"/>
    </row>
    <row r="265" spans="9:9" ht="12.75">
      <c r="I265" s="458"/>
    </row>
    <row r="266" spans="9:9" ht="12.75">
      <c r="I266" s="458"/>
    </row>
    <row r="267" spans="9:9" ht="12.75">
      <c r="I267" s="458"/>
    </row>
    <row r="268" spans="9:9" ht="12.75">
      <c r="I268" s="458"/>
    </row>
    <row r="269" spans="9:9" ht="12.75">
      <c r="I269" s="458"/>
    </row>
    <row r="270" spans="9:9" ht="12.75">
      <c r="I270" s="458"/>
    </row>
    <row r="271" spans="9:9" ht="12.75">
      <c r="I271" s="458"/>
    </row>
    <row r="272" spans="9:9" ht="12.75">
      <c r="I272" s="458"/>
    </row>
    <row r="273" spans="9:9" ht="12.75">
      <c r="I273" s="458"/>
    </row>
    <row r="274" spans="9:9" ht="12.75">
      <c r="I274" s="458"/>
    </row>
    <row r="275" spans="9:9" ht="12.75">
      <c r="I275" s="458"/>
    </row>
    <row r="276" spans="9:9" ht="12.75">
      <c r="I276" s="458"/>
    </row>
    <row r="277" spans="9:9" ht="12.75">
      <c r="I277" s="458"/>
    </row>
    <row r="278" spans="9:9" ht="12.75">
      <c r="I278" s="458"/>
    </row>
    <row r="279" spans="9:9" ht="12.75">
      <c r="I279" s="458"/>
    </row>
    <row r="280" spans="9:9" ht="12.75">
      <c r="I280" s="458"/>
    </row>
    <row r="281" spans="9:9" ht="12.75">
      <c r="I281" s="458"/>
    </row>
    <row r="282" spans="9:9" ht="12.75">
      <c r="I282" s="458"/>
    </row>
    <row r="283" spans="9:9" ht="12.75">
      <c r="I283" s="458"/>
    </row>
    <row r="284" spans="9:9" ht="12.75">
      <c r="I284" s="458"/>
    </row>
    <row r="285" spans="9:9" ht="12.75">
      <c r="I285" s="458"/>
    </row>
    <row r="286" spans="9:9" ht="12.75">
      <c r="I286" s="458"/>
    </row>
    <row r="287" spans="9:9" ht="12.75">
      <c r="I287" s="458"/>
    </row>
    <row r="288" spans="9:9" ht="12.75">
      <c r="I288" s="458"/>
    </row>
    <row r="289" spans="9:9" ht="12.75">
      <c r="I289" s="458"/>
    </row>
    <row r="290" spans="9:9" ht="12.75">
      <c r="I290" s="458"/>
    </row>
    <row r="291" spans="9:9" ht="12.75">
      <c r="I291" s="458"/>
    </row>
    <row r="292" spans="9:9" ht="12.75">
      <c r="I292" s="458"/>
    </row>
    <row r="293" spans="9:9" ht="12.75">
      <c r="I293" s="458"/>
    </row>
    <row r="294" spans="9:9" ht="12.75">
      <c r="I294" s="458"/>
    </row>
    <row r="295" spans="9:9" ht="12.75">
      <c r="I295" s="458"/>
    </row>
    <row r="296" spans="9:9" ht="12.75">
      <c r="I296" s="458"/>
    </row>
    <row r="297" spans="9:9" ht="12.75">
      <c r="I297" s="458"/>
    </row>
    <row r="298" spans="9:9" ht="12.75">
      <c r="I298" s="458"/>
    </row>
    <row r="299" spans="9:9" ht="12.75">
      <c r="I299" s="458"/>
    </row>
    <row r="300" spans="9:9" ht="12.75">
      <c r="I300" s="458"/>
    </row>
    <row r="301" spans="9:9" ht="12.75">
      <c r="I301" s="458"/>
    </row>
    <row r="302" spans="9:9" ht="12.75">
      <c r="I302" s="458"/>
    </row>
    <row r="303" spans="9:9" ht="12.75">
      <c r="I303" s="458"/>
    </row>
    <row r="304" spans="9:9" ht="12.75">
      <c r="I304" s="458"/>
    </row>
    <row r="305" spans="9:9" ht="12.75">
      <c r="I305" s="458"/>
    </row>
    <row r="306" spans="9:9" ht="12.75">
      <c r="I306" s="458"/>
    </row>
    <row r="307" spans="9:9" ht="12.75">
      <c r="I307" s="458"/>
    </row>
    <row r="308" spans="9:9" ht="12.75">
      <c r="I308" s="458"/>
    </row>
    <row r="309" spans="9:9" ht="12.75">
      <c r="I309" s="458"/>
    </row>
    <row r="310" spans="9:9" ht="12.75">
      <c r="I310" s="458"/>
    </row>
    <row r="311" spans="9:9" ht="12.75">
      <c r="I311" s="458"/>
    </row>
    <row r="312" spans="9:9" ht="12.75">
      <c r="I312" s="458"/>
    </row>
    <row r="313" spans="9:9" ht="12.75">
      <c r="I313" s="458"/>
    </row>
    <row r="314" spans="9:9" ht="12.75">
      <c r="I314" s="458"/>
    </row>
    <row r="315" spans="9:9" ht="12.75">
      <c r="I315" s="458"/>
    </row>
    <row r="316" spans="9:9" ht="12.75">
      <c r="I316" s="458"/>
    </row>
    <row r="317" spans="9:9" ht="12.75">
      <c r="I317" s="458"/>
    </row>
    <row r="318" spans="9:9" ht="12.75">
      <c r="I318" s="458"/>
    </row>
    <row r="319" spans="9:9" ht="12.75">
      <c r="I319" s="458"/>
    </row>
    <row r="320" spans="9:9" ht="12.75">
      <c r="I320" s="458"/>
    </row>
    <row r="321" spans="9:9" ht="12.75">
      <c r="I321" s="458"/>
    </row>
    <row r="322" spans="9:9" ht="12.75">
      <c r="I322" s="458"/>
    </row>
    <row r="323" spans="9:9" ht="12.75">
      <c r="I323" s="458"/>
    </row>
    <row r="324" spans="9:9" ht="12.75">
      <c r="I324" s="458"/>
    </row>
    <row r="325" spans="9:9" ht="12.75">
      <c r="I325" s="458"/>
    </row>
    <row r="326" spans="9:9" ht="12.75">
      <c r="I326" s="458"/>
    </row>
    <row r="327" spans="9:9" ht="12.75">
      <c r="I327" s="458"/>
    </row>
    <row r="328" spans="9:9" ht="12.75">
      <c r="I328" s="458"/>
    </row>
    <row r="329" spans="9:9" ht="12.75">
      <c r="I329" s="458"/>
    </row>
    <row r="330" spans="9:9" ht="12.75">
      <c r="I330" s="458"/>
    </row>
    <row r="331" spans="9:9" ht="12.75">
      <c r="I331" s="458"/>
    </row>
    <row r="332" spans="9:9" ht="12.75">
      <c r="I332" s="458"/>
    </row>
    <row r="333" spans="9:9" ht="12.75">
      <c r="I333" s="458"/>
    </row>
    <row r="334" spans="9:9" ht="12.75">
      <c r="I334" s="458"/>
    </row>
    <row r="335" spans="9:9" ht="12.75">
      <c r="I335" s="458"/>
    </row>
    <row r="336" spans="9:9" ht="12.75">
      <c r="I336" s="458"/>
    </row>
    <row r="337" spans="9:9" ht="12.75">
      <c r="I337" s="458"/>
    </row>
    <row r="338" spans="9:9" ht="12.75">
      <c r="I338" s="458"/>
    </row>
    <row r="339" spans="9:9" ht="12.75">
      <c r="I339" s="458"/>
    </row>
    <row r="340" spans="9:9" ht="12.75">
      <c r="I340" s="458"/>
    </row>
    <row r="341" spans="9:9" ht="12.75">
      <c r="I341" s="458"/>
    </row>
    <row r="342" spans="9:9" ht="12.75">
      <c r="I342" s="458"/>
    </row>
    <row r="343" spans="9:9" ht="12.75">
      <c r="I343" s="458"/>
    </row>
    <row r="344" spans="9:9" ht="12.75">
      <c r="I344" s="458"/>
    </row>
    <row r="345" spans="9:9" ht="12.75">
      <c r="I345" s="458"/>
    </row>
    <row r="346" spans="9:9" ht="12.75">
      <c r="I346" s="458"/>
    </row>
    <row r="347" spans="9:9" ht="12.75">
      <c r="I347" s="458"/>
    </row>
    <row r="348" spans="9:9" ht="12.75">
      <c r="I348" s="458"/>
    </row>
    <row r="349" spans="9:9" ht="12.75">
      <c r="I349" s="458"/>
    </row>
    <row r="350" spans="9:9" ht="12.75">
      <c r="I350" s="458"/>
    </row>
    <row r="351" spans="9:9" ht="12.75">
      <c r="I351" s="458"/>
    </row>
    <row r="352" spans="9:9" ht="12.75">
      <c r="I352" s="458"/>
    </row>
    <row r="353" spans="9:9" ht="12.75">
      <c r="I353" s="458"/>
    </row>
    <row r="354" spans="9:9" ht="12.75">
      <c r="I354" s="458"/>
    </row>
    <row r="355" spans="9:9" ht="12.75">
      <c r="I355" s="458"/>
    </row>
    <row r="356" spans="9:9" ht="12.75">
      <c r="I356" s="458"/>
    </row>
    <row r="357" spans="9:9" ht="12.75">
      <c r="I357" s="458"/>
    </row>
    <row r="358" spans="9:9" ht="12.75">
      <c r="I358" s="458"/>
    </row>
    <row r="359" spans="9:9" ht="12.75">
      <c r="I359" s="458"/>
    </row>
    <row r="360" spans="9:9" ht="12.75">
      <c r="I360" s="458"/>
    </row>
    <row r="361" spans="9:9" ht="12.75">
      <c r="I361" s="458"/>
    </row>
    <row r="362" spans="9:9" ht="12.75">
      <c r="I362" s="458"/>
    </row>
    <row r="363" spans="9:9" ht="12.75">
      <c r="I363" s="458"/>
    </row>
    <row r="364" spans="9:9" ht="12.75">
      <c r="I364" s="458"/>
    </row>
    <row r="365" spans="9:9" ht="12.75">
      <c r="I365" s="458"/>
    </row>
    <row r="366" spans="9:9" ht="12.75">
      <c r="I366" s="458"/>
    </row>
    <row r="367" spans="9:9" ht="12.75">
      <c r="I367" s="458"/>
    </row>
    <row r="368" spans="9:9" ht="12.75">
      <c r="I368" s="458"/>
    </row>
    <row r="369" spans="9:9" ht="12.75">
      <c r="I369" s="458"/>
    </row>
    <row r="370" spans="9:9" ht="12.75">
      <c r="I370" s="458"/>
    </row>
    <row r="371" spans="9:9" ht="12.75">
      <c r="I371" s="458"/>
    </row>
    <row r="372" spans="9:9" ht="12.75">
      <c r="I372" s="458"/>
    </row>
    <row r="373" spans="9:9" ht="12.75">
      <c r="I373" s="458"/>
    </row>
    <row r="374" spans="9:9" ht="12.75">
      <c r="I374" s="458"/>
    </row>
    <row r="375" spans="9:9" ht="12.75">
      <c r="I375" s="458"/>
    </row>
    <row r="376" spans="9:9" ht="12.75">
      <c r="I376" s="458"/>
    </row>
    <row r="377" spans="9:9" ht="12.75">
      <c r="I377" s="458"/>
    </row>
    <row r="378" spans="9:9" ht="12.75">
      <c r="I378" s="458"/>
    </row>
    <row r="379" spans="9:9" ht="12.75">
      <c r="I379" s="458"/>
    </row>
    <row r="380" spans="9:9" ht="12.75">
      <c r="I380" s="458"/>
    </row>
    <row r="381" spans="9:9" ht="12.75">
      <c r="I381" s="458"/>
    </row>
    <row r="382" spans="9:9" ht="12.75">
      <c r="I382" s="458"/>
    </row>
    <row r="383" spans="9:9" ht="12.75">
      <c r="I383" s="458"/>
    </row>
    <row r="384" spans="9:9" ht="12.75">
      <c r="I384" s="458"/>
    </row>
    <row r="385" spans="9:9" ht="12.75">
      <c r="I385" s="458"/>
    </row>
    <row r="386" spans="9:9" ht="12.75">
      <c r="I386" s="458"/>
    </row>
    <row r="387" spans="9:9" ht="12.75">
      <c r="I387" s="458"/>
    </row>
    <row r="388" spans="9:9" ht="12.75">
      <c r="I388" s="458"/>
    </row>
    <row r="389" spans="9:9" ht="12.75">
      <c r="I389" s="458"/>
    </row>
    <row r="390" spans="9:9" ht="12.75">
      <c r="I390" s="458"/>
    </row>
    <row r="391" spans="9:9" ht="12.75">
      <c r="I391" s="458"/>
    </row>
    <row r="392" spans="9:9" ht="12.75">
      <c r="I392" s="458"/>
    </row>
    <row r="393" spans="9:9" ht="12.75">
      <c r="I393" s="458"/>
    </row>
    <row r="394" spans="9:9" ht="12.75">
      <c r="I394" s="458"/>
    </row>
    <row r="395" spans="9:9" ht="12.75">
      <c r="I395" s="458"/>
    </row>
    <row r="396" spans="9:9" ht="12.75">
      <c r="I396" s="458"/>
    </row>
    <row r="397" spans="9:9" ht="12.75">
      <c r="I397" s="458"/>
    </row>
    <row r="398" spans="9:9" ht="12.75">
      <c r="I398" s="458"/>
    </row>
    <row r="399" spans="9:9" ht="12.75">
      <c r="I399" s="458"/>
    </row>
    <row r="400" spans="9:9" ht="12.75">
      <c r="I400" s="458"/>
    </row>
    <row r="401" spans="9:9" ht="12.75">
      <c r="I401" s="458"/>
    </row>
    <row r="402" spans="9:9" ht="12.75">
      <c r="I402" s="458"/>
    </row>
    <row r="403" spans="9:9" ht="12.75">
      <c r="I403" s="458"/>
    </row>
    <row r="404" spans="9:9" ht="12.75">
      <c r="I404" s="458"/>
    </row>
    <row r="405" spans="9:9" ht="12.75">
      <c r="I405" s="458"/>
    </row>
    <row r="406" spans="9:9" ht="12.75">
      <c r="I406" s="458"/>
    </row>
    <row r="407" spans="9:9" ht="12.75">
      <c r="I407" s="458"/>
    </row>
    <row r="408" spans="9:9" ht="12.75">
      <c r="I408" s="458"/>
    </row>
    <row r="409" spans="9:9" ht="12.75">
      <c r="I409" s="458"/>
    </row>
    <row r="410" spans="9:9" ht="12.75">
      <c r="I410" s="458"/>
    </row>
    <row r="411" spans="9:9" ht="12.75">
      <c r="I411" s="458"/>
    </row>
    <row r="412" spans="9:9" ht="12.75">
      <c r="I412" s="458"/>
    </row>
    <row r="413" spans="9:9" ht="12.75">
      <c r="I413" s="458"/>
    </row>
    <row r="414" spans="9:9" ht="12.75">
      <c r="I414" s="458"/>
    </row>
    <row r="415" spans="9:9" ht="12.75">
      <c r="I415" s="458"/>
    </row>
    <row r="416" spans="9:9" ht="12.75">
      <c r="I416" s="458"/>
    </row>
    <row r="417" spans="9:9" ht="12.75">
      <c r="I417" s="458"/>
    </row>
    <row r="418" spans="9:9" ht="12.75">
      <c r="I418" s="458"/>
    </row>
    <row r="419" spans="9:9" ht="12.75">
      <c r="I419" s="458"/>
    </row>
    <row r="420" spans="9:9" ht="12.75">
      <c r="I420" s="458"/>
    </row>
    <row r="421" spans="9:9" ht="12.75">
      <c r="I421" s="458"/>
    </row>
    <row r="422" spans="9:9" ht="12.75">
      <c r="I422" s="458"/>
    </row>
    <row r="423" spans="9:9" ht="12.75">
      <c r="I423" s="458"/>
    </row>
    <row r="424" spans="9:9" ht="12.75">
      <c r="I424" s="458"/>
    </row>
    <row r="425" spans="9:9" ht="12.75">
      <c r="I425" s="458"/>
    </row>
    <row r="426" spans="9:9" ht="12.75">
      <c r="I426" s="458"/>
    </row>
    <row r="427" spans="9:9" ht="12.75">
      <c r="I427" s="458"/>
    </row>
    <row r="428" spans="9:9" ht="12.75">
      <c r="I428" s="458"/>
    </row>
    <row r="429" spans="9:9" ht="12.75">
      <c r="I429" s="458"/>
    </row>
    <row r="430" spans="9:9" ht="12.75">
      <c r="I430" s="458"/>
    </row>
    <row r="431" spans="9:9" ht="12.75">
      <c r="I431" s="458"/>
    </row>
    <row r="432" spans="9:9" ht="12.75">
      <c r="I432" s="458"/>
    </row>
    <row r="433" spans="9:9" ht="12.75">
      <c r="I433" s="458"/>
    </row>
    <row r="434" spans="9:9" ht="12.75">
      <c r="I434" s="458"/>
    </row>
    <row r="435" spans="9:9" ht="12.75">
      <c r="I435" s="458"/>
    </row>
    <row r="436" spans="9:9" ht="12.75">
      <c r="I436" s="458"/>
    </row>
    <row r="437" spans="9:9" ht="12.75">
      <c r="I437" s="458"/>
    </row>
    <row r="438" spans="9:9" ht="12.75">
      <c r="I438" s="458"/>
    </row>
    <row r="439" spans="9:9" ht="12.75">
      <c r="I439" s="458"/>
    </row>
    <row r="440" spans="9:9" ht="12.75">
      <c r="I440" s="458"/>
    </row>
    <row r="441" spans="9:9" ht="12.75">
      <c r="I441" s="458"/>
    </row>
    <row r="442" spans="9:9" ht="12.75">
      <c r="I442" s="458"/>
    </row>
    <row r="443" spans="9:9" ht="12.75">
      <c r="I443" s="458"/>
    </row>
    <row r="444" spans="9:9" ht="12.75">
      <c r="I444" s="458"/>
    </row>
    <row r="445" spans="9:9" ht="12.75">
      <c r="I445" s="458"/>
    </row>
    <row r="446" spans="9:9" ht="12.75">
      <c r="I446" s="458"/>
    </row>
    <row r="447" spans="9:9" ht="12.75">
      <c r="I447" s="458"/>
    </row>
    <row r="448" spans="9:9" ht="12.75">
      <c r="I448" s="458"/>
    </row>
    <row r="449" spans="9:9" ht="12.75">
      <c r="I449" s="458"/>
    </row>
    <row r="450" spans="9:9" ht="12.75">
      <c r="I450" s="458"/>
    </row>
    <row r="451" spans="9:9" ht="12.75">
      <c r="I451" s="458"/>
    </row>
    <row r="452" spans="9:9" ht="12.75">
      <c r="I452" s="458"/>
    </row>
    <row r="453" spans="9:9" ht="12.75">
      <c r="I453" s="458"/>
    </row>
    <row r="454" spans="9:9" ht="12.75">
      <c r="I454" s="458"/>
    </row>
    <row r="455" spans="9:9" ht="12.75">
      <c r="I455" s="458"/>
    </row>
    <row r="456" spans="9:9" ht="12.75">
      <c r="I456" s="458"/>
    </row>
    <row r="457" spans="9:9" ht="12.75">
      <c r="I457" s="458"/>
    </row>
    <row r="458" spans="9:9" ht="12.75">
      <c r="I458" s="458"/>
    </row>
    <row r="459" spans="9:9" ht="12.75">
      <c r="I459" s="458"/>
    </row>
    <row r="460" spans="9:9" ht="12.75">
      <c r="I460" s="458"/>
    </row>
    <row r="461" spans="9:9" ht="12.75">
      <c r="I461" s="458"/>
    </row>
    <row r="462" spans="9:9" ht="12.75">
      <c r="I462" s="458"/>
    </row>
    <row r="463" spans="9:9" ht="12.75">
      <c r="I463" s="458"/>
    </row>
    <row r="464" spans="9:9" ht="12.75">
      <c r="I464" s="458"/>
    </row>
    <row r="465" spans="9:9" ht="12.75">
      <c r="I465" s="458"/>
    </row>
    <row r="466" spans="9:9" ht="12.75">
      <c r="I466" s="458"/>
    </row>
    <row r="467" spans="9:9" ht="12.75">
      <c r="I467" s="458"/>
    </row>
    <row r="468" spans="9:9" ht="12.75">
      <c r="I468" s="458"/>
    </row>
    <row r="469" spans="9:9" ht="12.75">
      <c r="I469" s="458"/>
    </row>
    <row r="470" spans="9:9" ht="12.75">
      <c r="I470" s="458"/>
    </row>
    <row r="471" spans="9:9" ht="12.75">
      <c r="I471" s="458"/>
    </row>
    <row r="472" spans="9:9" ht="12.75">
      <c r="I472" s="458"/>
    </row>
    <row r="473" spans="9:9" ht="12.75">
      <c r="I473" s="458"/>
    </row>
    <row r="474" spans="9:9" ht="12.75">
      <c r="I474" s="458"/>
    </row>
    <row r="475" spans="9:9" ht="12.75">
      <c r="I475" s="458"/>
    </row>
    <row r="476" spans="9:9" ht="12.75">
      <c r="I476" s="458"/>
    </row>
    <row r="477" spans="9:9" ht="12.75">
      <c r="I477" s="458"/>
    </row>
    <row r="478" spans="9:9" ht="12.75">
      <c r="I478" s="458"/>
    </row>
    <row r="479" spans="9:9" ht="12.75">
      <c r="I479" s="458"/>
    </row>
    <row r="480" spans="9:9" ht="12.75">
      <c r="I480" s="458"/>
    </row>
    <row r="481" spans="9:9" ht="12.75">
      <c r="I481" s="458"/>
    </row>
    <row r="482" spans="9:9" ht="12.75">
      <c r="I482" s="458"/>
    </row>
    <row r="483" spans="9:9" ht="12.75">
      <c r="I483" s="458"/>
    </row>
    <row r="484" spans="9:9" ht="12.75">
      <c r="I484" s="458"/>
    </row>
    <row r="485" spans="9:9" ht="12.75">
      <c r="I485" s="458"/>
    </row>
    <row r="486" spans="9:9" ht="12.75">
      <c r="I486" s="458"/>
    </row>
    <row r="487" spans="9:9" ht="12.75">
      <c r="I487" s="458"/>
    </row>
    <row r="488" spans="9:9" ht="12.75">
      <c r="I488" s="458"/>
    </row>
    <row r="489" spans="9:9" ht="12.75">
      <c r="I489" s="458"/>
    </row>
    <row r="490" spans="9:9" ht="12.75">
      <c r="I490" s="458"/>
    </row>
    <row r="491" spans="9:9" ht="12.75">
      <c r="I491" s="458"/>
    </row>
    <row r="492" spans="9:9" ht="12.75">
      <c r="I492" s="458"/>
    </row>
    <row r="493" spans="9:9" ht="12.75">
      <c r="I493" s="458"/>
    </row>
    <row r="494" spans="9:9" ht="12.75">
      <c r="I494" s="458"/>
    </row>
    <row r="495" spans="9:9" ht="12.75">
      <c r="I495" s="458"/>
    </row>
    <row r="496" spans="9:9" ht="12.75">
      <c r="I496" s="458"/>
    </row>
    <row r="497" spans="9:9" ht="12.75">
      <c r="I497" s="458"/>
    </row>
    <row r="498" spans="9:9" ht="12.75">
      <c r="I498" s="458"/>
    </row>
    <row r="499" spans="9:9" ht="12.75">
      <c r="I499" s="458"/>
    </row>
    <row r="500" spans="9:9" ht="12.75">
      <c r="I500" s="458"/>
    </row>
    <row r="501" spans="9:9" ht="12.75">
      <c r="I501" s="458"/>
    </row>
    <row r="502" spans="9:9" ht="12.75">
      <c r="I502" s="458"/>
    </row>
    <row r="503" spans="9:9" ht="12.75">
      <c r="I503" s="458"/>
    </row>
    <row r="504" spans="9:9" ht="12.75">
      <c r="I504" s="458"/>
    </row>
    <row r="505" spans="9:9" ht="12.75">
      <c r="I505" s="458"/>
    </row>
    <row r="506" spans="9:9" ht="12.75">
      <c r="I506" s="458"/>
    </row>
    <row r="507" spans="9:9" ht="12.75">
      <c r="I507" s="458"/>
    </row>
    <row r="508" spans="9:9" ht="12.75">
      <c r="I508" s="458"/>
    </row>
    <row r="509" spans="9:9" ht="12.75">
      <c r="I509" s="458"/>
    </row>
    <row r="510" spans="9:9" ht="12.75">
      <c r="I510" s="458"/>
    </row>
    <row r="511" spans="9:9" ht="12.75">
      <c r="I511" s="458"/>
    </row>
    <row r="512" spans="9:9" ht="12.75">
      <c r="I512" s="458"/>
    </row>
    <row r="513" spans="9:9" ht="12.75">
      <c r="I513" s="458"/>
    </row>
    <row r="514" spans="9:9" ht="12.75">
      <c r="I514" s="458"/>
    </row>
    <row r="515" spans="9:9" ht="12.75">
      <c r="I515" s="458"/>
    </row>
    <row r="516" spans="9:9" ht="12.75">
      <c r="I516" s="458"/>
    </row>
    <row r="517" spans="9:9" ht="12.75">
      <c r="I517" s="458"/>
    </row>
    <row r="518" spans="9:9" ht="12.75">
      <c r="I518" s="458"/>
    </row>
    <row r="519" spans="9:9" ht="12.75">
      <c r="I519" s="458"/>
    </row>
    <row r="520" spans="9:9" ht="12.75">
      <c r="I520" s="458"/>
    </row>
    <row r="521" spans="9:9" ht="12.75">
      <c r="I521" s="458"/>
    </row>
    <row r="522" spans="9:9" ht="12.75">
      <c r="I522" s="458"/>
    </row>
    <row r="523" spans="9:9" ht="12.75">
      <c r="I523" s="458"/>
    </row>
    <row r="524" spans="9:9" ht="12.75">
      <c r="I524" s="458"/>
    </row>
    <row r="525" spans="9:9" ht="12.75">
      <c r="I525" s="458"/>
    </row>
    <row r="526" spans="9:9" ht="12.75">
      <c r="I526" s="458"/>
    </row>
    <row r="527" spans="9:9" ht="12.75">
      <c r="I527" s="458"/>
    </row>
    <row r="528" spans="9:9" ht="12.75">
      <c r="I528" s="458"/>
    </row>
    <row r="529" spans="9:9" ht="12.75">
      <c r="I529" s="458"/>
    </row>
    <row r="530" spans="9:9" ht="12.75">
      <c r="I530" s="458"/>
    </row>
    <row r="531" spans="9:9" ht="12.75">
      <c r="I531" s="458"/>
    </row>
    <row r="532" spans="9:9" ht="12.75">
      <c r="I532" s="458"/>
    </row>
    <row r="533" spans="9:9" ht="12.75">
      <c r="I533" s="458"/>
    </row>
    <row r="534" spans="9:9" ht="12.75">
      <c r="I534" s="458"/>
    </row>
    <row r="535" spans="9:9" ht="12.75">
      <c r="I535" s="458"/>
    </row>
    <row r="536" spans="9:9" ht="12.75">
      <c r="I536" s="458"/>
    </row>
    <row r="537" spans="9:9" ht="12.75">
      <c r="I537" s="458"/>
    </row>
    <row r="538" spans="9:9" ht="12.75">
      <c r="I538" s="458"/>
    </row>
    <row r="539" spans="9:9" ht="12.75">
      <c r="I539" s="458"/>
    </row>
    <row r="540" spans="9:9" ht="12.75">
      <c r="I540" s="458"/>
    </row>
    <row r="541" spans="9:9" ht="12.75">
      <c r="I541" s="458"/>
    </row>
    <row r="542" spans="9:9" ht="12.75">
      <c r="I542" s="458"/>
    </row>
    <row r="543" spans="9:9" ht="12.75">
      <c r="I543" s="458"/>
    </row>
    <row r="544" spans="9:9" ht="12.75">
      <c r="I544" s="458"/>
    </row>
    <row r="545" spans="9:9" ht="12.75">
      <c r="I545" s="458"/>
    </row>
    <row r="546" spans="9:9" ht="12.75">
      <c r="I546" s="458"/>
    </row>
    <row r="547" spans="9:9" ht="12.75">
      <c r="I547" s="458"/>
    </row>
    <row r="548" spans="9:9" ht="12.75">
      <c r="I548" s="458"/>
    </row>
    <row r="549" spans="9:9" ht="12.75">
      <c r="I549" s="458"/>
    </row>
    <row r="550" spans="9:9" ht="12.75">
      <c r="I550" s="458"/>
    </row>
    <row r="551" spans="9:9" ht="12.75">
      <c r="I551" s="458"/>
    </row>
    <row r="552" spans="9:9" ht="12.75">
      <c r="I552" s="458"/>
    </row>
    <row r="553" spans="9:9" ht="12.75">
      <c r="I553" s="458"/>
    </row>
    <row r="554" spans="9:9" ht="12.75">
      <c r="I554" s="458"/>
    </row>
    <row r="555" spans="9:9" ht="12.75">
      <c r="I555" s="458"/>
    </row>
    <row r="556" spans="9:9" ht="12.75">
      <c r="I556" s="458"/>
    </row>
    <row r="557" spans="9:9" ht="12.75">
      <c r="I557" s="458"/>
    </row>
    <row r="558" spans="9:9" ht="12.75">
      <c r="I558" s="458"/>
    </row>
    <row r="559" spans="9:9" ht="12.75">
      <c r="I559" s="458"/>
    </row>
    <row r="560" spans="9:9" ht="12.75">
      <c r="I560" s="458"/>
    </row>
    <row r="561" spans="9:9" ht="12.75">
      <c r="I561" s="458"/>
    </row>
    <row r="562" spans="9:9" ht="12.75">
      <c r="I562" s="458"/>
    </row>
    <row r="563" spans="9:9" ht="12.75">
      <c r="I563" s="458"/>
    </row>
    <row r="564" spans="9:9" ht="12.75">
      <c r="I564" s="458"/>
    </row>
    <row r="565" spans="9:9" ht="12.75">
      <c r="I565" s="458"/>
    </row>
    <row r="566" spans="9:9" ht="12.75">
      <c r="I566" s="458"/>
    </row>
    <row r="567" spans="9:9" ht="12.75">
      <c r="I567" s="458"/>
    </row>
    <row r="568" spans="9:9" ht="12.75">
      <c r="I568" s="458"/>
    </row>
    <row r="569" spans="9:9" ht="12.75">
      <c r="I569" s="458"/>
    </row>
    <row r="570" spans="9:9" ht="12.75">
      <c r="I570" s="458"/>
    </row>
    <row r="571" spans="9:9" ht="12.75">
      <c r="I571" s="458"/>
    </row>
    <row r="572" spans="9:9" ht="12.75">
      <c r="I572" s="458"/>
    </row>
    <row r="573" spans="9:9" ht="12.75">
      <c r="I573" s="458"/>
    </row>
    <row r="574" spans="9:9" ht="12.75">
      <c r="I574" s="458"/>
    </row>
    <row r="575" spans="9:9" ht="12.75">
      <c r="I575" s="458"/>
    </row>
    <row r="576" spans="9:9" ht="12.75">
      <c r="I576" s="458"/>
    </row>
    <row r="577" spans="9:9" ht="12.75">
      <c r="I577" s="458"/>
    </row>
    <row r="578" spans="9:9" ht="12.75">
      <c r="I578" s="458"/>
    </row>
    <row r="579" spans="9:9" ht="12.75">
      <c r="I579" s="458"/>
    </row>
    <row r="580" spans="9:9" ht="12.75">
      <c r="I580" s="458"/>
    </row>
    <row r="581" spans="9:9" ht="12.75">
      <c r="I581" s="458"/>
    </row>
    <row r="582" spans="9:9" ht="12.75">
      <c r="I582" s="458"/>
    </row>
    <row r="583" spans="9:9" ht="12.75">
      <c r="I583" s="458"/>
    </row>
    <row r="584" spans="9:9" ht="12.75">
      <c r="I584" s="458"/>
    </row>
    <row r="585" spans="9:9" ht="12.75">
      <c r="I585" s="458"/>
    </row>
    <row r="586" spans="9:9" ht="12.75">
      <c r="I586" s="458"/>
    </row>
    <row r="587" spans="9:9" ht="12.75">
      <c r="I587" s="458"/>
    </row>
    <row r="588" spans="9:9" ht="12.75">
      <c r="I588" s="458"/>
    </row>
    <row r="589" spans="9:9" ht="12.75">
      <c r="I589" s="458"/>
    </row>
    <row r="590" spans="9:9" ht="12.75">
      <c r="I590" s="458"/>
    </row>
    <row r="591" spans="9:9" ht="12.75">
      <c r="I591" s="458"/>
    </row>
    <row r="592" spans="9:9" ht="12.75">
      <c r="I592" s="458"/>
    </row>
    <row r="593" spans="9:9" ht="12.75">
      <c r="I593" s="458"/>
    </row>
    <row r="594" spans="9:9" ht="12.75">
      <c r="I594" s="458"/>
    </row>
    <row r="595" spans="9:9" ht="12.75">
      <c r="I595" s="458"/>
    </row>
    <row r="596" spans="9:9" ht="12.75">
      <c r="I596" s="458"/>
    </row>
    <row r="597" spans="9:9" ht="12.75">
      <c r="I597" s="458"/>
    </row>
    <row r="598" spans="9:9" ht="12.75">
      <c r="I598" s="458"/>
    </row>
    <row r="599" spans="9:9" ht="12.75">
      <c r="I599" s="458"/>
    </row>
    <row r="600" spans="9:9" ht="12.75">
      <c r="I600" s="458"/>
    </row>
    <row r="601" spans="9:9" ht="12.75">
      <c r="I601" s="458"/>
    </row>
    <row r="602" spans="9:9" ht="12.75">
      <c r="I602" s="458"/>
    </row>
    <row r="603" spans="9:9" ht="12.75">
      <c r="I603" s="458"/>
    </row>
    <row r="604" spans="9:9" ht="12.75">
      <c r="I604" s="458"/>
    </row>
    <row r="605" spans="9:9" ht="12.75">
      <c r="I605" s="458"/>
    </row>
    <row r="606" spans="9:9" ht="12.75">
      <c r="I606" s="458"/>
    </row>
    <row r="607" spans="9:9" ht="12.75">
      <c r="I607" s="458"/>
    </row>
    <row r="608" spans="9:9" ht="12.75">
      <c r="I608" s="458"/>
    </row>
    <row r="609" spans="9:9" ht="12.75">
      <c r="I609" s="458"/>
    </row>
    <row r="610" spans="9:9" ht="12.75">
      <c r="I610" s="458"/>
    </row>
    <row r="611" spans="9:9" ht="12.75">
      <c r="I611" s="458"/>
    </row>
    <row r="612" spans="9:9" ht="12.75">
      <c r="I612" s="458"/>
    </row>
    <row r="613" spans="9:9" ht="12.75">
      <c r="I613" s="458"/>
    </row>
    <row r="614" spans="9:9" ht="12.75">
      <c r="I614" s="458"/>
    </row>
    <row r="615" spans="9:9" ht="12.75">
      <c r="I615" s="458"/>
    </row>
    <row r="616" spans="9:9" ht="12.75">
      <c r="I616" s="458"/>
    </row>
    <row r="617" spans="9:9" ht="12.75">
      <c r="I617" s="458"/>
    </row>
    <row r="618" spans="9:9" ht="12.75">
      <c r="I618" s="458"/>
    </row>
    <row r="619" spans="9:9" ht="12.75">
      <c r="I619" s="458"/>
    </row>
    <row r="620" spans="9:9" ht="12.75">
      <c r="I620" s="458"/>
    </row>
    <row r="621" spans="9:9" ht="12.75">
      <c r="I621" s="458"/>
    </row>
    <row r="622" spans="9:9" ht="12.75">
      <c r="I622" s="458"/>
    </row>
    <row r="623" spans="9:9" ht="12.75">
      <c r="I623" s="458"/>
    </row>
    <row r="624" spans="9:9" ht="12.75">
      <c r="I624" s="458"/>
    </row>
    <row r="625" spans="9:9" ht="12.75">
      <c r="I625" s="458"/>
    </row>
    <row r="626" spans="9:9" ht="12.75">
      <c r="I626" s="458"/>
    </row>
    <row r="627" spans="9:9" ht="12.75">
      <c r="I627" s="458"/>
    </row>
    <row r="628" spans="9:9" ht="12.75">
      <c r="I628" s="458"/>
    </row>
    <row r="629" spans="9:9" ht="12.75">
      <c r="I629" s="458"/>
    </row>
    <row r="630" spans="9:9" ht="12.75">
      <c r="I630" s="458"/>
    </row>
    <row r="631" spans="9:9" ht="12.75">
      <c r="I631" s="458"/>
    </row>
    <row r="632" spans="9:9" ht="12.75">
      <c r="I632" s="458"/>
    </row>
    <row r="633" spans="9:9" ht="12.75">
      <c r="I633" s="458"/>
    </row>
    <row r="634" spans="9:9" ht="12.75">
      <c r="I634" s="458"/>
    </row>
    <row r="635" spans="9:9" ht="12.75">
      <c r="I635" s="458"/>
    </row>
    <row r="636" spans="9:9" ht="12.75">
      <c r="I636" s="458"/>
    </row>
    <row r="637" spans="9:9" ht="12.75">
      <c r="I637" s="458"/>
    </row>
    <row r="638" spans="9:9" ht="12.75">
      <c r="I638" s="458"/>
    </row>
    <row r="639" spans="9:9" ht="12.75">
      <c r="I639" s="458"/>
    </row>
    <row r="640" spans="9:9" ht="12.75">
      <c r="I640" s="458"/>
    </row>
    <row r="641" spans="9:9" ht="12.75">
      <c r="I641" s="458"/>
    </row>
    <row r="642" spans="9:9" ht="12.75">
      <c r="I642" s="458"/>
    </row>
    <row r="643" spans="9:9" ht="12.75">
      <c r="I643" s="458"/>
    </row>
    <row r="644" spans="9:9" ht="12.75">
      <c r="I644" s="458"/>
    </row>
    <row r="645" spans="9:9" ht="12.75">
      <c r="I645" s="458"/>
    </row>
    <row r="646" spans="9:9" ht="12.75">
      <c r="I646" s="458"/>
    </row>
    <row r="647" spans="9:9" ht="12.75">
      <c r="I647" s="458"/>
    </row>
    <row r="648" spans="9:9" ht="12.75">
      <c r="I648" s="458"/>
    </row>
    <row r="649" spans="9:9" ht="12.75">
      <c r="I649" s="458"/>
    </row>
    <row r="650" spans="9:9" ht="12.75">
      <c r="I650" s="458"/>
    </row>
    <row r="651" spans="9:9" ht="12.75">
      <c r="I651" s="458"/>
    </row>
    <row r="652" spans="9:9" ht="12.75">
      <c r="I652" s="458"/>
    </row>
    <row r="653" spans="9:9" ht="12.75">
      <c r="I653" s="458"/>
    </row>
    <row r="654" spans="9:9" ht="12.75">
      <c r="I654" s="458"/>
    </row>
    <row r="655" spans="9:9" ht="12.75">
      <c r="I655" s="458"/>
    </row>
    <row r="656" spans="9:9" ht="12.75">
      <c r="I656" s="458"/>
    </row>
    <row r="657" spans="9:9" ht="12.75">
      <c r="I657" s="458"/>
    </row>
    <row r="658" spans="9:9" ht="12.75">
      <c r="I658" s="458"/>
    </row>
    <row r="659" spans="9:9" ht="12.75">
      <c r="I659" s="458"/>
    </row>
    <row r="660" spans="9:9" ht="12.75">
      <c r="I660" s="458"/>
    </row>
    <row r="661" spans="9:9" ht="12.75">
      <c r="I661" s="458"/>
    </row>
    <row r="662" spans="9:9" ht="12.75">
      <c r="I662" s="458"/>
    </row>
    <row r="663" spans="9:9" ht="12.75">
      <c r="I663" s="458"/>
    </row>
    <row r="664" spans="9:9" ht="12.75">
      <c r="I664" s="458"/>
    </row>
    <row r="665" spans="9:9" ht="12.75">
      <c r="I665" s="458"/>
    </row>
    <row r="666" spans="9:9" ht="12.75">
      <c r="I666" s="458"/>
    </row>
    <row r="667" spans="9:9" ht="12.75">
      <c r="I667" s="458"/>
    </row>
    <row r="668" spans="9:9" ht="12.75">
      <c r="I668" s="458"/>
    </row>
    <row r="669" spans="9:9" ht="12.75">
      <c r="I669" s="458"/>
    </row>
    <row r="670" spans="9:9" ht="12.75">
      <c r="I670" s="458"/>
    </row>
    <row r="671" spans="9:9" ht="12.75">
      <c r="I671" s="458"/>
    </row>
    <row r="672" spans="9:9" ht="12.75">
      <c r="I672" s="458"/>
    </row>
    <row r="673" spans="9:9" ht="12.75">
      <c r="I673" s="458"/>
    </row>
    <row r="674" spans="9:9" ht="12.75">
      <c r="I674" s="458"/>
    </row>
    <row r="675" spans="9:9" ht="12.75">
      <c r="I675" s="458"/>
    </row>
    <row r="676" spans="9:9" ht="12.75">
      <c r="I676" s="458"/>
    </row>
    <row r="677" spans="9:9" ht="12.75">
      <c r="I677" s="458"/>
    </row>
    <row r="678" spans="9:9" ht="12.75">
      <c r="I678" s="458"/>
    </row>
    <row r="679" spans="9:9" ht="12.75">
      <c r="I679" s="458"/>
    </row>
    <row r="680" spans="9:9" ht="12.75">
      <c r="I680" s="458"/>
    </row>
    <row r="681" spans="9:9" ht="12.75">
      <c r="I681" s="458"/>
    </row>
    <row r="682" spans="9:9" ht="12.75">
      <c r="I682" s="458"/>
    </row>
    <row r="683" spans="9:9" ht="12.75">
      <c r="I683" s="458"/>
    </row>
    <row r="684" spans="9:9" ht="12.75">
      <c r="I684" s="458"/>
    </row>
    <row r="685" spans="9:9" ht="12.75">
      <c r="I685" s="458"/>
    </row>
    <row r="686" spans="9:9" ht="12.75">
      <c r="I686" s="458"/>
    </row>
    <row r="687" spans="9:9" ht="12.75">
      <c r="I687" s="458"/>
    </row>
    <row r="688" spans="9:9" ht="12.75">
      <c r="I688" s="458"/>
    </row>
    <row r="689" spans="9:9" ht="12.75">
      <c r="I689" s="458"/>
    </row>
    <row r="690" spans="9:9" ht="12.75">
      <c r="I690" s="458"/>
    </row>
    <row r="691" spans="9:9" ht="12.75">
      <c r="I691" s="458"/>
    </row>
    <row r="692" spans="9:9" ht="12.75">
      <c r="I692" s="458"/>
    </row>
    <row r="693" spans="9:9" ht="12.75">
      <c r="I693" s="458"/>
    </row>
    <row r="694" spans="9:9" ht="12.75">
      <c r="I694" s="458"/>
    </row>
    <row r="695" spans="9:9" ht="12.75">
      <c r="I695" s="458"/>
    </row>
    <row r="696" spans="9:9" ht="12.75">
      <c r="I696" s="458"/>
    </row>
    <row r="697" spans="9:9" ht="12.75">
      <c r="I697" s="458"/>
    </row>
    <row r="698" spans="9:9" ht="12.75">
      <c r="I698" s="458"/>
    </row>
    <row r="699" spans="9:9" ht="12.75">
      <c r="I699" s="458"/>
    </row>
    <row r="700" spans="9:9" ht="12.75">
      <c r="I700" s="458"/>
    </row>
    <row r="701" spans="9:9" ht="12.75">
      <c r="I701" s="458"/>
    </row>
    <row r="702" spans="9:9" ht="12.75">
      <c r="I702" s="458"/>
    </row>
    <row r="703" spans="9:9" ht="12.75">
      <c r="I703" s="458"/>
    </row>
    <row r="704" spans="9:9" ht="12.75">
      <c r="I704" s="458"/>
    </row>
    <row r="705" spans="9:9" ht="12.75">
      <c r="I705" s="458"/>
    </row>
    <row r="706" spans="9:9" ht="12.75">
      <c r="I706" s="458"/>
    </row>
    <row r="707" spans="9:9" ht="12.75">
      <c r="I707" s="458"/>
    </row>
    <row r="708" spans="9:9" ht="12.75">
      <c r="I708" s="458"/>
    </row>
    <row r="709" spans="9:9" ht="12.75">
      <c r="I709" s="458"/>
    </row>
    <row r="710" spans="9:9" ht="12.75">
      <c r="I710" s="458"/>
    </row>
    <row r="711" spans="9:9" ht="12.75">
      <c r="I711" s="458"/>
    </row>
    <row r="712" spans="9:9" ht="12.75">
      <c r="I712" s="458"/>
    </row>
    <row r="713" spans="9:9" ht="12.75">
      <c r="I713" s="458"/>
    </row>
    <row r="714" spans="9:9" ht="12.75">
      <c r="I714" s="458"/>
    </row>
    <row r="715" spans="9:9" ht="12.75">
      <c r="I715" s="458"/>
    </row>
    <row r="716" spans="9:9" ht="12.75">
      <c r="I716" s="458"/>
    </row>
    <row r="717" spans="9:9" ht="12.75">
      <c r="I717" s="458"/>
    </row>
    <row r="718" spans="9:9" ht="12.75">
      <c r="I718" s="458"/>
    </row>
    <row r="719" spans="9:9" ht="12.75">
      <c r="I719" s="458"/>
    </row>
    <row r="720" spans="9:9" ht="12.75">
      <c r="I720" s="458"/>
    </row>
    <row r="721" spans="9:9" ht="12.75">
      <c r="I721" s="458"/>
    </row>
    <row r="722" spans="9:9" ht="12.75">
      <c r="I722" s="458"/>
    </row>
    <row r="723" spans="9:9" ht="12.75">
      <c r="I723" s="458"/>
    </row>
    <row r="724" spans="9:9" ht="12.75">
      <c r="I724" s="458"/>
    </row>
    <row r="725" spans="9:9" ht="12.75">
      <c r="I725" s="458"/>
    </row>
    <row r="726" spans="9:9" ht="12.75">
      <c r="I726" s="458"/>
    </row>
    <row r="727" spans="9:9" ht="12.75">
      <c r="I727" s="458"/>
    </row>
    <row r="728" spans="9:9" ht="12.75">
      <c r="I728" s="458"/>
    </row>
    <row r="729" spans="9:9" ht="12.75">
      <c r="I729" s="458"/>
    </row>
    <row r="730" spans="9:9" ht="12.75">
      <c r="I730" s="458"/>
    </row>
    <row r="731" spans="9:9" ht="12.75">
      <c r="I731" s="458"/>
    </row>
    <row r="732" spans="9:9" ht="12.75">
      <c r="I732" s="458"/>
    </row>
    <row r="733" spans="9:9" ht="12.75">
      <c r="I733" s="458"/>
    </row>
    <row r="734" spans="9:9" ht="12.75">
      <c r="I734" s="458"/>
    </row>
    <row r="735" spans="9:9" ht="12.75">
      <c r="I735" s="458"/>
    </row>
    <row r="736" spans="9:9" ht="12.75">
      <c r="I736" s="458"/>
    </row>
    <row r="737" spans="9:9" ht="12.75">
      <c r="I737" s="458"/>
    </row>
    <row r="738" spans="9:9" ht="12.75">
      <c r="I738" s="458"/>
    </row>
    <row r="739" spans="9:9" ht="12.75">
      <c r="I739" s="458"/>
    </row>
    <row r="740" spans="9:9" ht="12.75">
      <c r="I740" s="458"/>
    </row>
    <row r="741" spans="9:9" ht="12.75">
      <c r="I741" s="458"/>
    </row>
    <row r="742" spans="9:9" ht="12.75">
      <c r="I742" s="458"/>
    </row>
    <row r="743" spans="9:9" ht="12.75">
      <c r="I743" s="458"/>
    </row>
    <row r="744" spans="9:9" ht="12.75">
      <c r="I744" s="458"/>
    </row>
    <row r="745" spans="9:9" ht="12.75">
      <c r="I745" s="458"/>
    </row>
    <row r="746" spans="9:9" ht="12.75">
      <c r="I746" s="458"/>
    </row>
    <row r="747" spans="9:9" ht="12.75">
      <c r="I747" s="458"/>
    </row>
    <row r="748" spans="9:9" ht="12.75">
      <c r="I748" s="458"/>
    </row>
    <row r="749" spans="9:9" ht="12.75">
      <c r="I749" s="458"/>
    </row>
    <row r="750" spans="9:9" ht="12.75">
      <c r="I750" s="458"/>
    </row>
    <row r="751" spans="9:9" ht="12.75">
      <c r="I751" s="458"/>
    </row>
    <row r="752" spans="9:9" ht="12.75">
      <c r="I752" s="458"/>
    </row>
    <row r="753" spans="9:9" ht="12.75">
      <c r="I753" s="458"/>
    </row>
    <row r="754" spans="9:9" ht="12.75">
      <c r="I754" s="458"/>
    </row>
    <row r="755" spans="9:9" ht="12.75">
      <c r="I755" s="458"/>
    </row>
    <row r="756" spans="9:9" ht="12.75">
      <c r="I756" s="458"/>
    </row>
    <row r="757" spans="9:9" ht="12.75">
      <c r="I757" s="458"/>
    </row>
    <row r="758" spans="9:9" ht="12.75">
      <c r="I758" s="458"/>
    </row>
    <row r="759" spans="9:9" ht="12.75">
      <c r="I759" s="458"/>
    </row>
    <row r="760" spans="9:9" ht="12.75">
      <c r="I760" s="458"/>
    </row>
    <row r="761" spans="9:9" ht="12.75">
      <c r="I761" s="458"/>
    </row>
    <row r="762" spans="9:9" ht="12.75">
      <c r="I762" s="458"/>
    </row>
    <row r="763" spans="9:9" ht="12.75">
      <c r="I763" s="458"/>
    </row>
    <row r="764" spans="9:9" ht="12.75">
      <c r="I764" s="458"/>
    </row>
    <row r="765" spans="9:9" ht="12.75">
      <c r="I765" s="458"/>
    </row>
    <row r="766" spans="9:9" ht="12.75">
      <c r="I766" s="458"/>
    </row>
    <row r="767" spans="9:9" ht="12.75">
      <c r="I767" s="458"/>
    </row>
    <row r="768" spans="9:9" ht="12.75">
      <c r="I768" s="458"/>
    </row>
    <row r="769" spans="9:9" ht="12.75">
      <c r="I769" s="458"/>
    </row>
    <row r="770" spans="9:9" ht="12.75">
      <c r="I770" s="458"/>
    </row>
    <row r="771" spans="9:9" ht="12.75">
      <c r="I771" s="458"/>
    </row>
    <row r="772" spans="9:9" ht="12.75">
      <c r="I772" s="458"/>
    </row>
    <row r="773" spans="9:9" ht="12.75">
      <c r="I773" s="458"/>
    </row>
    <row r="774" spans="9:9" ht="12.75">
      <c r="I774" s="458"/>
    </row>
    <row r="775" spans="9:9" ht="12.75">
      <c r="I775" s="458"/>
    </row>
    <row r="776" spans="9:9" ht="12.75">
      <c r="I776" s="458"/>
    </row>
    <row r="777" spans="9:9" ht="12.75">
      <c r="I777" s="458"/>
    </row>
    <row r="778" spans="9:9" ht="12.75">
      <c r="I778" s="458"/>
    </row>
    <row r="779" spans="9:9" ht="12.75">
      <c r="I779" s="458"/>
    </row>
    <row r="780" spans="9:9" ht="12.75">
      <c r="I780" s="458"/>
    </row>
    <row r="781" spans="9:9" ht="12.75">
      <c r="I781" s="458"/>
    </row>
    <row r="782" spans="9:9" ht="12.75">
      <c r="I782" s="458"/>
    </row>
    <row r="783" spans="9:9" ht="12.75">
      <c r="I783" s="458"/>
    </row>
    <row r="784" spans="9:9" ht="12.75">
      <c r="I784" s="458"/>
    </row>
    <row r="785" spans="9:9" ht="12.75">
      <c r="I785" s="458"/>
    </row>
    <row r="786" spans="9:9" ht="12.75">
      <c r="I786" s="458"/>
    </row>
    <row r="787" spans="9:9" ht="12.75">
      <c r="I787" s="458"/>
    </row>
    <row r="788" spans="9:9" ht="12.75">
      <c r="I788" s="458"/>
    </row>
    <row r="789" spans="9:9" ht="12.75">
      <c r="I789" s="458"/>
    </row>
    <row r="790" spans="9:9" ht="12.75">
      <c r="I790" s="458"/>
    </row>
    <row r="791" spans="9:9" ht="12.75">
      <c r="I791" s="458"/>
    </row>
    <row r="792" spans="9:9" ht="12.75">
      <c r="I792" s="458"/>
    </row>
    <row r="793" spans="9:9" ht="12.75">
      <c r="I793" s="458"/>
    </row>
    <row r="794" spans="9:9" ht="12.75">
      <c r="I794" s="458"/>
    </row>
    <row r="795" spans="9:9" ht="12.75">
      <c r="I795" s="458"/>
    </row>
    <row r="796" spans="9:9" ht="12.75">
      <c r="I796" s="458"/>
    </row>
    <row r="797" spans="9:9" ht="12.75">
      <c r="I797" s="458"/>
    </row>
    <row r="798" spans="9:9" ht="12.75">
      <c r="I798" s="458"/>
    </row>
    <row r="799" spans="9:9" ht="12.75">
      <c r="I799" s="458"/>
    </row>
    <row r="800" spans="9:9" ht="12.75">
      <c r="I800" s="458"/>
    </row>
    <row r="801" spans="9:9" ht="12.75">
      <c r="I801" s="458"/>
    </row>
    <row r="802" spans="9:9" ht="12.75">
      <c r="I802" s="458"/>
    </row>
    <row r="803" spans="9:9" ht="12.75">
      <c r="I803" s="458"/>
    </row>
    <row r="804" spans="9:9" ht="12.75">
      <c r="I804" s="458"/>
    </row>
    <row r="805" spans="9:9" ht="12.75">
      <c r="I805" s="458"/>
    </row>
    <row r="806" spans="9:9" ht="12.75">
      <c r="I806" s="458"/>
    </row>
    <row r="807" spans="9:9" ht="12.75">
      <c r="I807" s="458"/>
    </row>
    <row r="808" spans="9:9" ht="12.75">
      <c r="I808" s="458"/>
    </row>
    <row r="809" spans="9:9" ht="12.75">
      <c r="I809" s="458"/>
    </row>
    <row r="810" spans="9:9" ht="12.75">
      <c r="I810" s="458"/>
    </row>
    <row r="811" spans="9:9" ht="12.75">
      <c r="I811" s="458"/>
    </row>
    <row r="812" spans="9:9" ht="12.75">
      <c r="I812" s="458"/>
    </row>
    <row r="813" spans="9:9" ht="12.75">
      <c r="I813" s="458"/>
    </row>
    <row r="814" spans="9:9" ht="12.75">
      <c r="I814" s="458"/>
    </row>
    <row r="815" spans="9:9" ht="12.75">
      <c r="I815" s="458"/>
    </row>
    <row r="816" spans="9:9" ht="12.75">
      <c r="I816" s="458"/>
    </row>
    <row r="817" spans="9:9" ht="12.75">
      <c r="I817" s="458"/>
    </row>
    <row r="818" spans="9:9" ht="12.75">
      <c r="I818" s="458"/>
    </row>
    <row r="819" spans="9:9" ht="12.75">
      <c r="I819" s="458"/>
    </row>
    <row r="820" spans="9:9" ht="12.75">
      <c r="I820" s="458"/>
    </row>
    <row r="821" spans="9:9" ht="12.75">
      <c r="I821" s="458"/>
    </row>
    <row r="822" spans="9:9" ht="12.75">
      <c r="I822" s="458"/>
    </row>
    <row r="823" spans="9:9" ht="12.75">
      <c r="I823" s="458"/>
    </row>
    <row r="824" spans="9:9" ht="12.75">
      <c r="I824" s="458"/>
    </row>
    <row r="825" spans="9:9" ht="12.75">
      <c r="I825" s="458"/>
    </row>
    <row r="826" spans="9:9" ht="12.75">
      <c r="I826" s="458"/>
    </row>
    <row r="827" spans="9:9" ht="12.75">
      <c r="I827" s="458"/>
    </row>
    <row r="828" spans="9:9" ht="12.75">
      <c r="I828" s="458"/>
    </row>
    <row r="829" spans="9:9" ht="12.75">
      <c r="I829" s="458"/>
    </row>
    <row r="830" spans="9:9" ht="12.75">
      <c r="I830" s="458"/>
    </row>
    <row r="831" spans="9:9" ht="12.75">
      <c r="I831" s="458"/>
    </row>
    <row r="832" spans="9:9" ht="12.75">
      <c r="I832" s="458"/>
    </row>
    <row r="833" spans="9:9" ht="12.75">
      <c r="I833" s="458"/>
    </row>
    <row r="834" spans="9:9" ht="12.75">
      <c r="I834" s="458"/>
    </row>
    <row r="835" spans="9:9" ht="12.75">
      <c r="I835" s="458"/>
    </row>
    <row r="836" spans="9:9" ht="12.75">
      <c r="I836" s="458"/>
    </row>
    <row r="837" spans="9:9" ht="12.75">
      <c r="I837" s="458"/>
    </row>
    <row r="838" spans="9:9" ht="12.75">
      <c r="I838" s="458"/>
    </row>
    <row r="839" spans="9:9" ht="12.75">
      <c r="I839" s="458"/>
    </row>
    <row r="840" spans="9:9" ht="12.75">
      <c r="I840" s="458"/>
    </row>
    <row r="841" spans="9:9" ht="12.75">
      <c r="I841" s="458"/>
    </row>
    <row r="842" spans="9:9" ht="12.75">
      <c r="I842" s="458"/>
    </row>
    <row r="843" spans="9:9" ht="12.75">
      <c r="I843" s="458"/>
    </row>
    <row r="844" spans="9:9" ht="12.75">
      <c r="I844" s="458"/>
    </row>
    <row r="845" spans="9:9" ht="12.75">
      <c r="I845" s="458"/>
    </row>
    <row r="846" spans="9:9" ht="12.75">
      <c r="I846" s="458"/>
    </row>
    <row r="847" spans="9:9" ht="12.75">
      <c r="I847" s="458"/>
    </row>
    <row r="848" spans="9:9" ht="12.75">
      <c r="I848" s="458"/>
    </row>
    <row r="849" spans="9:9" ht="12.75">
      <c r="I849" s="458"/>
    </row>
    <row r="850" spans="9:9" ht="12.75">
      <c r="I850" s="458"/>
    </row>
    <row r="851" spans="9:9" ht="12.75">
      <c r="I851" s="458"/>
    </row>
    <row r="852" spans="9:9" ht="12.75">
      <c r="I852" s="458"/>
    </row>
    <row r="853" spans="9:9" ht="12.75">
      <c r="I853" s="458"/>
    </row>
    <row r="854" spans="9:9" ht="12.75">
      <c r="I854" s="458"/>
    </row>
    <row r="855" spans="9:9" ht="12.75">
      <c r="I855" s="458"/>
    </row>
    <row r="856" spans="9:9" ht="12.75">
      <c r="I856" s="458"/>
    </row>
    <row r="857" spans="9:9" ht="12.75">
      <c r="I857" s="458"/>
    </row>
    <row r="858" spans="9:9" ht="12.75">
      <c r="I858" s="458"/>
    </row>
    <row r="859" spans="9:9" ht="12.75">
      <c r="I859" s="458"/>
    </row>
    <row r="860" spans="9:9" ht="12.75">
      <c r="I860" s="458"/>
    </row>
    <row r="861" spans="9:9" ht="12.75">
      <c r="I861" s="458"/>
    </row>
    <row r="862" spans="9:9" ht="12.75">
      <c r="I862" s="458"/>
    </row>
    <row r="863" spans="9:9" ht="12.75">
      <c r="I863" s="458"/>
    </row>
    <row r="864" spans="9:9" ht="12.75">
      <c r="I864" s="458"/>
    </row>
    <row r="865" spans="9:9" ht="12.75">
      <c r="I865" s="458"/>
    </row>
    <row r="866" spans="9:9" ht="12.75">
      <c r="I866" s="458"/>
    </row>
    <row r="867" spans="9:9" ht="12.75">
      <c r="I867" s="458"/>
    </row>
    <row r="868" spans="9:9" ht="12.75">
      <c r="I868" s="458"/>
    </row>
    <row r="869" spans="9:9" ht="12.75">
      <c r="I869" s="458"/>
    </row>
    <row r="870" spans="9:9" ht="12.75">
      <c r="I870" s="458"/>
    </row>
    <row r="871" spans="9:9" ht="12.75">
      <c r="I871" s="458"/>
    </row>
    <row r="872" spans="9:9" ht="12.75">
      <c r="I872" s="458"/>
    </row>
    <row r="873" spans="9:9" ht="12.75">
      <c r="I873" s="458"/>
    </row>
    <row r="874" spans="9:9" ht="12.75">
      <c r="I874" s="458"/>
    </row>
    <row r="875" spans="9:9" ht="12.75">
      <c r="I875" s="458"/>
    </row>
    <row r="876" spans="9:9" ht="12.75">
      <c r="I876" s="458"/>
    </row>
    <row r="877" spans="9:9" ht="12.75">
      <c r="I877" s="458"/>
    </row>
    <row r="878" spans="9:9" ht="12.75">
      <c r="I878" s="458"/>
    </row>
    <row r="879" spans="9:9" ht="12.75">
      <c r="I879" s="458"/>
    </row>
    <row r="880" spans="9:9" ht="12.75">
      <c r="I880" s="458"/>
    </row>
    <row r="881" spans="9:9" ht="12.75">
      <c r="I881" s="458"/>
    </row>
    <row r="882" spans="9:9" ht="12.75">
      <c r="I882" s="458"/>
    </row>
    <row r="883" spans="9:9" ht="12.75">
      <c r="I883" s="458"/>
    </row>
    <row r="884" spans="9:9" ht="12.75">
      <c r="I884" s="458"/>
    </row>
    <row r="885" spans="9:9" ht="12.75">
      <c r="I885" s="458"/>
    </row>
    <row r="886" spans="9:9" ht="12.75">
      <c r="I886" s="458"/>
    </row>
    <row r="887" spans="9:9" ht="12.75">
      <c r="I887" s="458"/>
    </row>
    <row r="888" spans="9:9" ht="12.75">
      <c r="I888" s="458"/>
    </row>
    <row r="889" spans="9:9" ht="12.75">
      <c r="I889" s="458"/>
    </row>
    <row r="890" spans="9:9" ht="12.75">
      <c r="I890" s="458"/>
    </row>
    <row r="891" spans="9:9" ht="12.75">
      <c r="I891" s="458"/>
    </row>
    <row r="892" spans="9:9" ht="12.75">
      <c r="I892" s="458"/>
    </row>
    <row r="893" spans="9:9" ht="12.75">
      <c r="I893" s="458"/>
    </row>
    <row r="894" spans="9:9" ht="12.75">
      <c r="I894" s="458"/>
    </row>
    <row r="895" spans="9:9" ht="12.75">
      <c r="I895" s="458"/>
    </row>
    <row r="896" spans="9:9" ht="12.75">
      <c r="I896" s="458"/>
    </row>
    <row r="897" spans="9:9" ht="12.75">
      <c r="I897" s="458"/>
    </row>
    <row r="898" spans="9:9" ht="12.75">
      <c r="I898" s="458"/>
    </row>
    <row r="899" spans="9:9" ht="12.75">
      <c r="I899" s="458"/>
    </row>
    <row r="900" spans="9:9" ht="12.75">
      <c r="I900" s="458"/>
    </row>
    <row r="901" spans="9:9" ht="12.75">
      <c r="I901" s="458"/>
    </row>
    <row r="902" spans="9:9" ht="12.75">
      <c r="I902" s="458"/>
    </row>
    <row r="903" spans="9:9" ht="12.75">
      <c r="I903" s="458"/>
    </row>
    <row r="904" spans="9:9" ht="12.75">
      <c r="I904" s="458"/>
    </row>
    <row r="905" spans="9:9" ht="12.75">
      <c r="I905" s="458"/>
    </row>
    <row r="906" spans="9:9" ht="12.75">
      <c r="I906" s="458"/>
    </row>
    <row r="907" spans="9:9" ht="12.75">
      <c r="I907" s="458"/>
    </row>
    <row r="908" spans="9:9" ht="12.75">
      <c r="I908" s="458"/>
    </row>
    <row r="909" spans="9:9" ht="12.75">
      <c r="I909" s="458"/>
    </row>
    <row r="910" spans="9:9" ht="12.75">
      <c r="I910" s="458"/>
    </row>
    <row r="911" spans="9:9" ht="12.75">
      <c r="I911" s="458"/>
    </row>
    <row r="912" spans="9:9" ht="12.75">
      <c r="I912" s="458"/>
    </row>
    <row r="913" spans="9:9" ht="12.75">
      <c r="I913" s="458"/>
    </row>
    <row r="914" spans="9:9" ht="12.75">
      <c r="I914" s="458"/>
    </row>
    <row r="915" spans="9:9" ht="12.75">
      <c r="I915" s="458"/>
    </row>
    <row r="916" spans="9:9" ht="12.75">
      <c r="I916" s="458"/>
    </row>
    <row r="917" spans="9:9" ht="12.75">
      <c r="I917" s="458"/>
    </row>
    <row r="918" spans="9:9" ht="12.75">
      <c r="I918" s="458"/>
    </row>
    <row r="919" spans="9:9" ht="12.75">
      <c r="I919" s="458"/>
    </row>
    <row r="920" spans="9:9" ht="12.75">
      <c r="I920" s="458"/>
    </row>
    <row r="921" spans="9:9" ht="12.75">
      <c r="I921" s="458"/>
    </row>
    <row r="922" spans="9:9" ht="12.75">
      <c r="I922" s="458"/>
    </row>
    <row r="923" spans="9:9" ht="12.75">
      <c r="I923" s="458"/>
    </row>
    <row r="924" spans="9:9" ht="12.75">
      <c r="I924" s="458"/>
    </row>
    <row r="925" spans="9:9" ht="12.75">
      <c r="I925" s="458"/>
    </row>
    <row r="926" spans="9:9" ht="12.75">
      <c r="I926" s="458"/>
    </row>
    <row r="927" spans="9:9" ht="12.75">
      <c r="I927" s="458"/>
    </row>
    <row r="928" spans="9:9" ht="12.75">
      <c r="I928" s="458"/>
    </row>
    <row r="929" spans="9:9" ht="12.75">
      <c r="I929" s="458"/>
    </row>
    <row r="930" spans="9:9" ht="12.75">
      <c r="I930" s="458"/>
    </row>
    <row r="931" spans="9:9" ht="12.75">
      <c r="I931" s="458"/>
    </row>
    <row r="932" spans="9:9" ht="12.75">
      <c r="I932" s="458"/>
    </row>
    <row r="933" spans="9:9" ht="12.75">
      <c r="I933" s="458"/>
    </row>
    <row r="934" spans="9:9" ht="12.75">
      <c r="I934" s="458"/>
    </row>
    <row r="935" spans="9:9" ht="12.75">
      <c r="I935" s="458"/>
    </row>
    <row r="936" spans="9:9" ht="12.75">
      <c r="I936" s="458"/>
    </row>
    <row r="937" spans="9:9" ht="12.75">
      <c r="I937" s="458"/>
    </row>
    <row r="938" spans="9:9" ht="12.75">
      <c r="I938" s="458"/>
    </row>
    <row r="939" spans="9:9" ht="12.75">
      <c r="I939" s="458"/>
    </row>
    <row r="940" spans="9:9" ht="12.75">
      <c r="I940" s="458"/>
    </row>
    <row r="941" spans="9:9" ht="12.75">
      <c r="I941" s="458"/>
    </row>
    <row r="942" spans="9:9" ht="12.75">
      <c r="I942" s="458"/>
    </row>
    <row r="943" spans="9:9" ht="12.75">
      <c r="I943" s="458"/>
    </row>
    <row r="944" spans="9:9" ht="12.75">
      <c r="I944" s="458"/>
    </row>
    <row r="945" spans="9:9" ht="12.75">
      <c r="I945" s="458"/>
    </row>
    <row r="946" spans="9:9" ht="12.75">
      <c r="I946" s="458"/>
    </row>
    <row r="947" spans="9:9" ht="12.75">
      <c r="I947" s="458"/>
    </row>
    <row r="948" spans="9:9" ht="12.75">
      <c r="I948" s="458"/>
    </row>
    <row r="949" spans="9:9" ht="12.75">
      <c r="I949" s="458"/>
    </row>
    <row r="950" spans="9:9" ht="12.75">
      <c r="I950" s="458"/>
    </row>
    <row r="951" spans="9:9" ht="12.75">
      <c r="I951" s="458"/>
    </row>
    <row r="952" spans="9:9" ht="12.75">
      <c r="I952" s="458"/>
    </row>
    <row r="953" spans="9:9" ht="12.75">
      <c r="I953" s="458"/>
    </row>
    <row r="954" spans="9:9" ht="12.75">
      <c r="I954" s="458"/>
    </row>
    <row r="955" spans="9:9" ht="12.75">
      <c r="I955" s="458"/>
    </row>
    <row r="956" spans="9:9" ht="12.75">
      <c r="I956" s="458"/>
    </row>
    <row r="957" spans="9:9" ht="12.75">
      <c r="I957" s="458"/>
    </row>
    <row r="958" spans="9:9" ht="12.75">
      <c r="I958" s="458"/>
    </row>
    <row r="959" spans="9:9" ht="12.75">
      <c r="I959" s="458"/>
    </row>
    <row r="960" spans="9:9" ht="12.75">
      <c r="I960" s="458"/>
    </row>
    <row r="961" spans="9:9" ht="12.75">
      <c r="I961" s="458"/>
    </row>
    <row r="962" spans="9:9" ht="12.75">
      <c r="I962" s="458"/>
    </row>
    <row r="963" spans="9:9" ht="12.75">
      <c r="I963" s="458"/>
    </row>
    <row r="964" spans="9:9" ht="12.75">
      <c r="I964" s="458"/>
    </row>
    <row r="965" spans="9:9" ht="12.75">
      <c r="I965" s="458"/>
    </row>
    <row r="966" spans="9:9" ht="12.75">
      <c r="I966" s="458"/>
    </row>
    <row r="967" spans="9:9" ht="12.75">
      <c r="I967" s="458"/>
    </row>
    <row r="968" spans="9:9" ht="12.75">
      <c r="I968" s="458"/>
    </row>
    <row r="969" spans="9:9" ht="12.75">
      <c r="I969" s="458"/>
    </row>
    <row r="970" spans="9:9" ht="12.75">
      <c r="I970" s="458"/>
    </row>
    <row r="971" spans="9:9" ht="12.75">
      <c r="I971" s="458"/>
    </row>
    <row r="972" spans="9:9" ht="12.75">
      <c r="I972" s="458"/>
    </row>
    <row r="973" spans="9:9" ht="12.75">
      <c r="I973" s="458"/>
    </row>
    <row r="974" spans="9:9" ht="12.75">
      <c r="I974" s="458"/>
    </row>
    <row r="975" spans="9:9" ht="12.75">
      <c r="I975" s="458"/>
    </row>
    <row r="976" spans="9:9" ht="12.75">
      <c r="I976" s="458"/>
    </row>
    <row r="977" spans="9:9" ht="12.75">
      <c r="I977" s="458"/>
    </row>
    <row r="978" spans="9:9" ht="12.75">
      <c r="I978" s="458"/>
    </row>
    <row r="979" spans="9:9" ht="12.75">
      <c r="I979" s="458"/>
    </row>
    <row r="980" spans="9:9" ht="12.75">
      <c r="I980" s="458"/>
    </row>
    <row r="981" spans="9:9" ht="12.75">
      <c r="I981" s="458"/>
    </row>
    <row r="982" spans="9:9" ht="12.75">
      <c r="I982" s="458"/>
    </row>
    <row r="983" spans="9:9" ht="12.75">
      <c r="I983" s="458"/>
    </row>
    <row r="984" spans="9:9" ht="12.75">
      <c r="I984" s="458"/>
    </row>
    <row r="985" spans="9:9" ht="12.75">
      <c r="I985" s="458"/>
    </row>
    <row r="986" spans="9:9" ht="12.75">
      <c r="I986" s="458"/>
    </row>
    <row r="987" spans="9:9" ht="12.75">
      <c r="I987" s="458"/>
    </row>
    <row r="988" spans="9:9" ht="12.75">
      <c r="I988" s="458"/>
    </row>
    <row r="989" spans="9:9" ht="12.75">
      <c r="I989" s="458"/>
    </row>
    <row r="990" spans="9:9" ht="12.75">
      <c r="I990" s="458"/>
    </row>
    <row r="991" spans="9:9" ht="12.75">
      <c r="I991" s="458"/>
    </row>
    <row r="992" spans="9:9" ht="12.75">
      <c r="I992" s="458"/>
    </row>
    <row r="993" spans="9:9" ht="12.75">
      <c r="I993" s="458"/>
    </row>
    <row r="994" spans="9:9" ht="12.75">
      <c r="I994" s="458"/>
    </row>
    <row r="995" spans="9:9" ht="12.75">
      <c r="I995" s="458"/>
    </row>
    <row r="996" spans="9:9" ht="12.75">
      <c r="I996" s="458"/>
    </row>
    <row r="997" spans="9:9" ht="12.75">
      <c r="I997" s="458"/>
    </row>
    <row r="998" spans="9:9" ht="12.75">
      <c r="I998" s="458"/>
    </row>
    <row r="999" spans="9:9" ht="12.75">
      <c r="I999" s="458"/>
    </row>
    <row r="1000" spans="9:9" ht="12.75">
      <c r="I1000" s="458"/>
    </row>
    <row r="1001" spans="9:9" ht="12.75">
      <c r="I1001" s="458"/>
    </row>
    <row r="1002" spans="9:9" ht="12.75">
      <c r="I1002" s="458"/>
    </row>
    <row r="1003" spans="9:9" ht="12.75">
      <c r="I1003" s="458"/>
    </row>
    <row r="1004" spans="9:9" ht="12.75">
      <c r="I1004" s="458"/>
    </row>
    <row r="1005" spans="9:9" ht="12.75">
      <c r="I1005" s="458"/>
    </row>
    <row r="1006" spans="9:9" ht="12.75">
      <c r="I1006" s="458"/>
    </row>
    <row r="1007" spans="9:9" ht="12.75">
      <c r="I1007" s="458"/>
    </row>
    <row r="1008" spans="9:9" ht="12.75">
      <c r="I1008" s="458"/>
    </row>
    <row r="1009" spans="9:9" ht="12.75">
      <c r="I1009" s="458"/>
    </row>
    <row r="1010" spans="9:9" ht="12.75">
      <c r="I1010" s="458"/>
    </row>
    <row r="1011" spans="9:9" ht="12.75">
      <c r="I1011" s="458"/>
    </row>
    <row r="1012" spans="9:9" ht="12.75">
      <c r="I1012" s="458"/>
    </row>
    <row r="1013" spans="9:9" ht="12.75">
      <c r="I1013" s="458"/>
    </row>
    <row r="1014" spans="9:9" ht="12.75">
      <c r="I1014" s="458"/>
    </row>
    <row r="1015" spans="9:9" ht="12.75">
      <c r="I1015" s="458"/>
    </row>
    <row r="1016" spans="9:9" ht="12.75">
      <c r="I1016" s="458"/>
    </row>
    <row r="1017" spans="9:9" ht="12.75">
      <c r="I1017" s="458"/>
    </row>
    <row r="1018" spans="9:9" ht="12.75">
      <c r="I1018" s="458"/>
    </row>
    <row r="1019" spans="9:9" ht="12.75">
      <c r="I1019" s="458"/>
    </row>
    <row r="1020" spans="9:9" ht="12.75">
      <c r="I1020" s="458"/>
    </row>
    <row r="1021" spans="9:9" ht="12.75">
      <c r="I1021" s="458"/>
    </row>
    <row r="1022" spans="9:9" ht="12.75">
      <c r="I1022" s="458"/>
    </row>
    <row r="1023" spans="9:9" ht="12.75">
      <c r="I1023" s="458"/>
    </row>
    <row r="1024" spans="9:9" ht="12.75">
      <c r="I1024" s="458"/>
    </row>
    <row r="1025" spans="9:9" ht="12.75">
      <c r="I1025" s="458"/>
    </row>
    <row r="1026" spans="9:9" ht="12.75">
      <c r="I1026" s="458"/>
    </row>
    <row r="1027" spans="9:9" ht="12.75">
      <c r="I1027" s="458"/>
    </row>
    <row r="1028" spans="9:9" ht="12.75">
      <c r="I1028" s="458"/>
    </row>
    <row r="1029" spans="9:9" ht="12.75">
      <c r="I1029" s="458"/>
    </row>
    <row r="1030" spans="9:9" ht="12.75">
      <c r="I1030" s="458"/>
    </row>
    <row r="1031" spans="9:9" ht="12.75">
      <c r="I1031" s="458"/>
    </row>
    <row r="1032" spans="9:9" ht="12.75">
      <c r="I1032" s="458"/>
    </row>
    <row r="1033" spans="9:9" ht="12.75">
      <c r="I1033" s="458"/>
    </row>
    <row r="1034" spans="9:9" ht="12.75">
      <c r="I1034" s="458"/>
    </row>
    <row r="1035" spans="9:9" ht="12.75">
      <c r="I1035" s="458"/>
    </row>
    <row r="1036" spans="9:9" ht="12.75">
      <c r="I1036" s="458"/>
    </row>
    <row r="1037" spans="9:9" ht="12.75">
      <c r="I1037" s="458"/>
    </row>
    <row r="1038" spans="9:9" ht="12.75">
      <c r="I1038" s="458"/>
    </row>
    <row r="1039" spans="9:9" ht="12.75">
      <c r="I1039" s="458"/>
    </row>
    <row r="1040" spans="9:9" ht="12.75">
      <c r="I1040" s="458"/>
    </row>
    <row r="1041" spans="9:9" ht="12.75">
      <c r="I1041" s="458"/>
    </row>
    <row r="1042" spans="9:9" ht="12.75">
      <c r="I1042" s="458"/>
    </row>
    <row r="1043" spans="9:9" ht="12.75">
      <c r="I1043" s="458"/>
    </row>
    <row r="1044" spans="9:9" ht="12.75">
      <c r="I1044" s="458"/>
    </row>
    <row r="1045" spans="9:9" ht="12.75">
      <c r="I1045" s="458"/>
    </row>
    <row r="1046" spans="9:9" ht="12.75">
      <c r="I1046" s="458"/>
    </row>
    <row r="1047" spans="9:9" ht="12.75">
      <c r="I1047" s="458"/>
    </row>
    <row r="1048" spans="9:9" ht="12.75">
      <c r="I1048" s="458"/>
    </row>
    <row r="1049" spans="9:9" ht="12.75">
      <c r="I1049" s="458"/>
    </row>
    <row r="1050" spans="9:9" ht="12.75">
      <c r="I1050" s="458"/>
    </row>
    <row r="1051" spans="9:9" ht="12.75">
      <c r="I1051" s="458"/>
    </row>
    <row r="1052" spans="9:9" ht="12.75">
      <c r="I1052" s="458"/>
    </row>
    <row r="1053" spans="9:9" ht="12.75">
      <c r="I1053" s="458"/>
    </row>
    <row r="1054" spans="9:9" ht="12.75">
      <c r="I1054" s="458"/>
    </row>
    <row r="1055" spans="9:9" ht="12.75">
      <c r="I1055" s="458"/>
    </row>
    <row r="1056" spans="9:9" ht="12.75">
      <c r="I1056" s="458"/>
    </row>
    <row r="1057" spans="9:9" ht="12.75">
      <c r="I1057" s="458"/>
    </row>
    <row r="1058" spans="9:9" ht="12.75">
      <c r="I1058" s="458"/>
    </row>
    <row r="1059" spans="9:9" ht="12.75">
      <c r="I1059" s="458"/>
    </row>
    <row r="1060" spans="9:9" ht="12.75">
      <c r="I1060" s="458"/>
    </row>
    <row r="1061" spans="9:9" ht="12.75">
      <c r="I1061" s="458"/>
    </row>
    <row r="1062" spans="9:9" ht="12.75">
      <c r="I1062" s="458"/>
    </row>
    <row r="1063" spans="9:9" ht="12.75">
      <c r="I1063" s="458"/>
    </row>
    <row r="1064" spans="9:9" ht="12.75">
      <c r="I1064" s="458"/>
    </row>
    <row r="1065" spans="9:9" ht="12.75">
      <c r="I1065" s="458"/>
    </row>
    <row r="1066" spans="9:9" ht="12.75">
      <c r="I1066" s="458"/>
    </row>
    <row r="1067" spans="9:9" ht="12.75">
      <c r="I1067" s="458"/>
    </row>
    <row r="1068" spans="9:9" ht="12.75">
      <c r="I1068" s="458"/>
    </row>
    <row r="1069" spans="9:9" ht="12.75">
      <c r="I1069" s="458"/>
    </row>
    <row r="1070" spans="9:9" ht="12.75">
      <c r="I1070" s="458"/>
    </row>
    <row r="1071" spans="9:9" ht="12.75">
      <c r="I1071" s="458"/>
    </row>
    <row r="1072" spans="9:9" ht="12.75">
      <c r="I1072" s="458"/>
    </row>
    <row r="1073" spans="9:9" ht="12.75">
      <c r="I1073" s="458"/>
    </row>
    <row r="1074" spans="9:9" ht="12.75">
      <c r="I1074" s="458"/>
    </row>
    <row r="1075" spans="9:9" ht="12.75">
      <c r="I1075" s="458"/>
    </row>
    <row r="1076" spans="9:9" ht="12.75">
      <c r="I1076" s="458"/>
    </row>
    <row r="1077" spans="9:9" ht="12.75">
      <c r="I1077" s="458"/>
    </row>
    <row r="1078" spans="9:9" ht="12.75">
      <c r="I1078" s="458"/>
    </row>
    <row r="1079" spans="9:9" ht="12.75">
      <c r="I1079" s="458"/>
    </row>
    <row r="1080" spans="9:9" ht="12.75">
      <c r="I1080" s="458"/>
    </row>
    <row r="1081" spans="9:9" ht="12.75">
      <c r="I1081" s="458"/>
    </row>
    <row r="1082" spans="9:9" ht="12.75">
      <c r="I1082" s="458"/>
    </row>
    <row r="1083" spans="9:9" ht="12.75">
      <c r="I1083" s="458"/>
    </row>
    <row r="1084" spans="9:9" ht="12.75">
      <c r="I1084" s="458"/>
    </row>
    <row r="1085" spans="9:9" ht="12.75">
      <c r="I1085" s="458"/>
    </row>
    <row r="1086" spans="9:9" ht="12.75">
      <c r="I1086" s="458"/>
    </row>
    <row r="1087" spans="9:9" ht="12.75">
      <c r="I1087" s="458"/>
    </row>
    <row r="1088" spans="9:9" ht="12.75">
      <c r="I1088" s="458"/>
    </row>
    <row r="1089" spans="9:9" ht="12.75">
      <c r="I1089" s="458"/>
    </row>
    <row r="1090" spans="9:9" ht="12.75">
      <c r="I1090" s="458"/>
    </row>
    <row r="1091" spans="9:9" ht="12.75">
      <c r="I1091" s="458"/>
    </row>
    <row r="1092" spans="9:9" ht="12.75">
      <c r="I1092" s="458"/>
    </row>
    <row r="1093" spans="9:9" ht="12.75">
      <c r="I1093" s="458"/>
    </row>
    <row r="1094" spans="9:9" ht="12.75">
      <c r="I1094" s="458"/>
    </row>
    <row r="1095" spans="9:9" ht="12.75">
      <c r="I1095" s="458"/>
    </row>
    <row r="1096" spans="9:9" ht="12.75">
      <c r="I1096" s="458"/>
    </row>
    <row r="1097" spans="9:9" ht="12.75">
      <c r="I1097" s="458"/>
    </row>
    <row r="1098" spans="9:9" ht="12.75">
      <c r="I1098" s="458"/>
    </row>
    <row r="1099" spans="9:9" ht="12.75">
      <c r="I1099" s="458"/>
    </row>
    <row r="1100" spans="9:9" ht="12.75">
      <c r="I1100" s="458"/>
    </row>
    <row r="1101" spans="9:9" ht="12.75">
      <c r="I1101" s="458"/>
    </row>
    <row r="1102" spans="9:9" ht="12.75">
      <c r="I1102" s="458"/>
    </row>
    <row r="1103" spans="9:9" ht="12.75">
      <c r="I1103" s="458"/>
    </row>
    <row r="1104" spans="9:9" ht="12.75">
      <c r="I1104" s="458"/>
    </row>
    <row r="1105" spans="9:9" ht="12.75">
      <c r="I1105" s="458"/>
    </row>
    <row r="1106" spans="9:9" ht="12.75">
      <c r="I1106" s="458"/>
    </row>
    <row r="1107" spans="9:9" ht="12.75">
      <c r="I1107" s="458"/>
    </row>
    <row r="1108" spans="9:9" ht="12.75">
      <c r="I1108" s="458"/>
    </row>
    <row r="1109" spans="9:9" ht="12.75">
      <c r="I1109" s="458"/>
    </row>
    <row r="1110" spans="9:9" ht="12.75">
      <c r="I1110" s="458"/>
    </row>
    <row r="1111" spans="9:9" ht="12.75">
      <c r="I1111" s="458"/>
    </row>
    <row r="1112" spans="9:9" ht="12.75">
      <c r="I1112" s="458"/>
    </row>
    <row r="1113" spans="9:9" ht="12.75">
      <c r="I1113" s="458"/>
    </row>
    <row r="1114" spans="9:9" ht="12.75">
      <c r="I1114" s="458"/>
    </row>
    <row r="1115" spans="9:9" ht="12.75">
      <c r="I1115" s="458"/>
    </row>
    <row r="1116" spans="9:9" ht="12.75">
      <c r="I1116" s="458"/>
    </row>
    <row r="1117" spans="9:9" ht="12.75">
      <c r="I1117" s="458"/>
    </row>
    <row r="1118" spans="9:9" ht="12.75">
      <c r="I1118" s="458"/>
    </row>
    <row r="1119" spans="9:9" ht="12.75">
      <c r="I1119" s="458"/>
    </row>
    <row r="1120" spans="9:9" ht="12.75">
      <c r="I1120" s="458"/>
    </row>
    <row r="1121" spans="9:9" ht="12.75">
      <c r="I1121" s="458"/>
    </row>
    <row r="1122" spans="9:9" ht="12.75">
      <c r="I1122" s="458"/>
    </row>
    <row r="1123" spans="9:9" ht="12.75">
      <c r="I1123" s="458"/>
    </row>
    <row r="1124" spans="9:9" ht="12.75">
      <c r="I1124" s="458"/>
    </row>
    <row r="1125" spans="9:9" ht="12.75">
      <c r="I1125" s="458"/>
    </row>
    <row r="1126" spans="9:9" ht="12.75">
      <c r="I1126" s="458"/>
    </row>
    <row r="1127" spans="9:9" ht="12.75">
      <c r="I1127" s="458"/>
    </row>
    <row r="1128" spans="9:9" ht="12.75">
      <c r="I1128" s="458"/>
    </row>
    <row r="1129" spans="9:9" ht="12.75">
      <c r="I1129" s="458"/>
    </row>
    <row r="1130" spans="9:9" ht="12.75">
      <c r="I1130" s="458"/>
    </row>
    <row r="1131" spans="9:9" ht="12.75">
      <c r="I1131" s="458"/>
    </row>
    <row r="1132" spans="9:9" ht="12.75">
      <c r="I1132" s="458"/>
    </row>
    <row r="1133" spans="9:9" ht="12.75">
      <c r="I1133" s="458"/>
    </row>
    <row r="1134" spans="9:9" ht="12.75">
      <c r="I1134" s="458"/>
    </row>
    <row r="1135" spans="9:9" ht="12.75">
      <c r="I1135" s="458"/>
    </row>
    <row r="1136" spans="9:9" ht="12.75">
      <c r="I1136" s="458"/>
    </row>
    <row r="1137" spans="9:9" ht="12.75">
      <c r="I1137" s="458"/>
    </row>
    <row r="1138" spans="9:9" ht="12.75">
      <c r="I1138" s="458"/>
    </row>
    <row r="1139" spans="9:9" ht="12.75">
      <c r="I1139" s="458"/>
    </row>
    <row r="1140" spans="9:9" ht="12.75">
      <c r="I1140" s="458"/>
    </row>
    <row r="1141" spans="9:9" ht="12.75">
      <c r="I1141" s="458"/>
    </row>
    <row r="1142" spans="9:9" ht="12.75">
      <c r="I1142" s="458"/>
    </row>
    <row r="1143" spans="9:9" ht="12.75">
      <c r="I1143" s="458"/>
    </row>
    <row r="1144" spans="9:9" ht="12.75">
      <c r="I1144" s="458"/>
    </row>
    <row r="1145" spans="9:9" ht="12.75">
      <c r="I1145" s="458"/>
    </row>
    <row r="1146" spans="9:9" ht="12.75">
      <c r="I1146" s="458"/>
    </row>
    <row r="1147" spans="9:9" ht="12.75">
      <c r="I1147" s="458"/>
    </row>
    <row r="1148" spans="9:9" ht="12.75">
      <c r="I1148" s="458"/>
    </row>
    <row r="1149" spans="9:9" ht="12.75">
      <c r="I1149" s="458"/>
    </row>
    <row r="1150" spans="9:9" ht="12.75">
      <c r="I1150" s="458"/>
    </row>
    <row r="1151" spans="9:9" ht="12.75">
      <c r="I1151" s="458"/>
    </row>
    <row r="1152" spans="9:9" ht="12.75">
      <c r="I1152" s="458"/>
    </row>
    <row r="1153" spans="9:9" ht="12.75">
      <c r="I1153" s="458"/>
    </row>
    <row r="1154" spans="9:9" ht="12.75">
      <c r="I1154" s="458"/>
    </row>
    <row r="1155" spans="9:9" ht="12.75">
      <c r="I1155" s="458"/>
    </row>
    <row r="1156" spans="9:9" ht="12.75">
      <c r="I1156" s="458"/>
    </row>
    <row r="1157" spans="9:9" ht="12.75">
      <c r="I1157" s="458"/>
    </row>
    <row r="1158" spans="9:9" ht="12.75">
      <c r="I1158" s="458"/>
    </row>
    <row r="1159" spans="9:9" ht="12.75">
      <c r="I1159" s="458"/>
    </row>
    <row r="1160" spans="9:9" ht="12.75">
      <c r="I1160" s="458"/>
    </row>
    <row r="1161" spans="9:9" ht="12.75">
      <c r="I1161" s="458"/>
    </row>
    <row r="1162" spans="9:9" ht="12.75">
      <c r="I1162" s="458"/>
    </row>
    <row r="1163" spans="9:9" ht="12.75">
      <c r="I1163" s="458"/>
    </row>
    <row r="1164" spans="9:9" ht="12.75">
      <c r="I1164" s="458"/>
    </row>
    <row r="1165" spans="9:9" ht="12.75">
      <c r="I1165" s="458"/>
    </row>
    <row r="1166" spans="9:9" ht="12.75">
      <c r="I1166" s="458"/>
    </row>
    <row r="1167" spans="9:9" ht="12.75">
      <c r="I1167" s="458"/>
    </row>
    <row r="1168" spans="9:9" ht="12.75">
      <c r="I1168" s="458"/>
    </row>
    <row r="1169" spans="9:9" ht="12.75">
      <c r="I1169" s="458"/>
    </row>
    <row r="1170" spans="9:9" ht="12.75">
      <c r="I1170" s="458"/>
    </row>
    <row r="1171" spans="9:9" ht="12.75">
      <c r="I1171" s="458"/>
    </row>
    <row r="1172" spans="9:9" ht="12.75">
      <c r="I1172" s="458"/>
    </row>
    <row r="1173" spans="9:9" ht="12.75">
      <c r="I1173" s="458"/>
    </row>
    <row r="1174" spans="9:9" ht="12.75">
      <c r="I1174" s="458"/>
    </row>
    <row r="1175" spans="9:9" ht="12.75">
      <c r="I1175" s="458"/>
    </row>
    <row r="1176" spans="9:9" ht="12.75">
      <c r="I1176" s="458"/>
    </row>
    <row r="1177" spans="9:9" ht="12.75">
      <c r="I1177" s="458"/>
    </row>
    <row r="1178" spans="9:9" ht="12.75">
      <c r="I1178" s="458"/>
    </row>
    <row r="1179" spans="9:9" ht="12.75">
      <c r="I1179" s="458"/>
    </row>
    <row r="1180" spans="9:9" ht="12.75">
      <c r="I1180" s="458"/>
    </row>
    <row r="1181" spans="9:9" ht="12.75">
      <c r="I1181" s="458"/>
    </row>
    <row r="1182" spans="9:9" ht="12.75">
      <c r="I1182" s="458"/>
    </row>
    <row r="1183" spans="9:9" ht="12.75">
      <c r="I1183" s="458"/>
    </row>
    <row r="1184" spans="9:9" ht="12.75">
      <c r="I1184" s="458"/>
    </row>
    <row r="1185" spans="9:9" ht="12.75">
      <c r="I1185" s="458"/>
    </row>
    <row r="1186" spans="9:9" ht="12.75">
      <c r="I1186" s="458"/>
    </row>
    <row r="1187" spans="9:9" ht="12.75">
      <c r="I1187" s="458"/>
    </row>
    <row r="1188" spans="9:9" ht="12.75">
      <c r="I1188" s="458"/>
    </row>
    <row r="1189" spans="9:9" ht="12.75">
      <c r="I1189" s="458"/>
    </row>
    <row r="1190" spans="9:9" ht="12.75">
      <c r="I1190" s="458"/>
    </row>
    <row r="1191" spans="9:9" ht="12.75">
      <c r="I1191" s="458"/>
    </row>
    <row r="1192" spans="9:9" ht="12.75">
      <c r="I1192" s="458"/>
    </row>
    <row r="1193" spans="9:9" ht="12.75">
      <c r="I1193" s="458"/>
    </row>
    <row r="1194" spans="9:9" ht="12.75">
      <c r="I1194" s="458"/>
    </row>
    <row r="1195" spans="9:9" ht="12.75">
      <c r="I1195" s="458"/>
    </row>
    <row r="1196" spans="9:9" ht="12.75">
      <c r="I1196" s="458"/>
    </row>
    <row r="1197" spans="9:9" ht="12.75">
      <c r="I1197" s="458"/>
    </row>
    <row r="1198" spans="9:9" ht="12.75">
      <c r="I1198" s="458"/>
    </row>
    <row r="1199" spans="9:9" ht="12.75">
      <c r="I1199" s="458"/>
    </row>
    <row r="1200" spans="9:9" ht="12.75">
      <c r="I1200" s="458"/>
    </row>
    <row r="1201" spans="9:9" ht="12.75">
      <c r="I1201" s="458"/>
    </row>
    <row r="1202" spans="9:9" ht="12.75">
      <c r="I1202" s="458"/>
    </row>
    <row r="1203" spans="9:9" ht="12.75">
      <c r="I1203" s="458"/>
    </row>
    <row r="1204" spans="9:9" ht="12.75">
      <c r="I1204" s="458"/>
    </row>
    <row r="1205" spans="9:9" ht="12.75">
      <c r="I1205" s="458"/>
    </row>
    <row r="1206" spans="9:9" ht="12.75">
      <c r="I1206" s="458"/>
    </row>
    <row r="1207" spans="9:9" ht="12.75">
      <c r="I1207" s="458"/>
    </row>
    <row r="1208" spans="9:9" ht="12.75">
      <c r="I1208" s="458"/>
    </row>
    <row r="1209" spans="9:9" ht="12.75">
      <c r="I1209" s="458"/>
    </row>
    <row r="1210" spans="9:9" ht="12.75">
      <c r="I1210" s="458"/>
    </row>
    <row r="1211" spans="9:9" ht="12.75">
      <c r="I1211" s="458"/>
    </row>
    <row r="1212" spans="9:9" ht="12.75">
      <c r="I1212" s="458"/>
    </row>
    <row r="1213" spans="9:9" ht="12.75">
      <c r="I1213" s="458"/>
    </row>
    <row r="1214" spans="9:9" ht="12.75">
      <c r="I1214" s="458"/>
    </row>
    <row r="1215" spans="9:9" ht="12.75">
      <c r="I1215" s="458"/>
    </row>
    <row r="1216" spans="9:9" ht="12.75">
      <c r="I1216" s="458"/>
    </row>
    <row r="1217" spans="9:9" ht="12.75">
      <c r="I1217" s="458"/>
    </row>
    <row r="1218" spans="9:9" ht="12.75">
      <c r="I1218" s="458"/>
    </row>
    <row r="1219" spans="9:9" ht="12.75">
      <c r="I1219" s="458"/>
    </row>
    <row r="1220" spans="9:9" ht="12.75">
      <c r="I1220" s="458"/>
    </row>
    <row r="1221" spans="9:9" ht="12.75">
      <c r="I1221" s="458"/>
    </row>
    <row r="1222" spans="9:9" ht="12.75">
      <c r="I1222" s="458"/>
    </row>
    <row r="1223" spans="9:9" ht="12.75">
      <c r="I1223" s="458"/>
    </row>
    <row r="1224" spans="9:9" ht="12.75">
      <c r="I1224" s="458"/>
    </row>
    <row r="1225" spans="9:9" ht="12.75">
      <c r="I1225" s="458"/>
    </row>
    <row r="1226" spans="9:9" ht="12.75">
      <c r="I1226" s="458"/>
    </row>
    <row r="1227" spans="9:9" ht="12.75">
      <c r="I1227" s="458"/>
    </row>
    <row r="1228" spans="9:9" ht="12.75">
      <c r="I1228" s="458"/>
    </row>
    <row r="1229" spans="9:9" ht="12.75">
      <c r="I1229" s="458"/>
    </row>
    <row r="1230" spans="9:9" ht="12.75">
      <c r="I1230" s="458"/>
    </row>
    <row r="1231" spans="9:9" ht="12.75">
      <c r="I1231" s="458"/>
    </row>
    <row r="1232" spans="9:9" ht="12.75">
      <c r="I1232" s="458"/>
    </row>
    <row r="1233" spans="9:9" ht="12.75">
      <c r="I1233" s="458"/>
    </row>
    <row r="1234" spans="9:9" ht="12.75">
      <c r="I1234" s="458"/>
    </row>
    <row r="1235" spans="9:9" ht="12.75">
      <c r="I1235" s="458"/>
    </row>
    <row r="1236" spans="9:9" ht="12.75">
      <c r="I1236" s="458"/>
    </row>
    <row r="1237" spans="9:9" ht="12.75">
      <c r="I1237" s="458"/>
    </row>
    <row r="1238" spans="9:9" ht="12.75">
      <c r="I1238" s="458"/>
    </row>
    <row r="1239" spans="9:9" ht="12.75">
      <c r="I1239" s="458"/>
    </row>
    <row r="1240" spans="9:9" ht="12.75">
      <c r="I1240" s="458"/>
    </row>
    <row r="1241" spans="9:9" ht="12.75">
      <c r="I1241" s="458"/>
    </row>
    <row r="1242" spans="9:9" ht="12.75">
      <c r="I1242" s="458"/>
    </row>
    <row r="1243" spans="9:9" ht="12.75">
      <c r="I1243" s="458"/>
    </row>
    <row r="1244" spans="9:9" ht="12.75">
      <c r="I1244" s="458"/>
    </row>
    <row r="1245" spans="9:9" ht="12.75">
      <c r="I1245" s="458"/>
    </row>
    <row r="1246" spans="9:9" ht="12.75">
      <c r="I1246" s="458"/>
    </row>
    <row r="1247" spans="9:9" ht="12.75">
      <c r="I1247" s="458"/>
    </row>
    <row r="1248" spans="9:9" ht="12.75">
      <c r="I1248" s="458"/>
    </row>
    <row r="1249" spans="9:9" ht="12.75">
      <c r="I1249" s="458"/>
    </row>
    <row r="1250" spans="9:9" ht="12.75">
      <c r="I1250" s="458"/>
    </row>
    <row r="1251" spans="9:9" ht="12.75">
      <c r="I1251" s="458"/>
    </row>
    <row r="1252" spans="9:9" ht="12.75">
      <c r="I1252" s="458"/>
    </row>
    <row r="1253" spans="9:9" ht="12.75">
      <c r="I1253" s="458"/>
    </row>
    <row r="1254" spans="9:9" ht="12.75">
      <c r="I1254" s="458"/>
    </row>
    <row r="1255" spans="9:9" ht="12.75">
      <c r="I1255" s="458"/>
    </row>
    <row r="1256" spans="9:9" ht="12.75">
      <c r="I1256" s="458"/>
    </row>
    <row r="1257" spans="9:9" ht="12.75">
      <c r="I1257" s="458"/>
    </row>
    <row r="1258" spans="9:9" ht="12.75">
      <c r="I1258" s="458"/>
    </row>
    <row r="1259" spans="9:9" ht="12.75">
      <c r="I1259" s="458"/>
    </row>
    <row r="1260" spans="9:9" ht="12.75">
      <c r="I1260" s="458"/>
    </row>
    <row r="1261" spans="9:9" ht="12.75">
      <c r="I1261" s="458"/>
    </row>
    <row r="1262" spans="9:9" ht="12.75">
      <c r="I1262" s="458"/>
    </row>
    <row r="1263" spans="9:9" ht="12.75">
      <c r="I1263" s="458"/>
    </row>
    <row r="1264" spans="9:9" ht="12.75">
      <c r="I1264" s="458"/>
    </row>
    <row r="1265" spans="9:9" ht="12.75">
      <c r="I1265" s="458"/>
    </row>
    <row r="1266" spans="9:9" ht="12.75">
      <c r="I1266" s="458"/>
    </row>
    <row r="1267" spans="9:9" ht="12.75">
      <c r="I1267" s="458"/>
    </row>
    <row r="1268" spans="9:9" ht="12.75">
      <c r="I1268" s="458"/>
    </row>
    <row r="1269" spans="9:9" ht="12.75">
      <c r="I1269" s="458"/>
    </row>
    <row r="1270" spans="9:9" ht="12.75">
      <c r="I1270" s="458"/>
    </row>
    <row r="1271" spans="9:9" ht="12.75">
      <c r="I1271" s="458"/>
    </row>
    <row r="1272" spans="9:9" ht="12.75">
      <c r="I1272" s="458"/>
    </row>
    <row r="1273" spans="9:9" ht="12.75">
      <c r="I1273" s="458"/>
    </row>
    <row r="1274" spans="9:9" ht="12.75">
      <c r="I1274" s="458"/>
    </row>
    <row r="1275" spans="9:9" ht="12.75">
      <c r="I1275" s="458"/>
    </row>
    <row r="1276" spans="9:9" ht="12.75">
      <c r="I1276" s="458"/>
    </row>
    <row r="1277" spans="9:9" ht="12.75">
      <c r="I1277" s="458"/>
    </row>
    <row r="1278" spans="9:9" ht="12.75">
      <c r="I1278" s="458"/>
    </row>
    <row r="1279" spans="9:9" ht="12.75">
      <c r="I1279" s="458"/>
    </row>
    <row r="1280" spans="9:9" ht="12.75">
      <c r="I1280" s="458"/>
    </row>
    <row r="1281" spans="9:9" ht="12.75">
      <c r="I1281" s="458"/>
    </row>
    <row r="1282" spans="9:9" ht="12.75">
      <c r="I1282" s="458"/>
    </row>
    <row r="1283" spans="9:9" ht="12.75">
      <c r="I1283" s="458"/>
    </row>
    <row r="1284" spans="9:9" ht="12.75">
      <c r="I1284" s="458"/>
    </row>
    <row r="1285" spans="9:9" ht="12.75">
      <c r="I1285" s="458"/>
    </row>
    <row r="1286" spans="9:9" ht="12.75">
      <c r="I1286" s="458"/>
    </row>
    <row r="1287" spans="9:9" ht="12.75">
      <c r="I1287" s="458"/>
    </row>
    <row r="1288" spans="9:9" ht="12.75">
      <c r="I1288" s="458"/>
    </row>
    <row r="1289" spans="9:9" ht="12.75">
      <c r="I1289" s="458"/>
    </row>
    <row r="1290" spans="9:9" ht="12.75">
      <c r="I1290" s="458"/>
    </row>
    <row r="1291" spans="9:9" ht="12.75">
      <c r="I1291" s="458"/>
    </row>
    <row r="1292" spans="9:9" ht="12.75">
      <c r="I1292" s="458"/>
    </row>
    <row r="1293" spans="9:9" ht="12.75">
      <c r="I1293" s="458"/>
    </row>
    <row r="1294" spans="9:9" ht="12.75">
      <c r="I1294" s="458"/>
    </row>
    <row r="1295" spans="9:9" ht="12.75">
      <c r="I1295" s="458"/>
    </row>
    <row r="1296" spans="9:9" ht="12.75">
      <c r="I1296" s="458"/>
    </row>
    <row r="1297" spans="9:9" ht="12.75">
      <c r="I1297" s="458"/>
    </row>
    <row r="1298" spans="9:9" ht="12.75">
      <c r="I1298" s="458"/>
    </row>
    <row r="1299" spans="9:9" ht="12.75">
      <c r="I1299" s="458"/>
    </row>
    <row r="1300" spans="9:9" ht="12.75">
      <c r="I1300" s="458"/>
    </row>
    <row r="1301" spans="9:9" ht="12.75">
      <c r="I1301" s="458"/>
    </row>
    <row r="1302" spans="9:9" ht="12.75">
      <c r="I1302" s="458"/>
    </row>
    <row r="1303" spans="9:9" ht="12.75">
      <c r="I1303" s="458"/>
    </row>
    <row r="1304" spans="9:9" ht="12.75">
      <c r="I1304" s="458"/>
    </row>
    <row r="1305" spans="9:9" ht="12.75">
      <c r="I1305" s="458"/>
    </row>
    <row r="1306" spans="9:9" ht="12.75">
      <c r="I1306" s="458"/>
    </row>
    <row r="1307" spans="9:9" ht="12.75">
      <c r="I1307" s="458"/>
    </row>
    <row r="1308" spans="9:9" ht="12.75">
      <c r="I1308" s="458"/>
    </row>
    <row r="1309" spans="9:9" ht="12.75">
      <c r="I1309" s="458"/>
    </row>
    <row r="1310" spans="9:9" ht="12.75">
      <c r="I1310" s="458"/>
    </row>
    <row r="1311" spans="9:9" ht="12.75">
      <c r="I1311" s="458"/>
    </row>
    <row r="1312" spans="9:9" ht="12.75">
      <c r="I1312" s="458"/>
    </row>
    <row r="1313" spans="9:9" ht="12.75">
      <c r="I1313" s="458"/>
    </row>
    <row r="1314" spans="9:9" ht="12.75">
      <c r="I1314" s="458"/>
    </row>
    <row r="1315" spans="9:9" ht="12.75">
      <c r="I1315" s="458"/>
    </row>
    <row r="1316" spans="9:9" ht="12.75">
      <c r="I1316" s="458"/>
    </row>
    <row r="1317" spans="9:9" ht="12.75">
      <c r="I1317" s="458"/>
    </row>
    <row r="1318" spans="9:9" ht="12.75">
      <c r="I1318" s="458"/>
    </row>
    <row r="1319" spans="9:9" ht="12.75">
      <c r="I1319" s="458"/>
    </row>
    <row r="1320" spans="9:9" ht="12.75">
      <c r="I1320" s="458"/>
    </row>
    <row r="1321" spans="9:9" ht="12.75">
      <c r="I1321" s="458"/>
    </row>
    <row r="1322" spans="9:9" ht="12.75">
      <c r="I1322" s="458"/>
    </row>
    <row r="1323" spans="9:9" ht="12.75">
      <c r="I1323" s="458"/>
    </row>
    <row r="1324" spans="9:9" ht="12.75">
      <c r="I1324" s="458"/>
    </row>
    <row r="1325" spans="9:9" ht="12.75">
      <c r="I1325" s="458"/>
    </row>
    <row r="1326" spans="9:9" ht="12.75">
      <c r="I1326" s="458"/>
    </row>
    <row r="1327" spans="9:9" ht="12.75">
      <c r="I1327" s="458"/>
    </row>
    <row r="1328" spans="9:9" ht="12.75">
      <c r="I1328" s="458"/>
    </row>
    <row r="1329" spans="9:9" ht="12.75">
      <c r="I1329" s="458"/>
    </row>
    <row r="1330" spans="9:9" ht="12.75">
      <c r="I1330" s="458"/>
    </row>
    <row r="1331" spans="9:9" ht="12.75">
      <c r="I1331" s="458"/>
    </row>
    <row r="1332" spans="9:9" ht="12.75">
      <c r="I1332" s="458"/>
    </row>
    <row r="1333" spans="9:9" ht="12.75">
      <c r="I1333" s="458"/>
    </row>
    <row r="1334" spans="9:9" ht="12.75">
      <c r="I1334" s="458"/>
    </row>
    <row r="1335" spans="9:9" ht="12.75">
      <c r="I1335" s="458"/>
    </row>
    <row r="1336" spans="9:9" ht="12.75">
      <c r="I1336" s="458"/>
    </row>
    <row r="1337" spans="9:9" ht="12.75">
      <c r="I1337" s="458"/>
    </row>
    <row r="1338" spans="9:9" ht="12.75">
      <c r="I1338" s="458"/>
    </row>
    <row r="1339" spans="9:9" ht="12.75">
      <c r="I1339" s="458"/>
    </row>
    <row r="1340" spans="9:9" ht="12.75">
      <c r="I1340" s="458"/>
    </row>
    <row r="1341" spans="9:9" ht="12.75">
      <c r="I1341" s="458"/>
    </row>
    <row r="1342" spans="9:9" ht="12.75">
      <c r="I1342" s="458"/>
    </row>
    <row r="1343" spans="9:9" ht="12.75">
      <c r="I1343" s="458"/>
    </row>
    <row r="1344" spans="9:9" ht="12.75">
      <c r="I1344" s="458"/>
    </row>
    <row r="1345" spans="9:9" ht="12.75">
      <c r="I1345" s="458"/>
    </row>
    <row r="1346" spans="9:9" ht="12.75">
      <c r="I1346" s="458"/>
    </row>
    <row r="1347" spans="9:9" ht="12.75">
      <c r="I1347" s="458"/>
    </row>
    <row r="1348" spans="9:9" ht="12.75">
      <c r="I1348" s="458"/>
    </row>
    <row r="1349" spans="9:9" ht="12.75">
      <c r="I1349" s="458"/>
    </row>
    <row r="1350" spans="9:9" ht="12.75">
      <c r="I1350" s="458"/>
    </row>
    <row r="1351" spans="9:9" ht="12.75">
      <c r="I1351" s="458"/>
    </row>
    <row r="1352" spans="9:9" ht="12.75">
      <c r="I1352" s="458"/>
    </row>
    <row r="1353" spans="9:9" ht="12.75">
      <c r="I1353" s="458"/>
    </row>
    <row r="1354" spans="9:9" ht="12.75">
      <c r="I1354" s="458"/>
    </row>
    <row r="1355" spans="9:9" ht="12.75">
      <c r="I1355" s="458"/>
    </row>
    <row r="1356" spans="9:9" ht="12.75">
      <c r="I1356" s="458"/>
    </row>
    <row r="1357" spans="9:9" ht="12.75">
      <c r="I1357" s="458"/>
    </row>
    <row r="1358" spans="9:9" ht="12.75">
      <c r="I1358" s="458"/>
    </row>
    <row r="1359" spans="9:9" ht="12.75">
      <c r="I1359" s="458"/>
    </row>
    <row r="1360" spans="9:9" ht="12.75">
      <c r="I1360" s="458"/>
    </row>
    <row r="1361" spans="9:9" ht="12.75">
      <c r="I1361" s="458"/>
    </row>
    <row r="1362" spans="9:9" ht="12.75">
      <c r="I1362" s="458"/>
    </row>
    <row r="1363" spans="9:9" ht="12.75">
      <c r="I1363" s="458"/>
    </row>
    <row r="1364" spans="9:9" ht="12.75">
      <c r="I1364" s="458"/>
    </row>
    <row r="1365" spans="9:9" ht="12.75">
      <c r="I1365" s="458"/>
    </row>
    <row r="1366" spans="9:9" ht="12.75">
      <c r="I1366" s="458"/>
    </row>
    <row r="1367" spans="9:9" ht="12.75">
      <c r="I1367" s="458"/>
    </row>
    <row r="1368" spans="9:9" ht="12.75">
      <c r="I1368" s="458"/>
    </row>
    <row r="1369" spans="9:9" ht="12.75">
      <c r="I1369" s="458"/>
    </row>
    <row r="1370" spans="9:9" ht="12.75">
      <c r="I1370" s="458"/>
    </row>
    <row r="1371" spans="9:9" ht="12.75">
      <c r="I1371" s="458"/>
    </row>
    <row r="1372" spans="9:9" ht="12.75">
      <c r="I1372" s="458"/>
    </row>
    <row r="1373" spans="9:9" ht="12.75">
      <c r="I1373" s="458"/>
    </row>
    <row r="1374" spans="9:9" ht="12.75">
      <c r="I1374" s="458"/>
    </row>
    <row r="1375" spans="9:9" ht="12.75">
      <c r="I1375" s="458"/>
    </row>
    <row r="1376" spans="9:9" ht="12.75">
      <c r="I1376" s="458"/>
    </row>
    <row r="1377" spans="9:9" ht="12.75">
      <c r="I1377" s="458"/>
    </row>
    <row r="1378" spans="9:9" ht="12.75">
      <c r="I1378" s="458"/>
    </row>
    <row r="1379" spans="9:9" ht="12.75">
      <c r="I1379" s="458"/>
    </row>
    <row r="1380" spans="9:9" ht="12.75">
      <c r="I1380" s="458"/>
    </row>
    <row r="1381" spans="9:9" ht="12.75">
      <c r="I1381" s="458"/>
    </row>
    <row r="1382" spans="9:9" ht="12.75">
      <c r="I1382" s="458"/>
    </row>
    <row r="1383" spans="9:9" ht="12.75">
      <c r="I1383" s="458"/>
    </row>
    <row r="1384" spans="9:9" ht="12.75">
      <c r="I1384" s="458"/>
    </row>
    <row r="1385" spans="9:9" ht="12.75">
      <c r="I1385" s="458"/>
    </row>
    <row r="1386" spans="9:9" ht="12.75">
      <c r="I1386" s="458"/>
    </row>
    <row r="1387" spans="9:9" ht="12.75">
      <c r="I1387" s="458"/>
    </row>
    <row r="1388" spans="9:9" ht="12.75">
      <c r="I1388" s="458"/>
    </row>
    <row r="1389" spans="9:9" ht="12.75">
      <c r="I1389" s="458"/>
    </row>
    <row r="1390" spans="9:9" ht="12.75">
      <c r="I1390" s="458"/>
    </row>
    <row r="1391" spans="9:9" ht="12.75">
      <c r="I1391" s="458"/>
    </row>
    <row r="1392" spans="9:9" ht="12.75">
      <c r="I1392" s="458"/>
    </row>
    <row r="1393" spans="9:9" ht="12.75">
      <c r="I1393" s="458"/>
    </row>
    <row r="1394" spans="9:9" ht="12.75">
      <c r="I1394" s="458"/>
    </row>
    <row r="1395" spans="9:9" ht="12.75">
      <c r="I1395" s="458"/>
    </row>
    <row r="1396" spans="9:9" ht="12.75">
      <c r="I1396" s="458"/>
    </row>
    <row r="1397" spans="9:9" ht="12.75">
      <c r="I1397" s="458"/>
    </row>
    <row r="1398" spans="9:9" ht="12.75">
      <c r="I1398" s="458"/>
    </row>
    <row r="1399" spans="9:9" ht="12.75">
      <c r="I1399" s="458"/>
    </row>
    <row r="1400" spans="9:9" ht="12.75">
      <c r="I1400" s="458"/>
    </row>
    <row r="1401" spans="9:9" ht="12.75">
      <c r="I1401" s="458"/>
    </row>
    <row r="1402" spans="9:9" ht="12.75">
      <c r="I1402" s="458"/>
    </row>
    <row r="1403" spans="9:9" ht="12.75">
      <c r="I1403" s="458"/>
    </row>
    <row r="1404" spans="9:9" ht="12.75">
      <c r="I1404" s="458"/>
    </row>
    <row r="1405" spans="9:9" ht="12.75">
      <c r="I1405" s="458"/>
    </row>
    <row r="1406" spans="9:9" ht="12.75">
      <c r="I1406" s="458"/>
    </row>
    <row r="1407" spans="9:9" ht="12.75">
      <c r="I1407" s="458"/>
    </row>
    <row r="1408" spans="9:9" ht="12.75">
      <c r="I1408" s="458"/>
    </row>
    <row r="1409" spans="9:9" ht="12.75">
      <c r="I1409" s="458"/>
    </row>
    <row r="1410" spans="9:9" ht="12.75">
      <c r="I1410" s="458"/>
    </row>
    <row r="1411" spans="9:9" ht="12.75">
      <c r="I1411" s="458"/>
    </row>
    <row r="1412" spans="9:9" ht="12.75">
      <c r="I1412" s="458"/>
    </row>
    <row r="1413" spans="9:9" ht="12.75">
      <c r="I1413" s="458"/>
    </row>
    <row r="1414" spans="9:9" ht="12.75">
      <c r="I1414" s="458"/>
    </row>
    <row r="1415" spans="9:9" ht="12.75">
      <c r="I1415" s="458"/>
    </row>
    <row r="1416" spans="9:9" ht="12.75">
      <c r="I1416" s="458"/>
    </row>
    <row r="1417" spans="9:9" ht="12.75">
      <c r="I1417" s="458"/>
    </row>
    <row r="1418" spans="9:9" ht="12.75">
      <c r="I1418" s="458"/>
    </row>
    <row r="1419" spans="9:9" ht="12.75">
      <c r="I1419" s="458"/>
    </row>
    <row r="1420" spans="9:9" ht="12.75">
      <c r="I1420" s="458"/>
    </row>
    <row r="1421" spans="9:9" ht="12.75">
      <c r="I1421" s="458"/>
    </row>
    <row r="1422" spans="9:9" ht="12.75">
      <c r="I1422" s="458"/>
    </row>
    <row r="1423" spans="9:9" ht="12.75">
      <c r="I1423" s="458"/>
    </row>
    <row r="1424" spans="9:9" ht="12.75">
      <c r="I1424" s="458"/>
    </row>
    <row r="1425" spans="9:9" ht="12.75">
      <c r="I1425" s="458"/>
    </row>
    <row r="1426" spans="9:9" ht="12.75">
      <c r="I1426" s="458"/>
    </row>
    <row r="1427" spans="9:9" ht="12.75">
      <c r="I1427" s="458"/>
    </row>
    <row r="1428" spans="9:9" ht="12.75">
      <c r="I1428" s="458"/>
    </row>
    <row r="1429" spans="9:9" ht="12.75">
      <c r="I1429" s="458"/>
    </row>
    <row r="1430" spans="9:9" ht="12.75">
      <c r="I1430" s="458"/>
    </row>
    <row r="1431" spans="9:9" ht="12.75">
      <c r="I1431" s="458"/>
    </row>
    <row r="1432" spans="9:9" ht="12.75">
      <c r="I1432" s="458"/>
    </row>
    <row r="1433" spans="9:9" ht="12.75">
      <c r="I1433" s="458"/>
    </row>
    <row r="1434" spans="9:9" ht="12.75">
      <c r="I1434" s="458"/>
    </row>
    <row r="1435" spans="9:9" ht="12.75">
      <c r="I1435" s="458"/>
    </row>
    <row r="1436" spans="9:9" ht="12.75">
      <c r="I1436" s="458"/>
    </row>
    <row r="1437" spans="9:9" ht="12.75">
      <c r="I1437" s="458"/>
    </row>
    <row r="1438" spans="9:9" ht="12.75">
      <c r="I1438" s="458"/>
    </row>
    <row r="1439" spans="9:9" ht="12.75">
      <c r="I1439" s="458"/>
    </row>
    <row r="1440" spans="9:9" ht="12.75">
      <c r="I1440" s="458"/>
    </row>
    <row r="1441" spans="9:9" ht="12.75">
      <c r="I1441" s="458"/>
    </row>
    <row r="1442" spans="9:9" ht="12.75">
      <c r="I1442" s="458"/>
    </row>
    <row r="1443" spans="9:9" ht="12.75">
      <c r="I1443" s="458"/>
    </row>
    <row r="1444" spans="9:9" ht="12.75">
      <c r="I1444" s="458"/>
    </row>
    <row r="1445" spans="9:9" ht="12.75">
      <c r="I1445" s="458"/>
    </row>
    <row r="1446" spans="9:9" ht="12.75">
      <c r="I1446" s="458"/>
    </row>
    <row r="1447" spans="9:9" ht="12.75">
      <c r="I1447" s="458"/>
    </row>
    <row r="1448" spans="9:9" ht="12.75">
      <c r="I1448" s="458"/>
    </row>
    <row r="1449" spans="9:9" ht="12.75">
      <c r="I1449" s="458"/>
    </row>
    <row r="1450" spans="9:9" ht="12.75">
      <c r="I1450" s="458"/>
    </row>
    <row r="1451" spans="9:9" ht="12.75">
      <c r="I1451" s="458"/>
    </row>
    <row r="1452" spans="9:9" ht="12.75">
      <c r="I1452" s="458"/>
    </row>
    <row r="1453" spans="9:9" ht="12.75">
      <c r="I1453" s="458"/>
    </row>
    <row r="1454" spans="9:9" ht="12.75">
      <c r="I1454" s="458"/>
    </row>
    <row r="1455" spans="9:9" ht="12.75">
      <c r="I1455" s="458"/>
    </row>
    <row r="1456" spans="9:9" ht="12.75">
      <c r="I1456" s="458"/>
    </row>
    <row r="1457" spans="9:9" ht="12.75">
      <c r="I1457" s="458"/>
    </row>
    <row r="1458" spans="9:9" ht="12.75">
      <c r="I1458" s="458"/>
    </row>
    <row r="1459" spans="9:9" ht="12.75">
      <c r="I1459" s="458"/>
    </row>
    <row r="1460" spans="9:9" ht="12.75">
      <c r="I1460" s="458"/>
    </row>
    <row r="1461" spans="9:9" ht="12.75">
      <c r="I1461" s="458"/>
    </row>
    <row r="1462" spans="9:9" ht="12.75">
      <c r="I1462" s="458"/>
    </row>
    <row r="1463" spans="9:9" ht="12.75">
      <c r="I1463" s="458"/>
    </row>
    <row r="1464" spans="9:9" ht="12.75">
      <c r="I1464" s="458"/>
    </row>
    <row r="1465" spans="9:9" ht="12.75">
      <c r="I1465" s="458"/>
    </row>
    <row r="1466" spans="9:9" ht="12.75">
      <c r="I1466" s="458"/>
    </row>
    <row r="1467" spans="9:9" ht="12.75">
      <c r="I1467" s="458"/>
    </row>
    <row r="1468" spans="9:9" ht="12.75">
      <c r="I1468" s="458"/>
    </row>
    <row r="1469" spans="9:9" ht="12.75">
      <c r="I1469" s="458"/>
    </row>
    <row r="1470" spans="9:9" ht="12.75">
      <c r="I1470" s="458"/>
    </row>
    <row r="1471" spans="9:9" ht="12.75">
      <c r="I1471" s="458"/>
    </row>
    <row r="1472" spans="9:9" ht="12.75">
      <c r="I1472" s="458"/>
    </row>
    <row r="1473" spans="9:9" ht="12.75">
      <c r="I1473" s="458"/>
    </row>
    <row r="1474" spans="9:9" ht="12.75">
      <c r="I1474" s="458"/>
    </row>
    <row r="1475" spans="9:9" ht="12.75">
      <c r="I1475" s="458"/>
    </row>
    <row r="1476" spans="9:9" ht="12.75">
      <c r="I1476" s="458"/>
    </row>
    <row r="1477" spans="9:9" ht="12.75">
      <c r="I1477" s="458"/>
    </row>
    <row r="1478" spans="9:9" ht="12.75">
      <c r="I1478" s="458"/>
    </row>
    <row r="1479" spans="9:9" ht="12.75">
      <c r="I1479" s="458"/>
    </row>
    <row r="1480" spans="9:9" ht="12.75">
      <c r="I1480" s="458"/>
    </row>
    <row r="1481" spans="9:9" ht="12.75">
      <c r="I1481" s="458"/>
    </row>
    <row r="1482" spans="9:9" ht="12.75">
      <c r="I1482" s="458"/>
    </row>
    <row r="1483" spans="9:9" ht="12.75">
      <c r="I1483" s="458"/>
    </row>
    <row r="1484" spans="9:9" ht="12.75">
      <c r="I1484" s="458"/>
    </row>
    <row r="1485" spans="9:9" ht="12.75">
      <c r="I1485" s="458"/>
    </row>
    <row r="1486" spans="9:9" ht="12.75">
      <c r="I1486" s="458"/>
    </row>
    <row r="1487" spans="9:9" ht="12.75">
      <c r="I1487" s="458"/>
    </row>
    <row r="1488" spans="9:9" ht="12.75">
      <c r="I1488" s="458"/>
    </row>
    <row r="1489" spans="9:9" ht="12.75">
      <c r="I1489" s="458"/>
    </row>
    <row r="1490" spans="9:9" ht="12.75">
      <c r="I1490" s="458"/>
    </row>
    <row r="1491" spans="9:9" ht="12.75">
      <c r="I1491" s="458"/>
    </row>
    <row r="1492" spans="9:9" ht="12.75">
      <c r="I1492" s="458"/>
    </row>
    <row r="1493" spans="9:9" ht="12.75">
      <c r="I1493" s="458"/>
    </row>
    <row r="1494" spans="9:9" ht="12.75">
      <c r="I1494" s="458"/>
    </row>
    <row r="1495" spans="9:9" ht="12.75">
      <c r="I1495" s="458"/>
    </row>
    <row r="1496" spans="9:9" ht="12.75">
      <c r="I1496" s="458"/>
    </row>
    <row r="1497" spans="9:9" ht="12.75">
      <c r="I1497" s="458"/>
    </row>
    <row r="1498" spans="9:9" ht="12.75">
      <c r="I1498" s="458"/>
    </row>
    <row r="1499" spans="9:9" ht="12.75">
      <c r="I1499" s="458"/>
    </row>
    <row r="1500" spans="9:9" ht="12.75">
      <c r="I1500" s="458"/>
    </row>
    <row r="1501" spans="9:9" ht="12.75">
      <c r="I1501" s="458"/>
    </row>
    <row r="1502" spans="9:9" ht="12.75">
      <c r="I1502" s="458"/>
    </row>
    <row r="1503" spans="9:9" ht="12.75">
      <c r="I1503" s="458"/>
    </row>
    <row r="1504" spans="9:9" ht="12.75">
      <c r="I1504" s="458"/>
    </row>
    <row r="1505" spans="9:9" ht="12.75">
      <c r="I1505" s="458"/>
    </row>
    <row r="1506" spans="9:9" ht="12.75">
      <c r="I1506" s="458"/>
    </row>
    <row r="1507" spans="9:9" ht="12.75">
      <c r="I1507" s="458"/>
    </row>
    <row r="1508" spans="9:9" ht="12.75">
      <c r="I1508" s="458"/>
    </row>
    <row r="1509" spans="9:9" ht="12.75">
      <c r="I1509" s="458"/>
    </row>
    <row r="1510" spans="9:9" ht="12.75">
      <c r="I1510" s="458"/>
    </row>
    <row r="1511" spans="9:9" ht="12.75">
      <c r="I1511" s="458"/>
    </row>
    <row r="1512" spans="9:9" ht="12.75">
      <c r="I1512" s="458"/>
    </row>
    <row r="1513" spans="9:9" ht="12.75">
      <c r="I1513" s="458"/>
    </row>
    <row r="1514" spans="9:9" ht="12.75">
      <c r="I1514" s="458"/>
    </row>
    <row r="1515" spans="9:9" ht="12.75">
      <c r="I1515" s="458"/>
    </row>
    <row r="1516" spans="9:9" ht="12.75">
      <c r="I1516" s="458"/>
    </row>
    <row r="1517" spans="9:9" ht="12.75">
      <c r="I1517" s="458"/>
    </row>
    <row r="1518" spans="9:9" ht="12.75">
      <c r="I1518" s="458"/>
    </row>
    <row r="1519" spans="9:9" ht="12.75">
      <c r="I1519" s="458"/>
    </row>
    <row r="1520" spans="9:9" ht="12.75">
      <c r="I1520" s="458"/>
    </row>
    <row r="1521" spans="9:9" ht="12.75">
      <c r="I1521" s="458"/>
    </row>
    <row r="1522" spans="9:9" ht="12.75">
      <c r="I1522" s="458"/>
    </row>
    <row r="1523" spans="9:9" ht="12.75">
      <c r="I1523" s="458"/>
    </row>
    <row r="1524" spans="9:9" ht="12.75">
      <c r="I1524" s="458"/>
    </row>
    <row r="1525" spans="9:9" ht="12.75">
      <c r="I1525" s="458"/>
    </row>
    <row r="1526" spans="9:9" ht="12.75">
      <c r="I1526" s="458"/>
    </row>
    <row r="1527" spans="9:9" ht="12.75">
      <c r="I1527" s="458"/>
    </row>
    <row r="1528" spans="9:9" ht="12.75">
      <c r="I1528" s="458"/>
    </row>
    <row r="1529" spans="9:9" ht="12.75">
      <c r="I1529" s="458"/>
    </row>
    <row r="1530" spans="9:9" ht="12.75">
      <c r="I1530" s="458"/>
    </row>
    <row r="1531" spans="9:9" ht="12.75">
      <c r="I1531" s="458"/>
    </row>
    <row r="1532" spans="9:9" ht="12.75">
      <c r="I1532" s="458"/>
    </row>
    <row r="1533" spans="9:9" ht="12.75">
      <c r="I1533" s="458"/>
    </row>
    <row r="1534" spans="9:9" ht="12.75">
      <c r="I1534" s="458"/>
    </row>
    <row r="1535" spans="9:9" ht="12.75">
      <c r="I1535" s="458"/>
    </row>
    <row r="1536" spans="9:9" ht="12.75">
      <c r="I1536" s="458"/>
    </row>
    <row r="1537" spans="9:9" ht="12.75">
      <c r="I1537" s="458"/>
    </row>
    <row r="1538" spans="9:9" ht="12.75">
      <c r="I1538" s="458"/>
    </row>
    <row r="1539" spans="9:9" ht="12.75">
      <c r="I1539" s="458"/>
    </row>
    <row r="1540" spans="9:9" ht="12.75">
      <c r="I1540" s="458"/>
    </row>
    <row r="1541" spans="9:9" ht="12.75">
      <c r="I1541" s="458"/>
    </row>
    <row r="1542" spans="9:9" ht="12.75">
      <c r="I1542" s="458"/>
    </row>
    <row r="1543" spans="9:9" ht="12.75">
      <c r="I1543" s="458"/>
    </row>
    <row r="1544" spans="9:9" ht="12.75">
      <c r="I1544" s="458"/>
    </row>
    <row r="1545" spans="9:9" ht="12.75">
      <c r="I1545" s="458"/>
    </row>
    <row r="1546" spans="9:9" ht="12.75">
      <c r="I1546" s="458"/>
    </row>
    <row r="1547" spans="9:9" ht="12.75">
      <c r="I1547" s="458"/>
    </row>
    <row r="1548" spans="9:9" ht="12.75">
      <c r="I1548" s="458"/>
    </row>
    <row r="1549" spans="9:9" ht="12.75">
      <c r="I1549" s="458"/>
    </row>
    <row r="1550" spans="9:9" ht="12.75">
      <c r="I1550" s="458"/>
    </row>
    <row r="1551" spans="9:9" ht="12.75">
      <c r="I1551" s="458"/>
    </row>
    <row r="1552" spans="9:9" ht="12.75">
      <c r="I1552" s="458"/>
    </row>
    <row r="1553" spans="9:9" ht="12.75">
      <c r="I1553" s="458"/>
    </row>
    <row r="1554" spans="9:9" ht="12.75">
      <c r="I1554" s="458"/>
    </row>
    <row r="1555" spans="9:9" ht="12.75">
      <c r="I1555" s="458"/>
    </row>
    <row r="1556" spans="9:9" ht="12.75">
      <c r="I1556" s="458"/>
    </row>
    <row r="1557" spans="9:9" ht="12.75">
      <c r="I1557" s="458"/>
    </row>
    <row r="1558" spans="9:9" ht="12.75">
      <c r="I1558" s="458"/>
    </row>
    <row r="1559" spans="9:9" ht="12.75">
      <c r="I1559" s="458"/>
    </row>
    <row r="1560" spans="9:9" ht="12.75">
      <c r="I1560" s="458"/>
    </row>
    <row r="1561" spans="9:9" ht="12.75">
      <c r="I1561" s="458"/>
    </row>
    <row r="1562" spans="9:9" ht="12.75">
      <c r="I1562" s="458"/>
    </row>
    <row r="1563" spans="9:9" ht="12.75">
      <c r="I1563" s="458"/>
    </row>
    <row r="1564" spans="9:9" ht="12.75">
      <c r="I1564" s="458"/>
    </row>
    <row r="1565" spans="9:9" ht="12.75">
      <c r="I1565" s="458"/>
    </row>
    <row r="1566" spans="9:9" ht="12.75">
      <c r="I1566" s="458"/>
    </row>
    <row r="1567" spans="9:9" ht="12.75">
      <c r="I1567" s="458"/>
    </row>
    <row r="1568" spans="9:9" ht="12.75">
      <c r="I1568" s="458"/>
    </row>
    <row r="1569" spans="9:9" ht="12.75">
      <c r="I1569" s="458"/>
    </row>
    <row r="1570" spans="9:9" ht="12.75">
      <c r="I1570" s="458"/>
    </row>
    <row r="1571" spans="9:9" ht="12.75">
      <c r="I1571" s="458"/>
    </row>
    <row r="1572" spans="9:9" ht="12.75">
      <c r="I1572" s="458"/>
    </row>
    <row r="1573" spans="9:9" ht="12.75">
      <c r="I1573" s="458"/>
    </row>
    <row r="1574" spans="9:9" ht="12.75">
      <c r="I1574" s="458"/>
    </row>
    <row r="1575" spans="9:9" ht="12.75">
      <c r="I1575" s="458"/>
    </row>
    <row r="1576" spans="9:9" ht="12.75">
      <c r="I1576" s="458"/>
    </row>
    <row r="1577" spans="9:9" ht="12.75">
      <c r="I1577" s="458"/>
    </row>
    <row r="1578" spans="9:9" ht="12.75">
      <c r="I1578" s="458"/>
    </row>
    <row r="1579" spans="9:9" ht="12.75">
      <c r="I1579" s="458"/>
    </row>
    <row r="1580" spans="9:9" ht="12.75">
      <c r="I1580" s="458"/>
    </row>
    <row r="1581" spans="9:9" ht="12.75">
      <c r="I1581" s="458"/>
    </row>
    <row r="1582" spans="9:9" ht="12.75">
      <c r="I1582" s="458"/>
    </row>
    <row r="1583" spans="9:9" ht="12.75">
      <c r="I1583" s="458"/>
    </row>
    <row r="1584" spans="9:9" ht="12.75">
      <c r="I1584" s="458"/>
    </row>
    <row r="1585" spans="9:9" ht="12.75">
      <c r="I1585" s="458"/>
    </row>
    <row r="1586" spans="9:9" ht="12.75">
      <c r="I1586" s="458"/>
    </row>
    <row r="1587" spans="9:9" ht="12.75">
      <c r="I1587" s="458"/>
    </row>
    <row r="1588" spans="9:9" ht="12.75">
      <c r="I1588" s="458"/>
    </row>
    <row r="1589" spans="9:9" ht="12.75">
      <c r="I1589" s="458"/>
    </row>
    <row r="1590" spans="9:9" ht="12.75">
      <c r="I1590" s="458"/>
    </row>
    <row r="1591" spans="9:9" ht="12.75">
      <c r="I1591" s="458"/>
    </row>
    <row r="1592" spans="9:9" ht="12.75">
      <c r="I1592" s="458"/>
    </row>
    <row r="1593" spans="9:9" ht="12.75">
      <c r="I1593" s="458"/>
    </row>
    <row r="1594" spans="9:9" ht="12.75">
      <c r="I1594" s="458"/>
    </row>
    <row r="1595" spans="9:9" ht="12.75">
      <c r="I1595" s="458"/>
    </row>
    <row r="1596" spans="9:9" ht="12.75">
      <c r="I1596" s="458"/>
    </row>
    <row r="1597" spans="9:9" ht="12.75">
      <c r="I1597" s="458"/>
    </row>
    <row r="1598" spans="9:9" ht="12.75">
      <c r="I1598" s="458"/>
    </row>
    <row r="1599" spans="9:9" ht="12.75">
      <c r="I1599" s="458"/>
    </row>
    <row r="1600" spans="9:9" ht="12.75">
      <c r="I1600" s="458"/>
    </row>
    <row r="1601" spans="9:9" ht="12.75">
      <c r="I1601" s="458"/>
    </row>
    <row r="1602" spans="9:9" ht="12.75">
      <c r="I1602" s="458"/>
    </row>
    <row r="1603" spans="9:9" ht="12.75">
      <c r="I1603" s="458"/>
    </row>
    <row r="1604" spans="9:9" ht="12.75">
      <c r="I1604" s="458"/>
    </row>
    <row r="1605" spans="9:9" ht="12.75">
      <c r="I1605" s="458"/>
    </row>
    <row r="1606" spans="9:9" ht="12.75">
      <c r="I1606" s="458"/>
    </row>
    <row r="1607" spans="9:9" ht="12.75">
      <c r="I1607" s="458"/>
    </row>
    <row r="1608" spans="9:9" ht="12.75">
      <c r="I1608" s="458"/>
    </row>
    <row r="1609" spans="9:9" ht="12.75">
      <c r="I1609" s="458"/>
    </row>
    <row r="1610" spans="9:9" ht="12.75">
      <c r="I1610" s="458"/>
    </row>
    <row r="1611" spans="9:9" ht="12.75">
      <c r="I1611" s="458"/>
    </row>
    <row r="1612" spans="9:9" ht="12.75">
      <c r="I1612" s="458"/>
    </row>
    <row r="1613" spans="9:9" ht="12.75">
      <c r="I1613" s="458"/>
    </row>
    <row r="1614" spans="9:9" ht="12.75">
      <c r="I1614" s="458"/>
    </row>
    <row r="1615" spans="9:9" ht="12.75">
      <c r="I1615" s="458"/>
    </row>
    <row r="1616" spans="9:9" ht="12.75">
      <c r="I1616" s="458"/>
    </row>
    <row r="1617" spans="9:9" ht="12.75">
      <c r="I1617" s="458"/>
    </row>
    <row r="1618" spans="9:9" ht="12.75">
      <c r="I1618" s="458"/>
    </row>
    <row r="1619" spans="9:9" ht="12.75">
      <c r="I1619" s="458"/>
    </row>
    <row r="1620" spans="9:9" ht="12.75">
      <c r="I1620" s="458"/>
    </row>
    <row r="1621" spans="9:9" ht="12.75">
      <c r="I1621" s="458"/>
    </row>
    <row r="1622" spans="9:9" ht="12.75">
      <c r="I1622" s="458"/>
    </row>
    <row r="1623" spans="9:9" ht="12.75">
      <c r="I1623" s="458"/>
    </row>
    <row r="1624" spans="9:9" ht="12.75">
      <c r="I1624" s="458"/>
    </row>
    <row r="1625" spans="9:9" ht="12.75">
      <c r="I1625" s="458"/>
    </row>
    <row r="1626" spans="9:9" ht="12.75">
      <c r="I1626" s="458"/>
    </row>
    <row r="1627" spans="9:9" ht="12.75">
      <c r="I1627" s="458"/>
    </row>
    <row r="1628" spans="9:9" ht="12.75">
      <c r="I1628" s="458"/>
    </row>
    <row r="1629" spans="9:9" ht="12.75">
      <c r="I1629" s="458"/>
    </row>
    <row r="1630" spans="9:9" ht="12.75">
      <c r="I1630" s="458"/>
    </row>
    <row r="1631" spans="9:9" ht="12.75">
      <c r="I1631" s="458"/>
    </row>
    <row r="1632" spans="9:9" ht="12.75">
      <c r="I1632" s="458"/>
    </row>
    <row r="1633" spans="9:9" ht="12.75">
      <c r="I1633" s="458"/>
    </row>
    <row r="1634" spans="9:9" ht="12.75">
      <c r="I1634" s="458"/>
    </row>
    <row r="1635" spans="9:9" ht="12.75">
      <c r="I1635" s="458"/>
    </row>
    <row r="1636" spans="9:9" ht="12.75">
      <c r="I1636" s="458"/>
    </row>
    <row r="1637" spans="9:9" ht="12.75">
      <c r="I1637" s="458"/>
    </row>
    <row r="1638" spans="9:9" ht="12.75">
      <c r="I1638" s="458"/>
    </row>
    <row r="1639" spans="9:9" ht="12.75">
      <c r="I1639" s="458"/>
    </row>
    <row r="1640" spans="9:9" ht="12.75">
      <c r="I1640" s="458"/>
    </row>
    <row r="1641" spans="9:9" ht="12.75">
      <c r="I1641" s="458"/>
    </row>
    <row r="1642" spans="9:9" ht="12.75">
      <c r="I1642" s="458"/>
    </row>
    <row r="1643" spans="9:9" ht="12.75">
      <c r="I1643" s="458"/>
    </row>
    <row r="1644" spans="9:9" ht="12.75">
      <c r="I1644" s="458"/>
    </row>
    <row r="1645" spans="9:9" ht="12.75">
      <c r="I1645" s="458"/>
    </row>
    <row r="1646" spans="9:9" ht="12.75">
      <c r="I1646" s="458"/>
    </row>
    <row r="1647" spans="9:9" ht="12.75">
      <c r="I1647" s="458"/>
    </row>
    <row r="1648" spans="9:9" ht="12.75">
      <c r="I1648" s="458"/>
    </row>
    <row r="1649" spans="9:9" ht="12.75">
      <c r="I1649" s="458"/>
    </row>
    <row r="1650" spans="9:9" ht="12.75">
      <c r="I1650" s="458"/>
    </row>
    <row r="1651" spans="9:9" ht="12.75">
      <c r="I1651" s="458"/>
    </row>
    <row r="1652" spans="9:9" ht="12.75">
      <c r="I1652" s="458"/>
    </row>
    <row r="1653" spans="9:9" ht="12.75">
      <c r="I1653" s="458"/>
    </row>
    <row r="1654" spans="9:9" ht="12.75">
      <c r="I1654" s="458"/>
    </row>
    <row r="1655" spans="9:9" ht="12.75">
      <c r="I1655" s="458"/>
    </row>
    <row r="1656" spans="9:9" ht="12.75">
      <c r="I1656" s="458"/>
    </row>
    <row r="1657" spans="9:9" ht="12.75">
      <c r="I1657" s="458"/>
    </row>
    <row r="1658" spans="9:9" ht="12.75">
      <c r="I1658" s="458"/>
    </row>
    <row r="1659" spans="9:9" ht="12.75">
      <c r="I1659" s="458"/>
    </row>
    <row r="1660" spans="9:9" ht="12.75">
      <c r="I1660" s="458"/>
    </row>
    <row r="1661" spans="9:9" ht="12.75">
      <c r="I1661" s="458"/>
    </row>
    <row r="1662" spans="9:9" ht="12.75">
      <c r="I1662" s="458"/>
    </row>
    <row r="1663" spans="9:9" ht="12.75">
      <c r="I1663" s="458"/>
    </row>
    <row r="1664" spans="9:9" ht="12.75">
      <c r="I1664" s="458"/>
    </row>
    <row r="1665" spans="9:9" ht="12.75">
      <c r="I1665" s="458"/>
    </row>
    <row r="1666" spans="9:9" ht="12.75">
      <c r="I1666" s="458"/>
    </row>
    <row r="1667" spans="9:9" ht="12.75">
      <c r="I1667" s="458"/>
    </row>
    <row r="1668" spans="9:9" ht="12.75">
      <c r="I1668" s="458"/>
    </row>
    <row r="1669" spans="9:9" ht="12.75">
      <c r="I1669" s="458"/>
    </row>
    <row r="1670" spans="9:9" ht="12.75">
      <c r="I1670" s="458"/>
    </row>
    <row r="1671" spans="9:9" ht="12.75">
      <c r="I1671" s="458"/>
    </row>
    <row r="1672" spans="9:9" ht="12.75">
      <c r="I1672" s="458"/>
    </row>
    <row r="1673" spans="9:9" ht="12.75">
      <c r="I1673" s="458"/>
    </row>
    <row r="1674" spans="9:9" ht="12.75">
      <c r="I1674" s="458"/>
    </row>
    <row r="1675" spans="9:9" ht="12.75">
      <c r="I1675" s="458"/>
    </row>
    <row r="1676" spans="9:9" ht="12.75">
      <c r="I1676" s="458"/>
    </row>
    <row r="1677" spans="9:9" ht="12.75">
      <c r="I1677" s="458"/>
    </row>
    <row r="1678" spans="9:9" ht="12.75">
      <c r="I1678" s="458"/>
    </row>
    <row r="1679" spans="9:9" ht="12.75">
      <c r="I1679" s="458"/>
    </row>
    <row r="1680" spans="9:9" ht="12.75">
      <c r="I1680" s="458"/>
    </row>
    <row r="1681" spans="9:9" ht="12.75">
      <c r="I1681" s="458"/>
    </row>
    <row r="1682" spans="9:9" ht="12.75">
      <c r="I1682" s="458"/>
    </row>
    <row r="1683" spans="9:9" ht="12.75">
      <c r="I1683" s="458"/>
    </row>
    <row r="1684" spans="9:9" ht="12.75">
      <c r="I1684" s="458"/>
    </row>
    <row r="1685" spans="9:9" ht="12.75">
      <c r="I1685" s="458"/>
    </row>
    <row r="1686" spans="9:9" ht="12.75">
      <c r="I1686" s="458"/>
    </row>
    <row r="1687" spans="9:9" ht="12.75">
      <c r="I1687" s="458"/>
    </row>
    <row r="1688" spans="9:9" ht="12.75">
      <c r="I1688" s="458"/>
    </row>
    <row r="1689" spans="9:9" ht="12.75">
      <c r="I1689" s="458"/>
    </row>
    <row r="1690" spans="9:9" ht="12.75">
      <c r="I1690" s="458"/>
    </row>
    <row r="1691" spans="9:9" ht="12.75">
      <c r="I1691" s="458"/>
    </row>
    <row r="1692" spans="9:9" ht="12.75">
      <c r="I1692" s="458"/>
    </row>
    <row r="1693" spans="9:9" ht="12.75">
      <c r="I1693" s="458"/>
    </row>
    <row r="1694" spans="9:9" ht="12.75">
      <c r="I1694" s="458"/>
    </row>
    <row r="1695" spans="9:9" ht="12.75">
      <c r="I1695" s="458"/>
    </row>
    <row r="1696" spans="9:9" ht="12.75">
      <c r="I1696" s="458"/>
    </row>
    <row r="1697" spans="9:9" ht="12.75">
      <c r="I1697" s="458"/>
    </row>
    <row r="1698" spans="9:9" ht="12.75">
      <c r="I1698" s="458"/>
    </row>
    <row r="1699" spans="9:9" ht="12.75">
      <c r="I1699" s="458"/>
    </row>
    <row r="1700" spans="9:9" ht="12.75">
      <c r="I1700" s="458"/>
    </row>
    <row r="1701" spans="9:9" ht="12.75">
      <c r="I1701" s="458"/>
    </row>
    <row r="1702" spans="9:9" ht="12.75">
      <c r="I1702" s="458"/>
    </row>
    <row r="1703" spans="9:9" ht="12.75">
      <c r="I1703" s="458"/>
    </row>
    <row r="1704" spans="9:9" ht="12.75">
      <c r="I1704" s="458"/>
    </row>
    <row r="1705" spans="9:9" ht="12.75">
      <c r="I1705" s="458"/>
    </row>
    <row r="1706" spans="9:9" ht="12.75">
      <c r="I1706" s="458"/>
    </row>
    <row r="1707" spans="9:9" ht="12.75">
      <c r="I1707" s="458"/>
    </row>
    <row r="1708" spans="9:9" ht="12.75">
      <c r="I1708" s="458"/>
    </row>
    <row r="1709" spans="9:9" ht="12.75">
      <c r="I1709" s="458"/>
    </row>
    <row r="1710" spans="9:9" ht="12.75">
      <c r="I1710" s="458"/>
    </row>
    <row r="1711" spans="9:9" ht="12.75">
      <c r="I1711" s="458"/>
    </row>
    <row r="1712" spans="9:9" ht="12.75">
      <c r="I1712" s="458"/>
    </row>
    <row r="1713" spans="9:9" ht="12.75">
      <c r="I1713" s="458"/>
    </row>
    <row r="1714" spans="9:9" ht="12.75">
      <c r="I1714" s="458"/>
    </row>
    <row r="1715" spans="9:9" ht="12.75">
      <c r="I1715" s="458"/>
    </row>
    <row r="1716" spans="9:9" ht="12.75">
      <c r="I1716" s="458"/>
    </row>
    <row r="1717" spans="9:9" ht="12.75">
      <c r="I1717" s="458"/>
    </row>
    <row r="1718" spans="9:9" ht="12.75">
      <c r="I1718" s="458"/>
    </row>
    <row r="1719" spans="9:9" ht="12.75">
      <c r="I1719" s="458"/>
    </row>
    <row r="1720" spans="9:9" ht="12.75">
      <c r="I1720" s="458"/>
    </row>
    <row r="1721" spans="9:9" ht="12.75">
      <c r="I1721" s="458"/>
    </row>
    <row r="1722" spans="9:9" ht="12.75">
      <c r="I1722" s="458"/>
    </row>
    <row r="1723" spans="9:9" ht="12.75">
      <c r="I1723" s="458"/>
    </row>
    <row r="1724" spans="9:9" ht="12.75">
      <c r="I1724" s="458"/>
    </row>
    <row r="1725" spans="9:9" ht="12.75">
      <c r="I1725" s="458"/>
    </row>
    <row r="1726" spans="9:9" ht="12.75">
      <c r="I1726" s="458"/>
    </row>
    <row r="1727" spans="9:9" ht="12.75">
      <c r="I1727" s="458"/>
    </row>
    <row r="1728" spans="9:9" ht="12.75">
      <c r="I1728" s="458"/>
    </row>
    <row r="1729" spans="9:9" ht="12.75">
      <c r="I1729" s="458"/>
    </row>
    <row r="1730" spans="9:9" ht="12.75">
      <c r="I1730" s="458"/>
    </row>
    <row r="1731" spans="9:9" ht="12.75">
      <c r="I1731" s="458"/>
    </row>
    <row r="1732" spans="9:9" ht="12.75">
      <c r="I1732" s="458"/>
    </row>
    <row r="1733" spans="9:9" ht="12.75">
      <c r="I1733" s="458"/>
    </row>
    <row r="1734" spans="9:9" ht="12.75">
      <c r="I1734" s="458"/>
    </row>
    <row r="1735" spans="9:9" ht="12.75">
      <c r="I1735" s="458"/>
    </row>
    <row r="1736" spans="9:9" ht="12.75">
      <c r="I1736" s="458"/>
    </row>
    <row r="1737" spans="9:9" ht="12.75">
      <c r="I1737" s="458"/>
    </row>
    <row r="1738" spans="9:9" ht="12.75">
      <c r="I1738" s="458"/>
    </row>
    <row r="1739" spans="9:9" ht="12.75">
      <c r="I1739" s="458"/>
    </row>
    <row r="1740" spans="9:9" ht="12.75">
      <c r="I1740" s="458"/>
    </row>
    <row r="1741" spans="9:9" ht="12.75">
      <c r="I1741" s="458"/>
    </row>
    <row r="1742" spans="9:9" ht="12.75">
      <c r="I1742" s="458"/>
    </row>
    <row r="1743" spans="9:9" ht="12.75">
      <c r="I1743" s="458"/>
    </row>
    <row r="1744" spans="9:9" ht="12.75">
      <c r="I1744" s="458"/>
    </row>
    <row r="1745" spans="9:9" ht="12.75">
      <c r="I1745" s="458"/>
    </row>
    <row r="1746" spans="9:9" ht="12.75">
      <c r="I1746" s="458"/>
    </row>
    <row r="1747" spans="9:9" ht="12.75">
      <c r="I1747" s="458"/>
    </row>
    <row r="1748" spans="9:9" ht="12.75">
      <c r="I1748" s="458"/>
    </row>
    <row r="1749" spans="9:9" ht="12.75">
      <c r="I1749" s="458"/>
    </row>
    <row r="1750" spans="9:9" ht="12.75">
      <c r="I1750" s="458"/>
    </row>
    <row r="1751" spans="9:9" ht="12.75">
      <c r="I1751" s="458"/>
    </row>
    <row r="1752" spans="9:9" ht="12.75">
      <c r="I1752" s="458"/>
    </row>
    <row r="1753" spans="9:9" ht="12.75">
      <c r="I1753" s="458"/>
    </row>
    <row r="1754" spans="9:9" ht="12.75">
      <c r="I1754" s="458"/>
    </row>
    <row r="1755" spans="9:9" ht="12.75">
      <c r="I1755" s="458"/>
    </row>
    <row r="1756" spans="9:9" ht="12.75">
      <c r="I1756" s="458"/>
    </row>
    <row r="1757" spans="9:9" ht="12.75">
      <c r="I1757" s="458"/>
    </row>
    <row r="1758" spans="9:9" ht="12.75">
      <c r="I1758" s="458"/>
    </row>
    <row r="1759" spans="9:9" ht="12.75">
      <c r="I1759" s="458"/>
    </row>
    <row r="1760" spans="9:9" ht="12.75">
      <c r="I1760" s="458"/>
    </row>
    <row r="1761" spans="9:9" ht="12.75">
      <c r="I1761" s="458"/>
    </row>
    <row r="1762" spans="9:9" ht="12.75">
      <c r="I1762" s="458"/>
    </row>
    <row r="1763" spans="9:9" ht="12.75">
      <c r="I1763" s="458"/>
    </row>
    <row r="1764" spans="9:9" ht="12.75">
      <c r="I1764" s="458"/>
    </row>
    <row r="1765" spans="9:9" ht="12.75">
      <c r="I1765" s="458"/>
    </row>
    <row r="1766" spans="9:9" ht="12.75">
      <c r="I1766" s="458"/>
    </row>
    <row r="1767" spans="9:9" ht="12.75">
      <c r="I1767" s="458"/>
    </row>
    <row r="1768" spans="9:9" ht="12.75">
      <c r="I1768" s="458"/>
    </row>
    <row r="1769" spans="9:9" ht="12.75">
      <c r="I1769" s="458"/>
    </row>
    <row r="1770" spans="9:9" ht="12.75">
      <c r="I1770" s="458"/>
    </row>
    <row r="1771" spans="9:9" ht="12.75">
      <c r="I1771" s="458"/>
    </row>
    <row r="1772" spans="9:9" ht="12.75">
      <c r="I1772" s="458"/>
    </row>
    <row r="1773" spans="9:9" ht="12.75">
      <c r="I1773" s="458"/>
    </row>
    <row r="1774" spans="9:9" ht="12.75">
      <c r="I1774" s="458"/>
    </row>
    <row r="1775" spans="9:9" ht="12.75">
      <c r="I1775" s="458"/>
    </row>
    <row r="1776" spans="9:9" ht="12.75">
      <c r="I1776" s="458"/>
    </row>
    <row r="1777" spans="9:9" ht="12.75">
      <c r="I1777" s="458"/>
    </row>
    <row r="1778" spans="9:9" ht="12.75">
      <c r="I1778" s="458"/>
    </row>
    <row r="1779" spans="9:9" ht="12.75">
      <c r="I1779" s="458"/>
    </row>
    <row r="1780" spans="9:9" ht="12.75">
      <c r="I1780" s="458"/>
    </row>
    <row r="1781" spans="9:9" ht="12.75">
      <c r="I1781" s="458"/>
    </row>
    <row r="1782" spans="9:9" ht="12.75">
      <c r="I1782" s="458"/>
    </row>
    <row r="1783" spans="9:9" ht="12.75">
      <c r="I1783" s="458"/>
    </row>
    <row r="1784" spans="9:9" ht="12.75">
      <c r="I1784" s="458"/>
    </row>
    <row r="1785" spans="9:9" ht="12.75">
      <c r="I1785" s="458"/>
    </row>
    <row r="1786" spans="9:9" ht="12.75">
      <c r="I1786" s="458"/>
    </row>
    <row r="1787" spans="9:9" ht="12.75">
      <c r="I1787" s="458"/>
    </row>
    <row r="1788" spans="9:9" ht="12.75">
      <c r="I1788" s="458"/>
    </row>
    <row r="1789" spans="9:9" ht="12.75">
      <c r="I1789" s="458"/>
    </row>
    <row r="1790" spans="9:9" ht="12.75">
      <c r="I1790" s="458"/>
    </row>
    <row r="1791" spans="9:9" ht="12.75">
      <c r="I1791" s="458"/>
    </row>
    <row r="1792" spans="9:9" ht="12.75">
      <c r="I1792" s="458"/>
    </row>
    <row r="1793" spans="9:9" ht="12.75">
      <c r="I1793" s="458"/>
    </row>
    <row r="1794" spans="9:9" ht="12.75">
      <c r="I1794" s="458"/>
    </row>
    <row r="1795" spans="9:9" ht="12.75">
      <c r="I1795" s="458"/>
    </row>
    <row r="1796" spans="9:9" ht="12.75">
      <c r="I1796" s="458"/>
    </row>
    <row r="1797" spans="9:9" ht="12.75">
      <c r="I1797" s="458"/>
    </row>
    <row r="1798" spans="9:9" ht="12.75">
      <c r="I1798" s="458"/>
    </row>
    <row r="1799" spans="9:9" ht="12.75">
      <c r="I1799" s="458"/>
    </row>
    <row r="1800" spans="9:9" ht="12.75">
      <c r="I1800" s="458"/>
    </row>
    <row r="1801" spans="9:9" ht="12.75">
      <c r="I1801" s="458"/>
    </row>
    <row r="1802" spans="9:9" ht="12.75">
      <c r="I1802" s="458"/>
    </row>
    <row r="1803" spans="9:9" ht="12.75">
      <c r="I1803" s="458"/>
    </row>
    <row r="1804" spans="9:9" ht="12.75">
      <c r="I1804" s="458"/>
    </row>
    <row r="1805" spans="9:9" ht="12.75">
      <c r="I1805" s="458"/>
    </row>
    <row r="1806" spans="9:9" ht="12.75">
      <c r="I1806" s="458"/>
    </row>
    <row r="1807" spans="9:9" ht="12.75">
      <c r="I1807" s="458"/>
    </row>
    <row r="1808" spans="9:9" ht="12.75">
      <c r="I1808" s="458"/>
    </row>
    <row r="1809" spans="9:9" ht="12.75">
      <c r="I1809" s="458"/>
    </row>
    <row r="1810" spans="9:9" ht="12.75">
      <c r="I1810" s="458"/>
    </row>
    <row r="1811" spans="9:9" ht="12.75">
      <c r="I1811" s="458"/>
    </row>
    <row r="1812" spans="9:9" ht="12.75">
      <c r="I1812" s="458"/>
    </row>
    <row r="1813" spans="9:9" ht="12.75">
      <c r="I1813" s="458"/>
    </row>
    <row r="1814" spans="9:9" ht="12.75">
      <c r="I1814" s="458"/>
    </row>
    <row r="1815" spans="9:9" ht="12.75">
      <c r="I1815" s="458"/>
    </row>
    <row r="1816" spans="9:9" ht="12.75">
      <c r="I1816" s="458"/>
    </row>
    <row r="1817" spans="9:9" ht="12.75">
      <c r="I1817" s="458"/>
    </row>
    <row r="1818" spans="9:9" ht="12.75">
      <c r="I1818" s="458"/>
    </row>
    <row r="1819" spans="9:9" ht="12.75">
      <c r="I1819" s="458"/>
    </row>
    <row r="1820" spans="9:9" ht="12.75">
      <c r="I1820" s="458"/>
    </row>
    <row r="1821" spans="9:9" ht="12.75">
      <c r="I1821" s="458"/>
    </row>
    <row r="1822" spans="9:9" ht="12.75">
      <c r="I1822" s="458"/>
    </row>
    <row r="1823" spans="9:9" ht="12.75">
      <c r="I1823" s="458"/>
    </row>
    <row r="1824" spans="9:9" ht="12.75">
      <c r="I1824" s="458"/>
    </row>
    <row r="1825" spans="9:9" ht="12.75">
      <c r="I1825" s="458"/>
    </row>
    <row r="1826" spans="9:9" ht="12.75">
      <c r="I1826" s="458"/>
    </row>
    <row r="1827" spans="9:9" ht="12.75">
      <c r="I1827" s="458"/>
    </row>
    <row r="1828" spans="9:9" ht="12.75">
      <c r="I1828" s="458"/>
    </row>
    <row r="1829" spans="9:9" ht="12.75">
      <c r="I1829" s="458"/>
    </row>
    <row r="1830" spans="9:9" ht="12.75">
      <c r="I1830" s="458"/>
    </row>
    <row r="1831" spans="9:9" ht="12.75">
      <c r="I1831" s="458"/>
    </row>
    <row r="1832" spans="9:9" ht="12.75">
      <c r="I1832" s="458"/>
    </row>
    <row r="1833" spans="9:9" ht="12.75">
      <c r="I1833" s="458"/>
    </row>
    <row r="1834" spans="9:9" ht="12.75">
      <c r="I1834" s="458"/>
    </row>
    <row r="1835" spans="9:9" ht="12.75">
      <c r="I1835" s="458"/>
    </row>
    <row r="1836" spans="9:9" ht="12.75">
      <c r="I1836" s="458"/>
    </row>
    <row r="1837" spans="9:9" ht="12.75">
      <c r="I1837" s="458"/>
    </row>
    <row r="1838" spans="9:9" ht="12.75">
      <c r="I1838" s="458"/>
    </row>
    <row r="1839" spans="9:9" ht="12.75">
      <c r="I1839" s="458"/>
    </row>
    <row r="1840" spans="9:9" ht="12.75">
      <c r="I1840" s="458"/>
    </row>
    <row r="1841" spans="9:9" ht="12.75">
      <c r="I1841" s="458"/>
    </row>
    <row r="1842" spans="9:9" ht="12.75">
      <c r="I1842" s="458"/>
    </row>
    <row r="1843" spans="9:9" ht="12.75">
      <c r="I1843" s="458"/>
    </row>
    <row r="1844" spans="9:9" ht="12.75">
      <c r="I1844" s="458"/>
    </row>
    <row r="1845" spans="9:9" ht="12.75">
      <c r="I1845" s="458"/>
    </row>
    <row r="1846" spans="9:9" ht="12.75">
      <c r="I1846" s="458"/>
    </row>
    <row r="1847" spans="9:9" ht="12.75">
      <c r="I1847" s="458"/>
    </row>
    <row r="1848" spans="9:9" ht="12.75">
      <c r="I1848" s="458"/>
    </row>
    <row r="1849" spans="9:9" ht="12.75">
      <c r="I1849" s="458"/>
    </row>
    <row r="1850" spans="9:9" ht="12.75">
      <c r="I1850" s="458"/>
    </row>
    <row r="1851" spans="9:9" ht="12.75">
      <c r="I1851" s="458"/>
    </row>
    <row r="1852" spans="9:9" ht="12.75">
      <c r="I1852" s="458"/>
    </row>
    <row r="1853" spans="9:9" ht="12.75">
      <c r="I1853" s="458"/>
    </row>
    <row r="1854" spans="9:9" ht="12.75">
      <c r="I1854" s="458"/>
    </row>
    <row r="1855" spans="9:9" ht="12.75">
      <c r="I1855" s="458"/>
    </row>
    <row r="1856" spans="9:9" ht="12.75">
      <c r="I1856" s="458"/>
    </row>
    <row r="1857" spans="9:9" ht="12.75">
      <c r="I1857" s="458"/>
    </row>
    <row r="1858" spans="9:9" ht="12.75">
      <c r="I1858" s="458"/>
    </row>
    <row r="1859" spans="9:9" ht="12.75">
      <c r="I1859" s="458"/>
    </row>
    <row r="1860" spans="9:9" ht="12.75">
      <c r="I1860" s="458"/>
    </row>
    <row r="1861" spans="9:9" ht="12.75">
      <c r="I1861" s="458"/>
    </row>
    <row r="1862" spans="9:9" ht="12.75">
      <c r="I1862" s="458"/>
    </row>
    <row r="1863" spans="9:9" ht="12.75">
      <c r="I1863" s="458"/>
    </row>
    <row r="1864" spans="9:9" ht="12.75">
      <c r="I1864" s="458"/>
    </row>
    <row r="1865" spans="9:9" ht="12.75">
      <c r="I1865" s="458"/>
    </row>
    <row r="1866" spans="9:9" ht="12.75">
      <c r="I1866" s="458"/>
    </row>
    <row r="1867" spans="9:9" ht="12.75">
      <c r="I1867" s="458"/>
    </row>
    <row r="1868" spans="9:9" ht="12.75">
      <c r="I1868" s="458"/>
    </row>
    <row r="1869" spans="9:9" ht="12.75">
      <c r="I1869" s="458"/>
    </row>
    <row r="1870" spans="9:9" ht="12.75">
      <c r="I1870" s="458"/>
    </row>
    <row r="1871" spans="9:9" ht="12.75">
      <c r="I1871" s="458"/>
    </row>
    <row r="1872" spans="9:9" ht="12.75">
      <c r="I1872" s="458"/>
    </row>
    <row r="1873" spans="9:9" ht="12.75">
      <c r="I1873" s="458"/>
    </row>
    <row r="1874" spans="9:9" ht="12.75">
      <c r="I1874" s="458"/>
    </row>
    <row r="1875" spans="9:9" ht="12.75">
      <c r="I1875" s="458"/>
    </row>
    <row r="1876" spans="9:9" ht="12.75">
      <c r="I1876" s="458"/>
    </row>
    <row r="1877" spans="9:9" ht="12.75">
      <c r="I1877" s="458"/>
    </row>
    <row r="1878" spans="9:9" ht="12.75">
      <c r="I1878" s="458"/>
    </row>
    <row r="1879" spans="9:9" ht="12.75">
      <c r="I1879" s="458"/>
    </row>
    <row r="1880" spans="9:9" ht="12.75">
      <c r="I1880" s="458"/>
    </row>
    <row r="1881" spans="9:9" ht="12.75">
      <c r="I1881" s="458"/>
    </row>
    <row r="1882" spans="9:9" ht="12.75">
      <c r="I1882" s="458"/>
    </row>
    <row r="1883" spans="9:9" ht="12.75">
      <c r="I1883" s="458"/>
    </row>
    <row r="1884" spans="9:9" ht="12.75">
      <c r="I1884" s="458"/>
    </row>
    <row r="1885" spans="9:9" ht="12.75">
      <c r="I1885" s="458"/>
    </row>
    <row r="1886" spans="9:9" ht="12.75">
      <c r="I1886" s="458"/>
    </row>
    <row r="1887" spans="9:9" ht="12.75">
      <c r="I1887" s="458"/>
    </row>
    <row r="1888" spans="9:9" ht="12.75">
      <c r="I1888" s="458"/>
    </row>
    <row r="1889" spans="9:9" ht="12.75">
      <c r="I1889" s="458"/>
    </row>
    <row r="1890" spans="9:9" ht="12.75">
      <c r="I1890" s="458"/>
    </row>
    <row r="1891" spans="9:9" ht="12.75">
      <c r="I1891" s="458"/>
    </row>
    <row r="1892" spans="9:9" ht="12.75">
      <c r="I1892" s="458"/>
    </row>
    <row r="1893" spans="9:9" ht="12.75">
      <c r="I1893" s="458"/>
    </row>
    <row r="1894" spans="9:9" ht="12.75">
      <c r="I1894" s="458"/>
    </row>
    <row r="1895" spans="9:9" ht="12.75">
      <c r="I1895" s="458"/>
    </row>
    <row r="1896" spans="9:9" ht="12.75">
      <c r="I1896" s="458"/>
    </row>
    <row r="1897" spans="9:9" ht="12.75">
      <c r="I1897" s="458"/>
    </row>
    <row r="1898" spans="9:9" ht="12.75">
      <c r="I1898" s="458"/>
    </row>
    <row r="1899" spans="9:9" ht="12.75">
      <c r="I1899" s="458"/>
    </row>
    <row r="1900" spans="9:9" ht="12.75">
      <c r="I1900" s="458"/>
    </row>
    <row r="1901" spans="9:9" ht="12.75">
      <c r="I1901" s="458"/>
    </row>
    <row r="1902" spans="9:9" ht="12.75">
      <c r="I1902" s="458"/>
    </row>
    <row r="1903" spans="9:9" ht="12.75">
      <c r="I1903" s="458"/>
    </row>
    <row r="1904" spans="9:9" ht="12.75">
      <c r="I1904" s="458"/>
    </row>
    <row r="1905" spans="9:9" ht="12.75">
      <c r="I1905" s="458"/>
    </row>
    <row r="1906" spans="9:9" ht="12.75">
      <c r="I1906" s="458"/>
    </row>
    <row r="1907" spans="9:9" ht="12.75">
      <c r="I1907" s="458"/>
    </row>
    <row r="1908" spans="9:9" ht="12.75">
      <c r="I1908" s="458"/>
    </row>
    <row r="1909" spans="9:9" ht="12.75">
      <c r="I1909" s="458"/>
    </row>
    <row r="1910" spans="9:9" ht="12.75">
      <c r="I1910" s="458"/>
    </row>
    <row r="1911" spans="9:9" ht="12.75">
      <c r="I1911" s="458"/>
    </row>
    <row r="1912" spans="9:9" ht="12.75">
      <c r="I1912" s="458"/>
    </row>
    <row r="1913" spans="9:9" ht="12.75">
      <c r="I1913" s="458"/>
    </row>
    <row r="1914" spans="9:9" ht="12.75">
      <c r="I1914" s="458"/>
    </row>
    <row r="1915" spans="9:9" ht="12.75">
      <c r="I1915" s="458"/>
    </row>
    <row r="1916" spans="9:9" ht="12.75">
      <c r="I1916" s="458"/>
    </row>
    <row r="1917" spans="9:9" ht="12.75">
      <c r="I1917" s="458"/>
    </row>
    <row r="1918" spans="9:9" ht="12.75">
      <c r="I1918" s="458"/>
    </row>
    <row r="1919" spans="9:9" ht="12.75">
      <c r="I1919" s="458"/>
    </row>
    <row r="1920" spans="9:9" ht="12.75">
      <c r="I1920" s="458"/>
    </row>
    <row r="1921" spans="9:9" ht="12.75">
      <c r="I1921" s="458"/>
    </row>
    <row r="1922" spans="9:9" ht="12.75">
      <c r="I1922" s="458"/>
    </row>
    <row r="1923" spans="9:9" ht="12.75">
      <c r="I1923" s="458"/>
    </row>
    <row r="1924" spans="9:9" ht="12.75">
      <c r="I1924" s="458"/>
    </row>
    <row r="1925" spans="9:9" ht="12.75">
      <c r="I1925" s="458"/>
    </row>
    <row r="1926" spans="9:9" ht="12.75">
      <c r="I1926" s="458"/>
    </row>
    <row r="1927" spans="9:9" ht="12.75">
      <c r="I1927" s="458"/>
    </row>
    <row r="1928" spans="9:9" ht="12.75">
      <c r="I1928" s="458"/>
    </row>
    <row r="1929" spans="9:9" ht="12.75">
      <c r="I1929" s="458"/>
    </row>
    <row r="1930" spans="9:9" ht="12.75">
      <c r="I1930" s="458"/>
    </row>
    <row r="1931" spans="9:9" ht="12.75">
      <c r="I1931" s="458"/>
    </row>
    <row r="1932" spans="9:9" ht="12.75">
      <c r="I1932" s="458"/>
    </row>
    <row r="1933" spans="9:9" ht="12.75">
      <c r="I1933" s="458"/>
    </row>
    <row r="1934" spans="9:9" ht="12.75">
      <c r="I1934" s="458"/>
    </row>
    <row r="1935" spans="9:9" ht="12.75">
      <c r="I1935" s="458"/>
    </row>
    <row r="1936" spans="9:9" ht="12.75">
      <c r="I1936" s="458"/>
    </row>
    <row r="1937" spans="9:9" ht="12.75">
      <c r="I1937" s="458"/>
    </row>
    <row r="1938" spans="9:9" ht="12.75">
      <c r="I1938" s="458"/>
    </row>
    <row r="1939" spans="9:9" ht="12.75">
      <c r="I1939" s="458"/>
    </row>
    <row r="1940" spans="9:9" ht="12.75">
      <c r="I1940" s="458"/>
    </row>
    <row r="1941" spans="9:9" ht="12.75">
      <c r="I1941" s="458"/>
    </row>
    <row r="1942" spans="9:9" ht="12.75">
      <c r="I1942" s="458"/>
    </row>
    <row r="1943" spans="9:9" ht="12.75">
      <c r="I1943" s="458"/>
    </row>
    <row r="1944" spans="9:9" ht="12.75">
      <c r="I1944" s="458"/>
    </row>
    <row r="1945" spans="9:9" ht="12.75">
      <c r="I1945" s="458"/>
    </row>
    <row r="1946" spans="9:9" ht="12.75">
      <c r="I1946" s="458"/>
    </row>
    <row r="1947" spans="9:9" ht="12.75">
      <c r="I1947" s="458"/>
    </row>
    <row r="1948" spans="9:9" ht="12.75">
      <c r="I1948" s="458"/>
    </row>
    <row r="1949" spans="9:9" ht="12.75">
      <c r="I1949" s="458"/>
    </row>
    <row r="1950" spans="9:9" ht="12.75">
      <c r="I1950" s="458"/>
    </row>
    <row r="1951" spans="9:9" ht="12.75">
      <c r="I1951" s="458"/>
    </row>
    <row r="1952" spans="9:9" ht="12.75">
      <c r="I1952" s="458"/>
    </row>
    <row r="1953" spans="9:9" ht="12.75">
      <c r="I1953" s="458"/>
    </row>
    <row r="1954" spans="9:9" ht="12.75">
      <c r="I1954" s="458"/>
    </row>
    <row r="1955" spans="9:9" ht="12.75">
      <c r="I1955" s="458"/>
    </row>
    <row r="1956" spans="9:9" ht="12.75">
      <c r="I1956" s="458"/>
    </row>
    <row r="1957" spans="9:9" ht="12.75">
      <c r="I1957" s="458"/>
    </row>
    <row r="1958" spans="9:9" ht="12.75">
      <c r="I1958" s="458"/>
    </row>
    <row r="1959" spans="9:9" ht="12.75">
      <c r="I1959" s="458"/>
    </row>
    <row r="1960" spans="9:9" ht="12.75">
      <c r="I1960" s="458"/>
    </row>
    <row r="1961" spans="9:9" ht="12.75">
      <c r="I1961" s="458"/>
    </row>
    <row r="1962" spans="9:9" ht="12.75">
      <c r="I1962" s="458"/>
    </row>
    <row r="1963" spans="9:9" ht="12.75">
      <c r="I1963" s="458"/>
    </row>
    <row r="1964" spans="9:9" ht="12.75">
      <c r="I1964" s="458"/>
    </row>
    <row r="1965" spans="9:9" ht="12.75">
      <c r="I1965" s="458"/>
    </row>
    <row r="1966" spans="9:9" ht="12.75">
      <c r="I1966" s="458"/>
    </row>
    <row r="1967" spans="9:9" ht="12.75">
      <c r="I1967" s="458"/>
    </row>
    <row r="1968" spans="9:9" ht="12.75">
      <c r="I1968" s="458"/>
    </row>
    <row r="1969" spans="9:9" ht="12.75">
      <c r="I1969" s="458"/>
    </row>
    <row r="1970" spans="9:9" ht="12.75">
      <c r="I1970" s="458"/>
    </row>
    <row r="1971" spans="9:9" ht="12.75">
      <c r="I1971" s="458"/>
    </row>
    <row r="1972" spans="9:9" ht="12.75">
      <c r="I1972" s="458"/>
    </row>
    <row r="1973" spans="9:9" ht="12.75">
      <c r="I1973" s="458"/>
    </row>
    <row r="1974" spans="9:9" ht="12.75">
      <c r="I1974" s="458"/>
    </row>
    <row r="1975" spans="9:9" ht="12.75">
      <c r="I1975" s="458"/>
    </row>
    <row r="1976" spans="9:9" ht="12.75">
      <c r="I1976" s="458"/>
    </row>
    <row r="1977" spans="9:9" ht="12.75">
      <c r="I1977" s="458"/>
    </row>
    <row r="1978" spans="9:9" ht="12.75">
      <c r="I1978" s="458"/>
    </row>
    <row r="1979" spans="9:9" ht="12.75">
      <c r="I1979" s="458"/>
    </row>
    <row r="1980" spans="9:9" ht="12.75">
      <c r="I1980" s="458"/>
    </row>
    <row r="1981" spans="9:9" ht="12.75">
      <c r="I1981" s="458"/>
    </row>
    <row r="1982" spans="9:9" ht="12.75">
      <c r="I1982" s="458"/>
    </row>
    <row r="1983" spans="9:9" ht="12.75">
      <c r="I1983" s="458"/>
    </row>
    <row r="1984" spans="9:9" ht="12.75">
      <c r="I1984" s="458"/>
    </row>
    <row r="1985" spans="9:9" ht="12.75">
      <c r="I1985" s="458"/>
    </row>
    <row r="1986" spans="9:9" ht="12.75">
      <c r="I1986" s="458"/>
    </row>
    <row r="1987" spans="9:9" ht="12.75">
      <c r="I1987" s="458"/>
    </row>
    <row r="1988" spans="9:9" ht="12.75">
      <c r="I1988" s="458"/>
    </row>
    <row r="1989" spans="9:9" ht="12.75">
      <c r="I1989" s="458"/>
    </row>
    <row r="1990" spans="9:9" ht="12.75">
      <c r="I1990" s="458"/>
    </row>
    <row r="1991" spans="9:9" ht="12.75">
      <c r="I1991" s="458"/>
    </row>
    <row r="1992" spans="9:9" ht="12.75">
      <c r="I1992" s="458"/>
    </row>
    <row r="1993" spans="9:9" ht="12.75">
      <c r="I1993" s="458"/>
    </row>
    <row r="1994" spans="9:9" ht="12.75">
      <c r="I1994" s="458"/>
    </row>
    <row r="1995" spans="9:9" ht="12.75">
      <c r="I1995" s="458"/>
    </row>
    <row r="1996" spans="9:9" ht="12.75">
      <c r="I1996" s="458"/>
    </row>
    <row r="1997" spans="9:9" ht="12.75">
      <c r="I1997" s="458"/>
    </row>
    <row r="1998" spans="9:9" ht="12.75">
      <c r="I1998" s="458"/>
    </row>
    <row r="1999" spans="9:9" ht="12.75">
      <c r="I1999" s="458"/>
    </row>
    <row r="2000" spans="9:9" ht="12.75">
      <c r="I2000" s="458"/>
    </row>
    <row r="2001" spans="9:9" ht="12.75">
      <c r="I2001" s="458"/>
    </row>
    <row r="2002" spans="9:9" ht="12.75">
      <c r="I2002" s="458"/>
    </row>
    <row r="2003" spans="9:9" ht="12.75">
      <c r="I2003" s="458"/>
    </row>
    <row r="2004" spans="9:9" ht="12.75">
      <c r="I2004" s="458"/>
    </row>
    <row r="2005" spans="9:9" ht="12.75">
      <c r="I2005" s="458"/>
    </row>
    <row r="2006" spans="9:9" ht="12.75">
      <c r="I2006" s="458"/>
    </row>
    <row r="2007" spans="9:9" ht="12.75">
      <c r="I2007" s="458"/>
    </row>
    <row r="2008" spans="9:9" ht="12.75">
      <c r="I2008" s="458"/>
    </row>
    <row r="2009" spans="9:9" ht="12.75">
      <c r="I2009" s="458"/>
    </row>
    <row r="2010" spans="9:9" ht="12.75">
      <c r="I2010" s="458"/>
    </row>
    <row r="2011" spans="9:9" ht="12.75">
      <c r="I2011" s="458"/>
    </row>
    <row r="2012" spans="9:9" ht="12.75">
      <c r="I2012" s="458"/>
    </row>
    <row r="2013" spans="9:9" ht="12.75">
      <c r="I2013" s="458"/>
    </row>
    <row r="2014" spans="9:9" ht="12.75">
      <c r="I2014" s="458"/>
    </row>
    <row r="2015" spans="9:9" ht="12.75">
      <c r="I2015" s="458"/>
    </row>
    <row r="2016" spans="9:9" ht="12.75">
      <c r="I2016" s="458"/>
    </row>
    <row r="2017" spans="9:9" ht="12.75">
      <c r="I2017" s="458"/>
    </row>
    <row r="2018" spans="9:9" ht="12.75">
      <c r="I2018" s="458"/>
    </row>
    <row r="2019" spans="9:9" ht="12.75">
      <c r="I2019" s="458"/>
    </row>
    <row r="2020" spans="9:9" ht="12.75">
      <c r="I2020" s="458"/>
    </row>
    <row r="2021" spans="9:9" ht="12.75">
      <c r="I2021" s="458"/>
    </row>
    <row r="2022" spans="9:9" ht="12.75">
      <c r="I2022" s="458"/>
    </row>
    <row r="2023" spans="9:9" ht="12.75">
      <c r="I2023" s="458"/>
    </row>
    <row r="2024" spans="9:9" ht="12.75">
      <c r="I2024" s="458"/>
    </row>
    <row r="2025" spans="9:9" ht="12.75">
      <c r="I2025" s="458"/>
    </row>
    <row r="2026" spans="9:9" ht="12.75">
      <c r="I2026" s="458"/>
    </row>
    <row r="2027" spans="9:9" ht="12.75">
      <c r="I2027" s="458"/>
    </row>
    <row r="2028" spans="9:9" ht="12.75">
      <c r="I2028" s="458"/>
    </row>
    <row r="2029" spans="9:9" ht="12.75">
      <c r="I2029" s="458"/>
    </row>
    <row r="2030" spans="9:9" ht="12.75">
      <c r="I2030" s="458"/>
    </row>
    <row r="2031" spans="9:9" ht="12.75">
      <c r="I2031" s="458"/>
    </row>
    <row r="2032" spans="9:9" ht="12.75">
      <c r="I2032" s="458"/>
    </row>
    <row r="2033" spans="9:9" ht="12.75">
      <c r="I2033" s="458"/>
    </row>
    <row r="2034" spans="9:9" ht="12.75">
      <c r="I2034" s="458"/>
    </row>
    <row r="2035" spans="9:9" ht="12.75">
      <c r="I2035" s="458"/>
    </row>
    <row r="2036" spans="9:9" ht="12.75">
      <c r="I2036" s="458"/>
    </row>
    <row r="2037" spans="9:9" ht="12.75">
      <c r="I2037" s="458"/>
    </row>
    <row r="2038" spans="9:9" ht="12.75">
      <c r="I2038" s="458"/>
    </row>
    <row r="2039" spans="9:9" ht="12.75">
      <c r="I2039" s="458"/>
    </row>
    <row r="2040" spans="9:9" ht="12.75">
      <c r="I2040" s="458"/>
    </row>
    <row r="2041" spans="9:9" ht="12.75">
      <c r="I2041" s="458"/>
    </row>
    <row r="2042" spans="9:9" ht="12.75">
      <c r="I2042" s="458"/>
    </row>
    <row r="2043" spans="9:9" ht="12.75">
      <c r="I2043" s="458"/>
    </row>
    <row r="2044" spans="9:9" ht="12.75">
      <c r="I2044" s="458"/>
    </row>
    <row r="2045" spans="9:9" ht="12.75">
      <c r="I2045" s="458"/>
    </row>
    <row r="2046" spans="9:9" ht="12.75">
      <c r="I2046" s="458"/>
    </row>
    <row r="2047" spans="9:9" ht="12.75">
      <c r="I2047" s="458"/>
    </row>
    <row r="2048" spans="9:9" ht="12.75">
      <c r="I2048" s="458"/>
    </row>
    <row r="2049" spans="9:9" ht="12.75">
      <c r="I2049" s="458"/>
    </row>
    <row r="2050" spans="9:9" ht="12.75">
      <c r="I2050" s="458"/>
    </row>
    <row r="2051" spans="9:9" ht="12.75">
      <c r="I2051" s="458"/>
    </row>
    <row r="2052" spans="9:9" ht="12.75">
      <c r="I2052" s="458"/>
    </row>
    <row r="2053" spans="9:9" ht="12.75">
      <c r="I2053" s="458"/>
    </row>
    <row r="2054" spans="9:9" ht="12.75">
      <c r="I2054" s="458"/>
    </row>
    <row r="2055" spans="9:9" ht="12.75">
      <c r="I2055" s="458"/>
    </row>
    <row r="2056" spans="9:9" ht="12.75">
      <c r="I2056" s="458"/>
    </row>
    <row r="2057" spans="9:9" ht="12.75">
      <c r="I2057" s="458"/>
    </row>
    <row r="2058" spans="9:9" ht="12.75">
      <c r="I2058" s="458"/>
    </row>
    <row r="2059" spans="9:9" ht="12.75">
      <c r="I2059" s="458"/>
    </row>
    <row r="2060" spans="9:9" ht="12.75">
      <c r="I2060" s="458"/>
    </row>
    <row r="2061" spans="9:9" ht="12.75">
      <c r="I2061" s="458"/>
    </row>
    <row r="2062" spans="9:9" ht="12.75">
      <c r="I2062" s="458"/>
    </row>
    <row r="2063" spans="9:9" ht="12.75">
      <c r="I2063" s="458"/>
    </row>
    <row r="2064" spans="9:9" ht="12.75">
      <c r="I2064" s="458"/>
    </row>
    <row r="2065" spans="9:9" ht="12.75">
      <c r="I2065" s="458"/>
    </row>
    <row r="2066" spans="9:9" ht="12.75">
      <c r="I2066" s="458"/>
    </row>
    <row r="2067" spans="9:9" ht="12.75">
      <c r="I2067" s="458"/>
    </row>
    <row r="2068" spans="9:9" ht="12.75">
      <c r="I2068" s="458"/>
    </row>
    <row r="2069" spans="9:9" ht="12.75">
      <c r="I2069" s="458"/>
    </row>
    <row r="2070" spans="9:9" ht="12.75">
      <c r="I2070" s="458"/>
    </row>
    <row r="2071" spans="9:9" ht="12.75">
      <c r="I2071" s="458"/>
    </row>
    <row r="2072" spans="9:9" ht="12.75">
      <c r="I2072" s="458"/>
    </row>
    <row r="2073" spans="9:9" ht="12.75">
      <c r="I2073" s="458"/>
    </row>
    <row r="2074" spans="9:9" ht="12.75">
      <c r="I2074" s="458"/>
    </row>
    <row r="2075" spans="9:9" ht="12.75">
      <c r="I2075" s="458"/>
    </row>
    <row r="2076" spans="9:9" ht="12.75">
      <c r="I2076" s="458"/>
    </row>
    <row r="2077" spans="9:9" ht="12.75">
      <c r="I2077" s="458"/>
    </row>
    <row r="2078" spans="9:9" ht="12.75">
      <c r="I2078" s="458"/>
    </row>
    <row r="2079" spans="9:9" ht="12.75">
      <c r="I2079" s="458"/>
    </row>
    <row r="2080" spans="9:9" ht="12.75">
      <c r="I2080" s="458"/>
    </row>
    <row r="2081" spans="9:9" ht="12.75">
      <c r="I2081" s="458"/>
    </row>
    <row r="2082" spans="9:9" ht="12.75">
      <c r="I2082" s="458"/>
    </row>
    <row r="2083" spans="9:9" ht="12.75">
      <c r="I2083" s="458"/>
    </row>
    <row r="2084" spans="9:9" ht="12.75">
      <c r="I2084" s="458"/>
    </row>
    <row r="2085" spans="9:9" ht="12.75">
      <c r="I2085" s="458"/>
    </row>
    <row r="2086" spans="9:9" ht="12.75">
      <c r="I2086" s="458"/>
    </row>
    <row r="2087" spans="9:9" ht="12.75">
      <c r="I2087" s="458"/>
    </row>
    <row r="2088" spans="9:9" ht="12.75">
      <c r="I2088" s="458"/>
    </row>
    <row r="2089" spans="9:9" ht="12.75">
      <c r="I2089" s="458"/>
    </row>
    <row r="2090" spans="9:9" ht="12.75">
      <c r="I2090" s="458"/>
    </row>
    <row r="2091" spans="9:9" ht="12.75">
      <c r="I2091" s="458"/>
    </row>
    <row r="2092" spans="9:9" ht="12.75">
      <c r="I2092" s="458"/>
    </row>
    <row r="2093" spans="9:9" ht="12.75">
      <c r="I2093" s="458"/>
    </row>
    <row r="2094" spans="9:9" ht="12.75">
      <c r="I2094" s="458"/>
    </row>
    <row r="2095" spans="9:9" ht="12.75">
      <c r="I2095" s="458"/>
    </row>
    <row r="2096" spans="9:9" ht="12.75">
      <c r="I2096" s="458"/>
    </row>
    <row r="2097" spans="9:9" ht="12.75">
      <c r="I2097" s="458"/>
    </row>
    <row r="2098" spans="9:9" ht="12.75">
      <c r="I2098" s="458"/>
    </row>
    <row r="2099" spans="9:9" ht="12.75">
      <c r="I2099" s="458"/>
    </row>
    <row r="2100" spans="9:9" ht="12.75">
      <c r="I2100" s="458"/>
    </row>
    <row r="2101" spans="9:9" ht="12.75">
      <c r="I2101" s="458"/>
    </row>
    <row r="2102" spans="9:9" ht="12.75">
      <c r="I2102" s="458"/>
    </row>
    <row r="2103" spans="9:9" ht="12.75">
      <c r="I2103" s="458"/>
    </row>
    <row r="2104" spans="9:9" ht="12.75">
      <c r="I2104" s="458"/>
    </row>
    <row r="2105" spans="9:9" ht="12.75">
      <c r="I2105" s="458"/>
    </row>
    <row r="2106" spans="9:9" ht="12.75">
      <c r="I2106" s="458"/>
    </row>
    <row r="2107" spans="9:9" ht="12.75">
      <c r="I2107" s="458"/>
    </row>
    <row r="2108" spans="9:9" ht="12.75">
      <c r="I2108" s="458"/>
    </row>
    <row r="2109" spans="9:9" ht="12.75">
      <c r="I2109" s="458"/>
    </row>
    <row r="2110" spans="9:9" ht="12.75">
      <c r="I2110" s="458"/>
    </row>
    <row r="2111" spans="9:9" ht="12.75">
      <c r="I2111" s="458"/>
    </row>
    <row r="2112" spans="9:9" ht="12.75">
      <c r="I2112" s="458"/>
    </row>
    <row r="2113" spans="9:9" ht="12.75">
      <c r="I2113" s="458"/>
    </row>
    <row r="2114" spans="9:9" ht="12.75">
      <c r="I2114" s="458"/>
    </row>
    <row r="2115" spans="9:9" ht="12.75">
      <c r="I2115" s="458"/>
    </row>
    <row r="2116" spans="9:9" ht="12.75">
      <c r="I2116" s="458"/>
    </row>
    <row r="2117" spans="9:9" ht="12.75">
      <c r="I2117" s="458"/>
    </row>
    <row r="2118" spans="9:9" ht="12.75">
      <c r="I2118" s="458"/>
    </row>
    <row r="2119" spans="9:9" ht="12.75">
      <c r="I2119" s="458"/>
    </row>
    <row r="2120" spans="9:9" ht="12.75">
      <c r="I2120" s="458"/>
    </row>
    <row r="2121" spans="9:9" ht="12.75">
      <c r="I2121" s="458"/>
    </row>
    <row r="2122" spans="9:9" ht="12.75">
      <c r="I2122" s="458"/>
    </row>
    <row r="2123" spans="9:9" ht="12.75">
      <c r="I2123" s="458"/>
    </row>
    <row r="2124" spans="9:9" ht="12.75">
      <c r="I2124" s="458"/>
    </row>
    <row r="2125" spans="9:9" ht="12.75">
      <c r="I2125" s="458"/>
    </row>
    <row r="2126" spans="9:9" ht="12.75">
      <c r="I2126" s="458"/>
    </row>
    <row r="2127" spans="9:9" ht="12.75">
      <c r="I2127" s="458"/>
    </row>
    <row r="2128" spans="9:9" ht="12.75">
      <c r="I2128" s="458"/>
    </row>
    <row r="2129" spans="9:9" ht="12.75">
      <c r="I2129" s="458"/>
    </row>
    <row r="2130" spans="9:9" ht="12.75">
      <c r="I2130" s="458"/>
    </row>
    <row r="2131" spans="9:9" ht="12.75">
      <c r="I2131" s="458"/>
    </row>
    <row r="2132" spans="9:9" ht="12.75">
      <c r="I2132" s="458"/>
    </row>
    <row r="2133" spans="9:9" ht="12.75">
      <c r="I2133" s="458"/>
    </row>
    <row r="2134" spans="9:9" ht="12.75">
      <c r="I2134" s="458"/>
    </row>
    <row r="2135" spans="9:9" ht="12.75">
      <c r="I2135" s="458"/>
    </row>
    <row r="2136" spans="9:9" ht="12.75">
      <c r="I2136" s="458"/>
    </row>
    <row r="2137" spans="9:9" ht="12.75">
      <c r="I2137" s="458"/>
    </row>
    <row r="2138" spans="9:9" ht="12.75">
      <c r="I2138" s="458"/>
    </row>
    <row r="2139" spans="9:9" ht="12.75">
      <c r="I2139" s="458"/>
    </row>
    <row r="2140" spans="9:9" ht="12.75">
      <c r="I2140" s="458"/>
    </row>
    <row r="2141" spans="9:9" ht="12.75">
      <c r="I2141" s="458"/>
    </row>
    <row r="2142" spans="9:9" ht="12.75">
      <c r="I2142" s="458"/>
    </row>
    <row r="2143" spans="9:9" ht="12.75">
      <c r="I2143" s="458"/>
    </row>
    <row r="2144" spans="9:9" ht="12.75">
      <c r="I2144" s="458"/>
    </row>
    <row r="2145" spans="9:9" ht="12.75">
      <c r="I2145" s="458"/>
    </row>
    <row r="2146" spans="9:9" ht="12.75">
      <c r="I2146" s="458"/>
    </row>
    <row r="2147" spans="9:9" ht="12.75">
      <c r="I2147" s="458"/>
    </row>
    <row r="2148" spans="9:9" ht="12.75">
      <c r="I2148" s="458"/>
    </row>
    <row r="2149" spans="9:9" ht="12.75">
      <c r="I2149" s="458"/>
    </row>
    <row r="2150" spans="9:9" ht="12.75">
      <c r="I2150" s="458"/>
    </row>
    <row r="2151" spans="9:9" ht="12.75">
      <c r="I2151" s="458"/>
    </row>
    <row r="2152" spans="9:9" ht="12.75">
      <c r="I2152" s="458"/>
    </row>
    <row r="2153" spans="9:9" ht="12.75">
      <c r="I2153" s="458"/>
    </row>
    <row r="2154" spans="9:9" ht="12.75">
      <c r="I2154" s="458"/>
    </row>
    <row r="2155" spans="9:9" ht="12.75">
      <c r="I2155" s="458"/>
    </row>
    <row r="2156" spans="9:9" ht="12.75">
      <c r="I2156" s="458"/>
    </row>
    <row r="2157" spans="9:9" ht="12.75">
      <c r="I2157" s="458"/>
    </row>
    <row r="2158" spans="9:9" ht="12.75">
      <c r="I2158" s="458"/>
    </row>
    <row r="2159" spans="9:9" ht="12.75">
      <c r="I2159" s="458"/>
    </row>
    <row r="2160" spans="9:9" ht="12.75">
      <c r="I2160" s="458"/>
    </row>
    <row r="2161" spans="9:9" ht="12.75">
      <c r="I2161" s="458"/>
    </row>
    <row r="2162" spans="9:9" ht="12.75">
      <c r="I2162" s="458"/>
    </row>
    <row r="2163" spans="9:9" ht="12.75">
      <c r="I2163" s="458"/>
    </row>
    <row r="2164" spans="9:9" ht="12.75">
      <c r="I2164" s="458"/>
    </row>
    <row r="2165" spans="9:9" ht="12.75">
      <c r="I2165" s="458"/>
    </row>
    <row r="2166" spans="9:9" ht="12.75">
      <c r="I2166" s="458"/>
    </row>
    <row r="2167" spans="9:9" ht="12.75">
      <c r="I2167" s="458"/>
    </row>
    <row r="2168" spans="9:9" ht="12.75">
      <c r="I2168" s="458"/>
    </row>
    <row r="2169" spans="9:9" ht="12.75">
      <c r="I2169" s="458"/>
    </row>
    <row r="2170" spans="9:9" ht="12.75">
      <c r="I2170" s="458"/>
    </row>
    <row r="2171" spans="9:9" ht="12.75">
      <c r="I2171" s="458"/>
    </row>
    <row r="2172" spans="9:9" ht="12.75">
      <c r="I2172" s="458"/>
    </row>
    <row r="2173" spans="9:9" ht="12.75">
      <c r="I2173" s="458"/>
    </row>
    <row r="2174" spans="9:9" ht="12.75">
      <c r="I2174" s="458"/>
    </row>
    <row r="2175" spans="9:9" ht="12.75">
      <c r="I2175" s="458"/>
    </row>
    <row r="2176" spans="9:9" ht="12.75">
      <c r="I2176" s="458"/>
    </row>
    <row r="2177" spans="9:9" ht="12.75">
      <c r="I2177" s="458"/>
    </row>
    <row r="2178" spans="9:9" ht="12.75">
      <c r="I2178" s="458"/>
    </row>
    <row r="2179" spans="9:9" ht="12.75">
      <c r="I2179" s="458"/>
    </row>
    <row r="2180" spans="9:9" ht="12.75">
      <c r="I2180" s="458"/>
    </row>
    <row r="2181" spans="9:9" ht="12.75">
      <c r="I2181" s="458"/>
    </row>
    <row r="2182" spans="9:9" ht="12.75">
      <c r="I2182" s="458"/>
    </row>
    <row r="2183" spans="9:9" ht="12.75">
      <c r="I2183" s="458"/>
    </row>
    <row r="2184" spans="9:9" ht="12.75">
      <c r="I2184" s="458"/>
    </row>
    <row r="2185" spans="9:9" ht="12.75">
      <c r="I2185" s="458"/>
    </row>
    <row r="2186" spans="9:9" ht="12.75">
      <c r="I2186" s="458"/>
    </row>
    <row r="2187" spans="9:9" ht="12.75">
      <c r="I2187" s="458"/>
    </row>
    <row r="2188" spans="9:9" ht="12.75">
      <c r="I2188" s="458"/>
    </row>
    <row r="2189" spans="9:9" ht="12.75">
      <c r="I2189" s="458"/>
    </row>
    <row r="2190" spans="9:9" ht="12.75">
      <c r="I2190" s="458"/>
    </row>
    <row r="2191" spans="9:9" ht="12.75">
      <c r="I2191" s="458"/>
    </row>
    <row r="2192" spans="9:9" ht="12.75">
      <c r="I2192" s="458"/>
    </row>
    <row r="2193" spans="9:9" ht="12.75">
      <c r="I2193" s="458"/>
    </row>
    <row r="2194" spans="9:9" ht="12.75">
      <c r="I2194" s="458"/>
    </row>
    <row r="2195" spans="9:9" ht="12.75">
      <c r="I2195" s="458"/>
    </row>
    <row r="2196" spans="9:9" ht="12.75">
      <c r="I2196" s="458"/>
    </row>
    <row r="2197" spans="9:9" ht="12.75">
      <c r="I2197" s="458"/>
    </row>
    <row r="2198" spans="9:9" ht="12.75">
      <c r="I2198" s="458"/>
    </row>
    <row r="2199" spans="9:9" ht="12.75">
      <c r="I2199" s="458"/>
    </row>
    <row r="2200" spans="9:9" ht="12.75">
      <c r="I2200" s="458"/>
    </row>
    <row r="2201" spans="9:9" ht="12.75">
      <c r="I2201" s="458"/>
    </row>
    <row r="2202" spans="9:9" ht="12.75">
      <c r="I2202" s="458"/>
    </row>
    <row r="2203" spans="9:9" ht="12.75">
      <c r="I2203" s="458"/>
    </row>
    <row r="2204" spans="9:9" ht="12.75">
      <c r="I2204" s="458"/>
    </row>
    <row r="2205" spans="9:9" ht="12.75">
      <c r="I2205" s="458"/>
    </row>
    <row r="2206" spans="9:9" ht="12.75">
      <c r="I2206" s="458"/>
    </row>
    <row r="2207" spans="9:9" ht="12.75">
      <c r="I2207" s="458"/>
    </row>
    <row r="2208" spans="9:9" ht="12.75">
      <c r="I2208" s="458"/>
    </row>
    <row r="2209" spans="9:9" ht="12.75">
      <c r="I2209" s="458"/>
    </row>
    <row r="2210" spans="9:9" ht="12.75">
      <c r="I2210" s="458"/>
    </row>
    <row r="2211" spans="9:9" ht="12.75">
      <c r="I2211" s="458"/>
    </row>
    <row r="2212" spans="9:9" ht="12.75">
      <c r="I2212" s="458"/>
    </row>
    <row r="2213" spans="9:9" ht="12.75">
      <c r="I2213" s="458"/>
    </row>
    <row r="2214" spans="9:9" ht="12.75">
      <c r="I2214" s="458"/>
    </row>
    <row r="2215" spans="9:9" ht="12.75">
      <c r="I2215" s="458"/>
    </row>
    <row r="2216" spans="9:9" ht="12.75">
      <c r="I2216" s="458"/>
    </row>
    <row r="2217" spans="9:9" ht="12.75">
      <c r="I2217" s="458"/>
    </row>
    <row r="2218" spans="9:9" ht="12.75">
      <c r="I2218" s="458"/>
    </row>
    <row r="2219" spans="9:9" ht="12.75">
      <c r="I2219" s="458"/>
    </row>
    <row r="2220" spans="9:9" ht="12.75">
      <c r="I2220" s="458"/>
    </row>
    <row r="2221" spans="9:9" ht="12.75">
      <c r="I2221" s="458"/>
    </row>
    <row r="2222" spans="9:9" ht="12.75">
      <c r="I2222" s="458"/>
    </row>
    <row r="2223" spans="9:9" ht="12.75">
      <c r="I2223" s="458"/>
    </row>
    <row r="2224" spans="9:9" ht="12.75">
      <c r="I2224" s="458"/>
    </row>
    <row r="2225" spans="9:9" ht="12.75">
      <c r="I2225" s="458"/>
    </row>
    <row r="2226" spans="9:9" ht="12.75">
      <c r="I2226" s="458"/>
    </row>
    <row r="2227" spans="9:9" ht="12.75">
      <c r="I2227" s="458"/>
    </row>
    <row r="2228" spans="9:9" ht="12.75">
      <c r="I2228" s="458"/>
    </row>
    <row r="2229" spans="9:9" ht="12.75">
      <c r="I2229" s="458"/>
    </row>
    <row r="2230" spans="9:9" ht="12.75">
      <c r="I2230" s="458"/>
    </row>
    <row r="2231" spans="9:9" ht="12.75">
      <c r="I2231" s="458"/>
    </row>
    <row r="2232" spans="9:9" ht="12.75">
      <c r="I2232" s="458"/>
    </row>
    <row r="2233" spans="9:9" ht="12.75">
      <c r="I2233" s="458"/>
    </row>
    <row r="2234" spans="9:9" ht="12.75">
      <c r="I2234" s="458"/>
    </row>
    <row r="2235" spans="9:9" ht="12.75">
      <c r="I2235" s="458"/>
    </row>
    <row r="2236" spans="9:9" ht="12.75">
      <c r="I2236" s="458"/>
    </row>
    <row r="2237" spans="9:9" ht="12.75">
      <c r="I2237" s="458"/>
    </row>
    <row r="2238" spans="9:9" ht="12.75">
      <c r="I2238" s="458"/>
    </row>
    <row r="2239" spans="9:9" ht="12.75">
      <c r="I2239" s="458"/>
    </row>
    <row r="2240" spans="9:9" ht="12.75">
      <c r="I2240" s="458"/>
    </row>
    <row r="2241" spans="9:9" ht="12.75">
      <c r="I2241" s="458"/>
    </row>
    <row r="2242" spans="9:9" ht="12.75">
      <c r="I2242" s="458"/>
    </row>
    <row r="2243" spans="9:9" ht="12.75">
      <c r="I2243" s="458"/>
    </row>
    <row r="2244" spans="9:9" ht="12.75">
      <c r="I2244" s="458"/>
    </row>
    <row r="2245" spans="9:9" ht="12.75">
      <c r="I2245" s="458"/>
    </row>
    <row r="2246" spans="9:9" ht="12.75">
      <c r="I2246" s="458"/>
    </row>
    <row r="2247" spans="9:9" ht="12.75">
      <c r="I2247" s="458"/>
    </row>
    <row r="2248" spans="9:9" ht="12.75">
      <c r="I2248" s="458"/>
    </row>
    <row r="2249" spans="9:9" ht="12.75">
      <c r="I2249" s="458"/>
    </row>
    <row r="2250" spans="9:9" ht="12.75">
      <c r="I2250" s="458"/>
    </row>
    <row r="2251" spans="9:9" ht="12.75">
      <c r="I2251" s="458"/>
    </row>
    <row r="2252" spans="9:9" ht="12.75">
      <c r="I2252" s="458"/>
    </row>
    <row r="2253" spans="9:9" ht="12.75">
      <c r="I2253" s="458"/>
    </row>
    <row r="2254" spans="9:9" ht="12.75">
      <c r="I2254" s="458"/>
    </row>
    <row r="2255" spans="9:9" ht="12.75">
      <c r="I2255" s="458"/>
    </row>
    <row r="2256" spans="9:9" ht="12.75">
      <c r="I2256" s="458"/>
    </row>
    <row r="2257" spans="9:9" ht="12.75">
      <c r="I2257" s="458"/>
    </row>
    <row r="2258" spans="9:9" ht="12.75">
      <c r="I2258" s="458"/>
    </row>
    <row r="2259" spans="9:9" ht="12.75">
      <c r="I2259" s="458"/>
    </row>
    <row r="2260" spans="9:9" ht="12.75">
      <c r="I2260" s="458"/>
    </row>
    <row r="2261" spans="9:9" ht="12.75">
      <c r="I2261" s="458"/>
    </row>
    <row r="2262" spans="9:9" ht="12.75">
      <c r="I2262" s="458"/>
    </row>
    <row r="2263" spans="9:9" ht="12.75">
      <c r="I2263" s="458"/>
    </row>
    <row r="2264" spans="9:9" ht="12.75">
      <c r="I2264" s="458"/>
    </row>
    <row r="2265" spans="9:9" ht="12.75">
      <c r="I2265" s="458"/>
    </row>
    <row r="2266" spans="9:9" ht="12.75">
      <c r="I2266" s="458"/>
    </row>
    <row r="2267" spans="9:9" ht="12.75">
      <c r="I2267" s="458"/>
    </row>
    <row r="2268" spans="9:9" ht="12.75">
      <c r="I2268" s="458"/>
    </row>
    <row r="2269" spans="9:9" ht="12.75">
      <c r="I2269" s="458"/>
    </row>
    <row r="2270" spans="9:9" ht="12.75">
      <c r="I2270" s="458"/>
    </row>
    <row r="2271" spans="9:9" ht="12.75">
      <c r="I2271" s="458"/>
    </row>
    <row r="2272" spans="9:9" ht="12.75">
      <c r="I2272" s="458"/>
    </row>
    <row r="2273" spans="9:9" ht="12.75">
      <c r="I2273" s="458"/>
    </row>
    <row r="2274" spans="9:9" ht="12.75">
      <c r="I2274" s="458"/>
    </row>
    <row r="2275" spans="9:9" ht="12.75">
      <c r="I2275" s="458"/>
    </row>
    <row r="2276" spans="9:9" ht="12.75">
      <c r="I2276" s="458"/>
    </row>
    <row r="2277" spans="9:9" ht="12.75">
      <c r="I2277" s="458"/>
    </row>
    <row r="2278" spans="9:9" ht="12.75">
      <c r="I2278" s="458"/>
    </row>
    <row r="2279" spans="9:9" ht="12.75">
      <c r="I2279" s="458"/>
    </row>
    <row r="2280" spans="9:9" ht="12.75">
      <c r="I2280" s="458"/>
    </row>
    <row r="2281" spans="9:9" ht="12.75">
      <c r="I2281" s="458"/>
    </row>
    <row r="2282" spans="9:9" ht="12.75">
      <c r="I2282" s="458"/>
    </row>
    <row r="2283" spans="9:9" ht="12.75">
      <c r="I2283" s="458"/>
    </row>
    <row r="2284" spans="9:9" ht="12.75">
      <c r="I2284" s="458"/>
    </row>
    <row r="2285" spans="9:9" ht="12.75">
      <c r="I2285" s="458"/>
    </row>
    <row r="2286" spans="9:9" ht="12.75">
      <c r="I2286" s="458"/>
    </row>
    <row r="2287" spans="9:9" ht="12.75">
      <c r="I2287" s="458"/>
    </row>
    <row r="2288" spans="9:9" ht="12.75">
      <c r="I2288" s="458"/>
    </row>
    <row r="2289" spans="9:9" ht="12.75">
      <c r="I2289" s="458"/>
    </row>
    <row r="2290" spans="9:9" ht="12.75">
      <c r="I2290" s="458"/>
    </row>
    <row r="2291" spans="9:9" ht="12.75">
      <c r="I2291" s="458"/>
    </row>
    <row r="2292" spans="9:9" ht="12.75">
      <c r="I2292" s="458"/>
    </row>
    <row r="2293" spans="9:9" ht="12.75">
      <c r="I2293" s="458"/>
    </row>
    <row r="2294" spans="9:9" ht="12.75">
      <c r="I2294" s="458"/>
    </row>
    <row r="2295" spans="9:9" ht="12.75">
      <c r="I2295" s="458"/>
    </row>
    <row r="2296" spans="9:9" ht="12.75">
      <c r="I2296" s="458"/>
    </row>
    <row r="2297" spans="9:9" ht="12.75">
      <c r="I2297" s="458"/>
    </row>
    <row r="2298" spans="9:9" ht="12.75">
      <c r="I2298" s="458"/>
    </row>
    <row r="2299" spans="9:9" ht="12.75">
      <c r="I2299" s="458"/>
    </row>
    <row r="2300" spans="9:9" ht="12.75">
      <c r="I2300" s="458"/>
    </row>
    <row r="2301" spans="9:9" ht="12.75">
      <c r="I2301" s="458"/>
    </row>
    <row r="2302" spans="9:9" ht="12.75">
      <c r="I2302" s="458"/>
    </row>
    <row r="2303" spans="9:9" ht="12.75">
      <c r="I2303" s="458"/>
    </row>
    <row r="2304" spans="9:9" ht="12.75">
      <c r="I2304" s="458"/>
    </row>
    <row r="2305" spans="9:9" ht="12.75">
      <c r="I2305" s="458"/>
    </row>
    <row r="2306" spans="9:9" ht="12.75">
      <c r="I2306" s="458"/>
    </row>
    <row r="2307" spans="9:9" ht="12.75">
      <c r="I2307" s="458"/>
    </row>
    <row r="2308" spans="9:9" ht="12.75">
      <c r="I2308" s="458"/>
    </row>
    <row r="2309" spans="9:9" ht="12.75">
      <c r="I2309" s="458"/>
    </row>
    <row r="2310" spans="9:9" ht="12.75">
      <c r="I2310" s="458"/>
    </row>
    <row r="2311" spans="9:9" ht="12.75">
      <c r="I2311" s="458"/>
    </row>
    <row r="2312" spans="9:9" ht="12.75">
      <c r="I2312" s="458"/>
    </row>
    <row r="2313" spans="9:9" ht="12.75">
      <c r="I2313" s="458"/>
    </row>
    <row r="2314" spans="9:9" ht="12.75">
      <c r="I2314" s="458"/>
    </row>
    <row r="2315" spans="9:9" ht="12.75">
      <c r="I2315" s="458"/>
    </row>
    <row r="2316" spans="9:9" ht="12.75">
      <c r="I2316" s="458"/>
    </row>
    <row r="2317" spans="9:9" ht="12.75">
      <c r="I2317" s="458"/>
    </row>
    <row r="2318" spans="9:9" ht="12.75">
      <c r="I2318" s="458"/>
    </row>
    <row r="2319" spans="9:9" ht="12.75">
      <c r="I2319" s="458"/>
    </row>
    <row r="2320" spans="9:9" ht="12.75">
      <c r="I2320" s="458"/>
    </row>
    <row r="2321" spans="9:9" ht="12.75">
      <c r="I2321" s="458"/>
    </row>
    <row r="2322" spans="9:9" ht="12.75">
      <c r="I2322" s="458"/>
    </row>
    <row r="2323" spans="9:9" ht="12.75">
      <c r="I2323" s="458"/>
    </row>
    <row r="2324" spans="9:9" ht="12.75">
      <c r="I2324" s="458"/>
    </row>
    <row r="2325" spans="9:9" ht="12.75">
      <c r="I2325" s="458"/>
    </row>
    <row r="2326" spans="9:9" ht="12.75">
      <c r="I2326" s="458"/>
    </row>
    <row r="2327" spans="9:9" ht="12.75">
      <c r="I2327" s="458"/>
    </row>
    <row r="2328" spans="9:9" ht="12.75">
      <c r="I2328" s="458"/>
    </row>
    <row r="2329" spans="9:9" ht="12.75">
      <c r="I2329" s="458"/>
    </row>
    <row r="2330" spans="9:9" ht="12.75">
      <c r="I2330" s="458"/>
    </row>
    <row r="2331" spans="9:9" ht="12.75">
      <c r="I2331" s="458"/>
    </row>
    <row r="2332" spans="9:9" ht="12.75">
      <c r="I2332" s="458"/>
    </row>
    <row r="2333" spans="9:9" ht="12.75">
      <c r="I2333" s="458"/>
    </row>
    <row r="2334" spans="9:9" ht="12.75">
      <c r="I2334" s="458"/>
    </row>
    <row r="2335" spans="9:9" ht="12.75">
      <c r="I2335" s="458"/>
    </row>
    <row r="2336" spans="9:9" ht="12.75">
      <c r="I2336" s="458"/>
    </row>
    <row r="2337" spans="9:9" ht="12.75">
      <c r="I2337" s="458"/>
    </row>
    <row r="2338" spans="9:9" ht="12.75">
      <c r="I2338" s="458"/>
    </row>
    <row r="2339" spans="9:9" ht="12.75">
      <c r="I2339" s="458"/>
    </row>
    <row r="2340" spans="9:9" ht="12.75">
      <c r="I2340" s="458"/>
    </row>
    <row r="2341" spans="9:9" ht="12.75">
      <c r="I2341" s="458"/>
    </row>
    <row r="2342" spans="9:9" ht="12.75">
      <c r="I2342" s="458"/>
    </row>
    <row r="2343" spans="9:9" ht="12.75">
      <c r="I2343" s="458"/>
    </row>
    <row r="2344" spans="9:9" ht="12.75">
      <c r="I2344" s="458"/>
    </row>
    <row r="2345" spans="9:9" ht="12.75">
      <c r="I2345" s="458"/>
    </row>
    <row r="2346" spans="9:9" ht="12.75">
      <c r="I2346" s="458"/>
    </row>
    <row r="2347" spans="9:9" ht="12.75">
      <c r="I2347" s="458"/>
    </row>
    <row r="2348" spans="9:9" ht="12.75">
      <c r="I2348" s="458"/>
    </row>
    <row r="2349" spans="9:9" ht="12.75">
      <c r="I2349" s="458"/>
    </row>
    <row r="2350" spans="9:9" ht="12.75">
      <c r="I2350" s="458"/>
    </row>
    <row r="2351" spans="9:9" ht="12.75">
      <c r="I2351" s="458"/>
    </row>
    <row r="2352" spans="9:9" ht="12.75">
      <c r="I2352" s="458"/>
    </row>
    <row r="2353" spans="9:9" ht="12.75">
      <c r="I2353" s="458"/>
    </row>
    <row r="2354" spans="9:9" ht="12.75">
      <c r="I2354" s="458"/>
    </row>
    <row r="2355" spans="9:9" ht="12.75">
      <c r="I2355" s="458"/>
    </row>
    <row r="2356" spans="9:9" ht="12.75">
      <c r="I2356" s="458"/>
    </row>
    <row r="2357" spans="9:9" ht="12.75">
      <c r="I2357" s="458"/>
    </row>
    <row r="2358" spans="9:9" ht="12.75">
      <c r="I2358" s="458"/>
    </row>
    <row r="2359" spans="9:9" ht="12.75">
      <c r="I2359" s="458"/>
    </row>
    <row r="2360" spans="9:9" ht="12.75">
      <c r="I2360" s="458"/>
    </row>
    <row r="2361" spans="9:9" ht="12.75">
      <c r="I2361" s="458"/>
    </row>
    <row r="2362" spans="9:9" ht="12.75">
      <c r="I2362" s="458"/>
    </row>
    <row r="2363" spans="9:9" ht="12.75">
      <c r="I2363" s="458"/>
    </row>
    <row r="2364" spans="9:9" ht="12.75">
      <c r="I2364" s="458"/>
    </row>
    <row r="2365" spans="9:9" ht="12.75">
      <c r="I2365" s="458"/>
    </row>
    <row r="2366" spans="9:9" ht="12.75">
      <c r="I2366" s="458"/>
    </row>
    <row r="2367" spans="9:9" ht="12.75">
      <c r="I2367" s="458"/>
    </row>
    <row r="2368" spans="9:9" ht="12.75">
      <c r="I2368" s="458"/>
    </row>
    <row r="2369" spans="9:9" ht="12.75">
      <c r="I2369" s="458"/>
    </row>
    <row r="2370" spans="9:9" ht="12.75">
      <c r="I2370" s="458"/>
    </row>
    <row r="2371" spans="9:9" ht="12.75">
      <c r="I2371" s="458"/>
    </row>
    <row r="2372" spans="9:9" ht="12.75">
      <c r="I2372" s="458"/>
    </row>
    <row r="2373" spans="9:9" ht="12.75">
      <c r="I2373" s="458"/>
    </row>
    <row r="2374" spans="9:9" ht="12.75">
      <c r="I2374" s="458"/>
    </row>
    <row r="2375" spans="9:9" ht="12.75">
      <c r="I2375" s="458"/>
    </row>
    <row r="2376" spans="9:9" ht="12.75">
      <c r="I2376" s="458"/>
    </row>
    <row r="2377" spans="9:9" ht="12.75">
      <c r="I2377" s="458"/>
    </row>
    <row r="2378" spans="9:9" ht="12.75">
      <c r="I2378" s="458"/>
    </row>
    <row r="2379" spans="9:9" ht="12.75">
      <c r="I2379" s="458"/>
    </row>
    <row r="2380" spans="9:9" ht="12.75">
      <c r="I2380" s="458"/>
    </row>
    <row r="2381" spans="9:9" ht="12.75">
      <c r="I2381" s="458"/>
    </row>
    <row r="2382" spans="9:9" ht="12.75">
      <c r="I2382" s="458"/>
    </row>
    <row r="2383" spans="9:9" ht="12.75">
      <c r="I2383" s="458"/>
    </row>
    <row r="2384" spans="9:9" ht="12.75">
      <c r="I2384" s="458"/>
    </row>
    <row r="2385" spans="9:9" ht="12.75">
      <c r="I2385" s="458"/>
    </row>
    <row r="2386" spans="9:9" ht="12.75">
      <c r="I2386" s="458"/>
    </row>
    <row r="2387" spans="9:9" ht="12.75">
      <c r="I2387" s="458"/>
    </row>
    <row r="2388" spans="9:9" ht="12.75">
      <c r="I2388" s="458"/>
    </row>
    <row r="2389" spans="9:9" ht="12.75">
      <c r="I2389" s="458"/>
    </row>
    <row r="2390" spans="9:9" ht="12.75">
      <c r="I2390" s="458"/>
    </row>
    <row r="2391" spans="9:9" ht="12.75">
      <c r="I2391" s="458"/>
    </row>
    <row r="2392" spans="9:9" ht="12.75">
      <c r="I2392" s="458"/>
    </row>
    <row r="2393" spans="9:9" ht="12.75">
      <c r="I2393" s="458"/>
    </row>
    <row r="2394" spans="9:9" ht="12.75">
      <c r="I2394" s="458"/>
    </row>
    <row r="2395" spans="9:9" ht="12.75">
      <c r="I2395" s="458"/>
    </row>
    <row r="2396" spans="9:9" ht="12.75">
      <c r="I2396" s="458"/>
    </row>
    <row r="2397" spans="9:9" ht="12.75">
      <c r="I2397" s="458"/>
    </row>
    <row r="2398" spans="9:9" ht="12.75">
      <c r="I2398" s="458"/>
    </row>
    <row r="2399" spans="9:9" ht="12.75">
      <c r="I2399" s="458"/>
    </row>
    <row r="2400" spans="9:9" ht="12.75">
      <c r="I2400" s="458"/>
    </row>
    <row r="2401" spans="9:9" ht="12.75">
      <c r="I2401" s="458"/>
    </row>
    <row r="2402" spans="9:9" ht="12.75">
      <c r="I2402" s="458"/>
    </row>
    <row r="2403" spans="9:9" ht="12.75">
      <c r="I2403" s="458"/>
    </row>
    <row r="2404" spans="9:9" ht="12.75">
      <c r="I2404" s="458"/>
    </row>
    <row r="2405" spans="9:9" ht="12.75">
      <c r="I2405" s="458"/>
    </row>
    <row r="2406" spans="9:9" ht="12.75">
      <c r="I2406" s="458"/>
    </row>
    <row r="2407" spans="9:9" ht="12.75">
      <c r="I2407" s="458"/>
    </row>
    <row r="2408" spans="9:9" ht="12.75">
      <c r="I2408" s="458"/>
    </row>
    <row r="2409" spans="9:9" ht="12.75">
      <c r="I2409" s="458"/>
    </row>
    <row r="2410" spans="9:9" ht="12.75">
      <c r="I2410" s="458"/>
    </row>
    <row r="2411" spans="9:9" ht="12.75">
      <c r="I2411" s="458"/>
    </row>
    <row r="2412" spans="9:9" ht="12.75">
      <c r="I2412" s="458"/>
    </row>
    <row r="2413" spans="9:9" ht="12.75">
      <c r="I2413" s="458"/>
    </row>
    <row r="2414" spans="9:9" ht="12.75">
      <c r="I2414" s="458"/>
    </row>
    <row r="2415" spans="9:9" ht="12.75">
      <c r="I2415" s="458"/>
    </row>
    <row r="2416" spans="9:9" ht="12.75">
      <c r="I2416" s="458"/>
    </row>
    <row r="2417" spans="9:9" ht="12.75">
      <c r="I2417" s="458"/>
    </row>
    <row r="2418" spans="9:9" ht="12.75">
      <c r="I2418" s="458"/>
    </row>
    <row r="2419" spans="9:9" ht="12.75">
      <c r="I2419" s="458"/>
    </row>
    <row r="2420" spans="9:9" ht="12.75">
      <c r="I2420" s="458"/>
    </row>
    <row r="2421" spans="9:9" ht="12.75">
      <c r="I2421" s="458"/>
    </row>
    <row r="2422" spans="9:9" ht="12.75">
      <c r="I2422" s="458"/>
    </row>
    <row r="2423" spans="9:9" ht="12.75">
      <c r="I2423" s="458"/>
    </row>
    <row r="2424" spans="9:9" ht="12.75">
      <c r="I2424" s="458"/>
    </row>
    <row r="2425" spans="9:9" ht="12.75">
      <c r="I2425" s="458"/>
    </row>
    <row r="2426" spans="9:9" ht="12.75">
      <c r="I2426" s="458"/>
    </row>
    <row r="2427" spans="9:9" ht="12.75">
      <c r="I2427" s="458"/>
    </row>
    <row r="2428" spans="9:9" ht="12.75">
      <c r="I2428" s="458"/>
    </row>
    <row r="2429" spans="9:9" ht="12.75">
      <c r="I2429" s="458"/>
    </row>
    <row r="2430" spans="9:9" ht="12.75">
      <c r="I2430" s="458"/>
    </row>
    <row r="2431" spans="9:9" ht="12.75">
      <c r="I2431" s="458"/>
    </row>
    <row r="2432" spans="9:9" ht="12.75">
      <c r="I2432" s="458"/>
    </row>
    <row r="2433" spans="9:9" ht="12.75">
      <c r="I2433" s="458"/>
    </row>
    <row r="2434" spans="9:9" ht="12.75">
      <c r="I2434" s="458"/>
    </row>
    <row r="2435" spans="9:9" ht="12.75">
      <c r="I2435" s="458"/>
    </row>
    <row r="2436" spans="9:9" ht="12.75">
      <c r="I2436" s="458"/>
    </row>
    <row r="2437" spans="9:9" ht="12.75">
      <c r="I2437" s="458"/>
    </row>
    <row r="2438" spans="9:9" ht="12.75">
      <c r="I2438" s="458"/>
    </row>
    <row r="2439" spans="9:9" ht="12.75">
      <c r="I2439" s="458"/>
    </row>
    <row r="2440" spans="9:9" ht="12.75">
      <c r="I2440" s="458"/>
    </row>
    <row r="2441" spans="9:9" ht="12.75">
      <c r="I2441" s="458"/>
    </row>
    <row r="2442" spans="9:9" ht="12.75">
      <c r="I2442" s="458"/>
    </row>
    <row r="2443" spans="9:9" ht="12.75">
      <c r="I2443" s="458"/>
    </row>
    <row r="2444" spans="9:9" ht="12.75">
      <c r="I2444" s="458"/>
    </row>
    <row r="2445" spans="9:9" ht="12.75">
      <c r="I2445" s="458"/>
    </row>
    <row r="2446" spans="9:9" ht="12.75">
      <c r="I2446" s="458"/>
    </row>
    <row r="2447" spans="9:9" ht="12.75">
      <c r="I2447" s="458"/>
    </row>
    <row r="2448" spans="9:9" ht="12.75">
      <c r="I2448" s="458"/>
    </row>
    <row r="2449" spans="9:9" ht="12.75">
      <c r="I2449" s="458"/>
    </row>
    <row r="2450" spans="9:9" ht="12.75">
      <c r="I2450" s="458"/>
    </row>
    <row r="2451" spans="9:9" ht="12.75">
      <c r="I2451" s="458"/>
    </row>
    <row r="2452" spans="9:9" ht="12.75">
      <c r="I2452" s="458"/>
    </row>
    <row r="2453" spans="9:9" ht="12.75">
      <c r="I2453" s="458"/>
    </row>
    <row r="2454" spans="9:9" ht="12.75">
      <c r="I2454" s="458"/>
    </row>
    <row r="2455" spans="9:9" ht="12.75">
      <c r="I2455" s="458"/>
    </row>
    <row r="2456" spans="9:9" ht="12.75">
      <c r="I2456" s="458"/>
    </row>
    <row r="2457" spans="9:9" ht="12.75">
      <c r="I2457" s="458"/>
    </row>
    <row r="2458" spans="9:9" ht="12.75">
      <c r="I2458" s="458"/>
    </row>
    <row r="2459" spans="9:9" ht="12.75">
      <c r="I2459" s="458"/>
    </row>
    <row r="2460" spans="9:9" ht="12.75">
      <c r="I2460" s="458"/>
    </row>
    <row r="2461" spans="9:9" ht="12.75">
      <c r="I2461" s="458"/>
    </row>
    <row r="2462" spans="9:9" ht="12.75">
      <c r="I2462" s="458"/>
    </row>
    <row r="2463" spans="9:9" ht="12.75">
      <c r="I2463" s="458"/>
    </row>
    <row r="2464" spans="9:9" ht="12.75">
      <c r="I2464" s="458"/>
    </row>
    <row r="2465" spans="9:9" ht="12.75">
      <c r="I2465" s="458"/>
    </row>
    <row r="2466" spans="9:9" ht="12.75">
      <c r="I2466" s="458"/>
    </row>
    <row r="2467" spans="9:9" ht="12.75">
      <c r="I2467" s="458"/>
    </row>
    <row r="2468" spans="9:9" ht="12.75">
      <c r="I2468" s="458"/>
    </row>
    <row r="2469" spans="9:9" ht="12.75">
      <c r="I2469" s="458"/>
    </row>
    <row r="2470" spans="9:9" ht="12.75">
      <c r="I2470" s="458"/>
    </row>
    <row r="2471" spans="9:9" ht="12.75">
      <c r="I2471" s="458"/>
    </row>
    <row r="2472" spans="9:9" ht="12.75">
      <c r="I2472" s="458"/>
    </row>
    <row r="2473" spans="9:9" ht="12.75">
      <c r="I2473" s="458"/>
    </row>
    <row r="2474" spans="9:9" ht="12.75">
      <c r="I2474" s="458"/>
    </row>
    <row r="2475" spans="9:9" ht="12.75">
      <c r="I2475" s="458"/>
    </row>
    <row r="2476" spans="9:9" ht="12.75">
      <c r="I2476" s="458"/>
    </row>
    <row r="2477" spans="9:9" ht="12.75">
      <c r="I2477" s="458"/>
    </row>
    <row r="2478" spans="9:9" ht="12.75">
      <c r="I2478" s="458"/>
    </row>
    <row r="2479" spans="9:9" ht="12.75">
      <c r="I2479" s="458"/>
    </row>
    <row r="2480" spans="9:9" ht="12.75">
      <c r="I2480" s="458"/>
    </row>
    <row r="2481" spans="9:9" ht="12.75">
      <c r="I2481" s="458"/>
    </row>
    <row r="2482" spans="9:9" ht="12.75">
      <c r="I2482" s="458"/>
    </row>
    <row r="2483" spans="9:9" ht="12.75">
      <c r="I2483" s="458"/>
    </row>
    <row r="2484" spans="9:9" ht="12.75">
      <c r="I2484" s="458"/>
    </row>
    <row r="2485" spans="9:9" ht="12.75">
      <c r="I2485" s="458"/>
    </row>
    <row r="2486" spans="9:9" ht="12.75">
      <c r="I2486" s="458"/>
    </row>
    <row r="2487" spans="9:9" ht="12.75">
      <c r="I2487" s="458"/>
    </row>
    <row r="2488" spans="9:9" ht="12.75">
      <c r="I2488" s="458"/>
    </row>
    <row r="2489" spans="9:9" ht="12.75">
      <c r="I2489" s="458"/>
    </row>
    <row r="2490" spans="9:9" ht="12.75">
      <c r="I2490" s="458"/>
    </row>
    <row r="2491" spans="9:9" ht="12.75">
      <c r="I2491" s="458"/>
    </row>
    <row r="2492" spans="9:9" ht="12.75">
      <c r="I2492" s="458"/>
    </row>
    <row r="2493" spans="9:9" ht="12.75">
      <c r="I2493" s="458"/>
    </row>
    <row r="2494" spans="9:9" ht="12.75">
      <c r="I2494" s="458"/>
    </row>
    <row r="2495" spans="9:9" ht="12.75">
      <c r="I2495" s="458"/>
    </row>
    <row r="2496" spans="9:9" ht="12.75">
      <c r="I2496" s="458"/>
    </row>
    <row r="2497" spans="9:9" ht="12.75">
      <c r="I2497" s="458"/>
    </row>
    <row r="2498" spans="9:9" ht="12.75">
      <c r="I2498" s="458"/>
    </row>
    <row r="2499" spans="9:9" ht="12.75">
      <c r="I2499" s="458"/>
    </row>
    <row r="2500" spans="9:9" ht="12.75">
      <c r="I2500" s="458"/>
    </row>
    <row r="2501" spans="9:9" ht="12.75">
      <c r="I2501" s="458"/>
    </row>
    <row r="2502" spans="9:9" ht="12.75">
      <c r="I2502" s="458"/>
    </row>
    <row r="2503" spans="9:9" ht="12.75">
      <c r="I2503" s="458"/>
    </row>
    <row r="2504" spans="9:9" ht="12.75">
      <c r="I2504" s="458"/>
    </row>
    <row r="2505" spans="9:9" ht="12.75">
      <c r="I2505" s="458"/>
    </row>
    <row r="2506" spans="9:9" ht="12.75">
      <c r="I2506" s="458"/>
    </row>
    <row r="2507" spans="9:9" ht="12.75">
      <c r="I2507" s="458"/>
    </row>
    <row r="2508" spans="9:9" ht="12.75">
      <c r="I2508" s="458"/>
    </row>
    <row r="2509" spans="9:9" ht="12.75">
      <c r="I2509" s="458"/>
    </row>
    <row r="2510" spans="9:9" ht="12.75">
      <c r="I2510" s="458"/>
    </row>
    <row r="2511" spans="9:9" ht="12.75">
      <c r="I2511" s="458"/>
    </row>
    <row r="2512" spans="9:9" ht="12.75">
      <c r="I2512" s="458"/>
    </row>
    <row r="2513" spans="9:9" ht="12.75">
      <c r="I2513" s="458"/>
    </row>
    <row r="2514" spans="9:9" ht="12.75">
      <c r="I2514" s="458"/>
    </row>
    <row r="2515" spans="9:9" ht="12.75">
      <c r="I2515" s="458"/>
    </row>
    <row r="2516" spans="9:9" ht="12.75">
      <c r="I2516" s="458"/>
    </row>
    <row r="2517" spans="9:9" ht="12.75">
      <c r="I2517" s="458"/>
    </row>
    <row r="2518" spans="9:9" ht="12.75">
      <c r="I2518" s="458"/>
    </row>
    <row r="2519" spans="9:9" ht="12.75">
      <c r="I2519" s="458"/>
    </row>
    <row r="2520" spans="9:9" ht="12.75">
      <c r="I2520" s="458"/>
    </row>
    <row r="2521" spans="9:9" ht="12.75">
      <c r="I2521" s="458"/>
    </row>
    <row r="2522" spans="9:9" ht="12.75">
      <c r="I2522" s="458"/>
    </row>
    <row r="2523" spans="9:9" ht="12.75">
      <c r="I2523" s="458"/>
    </row>
    <row r="2524" spans="9:9" ht="12.75">
      <c r="I2524" s="458"/>
    </row>
    <row r="2525" spans="9:9" ht="12.75">
      <c r="I2525" s="458"/>
    </row>
    <row r="2526" spans="9:9" ht="12.75">
      <c r="I2526" s="458"/>
    </row>
    <row r="2527" spans="9:9" ht="12.75">
      <c r="I2527" s="458"/>
    </row>
    <row r="2528" spans="9:9" ht="12.75">
      <c r="I2528" s="458"/>
    </row>
    <row r="2529" spans="9:9" ht="12.75">
      <c r="I2529" s="458"/>
    </row>
    <row r="2530" spans="9:9" ht="12.75">
      <c r="I2530" s="458"/>
    </row>
    <row r="2531" spans="9:9" ht="12.75">
      <c r="I2531" s="458"/>
    </row>
    <row r="2532" spans="9:9" ht="12.75">
      <c r="I2532" s="458"/>
    </row>
    <row r="2533" spans="9:9" ht="12.75">
      <c r="I2533" s="458"/>
    </row>
    <row r="2534" spans="9:9" ht="12.75">
      <c r="I2534" s="458"/>
    </row>
    <row r="2535" spans="9:9" ht="12.75">
      <c r="I2535" s="458"/>
    </row>
    <row r="2536" spans="9:9" ht="12.75">
      <c r="I2536" s="458"/>
    </row>
    <row r="2537" spans="9:9" ht="12.75">
      <c r="I2537" s="458"/>
    </row>
    <row r="2538" spans="9:9" ht="12.75">
      <c r="I2538" s="458"/>
    </row>
    <row r="2539" spans="9:9" ht="12.75">
      <c r="I2539" s="458"/>
    </row>
    <row r="2540" spans="9:9" ht="12.75">
      <c r="I2540" s="458"/>
    </row>
    <row r="2541" spans="9:9" ht="12.75">
      <c r="I2541" s="458"/>
    </row>
    <row r="2542" spans="9:9" ht="12.75">
      <c r="I2542" s="458"/>
    </row>
    <row r="2543" spans="9:9" ht="12.75">
      <c r="I2543" s="458"/>
    </row>
    <row r="2544" spans="9:9" ht="12.75">
      <c r="I2544" s="458"/>
    </row>
    <row r="2545" spans="9:9" ht="12.75">
      <c r="I2545" s="458"/>
    </row>
    <row r="2546" spans="9:9" ht="12.75">
      <c r="I2546" s="458"/>
    </row>
    <row r="2547" spans="9:9" ht="12.75">
      <c r="I2547" s="458"/>
    </row>
    <row r="2548" spans="9:9" ht="12.75">
      <c r="I2548" s="458"/>
    </row>
    <row r="2549" spans="9:9" ht="12.75">
      <c r="I2549" s="458"/>
    </row>
    <row r="2550" spans="9:9" ht="12.75">
      <c r="I2550" s="458"/>
    </row>
    <row r="2551" spans="9:9" ht="12.75">
      <c r="I2551" s="458"/>
    </row>
    <row r="2552" spans="9:9" ht="12.75">
      <c r="I2552" s="458"/>
    </row>
    <row r="2553" spans="9:9" ht="12.75">
      <c r="I2553" s="458"/>
    </row>
    <row r="2554" spans="9:9" ht="12.75">
      <c r="I2554" s="458"/>
    </row>
    <row r="2555" spans="9:9" ht="12.75">
      <c r="I2555" s="458"/>
    </row>
    <row r="2556" spans="9:9" ht="12.75">
      <c r="I2556" s="458"/>
    </row>
    <row r="2557" spans="9:9" ht="12.75">
      <c r="I2557" s="458"/>
    </row>
    <row r="2558" spans="9:9" ht="12.75">
      <c r="I2558" s="458"/>
    </row>
    <row r="2559" spans="9:9" ht="12.75">
      <c r="I2559" s="458"/>
    </row>
    <row r="2560" spans="9:9" ht="12.75">
      <c r="I2560" s="458"/>
    </row>
    <row r="2561" spans="9:9" ht="12.75">
      <c r="I2561" s="458"/>
    </row>
    <row r="2562" spans="9:9" ht="12.75">
      <c r="I2562" s="458"/>
    </row>
    <row r="2563" spans="9:9" ht="12.75">
      <c r="I2563" s="458"/>
    </row>
    <row r="2564" spans="9:9" ht="12.75">
      <c r="I2564" s="458"/>
    </row>
    <row r="2565" spans="9:9" ht="12.75">
      <c r="I2565" s="458"/>
    </row>
    <row r="2566" spans="9:9" ht="12.75">
      <c r="I2566" s="458"/>
    </row>
    <row r="2567" spans="9:9" ht="12.75">
      <c r="I2567" s="458"/>
    </row>
    <row r="2568" spans="9:9" ht="12.75">
      <c r="I2568" s="458"/>
    </row>
    <row r="2569" spans="9:9" ht="12.75">
      <c r="I2569" s="458"/>
    </row>
    <row r="2570" spans="9:9" ht="12.75">
      <c r="I2570" s="458"/>
    </row>
    <row r="2571" spans="9:9" ht="12.75">
      <c r="I2571" s="458"/>
    </row>
    <row r="2572" spans="9:9" ht="12.75">
      <c r="I2572" s="458"/>
    </row>
    <row r="2573" spans="9:9" ht="12.75">
      <c r="I2573" s="458"/>
    </row>
    <row r="2574" spans="9:9" ht="12.75">
      <c r="I2574" s="458"/>
    </row>
    <row r="2575" spans="9:9" ht="12.75">
      <c r="I2575" s="458"/>
    </row>
    <row r="2576" spans="9:9" ht="12.75">
      <c r="I2576" s="458"/>
    </row>
    <row r="2577" spans="9:9" ht="12.75">
      <c r="I2577" s="458"/>
    </row>
    <row r="2578" spans="9:9" ht="12.75">
      <c r="I2578" s="458"/>
    </row>
    <row r="2579" spans="9:9" ht="12.75">
      <c r="I2579" s="458"/>
    </row>
    <row r="2580" spans="9:9" ht="12.75">
      <c r="I2580" s="458"/>
    </row>
    <row r="2581" spans="9:9" ht="12.75">
      <c r="I2581" s="458"/>
    </row>
    <row r="2582" spans="9:9" ht="12.75">
      <c r="I2582" s="458"/>
    </row>
    <row r="2583" spans="9:9" ht="12.75">
      <c r="I2583" s="458"/>
    </row>
    <row r="2584" spans="9:9" ht="12.75">
      <c r="I2584" s="458"/>
    </row>
    <row r="2585" spans="9:9" ht="12.75">
      <c r="I2585" s="458"/>
    </row>
    <row r="2586" spans="9:9" ht="12.75">
      <c r="I2586" s="458"/>
    </row>
    <row r="2587" spans="9:9" ht="12.75">
      <c r="I2587" s="458"/>
    </row>
    <row r="2588" spans="9:9" ht="12.75">
      <c r="I2588" s="458"/>
    </row>
    <row r="2589" spans="9:9" ht="12.75">
      <c r="I2589" s="458"/>
    </row>
    <row r="2590" spans="9:9" ht="12.75">
      <c r="I2590" s="458"/>
    </row>
    <row r="2591" spans="9:9" ht="12.75">
      <c r="I2591" s="458"/>
    </row>
    <row r="2592" spans="9:9" ht="12.75">
      <c r="I2592" s="458"/>
    </row>
    <row r="2593" spans="9:9" ht="12.75">
      <c r="I2593" s="458"/>
    </row>
    <row r="2594" spans="9:9" ht="12.75">
      <c r="I2594" s="458"/>
    </row>
    <row r="2595" spans="9:9" ht="12.75">
      <c r="I2595" s="458"/>
    </row>
    <row r="2596" spans="9:9" ht="12.75">
      <c r="I2596" s="458"/>
    </row>
    <row r="2597" spans="9:9" ht="12.75">
      <c r="I2597" s="458"/>
    </row>
    <row r="2598" spans="9:9" ht="12.75">
      <c r="I2598" s="458"/>
    </row>
    <row r="2599" spans="9:9" ht="12.75">
      <c r="I2599" s="458"/>
    </row>
    <row r="2600" spans="9:9" ht="12.75">
      <c r="I2600" s="458"/>
    </row>
    <row r="2601" spans="9:9" ht="12.75">
      <c r="I2601" s="458"/>
    </row>
    <row r="2602" spans="9:9" ht="12.75">
      <c r="I2602" s="458"/>
    </row>
    <row r="2603" spans="9:9" ht="12.75">
      <c r="I2603" s="458"/>
    </row>
    <row r="2604" spans="9:9" ht="12.75">
      <c r="I2604" s="458"/>
    </row>
    <row r="2605" spans="9:9" ht="12.75">
      <c r="I2605" s="458"/>
    </row>
    <row r="2606" spans="9:9" ht="12.75">
      <c r="I2606" s="458"/>
    </row>
    <row r="2607" spans="9:9" ht="12.75">
      <c r="I2607" s="458"/>
    </row>
    <row r="2608" spans="9:9" ht="12.75">
      <c r="I2608" s="458"/>
    </row>
    <row r="2609" spans="9:9" ht="12.75">
      <c r="I2609" s="458"/>
    </row>
    <row r="2610" spans="9:9" ht="12.75">
      <c r="I2610" s="458"/>
    </row>
    <row r="2611" spans="9:9" ht="12.75">
      <c r="I2611" s="458"/>
    </row>
    <row r="2612" spans="9:9" ht="12.75">
      <c r="I2612" s="458"/>
    </row>
    <row r="2613" spans="9:9" ht="12.75">
      <c r="I2613" s="458"/>
    </row>
    <row r="2614" spans="9:9" ht="12.75">
      <c r="I2614" s="458"/>
    </row>
    <row r="2615" spans="9:9" ht="12.75">
      <c r="I2615" s="458"/>
    </row>
    <row r="2616" spans="9:9" ht="12.75">
      <c r="I2616" s="458"/>
    </row>
    <row r="2617" spans="9:9" ht="12.75">
      <c r="I2617" s="458"/>
    </row>
    <row r="2618" spans="9:9" ht="12.75">
      <c r="I2618" s="458"/>
    </row>
    <row r="2619" spans="9:9" ht="12.75">
      <c r="I2619" s="458"/>
    </row>
    <row r="2620" spans="9:9" ht="12.75">
      <c r="I2620" s="458"/>
    </row>
    <row r="2621" spans="9:9" ht="12.75">
      <c r="I2621" s="458"/>
    </row>
    <row r="2622" spans="9:9" ht="12.75">
      <c r="I2622" s="458"/>
    </row>
    <row r="2623" spans="9:9" ht="12.75">
      <c r="I2623" s="458"/>
    </row>
    <row r="2624" spans="9:9" ht="12.75">
      <c r="I2624" s="458"/>
    </row>
    <row r="2625" spans="9:9" ht="12.75">
      <c r="I2625" s="458"/>
    </row>
    <row r="2626" spans="9:9" ht="12.75">
      <c r="I2626" s="458"/>
    </row>
    <row r="2627" spans="9:9" ht="12.75">
      <c r="I2627" s="458"/>
    </row>
    <row r="2628" spans="9:9" ht="12.75">
      <c r="I2628" s="458"/>
    </row>
    <row r="2629" spans="9:9" ht="12.75">
      <c r="I2629" s="458"/>
    </row>
    <row r="2630" spans="9:9" ht="12.75">
      <c r="I2630" s="458"/>
    </row>
    <row r="2631" spans="9:9" ht="12.75">
      <c r="I2631" s="458"/>
    </row>
    <row r="2632" spans="9:9" ht="12.75">
      <c r="I2632" s="458"/>
    </row>
    <row r="2633" spans="9:9" ht="12.75">
      <c r="I2633" s="458"/>
    </row>
    <row r="2634" spans="9:9" ht="12.75">
      <c r="I2634" s="458"/>
    </row>
    <row r="2635" spans="9:9" ht="12.75">
      <c r="I2635" s="458"/>
    </row>
    <row r="2636" spans="9:9" ht="12.75">
      <c r="I2636" s="458"/>
    </row>
    <row r="2637" spans="9:9" ht="12.75">
      <c r="I2637" s="458"/>
    </row>
    <row r="2638" spans="9:9" ht="12.75">
      <c r="I2638" s="458"/>
    </row>
    <row r="2639" spans="9:9" ht="12.75">
      <c r="I2639" s="458"/>
    </row>
    <row r="2640" spans="9:9" ht="12.75">
      <c r="I2640" s="458"/>
    </row>
    <row r="2641" spans="9:9" ht="12.75">
      <c r="I2641" s="458"/>
    </row>
    <row r="2642" spans="9:9" ht="12.75">
      <c r="I2642" s="458"/>
    </row>
    <row r="2643" spans="9:9" ht="12.75">
      <c r="I2643" s="458"/>
    </row>
    <row r="2644" spans="9:9" ht="12.75">
      <c r="I2644" s="458"/>
    </row>
    <row r="2645" spans="9:9" ht="12.75">
      <c r="I2645" s="458"/>
    </row>
    <row r="2646" spans="9:9" ht="12.75">
      <c r="I2646" s="458"/>
    </row>
    <row r="2647" spans="9:9" ht="12.75">
      <c r="I2647" s="458"/>
    </row>
    <row r="2648" spans="9:9" ht="12.75">
      <c r="I2648" s="458"/>
    </row>
    <row r="2649" spans="9:9" ht="12.75">
      <c r="I2649" s="458"/>
    </row>
    <row r="2650" spans="9:9" ht="12.75">
      <c r="I2650" s="458"/>
    </row>
    <row r="2651" spans="9:9" ht="12.75">
      <c r="I2651" s="458"/>
    </row>
    <row r="2652" spans="9:9" ht="12.75">
      <c r="I2652" s="458"/>
    </row>
    <row r="2653" spans="9:9" ht="12.75">
      <c r="I2653" s="458"/>
    </row>
    <row r="2654" spans="9:9" ht="12.75">
      <c r="I2654" s="458"/>
    </row>
    <row r="2655" spans="9:9" ht="12.75">
      <c r="I2655" s="458"/>
    </row>
    <row r="2656" spans="9:9" ht="12.75">
      <c r="I2656" s="458"/>
    </row>
    <row r="2657" spans="9:9" ht="12.75">
      <c r="I2657" s="458"/>
    </row>
    <row r="2658" spans="9:9" ht="12.75">
      <c r="I2658" s="458"/>
    </row>
    <row r="2659" spans="9:9" ht="12.75">
      <c r="I2659" s="458"/>
    </row>
    <row r="2660" spans="9:9" ht="12.75">
      <c r="I2660" s="458"/>
    </row>
    <row r="2661" spans="9:9" ht="12.75">
      <c r="I2661" s="458"/>
    </row>
    <row r="2662" spans="9:9" ht="12.75">
      <c r="I2662" s="458"/>
    </row>
    <row r="2663" spans="9:9" ht="12.75">
      <c r="I2663" s="458"/>
    </row>
    <row r="2664" spans="9:9" ht="12.75">
      <c r="I2664" s="458"/>
    </row>
    <row r="2665" spans="9:9" ht="12.75">
      <c r="I2665" s="458"/>
    </row>
    <row r="2666" spans="9:9" ht="12.75">
      <c r="I2666" s="458"/>
    </row>
    <row r="2667" spans="9:9" ht="12.75">
      <c r="I2667" s="458"/>
    </row>
    <row r="2668" spans="9:9" ht="12.75">
      <c r="I2668" s="458"/>
    </row>
    <row r="2669" spans="9:9" ht="12.75">
      <c r="I2669" s="458"/>
    </row>
    <row r="2670" spans="9:9" ht="12.75">
      <c r="I2670" s="458"/>
    </row>
    <row r="2671" spans="9:9" ht="12.75">
      <c r="I2671" s="458"/>
    </row>
    <row r="2672" spans="9:9" ht="12.75">
      <c r="I2672" s="458"/>
    </row>
    <row r="2673" spans="9:9" ht="12.75">
      <c r="I2673" s="458"/>
    </row>
    <row r="2674" spans="9:9" ht="12.75">
      <c r="I2674" s="458"/>
    </row>
    <row r="2675" spans="9:9" ht="12.75">
      <c r="I2675" s="458"/>
    </row>
    <row r="2676" spans="9:9" ht="12.75">
      <c r="I2676" s="458"/>
    </row>
    <row r="2677" spans="9:9" ht="12.75">
      <c r="I2677" s="458"/>
    </row>
    <row r="2678" spans="9:9" ht="12.75">
      <c r="I2678" s="458"/>
    </row>
    <row r="2679" spans="9:9" ht="12.75">
      <c r="I2679" s="458"/>
    </row>
    <row r="2680" spans="9:9" ht="12.75">
      <c r="I2680" s="458"/>
    </row>
    <row r="2681" spans="9:9" ht="12.75">
      <c r="I2681" s="458"/>
    </row>
    <row r="2682" spans="9:9" ht="12.75">
      <c r="I2682" s="458"/>
    </row>
    <row r="2683" spans="9:9" ht="12.75">
      <c r="I2683" s="458"/>
    </row>
    <row r="2684" spans="9:9" ht="12.75">
      <c r="I2684" s="458"/>
    </row>
    <row r="2685" spans="9:9" ht="12.75">
      <c r="I2685" s="458"/>
    </row>
    <row r="2686" spans="9:9" ht="12.75">
      <c r="I2686" s="458"/>
    </row>
    <row r="2687" spans="9:9" ht="12.75">
      <c r="I2687" s="458"/>
    </row>
    <row r="2688" spans="9:9" ht="12.75">
      <c r="I2688" s="458"/>
    </row>
    <row r="2689" spans="9:9" ht="12.75">
      <c r="I2689" s="458"/>
    </row>
    <row r="2690" spans="9:9" ht="12.75">
      <c r="I2690" s="458"/>
    </row>
    <row r="2691" spans="9:9" ht="12.75">
      <c r="I2691" s="458"/>
    </row>
    <row r="2692" spans="9:9" ht="12.75">
      <c r="I2692" s="458"/>
    </row>
    <row r="2693" spans="9:9" ht="12.75">
      <c r="I2693" s="458"/>
    </row>
    <row r="2694" spans="9:9" ht="12.75">
      <c r="I2694" s="458"/>
    </row>
    <row r="2695" spans="9:9" ht="12.75">
      <c r="I2695" s="458"/>
    </row>
    <row r="2696" spans="9:9" ht="12.75">
      <c r="I2696" s="458"/>
    </row>
    <row r="2697" spans="9:9" ht="12.75">
      <c r="I2697" s="458"/>
    </row>
    <row r="2698" spans="9:9" ht="12.75">
      <c r="I2698" s="458"/>
    </row>
    <row r="2699" spans="9:9" ht="12.75">
      <c r="I2699" s="458"/>
    </row>
    <row r="2700" spans="9:9" ht="12.75">
      <c r="I2700" s="458"/>
    </row>
    <row r="2701" spans="9:9" ht="12.75">
      <c r="I2701" s="458"/>
    </row>
    <row r="2702" spans="9:9" ht="12.75">
      <c r="I2702" s="458"/>
    </row>
    <row r="2703" spans="9:9" ht="12.75">
      <c r="I2703" s="458"/>
    </row>
    <row r="2704" spans="9:9" ht="12.75">
      <c r="I2704" s="458"/>
    </row>
    <row r="2705" spans="9:9" ht="12.75">
      <c r="I2705" s="458"/>
    </row>
    <row r="2706" spans="9:9" ht="12.75">
      <c r="I2706" s="458"/>
    </row>
    <row r="2707" spans="9:9" ht="12.75">
      <c r="I2707" s="458"/>
    </row>
    <row r="2708" spans="9:9" ht="12.75">
      <c r="I2708" s="458"/>
    </row>
    <row r="2709" spans="9:9" ht="12.75">
      <c r="I2709" s="458"/>
    </row>
    <row r="2710" spans="9:9" ht="12.75">
      <c r="I2710" s="458"/>
    </row>
    <row r="2711" spans="9:9" ht="12.75">
      <c r="I2711" s="458"/>
    </row>
    <row r="2712" spans="9:9" ht="12.75">
      <c r="I2712" s="458"/>
    </row>
    <row r="2713" spans="9:9" ht="12.75">
      <c r="I2713" s="458"/>
    </row>
    <row r="2714" spans="9:9" ht="12.75">
      <c r="I2714" s="458"/>
    </row>
    <row r="2715" spans="9:9" ht="12.75">
      <c r="I2715" s="458"/>
    </row>
    <row r="2716" spans="9:9" ht="12.75">
      <c r="I2716" s="458"/>
    </row>
    <row r="2717" spans="9:9" ht="12.75">
      <c r="I2717" s="458"/>
    </row>
    <row r="2718" spans="9:9" ht="12.75">
      <c r="I2718" s="458"/>
    </row>
    <row r="2719" spans="9:9" ht="12.75">
      <c r="I2719" s="458"/>
    </row>
    <row r="2720" spans="9:9" ht="12.75">
      <c r="I2720" s="458"/>
    </row>
    <row r="2721" spans="9:9" ht="12.75">
      <c r="I2721" s="458"/>
    </row>
    <row r="2722" spans="9:9" ht="12.75">
      <c r="I2722" s="458"/>
    </row>
    <row r="2723" spans="9:9" ht="12.75">
      <c r="I2723" s="458"/>
    </row>
    <row r="2724" spans="9:9" ht="12.75">
      <c r="I2724" s="458"/>
    </row>
    <row r="2725" spans="9:9" ht="12.75">
      <c r="I2725" s="458"/>
    </row>
    <row r="2726" spans="9:9" ht="12.75">
      <c r="I2726" s="458"/>
    </row>
    <row r="2727" spans="9:9" ht="12.75">
      <c r="I2727" s="458"/>
    </row>
    <row r="2728" spans="9:9" ht="12.75">
      <c r="I2728" s="458"/>
    </row>
    <row r="2729" spans="9:9" ht="12.75">
      <c r="I2729" s="458"/>
    </row>
    <row r="2730" spans="9:9" ht="12.75">
      <c r="I2730" s="458"/>
    </row>
    <row r="2731" spans="9:9" ht="12.75">
      <c r="I2731" s="458"/>
    </row>
    <row r="2732" spans="9:9" ht="12.75">
      <c r="I2732" s="458"/>
    </row>
    <row r="2733" spans="9:9" ht="12.75">
      <c r="I2733" s="458"/>
    </row>
    <row r="2734" spans="9:9" ht="12.75">
      <c r="I2734" s="458"/>
    </row>
    <row r="2735" spans="9:9" ht="12.75">
      <c r="I2735" s="458"/>
    </row>
    <row r="2736" spans="9:9" ht="12.75">
      <c r="I2736" s="458"/>
    </row>
    <row r="2737" spans="9:9" ht="12.75">
      <c r="I2737" s="458"/>
    </row>
    <row r="2738" spans="9:9" ht="12.75">
      <c r="I2738" s="458"/>
    </row>
    <row r="2739" spans="9:9" ht="12.75">
      <c r="I2739" s="458"/>
    </row>
    <row r="2740" spans="9:9" ht="12.75">
      <c r="I2740" s="458"/>
    </row>
    <row r="2741" spans="9:9" ht="12.75">
      <c r="I2741" s="458"/>
    </row>
    <row r="2742" spans="9:9" ht="12.75">
      <c r="I2742" s="458"/>
    </row>
    <row r="2743" spans="9:9" ht="12.75">
      <c r="I2743" s="458"/>
    </row>
    <row r="2744" spans="9:9" ht="12.75">
      <c r="I2744" s="458"/>
    </row>
    <row r="2745" spans="9:9" ht="12.75">
      <c r="I2745" s="458"/>
    </row>
    <row r="2746" spans="9:9" ht="12.75">
      <c r="I2746" s="458"/>
    </row>
    <row r="2747" spans="9:9" ht="12.75">
      <c r="I2747" s="458"/>
    </row>
    <row r="2748" spans="9:9" ht="12.75">
      <c r="I2748" s="458"/>
    </row>
    <row r="2749" spans="9:9" ht="12.75">
      <c r="I2749" s="458"/>
    </row>
    <row r="2750" spans="9:9" ht="12.75">
      <c r="I2750" s="458"/>
    </row>
    <row r="2751" spans="9:9" ht="12.75">
      <c r="I2751" s="458"/>
    </row>
    <row r="2752" spans="9:9" ht="12.75">
      <c r="I2752" s="458"/>
    </row>
    <row r="2753" spans="9:9" ht="12.75">
      <c r="I2753" s="458"/>
    </row>
    <row r="2754" spans="9:9" ht="12.75">
      <c r="I2754" s="458"/>
    </row>
    <row r="2755" spans="9:9" ht="12.75">
      <c r="I2755" s="458"/>
    </row>
    <row r="2756" spans="9:9" ht="12.75">
      <c r="I2756" s="458"/>
    </row>
    <row r="2757" spans="9:9" ht="12.75">
      <c r="I2757" s="458"/>
    </row>
    <row r="2758" spans="9:9" ht="12.75">
      <c r="I2758" s="458"/>
    </row>
    <row r="2759" spans="9:9" ht="12.75">
      <c r="I2759" s="458"/>
    </row>
    <row r="2760" spans="9:9" ht="12.75">
      <c r="I2760" s="458"/>
    </row>
    <row r="2761" spans="9:9" ht="12.75">
      <c r="I2761" s="458"/>
    </row>
    <row r="2762" spans="9:9" ht="12.75">
      <c r="I2762" s="458"/>
    </row>
    <row r="2763" spans="9:9" ht="12.75">
      <c r="I2763" s="458"/>
    </row>
    <row r="2764" spans="9:9" ht="12.75">
      <c r="I2764" s="458"/>
    </row>
    <row r="2765" spans="9:9" ht="12.75">
      <c r="I2765" s="458"/>
    </row>
    <row r="2766" spans="9:9" ht="12.75">
      <c r="I2766" s="458"/>
    </row>
    <row r="2767" spans="9:9" ht="12.75">
      <c r="I2767" s="458"/>
    </row>
    <row r="2768" spans="9:9" ht="12.75">
      <c r="I2768" s="458"/>
    </row>
    <row r="2769" spans="9:9" ht="12.75">
      <c r="I2769" s="458"/>
    </row>
    <row r="2770" spans="9:9" ht="12.75">
      <c r="I2770" s="458"/>
    </row>
    <row r="2771" spans="9:9" ht="12.75">
      <c r="I2771" s="458"/>
    </row>
    <row r="2772" spans="9:9" ht="12.75">
      <c r="I2772" s="458"/>
    </row>
    <row r="2773" spans="9:9" ht="12.75">
      <c r="I2773" s="458"/>
    </row>
    <row r="2774" spans="9:9" ht="12.75">
      <c r="I2774" s="458"/>
    </row>
    <row r="2775" spans="9:9" ht="12.75">
      <c r="I2775" s="458"/>
    </row>
    <row r="2776" spans="9:9" ht="12.75">
      <c r="I2776" s="458"/>
    </row>
    <row r="2777" spans="9:9" ht="12.75">
      <c r="I2777" s="458"/>
    </row>
    <row r="2778" spans="9:9" ht="12.75">
      <c r="I2778" s="458"/>
    </row>
    <row r="2779" spans="9:9" ht="12.75">
      <c r="I2779" s="458"/>
    </row>
    <row r="2780" spans="9:9" ht="12.75">
      <c r="I2780" s="458"/>
    </row>
    <row r="2781" spans="9:9" ht="12.75">
      <c r="I2781" s="458"/>
    </row>
    <row r="2782" spans="9:9" ht="12.75">
      <c r="I2782" s="458"/>
    </row>
    <row r="2783" spans="9:9" ht="12.75">
      <c r="I2783" s="458"/>
    </row>
    <row r="2784" spans="9:9" ht="12.75">
      <c r="I2784" s="458"/>
    </row>
    <row r="2785" spans="9:9" ht="12.75">
      <c r="I2785" s="458"/>
    </row>
    <row r="2786" spans="9:9" ht="12.75">
      <c r="I2786" s="458"/>
    </row>
    <row r="2787" spans="9:9" ht="12.75">
      <c r="I2787" s="458"/>
    </row>
    <row r="2788" spans="9:9" ht="12.75">
      <c r="I2788" s="458"/>
    </row>
    <row r="2789" spans="9:9" ht="12.75">
      <c r="I2789" s="458"/>
    </row>
    <row r="2790" spans="9:9" ht="12.75">
      <c r="I2790" s="458"/>
    </row>
    <row r="2791" spans="9:9" ht="12.75">
      <c r="I2791" s="458"/>
    </row>
    <row r="2792" spans="9:9" ht="12.75">
      <c r="I2792" s="458"/>
    </row>
    <row r="2793" spans="9:9" ht="12.75">
      <c r="I2793" s="458"/>
    </row>
    <row r="2794" spans="9:9" ht="12.75">
      <c r="I2794" s="458"/>
    </row>
    <row r="2795" spans="9:9" ht="12.75">
      <c r="I2795" s="458"/>
    </row>
    <row r="2796" spans="9:9" ht="12.75">
      <c r="I2796" s="458"/>
    </row>
    <row r="2797" spans="9:9" ht="12.75">
      <c r="I2797" s="458"/>
    </row>
    <row r="2798" spans="9:9" ht="12.75">
      <c r="I2798" s="458"/>
    </row>
    <row r="2799" spans="9:9" ht="12.75">
      <c r="I2799" s="458"/>
    </row>
    <row r="2800" spans="9:9" ht="12.75">
      <c r="I2800" s="458"/>
    </row>
    <row r="2801" spans="9:9" ht="12.75">
      <c r="I2801" s="458"/>
    </row>
    <row r="2802" spans="9:9" ht="12.75">
      <c r="I2802" s="458"/>
    </row>
    <row r="2803" spans="9:9" ht="12.75">
      <c r="I2803" s="458"/>
    </row>
    <row r="2804" spans="9:9" ht="12.75">
      <c r="I2804" s="458"/>
    </row>
    <row r="2805" spans="9:9" ht="12.75">
      <c r="I2805" s="458"/>
    </row>
    <row r="2806" spans="9:9" ht="12.75">
      <c r="I2806" s="458"/>
    </row>
    <row r="2807" spans="9:9" ht="12.75">
      <c r="I2807" s="458"/>
    </row>
    <row r="2808" spans="9:9" ht="12.75">
      <c r="I2808" s="458"/>
    </row>
    <row r="2809" spans="9:9" ht="12.75">
      <c r="I2809" s="458"/>
    </row>
    <row r="2810" spans="9:9" ht="12.75">
      <c r="I2810" s="458"/>
    </row>
    <row r="2811" spans="9:9" ht="12.75">
      <c r="I2811" s="458"/>
    </row>
    <row r="2812" spans="9:9" ht="12.75">
      <c r="I2812" s="458"/>
    </row>
    <row r="2813" spans="9:9" ht="12.75">
      <c r="I2813" s="458"/>
    </row>
    <row r="2814" spans="9:9" ht="12.75">
      <c r="I2814" s="458"/>
    </row>
    <row r="2815" spans="9:9" ht="12.75">
      <c r="I2815" s="458"/>
    </row>
    <row r="2816" spans="9:9" ht="12.75">
      <c r="I2816" s="458"/>
    </row>
    <row r="2817" spans="9:9" ht="12.75">
      <c r="I2817" s="458"/>
    </row>
    <row r="2818" spans="9:9" ht="12.75">
      <c r="I2818" s="458"/>
    </row>
    <row r="2819" spans="9:9" ht="12.75">
      <c r="I2819" s="458"/>
    </row>
    <row r="2820" spans="9:9" ht="12.75">
      <c r="I2820" s="458"/>
    </row>
    <row r="2821" spans="9:9" ht="12.75">
      <c r="I2821" s="458"/>
    </row>
    <row r="2822" spans="9:9" ht="12.75">
      <c r="I2822" s="458"/>
    </row>
    <row r="2823" spans="9:9" ht="12.75">
      <c r="I2823" s="458"/>
    </row>
    <row r="2824" spans="9:9" ht="12.75">
      <c r="I2824" s="458"/>
    </row>
    <row r="2825" spans="9:9" ht="12.75">
      <c r="I2825" s="458"/>
    </row>
    <row r="2826" spans="9:9" ht="12.75">
      <c r="I2826" s="458"/>
    </row>
    <row r="2827" spans="9:9" ht="12.75">
      <c r="I2827" s="458"/>
    </row>
    <row r="2828" spans="9:9" ht="12.75">
      <c r="I2828" s="458"/>
    </row>
    <row r="2829" spans="9:9" ht="12.75">
      <c r="I2829" s="458"/>
    </row>
    <row r="2830" spans="9:9" ht="12.75">
      <c r="I2830" s="458"/>
    </row>
    <row r="2831" spans="9:9" ht="12.75">
      <c r="I2831" s="458"/>
    </row>
    <row r="2832" spans="9:9" ht="12.75">
      <c r="I2832" s="458"/>
    </row>
    <row r="2833" spans="9:9" ht="12.75">
      <c r="I2833" s="458"/>
    </row>
    <row r="2834" spans="9:9" ht="12.75">
      <c r="I2834" s="458"/>
    </row>
    <row r="2835" spans="9:9" ht="12.75">
      <c r="I2835" s="458"/>
    </row>
    <row r="2836" spans="9:9" ht="12.75">
      <c r="I2836" s="458"/>
    </row>
    <row r="2837" spans="9:9" ht="12.75">
      <c r="I2837" s="458"/>
    </row>
    <row r="2838" spans="9:9" ht="12.75">
      <c r="I2838" s="458"/>
    </row>
    <row r="2839" spans="9:9" ht="12.75">
      <c r="I2839" s="458"/>
    </row>
    <row r="2840" spans="9:9" ht="12.75">
      <c r="I2840" s="458"/>
    </row>
    <row r="2841" spans="9:9" ht="12.75">
      <c r="I2841" s="458"/>
    </row>
    <row r="2842" spans="9:9" ht="12.75">
      <c r="I2842" s="458"/>
    </row>
    <row r="2843" spans="9:9" ht="12.75">
      <c r="I2843" s="458"/>
    </row>
    <row r="2844" spans="9:9" ht="12.75">
      <c r="I2844" s="458"/>
    </row>
    <row r="2845" spans="9:9" ht="12.75">
      <c r="I2845" s="458"/>
    </row>
    <row r="2846" spans="9:9" ht="12.75">
      <c r="I2846" s="458"/>
    </row>
    <row r="2847" spans="9:9" ht="12.75">
      <c r="I2847" s="458"/>
    </row>
    <row r="2848" spans="9:9" ht="12.75">
      <c r="I2848" s="458"/>
    </row>
    <row r="2849" spans="9:9" ht="12.75">
      <c r="I2849" s="458"/>
    </row>
    <row r="2850" spans="9:9" ht="12.75">
      <c r="I2850" s="458"/>
    </row>
    <row r="2851" spans="9:9" ht="12.75">
      <c r="I2851" s="458"/>
    </row>
    <row r="2852" spans="9:9" ht="12.75">
      <c r="I2852" s="458"/>
    </row>
    <row r="2853" spans="9:9" ht="12.75">
      <c r="I2853" s="458"/>
    </row>
    <row r="2854" spans="9:9" ht="12.75">
      <c r="I2854" s="458"/>
    </row>
    <row r="2855" spans="9:9" ht="12.75">
      <c r="I2855" s="458"/>
    </row>
    <row r="2856" spans="9:9" ht="12.75">
      <c r="I2856" s="458"/>
    </row>
    <row r="2857" spans="9:9" ht="12.75">
      <c r="I2857" s="458"/>
    </row>
    <row r="2858" spans="9:9" ht="12.75">
      <c r="I2858" s="458"/>
    </row>
    <row r="2859" spans="9:9" ht="12.75">
      <c r="I2859" s="458"/>
    </row>
    <row r="2860" spans="9:9" ht="12.75">
      <c r="I2860" s="458"/>
    </row>
    <row r="2861" spans="9:9" ht="12.75">
      <c r="I2861" s="458"/>
    </row>
    <row r="2862" spans="9:9" ht="12.75">
      <c r="I2862" s="458"/>
    </row>
    <row r="2863" spans="9:9" ht="12.75">
      <c r="I2863" s="458"/>
    </row>
    <row r="2864" spans="9:9" ht="12.75">
      <c r="I2864" s="458"/>
    </row>
    <row r="2865" spans="9:9" ht="12.75">
      <c r="I2865" s="458"/>
    </row>
    <row r="2866" spans="9:9" ht="12.75">
      <c r="I2866" s="458"/>
    </row>
    <row r="2867" spans="9:9" ht="12.75">
      <c r="I2867" s="458"/>
    </row>
    <row r="2868" spans="9:9" ht="12.75">
      <c r="I2868" s="458"/>
    </row>
    <row r="2869" spans="9:9" ht="12.75">
      <c r="I2869" s="458"/>
    </row>
    <row r="2870" spans="9:9" ht="12.75">
      <c r="I2870" s="458"/>
    </row>
    <row r="2871" spans="9:9" ht="12.75">
      <c r="I2871" s="458"/>
    </row>
    <row r="2872" spans="9:9" ht="12.75">
      <c r="I2872" s="458"/>
    </row>
    <row r="2873" spans="9:9" ht="12.75">
      <c r="I2873" s="458"/>
    </row>
    <row r="2874" spans="9:9" ht="12.75">
      <c r="I2874" s="458"/>
    </row>
    <row r="2875" spans="9:9" ht="12.75">
      <c r="I2875" s="458"/>
    </row>
    <row r="2876" spans="9:9" ht="12.75">
      <c r="I2876" s="458"/>
    </row>
    <row r="2877" spans="9:9" ht="12.75">
      <c r="I2877" s="458"/>
    </row>
    <row r="2878" spans="9:9" ht="12.75">
      <c r="I2878" s="458"/>
    </row>
    <row r="2879" spans="9:9" ht="12.75">
      <c r="I2879" s="458"/>
    </row>
    <row r="2880" spans="9:9" ht="12.75">
      <c r="I2880" s="458"/>
    </row>
    <row r="2881" spans="9:9" ht="12.75">
      <c r="I2881" s="458"/>
    </row>
    <row r="2882" spans="9:9" ht="12.75">
      <c r="I2882" s="458"/>
    </row>
    <row r="2883" spans="9:9" ht="12.75">
      <c r="I2883" s="458"/>
    </row>
    <row r="2884" spans="9:9" ht="12.75">
      <c r="I2884" s="458"/>
    </row>
    <row r="2885" spans="9:9" ht="12.75">
      <c r="I2885" s="458"/>
    </row>
    <row r="2886" spans="9:9" ht="12.75">
      <c r="I2886" s="458"/>
    </row>
    <row r="2887" spans="9:9" ht="12.75">
      <c r="I2887" s="458"/>
    </row>
    <row r="2888" spans="9:9" ht="12.75">
      <c r="I2888" s="458"/>
    </row>
    <row r="2889" spans="9:9" ht="12.75">
      <c r="I2889" s="458"/>
    </row>
    <row r="2890" spans="9:9" ht="12.75">
      <c r="I2890" s="458"/>
    </row>
    <row r="2891" spans="9:9" ht="12.75">
      <c r="I2891" s="458"/>
    </row>
    <row r="2892" spans="9:9" ht="12.75">
      <c r="I2892" s="458"/>
    </row>
    <row r="2893" spans="9:9" ht="12.75">
      <c r="I2893" s="458"/>
    </row>
    <row r="2894" spans="9:9" ht="12.75">
      <c r="I2894" s="458"/>
    </row>
    <row r="2895" spans="9:9" ht="12.75">
      <c r="I2895" s="458"/>
    </row>
    <row r="2896" spans="9:9" ht="12.75">
      <c r="I2896" s="458"/>
    </row>
    <row r="2897" spans="9:9" ht="12.75">
      <c r="I2897" s="458"/>
    </row>
    <row r="2898" spans="9:9" ht="12.75">
      <c r="I2898" s="458"/>
    </row>
    <row r="2899" spans="9:9" ht="12.75">
      <c r="I2899" s="458"/>
    </row>
    <row r="2900" spans="9:9" ht="12.75">
      <c r="I2900" s="458"/>
    </row>
    <row r="2901" spans="9:9" ht="12.75">
      <c r="I2901" s="458"/>
    </row>
    <row r="2902" spans="9:9" ht="12.75">
      <c r="I2902" s="458"/>
    </row>
    <row r="2903" spans="9:9" ht="12.75">
      <c r="I2903" s="458"/>
    </row>
    <row r="2904" spans="9:9" ht="12.75">
      <c r="I2904" s="458"/>
    </row>
    <row r="2905" spans="9:9" ht="12.75">
      <c r="I2905" s="458"/>
    </row>
    <row r="2906" spans="9:9" ht="12.75">
      <c r="I2906" s="458"/>
    </row>
    <row r="2907" spans="9:9" ht="12.75">
      <c r="I2907" s="458"/>
    </row>
    <row r="2908" spans="9:9" ht="12.75">
      <c r="I2908" s="458"/>
    </row>
    <row r="2909" spans="9:9" ht="12.75">
      <c r="I2909" s="458"/>
    </row>
    <row r="2910" spans="9:9" ht="12.75">
      <c r="I2910" s="458"/>
    </row>
    <row r="2911" spans="9:9" ht="12.75">
      <c r="I2911" s="458"/>
    </row>
    <row r="2912" spans="9:9" ht="12.75">
      <c r="I2912" s="458"/>
    </row>
    <row r="2913" spans="9:9" ht="12.75">
      <c r="I2913" s="458"/>
    </row>
    <row r="2914" spans="9:9" ht="12.75">
      <c r="I2914" s="458"/>
    </row>
    <row r="2915" spans="9:9" ht="12.75">
      <c r="I2915" s="458"/>
    </row>
    <row r="2916" spans="9:9" ht="12.75">
      <c r="I2916" s="458"/>
    </row>
    <row r="2917" spans="9:9" ht="12.75">
      <c r="I2917" s="458"/>
    </row>
    <row r="2918" spans="9:9" ht="12.75">
      <c r="I2918" s="458"/>
    </row>
    <row r="2919" spans="9:9" ht="12.75">
      <c r="I2919" s="458"/>
    </row>
    <row r="2920" spans="9:9" ht="12.75">
      <c r="I2920" s="458"/>
    </row>
    <row r="2921" spans="9:9" ht="12.75">
      <c r="I2921" s="458"/>
    </row>
    <row r="2922" spans="9:9" ht="12.75">
      <c r="I2922" s="458"/>
    </row>
    <row r="2923" spans="9:9" ht="12.75">
      <c r="I2923" s="458"/>
    </row>
    <row r="2924" spans="9:9" ht="12.75">
      <c r="I2924" s="458"/>
    </row>
    <row r="2925" spans="9:9" ht="12.75">
      <c r="I2925" s="458"/>
    </row>
    <row r="2926" spans="9:9" ht="12.75">
      <c r="I2926" s="458"/>
    </row>
    <row r="2927" spans="9:9" ht="12.75">
      <c r="I2927" s="458"/>
    </row>
    <row r="2928" spans="9:9" ht="12.75">
      <c r="I2928" s="458"/>
    </row>
    <row r="2929" spans="9:9" ht="12.75">
      <c r="I2929" s="458"/>
    </row>
    <row r="2930" spans="9:9" ht="12.75">
      <c r="I2930" s="458"/>
    </row>
    <row r="2931" spans="9:9" ht="12.75">
      <c r="I2931" s="458"/>
    </row>
    <row r="2932" spans="9:9" ht="12.75">
      <c r="I2932" s="458"/>
    </row>
    <row r="2933" spans="9:9" ht="12.75">
      <c r="I2933" s="458"/>
    </row>
    <row r="2934" spans="9:9" ht="12.75">
      <c r="I2934" s="458"/>
    </row>
    <row r="2935" spans="9:9" ht="12.75">
      <c r="I2935" s="458"/>
    </row>
    <row r="2936" spans="9:9" ht="12.75">
      <c r="I2936" s="458"/>
    </row>
    <row r="2937" spans="9:9" ht="12.75">
      <c r="I2937" s="458"/>
    </row>
    <row r="2938" spans="9:9" ht="12.75">
      <c r="I2938" s="458"/>
    </row>
    <row r="2939" spans="9:9" ht="12.75">
      <c r="I2939" s="458"/>
    </row>
    <row r="2940" spans="9:9" ht="12.75">
      <c r="I2940" s="458"/>
    </row>
    <row r="2941" spans="9:9" ht="12.75">
      <c r="I2941" s="458"/>
    </row>
    <row r="2942" spans="9:9" ht="12.75">
      <c r="I2942" s="458"/>
    </row>
    <row r="2943" spans="9:9" ht="12.75">
      <c r="I2943" s="458"/>
    </row>
    <row r="2944" spans="9:9" ht="12.75">
      <c r="I2944" s="458"/>
    </row>
    <row r="2945" spans="9:9" ht="12.75">
      <c r="I2945" s="458"/>
    </row>
    <row r="2946" spans="9:9" ht="12.75">
      <c r="I2946" s="458"/>
    </row>
    <row r="2947" spans="9:9" ht="12.75">
      <c r="I2947" s="458"/>
    </row>
    <row r="2948" spans="9:9" ht="12.75">
      <c r="I2948" s="458"/>
    </row>
    <row r="2949" spans="9:9" ht="12.75">
      <c r="I2949" s="458"/>
    </row>
    <row r="2950" spans="9:9" ht="12.75">
      <c r="I2950" s="458"/>
    </row>
    <row r="2951" spans="9:9" ht="12.75">
      <c r="I2951" s="458"/>
    </row>
    <row r="2952" spans="9:9" ht="12.75">
      <c r="I2952" s="458"/>
    </row>
    <row r="2953" spans="9:9" ht="12.75">
      <c r="I2953" s="458"/>
    </row>
    <row r="2954" spans="9:9" ht="12.75">
      <c r="I2954" s="458"/>
    </row>
    <row r="2955" spans="9:9" ht="12.75">
      <c r="I2955" s="458"/>
    </row>
    <row r="2956" spans="9:9" ht="12.75">
      <c r="I2956" s="458"/>
    </row>
    <row r="2957" spans="9:9" ht="12.75">
      <c r="I2957" s="458"/>
    </row>
    <row r="2958" spans="9:9" ht="12.75">
      <c r="I2958" s="458"/>
    </row>
    <row r="2959" spans="9:9" ht="12.75">
      <c r="I2959" s="458"/>
    </row>
    <row r="2960" spans="9:9" ht="12.75">
      <c r="I2960" s="458"/>
    </row>
    <row r="2961" spans="9:9" ht="12.75">
      <c r="I2961" s="458"/>
    </row>
    <row r="2962" spans="9:9" ht="12.75">
      <c r="I2962" s="458"/>
    </row>
    <row r="2963" spans="9:9" ht="12.75">
      <c r="I2963" s="458"/>
    </row>
    <row r="2964" spans="9:9" ht="12.75">
      <c r="I2964" s="458"/>
    </row>
    <row r="2965" spans="9:9" ht="12.75">
      <c r="I2965" s="458"/>
    </row>
    <row r="2966" spans="9:9" ht="12.75">
      <c r="I2966" s="458"/>
    </row>
    <row r="2967" spans="9:9" ht="12.75">
      <c r="I2967" s="458"/>
    </row>
    <row r="2968" spans="9:9" ht="12.75">
      <c r="I2968" s="458"/>
    </row>
    <row r="2969" spans="9:9" ht="12.75">
      <c r="I2969" s="458"/>
    </row>
    <row r="2970" spans="9:9" ht="12.75">
      <c r="I2970" s="458"/>
    </row>
    <row r="2971" spans="9:9" ht="12.75">
      <c r="I2971" s="458"/>
    </row>
    <row r="2972" spans="9:9" ht="12.75">
      <c r="I2972" s="458"/>
    </row>
    <row r="2973" spans="9:9" ht="12.75">
      <c r="I2973" s="458"/>
    </row>
    <row r="2974" spans="9:9" ht="12.75">
      <c r="I2974" s="458"/>
    </row>
    <row r="2975" spans="9:9" ht="12.75">
      <c r="I2975" s="458"/>
    </row>
    <row r="2976" spans="9:9" ht="12.75">
      <c r="I2976" s="458"/>
    </row>
    <row r="2977" spans="9:9" ht="12.75">
      <c r="I2977" s="458"/>
    </row>
    <row r="2978" spans="9:9" ht="12.75">
      <c r="I2978" s="458"/>
    </row>
    <row r="2979" spans="9:9" ht="12.75">
      <c r="I2979" s="458"/>
    </row>
    <row r="2980" spans="9:9" ht="12.75">
      <c r="I2980" s="458"/>
    </row>
    <row r="2981" spans="9:9" ht="12.75">
      <c r="I2981" s="458"/>
    </row>
    <row r="2982" spans="9:9" ht="12.75">
      <c r="I2982" s="458"/>
    </row>
    <row r="2983" spans="9:9" ht="12.75">
      <c r="I2983" s="458"/>
    </row>
    <row r="2984" spans="9:9" ht="12.75">
      <c r="I2984" s="458"/>
    </row>
    <row r="2985" spans="9:9" ht="12.75">
      <c r="I2985" s="458"/>
    </row>
    <row r="2986" spans="9:9" ht="12.75">
      <c r="I2986" s="458"/>
    </row>
    <row r="2987" spans="9:9" ht="12.75">
      <c r="I2987" s="458"/>
    </row>
    <row r="2988" spans="9:9" ht="12.75">
      <c r="I2988" s="458"/>
    </row>
    <row r="2989" spans="9:9" ht="12.75">
      <c r="I2989" s="458"/>
    </row>
    <row r="2990" spans="9:9" ht="12.75">
      <c r="I2990" s="458"/>
    </row>
    <row r="2991" spans="9:9" ht="12.75">
      <c r="I2991" s="458"/>
    </row>
    <row r="2992" spans="9:9" ht="12.75">
      <c r="I2992" s="458"/>
    </row>
    <row r="2993" spans="9:9" ht="12.75">
      <c r="I2993" s="458"/>
    </row>
    <row r="2994" spans="9:9" ht="12.75">
      <c r="I2994" s="458"/>
    </row>
    <row r="2995" spans="9:9" ht="12.75">
      <c r="I2995" s="458"/>
    </row>
    <row r="2996" spans="9:9" ht="12.75">
      <c r="I2996" s="458"/>
    </row>
    <row r="2997" spans="9:9" ht="12.75">
      <c r="I2997" s="458"/>
    </row>
    <row r="2998" spans="9:9" ht="12.75">
      <c r="I2998" s="458"/>
    </row>
    <row r="2999" spans="9:9" ht="12.75">
      <c r="I2999" s="458"/>
    </row>
    <row r="3000" spans="9:9" ht="12.75">
      <c r="I3000" s="458"/>
    </row>
    <row r="3001" spans="9:9" ht="12.75">
      <c r="I3001" s="458"/>
    </row>
    <row r="3002" spans="9:9" ht="12.75">
      <c r="I3002" s="458"/>
    </row>
    <row r="3003" spans="9:9" ht="12.75">
      <c r="I3003" s="458"/>
    </row>
    <row r="3004" spans="9:9" ht="12.75">
      <c r="I3004" s="458"/>
    </row>
    <row r="3005" spans="9:9" ht="12.75">
      <c r="I3005" s="458"/>
    </row>
    <row r="3006" spans="9:9" ht="12.75">
      <c r="I3006" s="458"/>
    </row>
    <row r="3007" spans="9:9" ht="12.75">
      <c r="I3007" s="458"/>
    </row>
    <row r="3008" spans="9:9" ht="12.75">
      <c r="I3008" s="458"/>
    </row>
    <row r="3009" spans="9:9" ht="12.75">
      <c r="I3009" s="458"/>
    </row>
    <row r="3010" spans="9:9" ht="12.75">
      <c r="I3010" s="458"/>
    </row>
    <row r="3011" spans="9:9" ht="12.75">
      <c r="I3011" s="458"/>
    </row>
    <row r="3012" spans="9:9" ht="12.75">
      <c r="I3012" s="458"/>
    </row>
    <row r="3013" spans="9:9" ht="12.75">
      <c r="I3013" s="458"/>
    </row>
    <row r="3014" spans="9:9" ht="12.75">
      <c r="I3014" s="458"/>
    </row>
    <row r="3015" spans="9:9" ht="12.75">
      <c r="I3015" s="458"/>
    </row>
    <row r="3016" spans="9:9" ht="12.75">
      <c r="I3016" s="458"/>
    </row>
    <row r="3017" spans="9:9" ht="12.75">
      <c r="I3017" s="458"/>
    </row>
    <row r="3018" spans="9:9" ht="12.75">
      <c r="I3018" s="458"/>
    </row>
    <row r="3019" spans="9:9" ht="12.75">
      <c r="I3019" s="458"/>
    </row>
    <row r="3020" spans="9:9" ht="12.75">
      <c r="I3020" s="458"/>
    </row>
    <row r="3021" spans="9:9" ht="12.75">
      <c r="I3021" s="458"/>
    </row>
    <row r="3022" spans="9:9" ht="12.75">
      <c r="I3022" s="458"/>
    </row>
    <row r="3023" spans="9:9" ht="12.75">
      <c r="I3023" s="458"/>
    </row>
    <row r="3024" spans="9:9" ht="12.75">
      <c r="I3024" s="458"/>
    </row>
    <row r="3025" spans="9:9" ht="12.75">
      <c r="I3025" s="458"/>
    </row>
    <row r="3026" spans="9:9" ht="12.75">
      <c r="I3026" s="458"/>
    </row>
    <row r="3027" spans="9:9" ht="12.75">
      <c r="I3027" s="458"/>
    </row>
    <row r="3028" spans="9:9" ht="12.75">
      <c r="I3028" s="458"/>
    </row>
    <row r="3029" spans="9:9" ht="12.75">
      <c r="I3029" s="458"/>
    </row>
    <row r="3030" spans="9:9" ht="12.75">
      <c r="I3030" s="458"/>
    </row>
    <row r="3031" spans="9:9" ht="12.75">
      <c r="I3031" s="458"/>
    </row>
    <row r="3032" spans="9:9" ht="12.75">
      <c r="I3032" s="458"/>
    </row>
    <row r="3033" spans="9:9" ht="12.75">
      <c r="I3033" s="458"/>
    </row>
    <row r="3034" spans="9:9" ht="12.75">
      <c r="I3034" s="458"/>
    </row>
    <row r="3035" spans="9:9" ht="12.75">
      <c r="I3035" s="458"/>
    </row>
    <row r="3036" spans="9:9" ht="12.75">
      <c r="I3036" s="458"/>
    </row>
    <row r="3037" spans="9:9" ht="12.75">
      <c r="I3037" s="458"/>
    </row>
    <row r="3038" spans="9:9" ht="12.75">
      <c r="I3038" s="458"/>
    </row>
    <row r="3039" spans="9:9" ht="12.75">
      <c r="I3039" s="458"/>
    </row>
    <row r="3040" spans="9:9" ht="12.75">
      <c r="I3040" s="458"/>
    </row>
    <row r="3041" spans="9:9" ht="12.75">
      <c r="I3041" s="458"/>
    </row>
    <row r="3042" spans="9:9" ht="12.75">
      <c r="I3042" s="458"/>
    </row>
    <row r="3043" spans="9:9" ht="12.75">
      <c r="I3043" s="458"/>
    </row>
    <row r="3044" spans="9:9" ht="12.75">
      <c r="I3044" s="458"/>
    </row>
    <row r="3045" spans="9:9" ht="12.75">
      <c r="I3045" s="458"/>
    </row>
    <row r="3046" spans="9:9" ht="12.75">
      <c r="I3046" s="458"/>
    </row>
    <row r="3047" spans="9:9" ht="12.75">
      <c r="I3047" s="458"/>
    </row>
    <row r="3048" spans="9:9" ht="12.75">
      <c r="I3048" s="458"/>
    </row>
    <row r="3049" spans="9:9" ht="12.75">
      <c r="I3049" s="458"/>
    </row>
    <row r="3050" spans="9:9" ht="12.75">
      <c r="I3050" s="458"/>
    </row>
    <row r="3051" spans="9:9" ht="12.75">
      <c r="I3051" s="458"/>
    </row>
    <row r="3052" spans="9:9" ht="12.75">
      <c r="I3052" s="458"/>
    </row>
    <row r="3053" spans="9:9" ht="12.75">
      <c r="I3053" s="458"/>
    </row>
    <row r="3054" spans="9:9" ht="12.75">
      <c r="I3054" s="458"/>
    </row>
    <row r="3055" spans="9:9" ht="12.75">
      <c r="I3055" s="458"/>
    </row>
    <row r="3056" spans="9:9" ht="12.75">
      <c r="I3056" s="458"/>
    </row>
    <row r="3057" spans="9:9" ht="12.75">
      <c r="I3057" s="458"/>
    </row>
    <row r="3058" spans="9:9" ht="12.75">
      <c r="I3058" s="458"/>
    </row>
    <row r="3059" spans="9:9" ht="12.75">
      <c r="I3059" s="458"/>
    </row>
    <row r="3060" spans="9:9" ht="12.75">
      <c r="I3060" s="458"/>
    </row>
    <row r="3061" spans="9:9" ht="12.75">
      <c r="I3061" s="458"/>
    </row>
    <row r="3062" spans="9:9" ht="12.75">
      <c r="I3062" s="458"/>
    </row>
    <row r="3063" spans="9:9" ht="12.75">
      <c r="I3063" s="458"/>
    </row>
    <row r="3064" spans="9:9" ht="12.75">
      <c r="I3064" s="458"/>
    </row>
    <row r="3065" spans="9:9" ht="12.75">
      <c r="I3065" s="458"/>
    </row>
    <row r="3066" spans="9:9" ht="12.75">
      <c r="I3066" s="458"/>
    </row>
    <row r="3067" spans="9:9" ht="12.75">
      <c r="I3067" s="458"/>
    </row>
    <row r="3068" spans="9:9" ht="12.75">
      <c r="I3068" s="458"/>
    </row>
    <row r="3069" spans="9:9" ht="12.75">
      <c r="I3069" s="458"/>
    </row>
    <row r="3070" spans="9:9" ht="12.75">
      <c r="I3070" s="458"/>
    </row>
    <row r="3071" spans="9:9" ht="12.75">
      <c r="I3071" s="458"/>
    </row>
    <row r="3072" spans="9:9" ht="12.75">
      <c r="I3072" s="458"/>
    </row>
    <row r="3073" spans="9:9" ht="12.75">
      <c r="I3073" s="458"/>
    </row>
    <row r="3074" spans="9:9" ht="12.75">
      <c r="I3074" s="458"/>
    </row>
    <row r="3075" spans="9:9" ht="12.75">
      <c r="I3075" s="458"/>
    </row>
    <row r="3076" spans="9:9" ht="12.75">
      <c r="I3076" s="458"/>
    </row>
    <row r="3077" spans="9:9" ht="12.75">
      <c r="I3077" s="458"/>
    </row>
    <row r="3078" spans="9:9" ht="12.75">
      <c r="I3078" s="458"/>
    </row>
    <row r="3079" spans="9:9" ht="12.75">
      <c r="I3079" s="458"/>
    </row>
    <row r="3080" spans="9:9" ht="12.75">
      <c r="I3080" s="458"/>
    </row>
    <row r="3081" spans="9:9" ht="12.75">
      <c r="I3081" s="458"/>
    </row>
    <row r="3082" spans="9:9" ht="12.75">
      <c r="I3082" s="458"/>
    </row>
    <row r="3083" spans="9:9" ht="12.75">
      <c r="I3083" s="458"/>
    </row>
    <row r="3084" spans="9:9" ht="12.75">
      <c r="I3084" s="458"/>
    </row>
    <row r="3085" spans="9:9" ht="12.75">
      <c r="I3085" s="458"/>
    </row>
    <row r="3086" spans="9:9" ht="12.75">
      <c r="I3086" s="458"/>
    </row>
    <row r="3087" spans="9:9" ht="12.75">
      <c r="I3087" s="458"/>
    </row>
    <row r="3088" spans="9:9" ht="12.75">
      <c r="I3088" s="458"/>
    </row>
    <row r="3089" spans="9:9" ht="12.75">
      <c r="I3089" s="458"/>
    </row>
    <row r="3090" spans="9:9" ht="12.75">
      <c r="I3090" s="458"/>
    </row>
    <row r="3091" spans="9:9" ht="12.75">
      <c r="I3091" s="458"/>
    </row>
    <row r="3092" spans="9:9" ht="12.75">
      <c r="I3092" s="458"/>
    </row>
    <row r="3093" spans="9:9" ht="12.75">
      <c r="I3093" s="458"/>
    </row>
    <row r="3094" spans="9:9" ht="12.75">
      <c r="I3094" s="458"/>
    </row>
    <row r="3095" spans="9:9" ht="12.75">
      <c r="I3095" s="458"/>
    </row>
    <row r="3096" spans="9:9" ht="12.75">
      <c r="I3096" s="458"/>
    </row>
    <row r="3097" spans="9:9" ht="12.75">
      <c r="I3097" s="458"/>
    </row>
    <row r="3098" spans="9:9" ht="12.75">
      <c r="I3098" s="458"/>
    </row>
    <row r="3099" spans="9:9" ht="12.75">
      <c r="I3099" s="458"/>
    </row>
    <row r="3100" spans="9:9" ht="12.75">
      <c r="I3100" s="458"/>
    </row>
    <row r="3101" spans="9:9" ht="12.75">
      <c r="I3101" s="458"/>
    </row>
    <row r="3102" spans="9:9" ht="12.75">
      <c r="I3102" s="458"/>
    </row>
    <row r="3103" spans="9:9" ht="12.75">
      <c r="I3103" s="458"/>
    </row>
    <row r="3104" spans="9:9" ht="12.75">
      <c r="I3104" s="458"/>
    </row>
    <row r="3105" spans="9:9" ht="12.75">
      <c r="I3105" s="458"/>
    </row>
    <row r="3106" spans="9:9" ht="12.75">
      <c r="I3106" s="458"/>
    </row>
    <row r="3107" spans="9:9" ht="12.75">
      <c r="I3107" s="458"/>
    </row>
    <row r="3108" spans="9:9" ht="12.75">
      <c r="I3108" s="458"/>
    </row>
    <row r="3109" spans="9:9" ht="12.75">
      <c r="I3109" s="458"/>
    </row>
    <row r="3110" spans="9:9" ht="12.75">
      <c r="I3110" s="458"/>
    </row>
    <row r="3111" spans="9:9" ht="12.75">
      <c r="I3111" s="458"/>
    </row>
    <row r="3112" spans="9:9" ht="12.75">
      <c r="I3112" s="458"/>
    </row>
    <row r="3113" spans="9:9" ht="12.75">
      <c r="I3113" s="458"/>
    </row>
    <row r="3114" spans="9:9" ht="12.75">
      <c r="I3114" s="458"/>
    </row>
    <row r="3115" spans="9:9" ht="12.75">
      <c r="I3115" s="458"/>
    </row>
    <row r="3116" spans="9:9" ht="12.75">
      <c r="I3116" s="458"/>
    </row>
    <row r="3117" spans="9:9" ht="12.75">
      <c r="I3117" s="458"/>
    </row>
    <row r="3118" spans="9:9" ht="12.75">
      <c r="I3118" s="458"/>
    </row>
    <row r="3119" spans="9:9" ht="12.75">
      <c r="I3119" s="458"/>
    </row>
    <row r="3120" spans="9:9" ht="12.75">
      <c r="I3120" s="458"/>
    </row>
    <row r="3121" spans="9:9" ht="12.75">
      <c r="I3121" s="458"/>
    </row>
    <row r="3122" spans="9:9" ht="12.75">
      <c r="I3122" s="458"/>
    </row>
    <row r="3123" spans="9:9" ht="12.75">
      <c r="I3123" s="458"/>
    </row>
    <row r="3124" spans="9:9" ht="12.75">
      <c r="I3124" s="458"/>
    </row>
    <row r="3125" spans="9:9" ht="12.75">
      <c r="I3125" s="458"/>
    </row>
    <row r="3126" spans="9:9" ht="12.75">
      <c r="I3126" s="458"/>
    </row>
    <row r="3127" spans="9:9" ht="12.75">
      <c r="I3127" s="458"/>
    </row>
    <row r="3128" spans="9:9" ht="12.75">
      <c r="I3128" s="458"/>
    </row>
    <row r="3129" spans="9:9" ht="12.75">
      <c r="I3129" s="458"/>
    </row>
    <row r="3130" spans="9:9" ht="12.75">
      <c r="I3130" s="458"/>
    </row>
    <row r="3131" spans="9:9" ht="12.75">
      <c r="I3131" s="458"/>
    </row>
    <row r="3132" spans="9:9" ht="12.75">
      <c r="I3132" s="458"/>
    </row>
    <row r="3133" spans="9:9" ht="12.75">
      <c r="I3133" s="458"/>
    </row>
    <row r="3134" spans="9:9" ht="12.75">
      <c r="I3134" s="458"/>
    </row>
    <row r="3135" spans="9:9" ht="12.75">
      <c r="I3135" s="458"/>
    </row>
    <row r="3136" spans="9:9" ht="12.75">
      <c r="I3136" s="458"/>
    </row>
    <row r="3137" spans="9:9" ht="12.75">
      <c r="I3137" s="458"/>
    </row>
    <row r="3138" spans="9:9" ht="12.75">
      <c r="I3138" s="458"/>
    </row>
    <row r="3139" spans="9:9" ht="12.75">
      <c r="I3139" s="458"/>
    </row>
    <row r="3140" spans="9:9" ht="12.75">
      <c r="I3140" s="458"/>
    </row>
    <row r="3141" spans="9:9" ht="12.75">
      <c r="I3141" s="458"/>
    </row>
    <row r="3142" spans="9:9" ht="12.75">
      <c r="I3142" s="458"/>
    </row>
    <row r="3143" spans="9:9" ht="12.75">
      <c r="I3143" s="458"/>
    </row>
    <row r="3144" spans="9:9" ht="12.75">
      <c r="I3144" s="458"/>
    </row>
    <row r="3145" spans="9:9" ht="12.75">
      <c r="I3145" s="458"/>
    </row>
    <row r="3146" spans="9:9" ht="12.75">
      <c r="I3146" s="458"/>
    </row>
    <row r="3147" spans="9:9" ht="12.75">
      <c r="I3147" s="458"/>
    </row>
    <row r="3148" spans="9:9" ht="12.75">
      <c r="I3148" s="458"/>
    </row>
    <row r="3149" spans="9:9" ht="12.75">
      <c r="I3149" s="458"/>
    </row>
    <row r="3150" spans="9:9" ht="12.75">
      <c r="I3150" s="458"/>
    </row>
    <row r="3151" spans="9:9" ht="12.75">
      <c r="I3151" s="458"/>
    </row>
    <row r="3152" spans="9:9" ht="12.75">
      <c r="I3152" s="458"/>
    </row>
    <row r="3153" spans="9:9" ht="12.75">
      <c r="I3153" s="458"/>
    </row>
    <row r="3154" spans="9:9" ht="12.75">
      <c r="I3154" s="458"/>
    </row>
    <row r="3155" spans="9:9" ht="12.75">
      <c r="I3155" s="458"/>
    </row>
    <row r="3156" spans="9:9" ht="12.75">
      <c r="I3156" s="458"/>
    </row>
    <row r="3157" spans="9:9" ht="12.75">
      <c r="I3157" s="458"/>
    </row>
    <row r="3158" spans="9:9" ht="12.75">
      <c r="I3158" s="458"/>
    </row>
    <row r="3159" spans="9:9" ht="12.75">
      <c r="I3159" s="458"/>
    </row>
    <row r="3160" spans="9:9" ht="12.75">
      <c r="I3160" s="458"/>
    </row>
    <row r="3161" spans="9:9" ht="12.75">
      <c r="I3161" s="458"/>
    </row>
    <row r="3162" spans="9:9" ht="12.75">
      <c r="I3162" s="458"/>
    </row>
    <row r="3163" spans="9:9" ht="12.75">
      <c r="I3163" s="458"/>
    </row>
    <row r="3164" spans="9:9" ht="12.75">
      <c r="I3164" s="458"/>
    </row>
    <row r="3165" spans="9:9" ht="12.75">
      <c r="I3165" s="458"/>
    </row>
    <row r="3166" spans="9:9" ht="12.75">
      <c r="I3166" s="458"/>
    </row>
    <row r="3167" spans="9:9" ht="12.75">
      <c r="I3167" s="458"/>
    </row>
    <row r="3168" spans="9:9" ht="12.75">
      <c r="I3168" s="458"/>
    </row>
    <row r="3169" spans="9:9" ht="12.75">
      <c r="I3169" s="458"/>
    </row>
    <row r="3170" spans="9:9" ht="12.75">
      <c r="I3170" s="458"/>
    </row>
    <row r="3171" spans="9:9" ht="12.75">
      <c r="I3171" s="458"/>
    </row>
    <row r="3172" spans="9:9" ht="12.75">
      <c r="I3172" s="458"/>
    </row>
    <row r="3173" spans="9:9" ht="12.75">
      <c r="I3173" s="458"/>
    </row>
    <row r="3174" spans="9:9" ht="12.75">
      <c r="I3174" s="458"/>
    </row>
    <row r="3175" spans="9:9" ht="12.75">
      <c r="I3175" s="458"/>
    </row>
    <row r="3176" spans="9:9" ht="12.75">
      <c r="I3176" s="458"/>
    </row>
    <row r="3177" spans="9:9" ht="12.75">
      <c r="I3177" s="458"/>
    </row>
    <row r="3178" spans="9:9" ht="12.75">
      <c r="I3178" s="458"/>
    </row>
    <row r="3179" spans="9:9" ht="12.75">
      <c r="I3179" s="458"/>
    </row>
    <row r="3180" spans="9:9" ht="12.75">
      <c r="I3180" s="458"/>
    </row>
    <row r="3181" spans="9:9" ht="12.75">
      <c r="I3181" s="458"/>
    </row>
    <row r="3182" spans="9:9" ht="12.75">
      <c r="I3182" s="458"/>
    </row>
    <row r="3183" spans="9:9" ht="12.75">
      <c r="I3183" s="458"/>
    </row>
    <row r="3184" spans="9:9" ht="12.75">
      <c r="I3184" s="458"/>
    </row>
    <row r="3185" spans="9:9" ht="12.75">
      <c r="I3185" s="458"/>
    </row>
    <row r="3186" spans="9:9" ht="12.75">
      <c r="I3186" s="458"/>
    </row>
    <row r="3187" spans="9:9" ht="12.75">
      <c r="I3187" s="458"/>
    </row>
    <row r="3188" spans="9:9" ht="12.75">
      <c r="I3188" s="458"/>
    </row>
    <row r="3189" spans="9:9" ht="12.75">
      <c r="I3189" s="458"/>
    </row>
    <row r="3190" spans="9:9" ht="12.75">
      <c r="I3190" s="458"/>
    </row>
    <row r="3191" spans="9:9" ht="12.75">
      <c r="I3191" s="458"/>
    </row>
    <row r="3192" spans="9:9" ht="12.75">
      <c r="I3192" s="458"/>
    </row>
    <row r="3193" spans="9:9" ht="12.75">
      <c r="I3193" s="458"/>
    </row>
    <row r="3194" spans="9:9" ht="12.75">
      <c r="I3194" s="458"/>
    </row>
    <row r="3195" spans="9:9" ht="12.75">
      <c r="I3195" s="458"/>
    </row>
    <row r="3196" spans="9:9" ht="12.75">
      <c r="I3196" s="458"/>
    </row>
    <row r="3197" spans="9:9" ht="12.75">
      <c r="I3197" s="458"/>
    </row>
    <row r="3198" spans="9:9" ht="12.75">
      <c r="I3198" s="458"/>
    </row>
    <row r="3199" spans="9:9" ht="12.75">
      <c r="I3199" s="458"/>
    </row>
    <row r="3200" spans="9:9" ht="12.75">
      <c r="I3200" s="458"/>
    </row>
    <row r="3201" spans="9:9" ht="12.75">
      <c r="I3201" s="458"/>
    </row>
    <row r="3202" spans="9:9" ht="12.75">
      <c r="I3202" s="458"/>
    </row>
    <row r="3203" spans="9:9" ht="12.75">
      <c r="I3203" s="458"/>
    </row>
    <row r="3204" spans="9:9" ht="12.75">
      <c r="I3204" s="458"/>
    </row>
    <row r="3205" spans="9:9" ht="12.75">
      <c r="I3205" s="458"/>
    </row>
    <row r="3206" spans="9:9" ht="12.75">
      <c r="I3206" s="458"/>
    </row>
    <row r="3207" spans="9:9" ht="12.75">
      <c r="I3207" s="458"/>
    </row>
    <row r="3208" spans="9:9" ht="12.75">
      <c r="I3208" s="458"/>
    </row>
    <row r="3209" spans="9:9" ht="12.75">
      <c r="I3209" s="458"/>
    </row>
    <row r="3210" spans="9:9" ht="12.75">
      <c r="I3210" s="458"/>
    </row>
    <row r="3211" spans="9:9" ht="12.75">
      <c r="I3211" s="458"/>
    </row>
    <row r="3212" spans="9:9" ht="12.75">
      <c r="I3212" s="458"/>
    </row>
    <row r="3213" spans="9:9" ht="12.75">
      <c r="I3213" s="458"/>
    </row>
    <row r="3214" spans="9:9" ht="12.75">
      <c r="I3214" s="458"/>
    </row>
    <row r="3215" spans="9:9" ht="12.75">
      <c r="I3215" s="458"/>
    </row>
    <row r="3216" spans="9:9" ht="12.75">
      <c r="I3216" s="458"/>
    </row>
    <row r="3217" spans="9:9" ht="12.75">
      <c r="I3217" s="458"/>
    </row>
    <row r="3218" spans="9:9" ht="12.75">
      <c r="I3218" s="458"/>
    </row>
    <row r="3219" spans="9:9" ht="12.75">
      <c r="I3219" s="458"/>
    </row>
    <row r="3220" spans="9:9" ht="12.75">
      <c r="I3220" s="458"/>
    </row>
    <row r="3221" spans="9:9" ht="12.75">
      <c r="I3221" s="458"/>
    </row>
    <row r="3222" spans="9:9" ht="12.75">
      <c r="I3222" s="458"/>
    </row>
    <row r="3223" spans="9:9" ht="12.75">
      <c r="I3223" s="458"/>
    </row>
    <row r="3224" spans="9:9" ht="12.75">
      <c r="I3224" s="458"/>
    </row>
    <row r="3225" spans="9:9" ht="12.75">
      <c r="I3225" s="458"/>
    </row>
    <row r="3226" spans="9:9" ht="12.75">
      <c r="I3226" s="458"/>
    </row>
    <row r="3227" spans="9:9" ht="12.75">
      <c r="I3227" s="458"/>
    </row>
    <row r="3228" spans="9:9" ht="12.75">
      <c r="I3228" s="458"/>
    </row>
    <row r="3229" spans="9:9" ht="12.75">
      <c r="I3229" s="458"/>
    </row>
    <row r="3230" spans="9:9" ht="12.75">
      <c r="I3230" s="458"/>
    </row>
    <row r="3231" spans="9:9" ht="12.75">
      <c r="I3231" s="458"/>
    </row>
    <row r="3232" spans="9:9" ht="12.75">
      <c r="I3232" s="458"/>
    </row>
    <row r="3233" spans="9:9" ht="12.75">
      <c r="I3233" s="458"/>
    </row>
    <row r="3234" spans="9:9" ht="12.75">
      <c r="I3234" s="458"/>
    </row>
    <row r="3235" spans="9:9" ht="12.75">
      <c r="I3235" s="458"/>
    </row>
    <row r="3236" spans="9:9" ht="12.75">
      <c r="I3236" s="458"/>
    </row>
    <row r="3237" spans="9:9" ht="12.75">
      <c r="I3237" s="458"/>
    </row>
    <row r="3238" spans="9:9" ht="12.75">
      <c r="I3238" s="458"/>
    </row>
    <row r="3239" spans="9:9" ht="12.75">
      <c r="I3239" s="458"/>
    </row>
    <row r="3240" spans="9:9" ht="12.75">
      <c r="I3240" s="458"/>
    </row>
    <row r="3241" spans="9:9" ht="12.75">
      <c r="I3241" s="458"/>
    </row>
    <row r="3242" spans="9:9" ht="12.75">
      <c r="I3242" s="458"/>
    </row>
    <row r="3243" spans="9:9" ht="12.75">
      <c r="I3243" s="458"/>
    </row>
    <row r="3244" spans="9:9" ht="12.75">
      <c r="I3244" s="458"/>
    </row>
    <row r="3245" spans="9:9" ht="12.75">
      <c r="I3245" s="458"/>
    </row>
    <row r="3246" spans="9:9" ht="12.75">
      <c r="I3246" s="458"/>
    </row>
    <row r="3247" spans="9:9" ht="12.75">
      <c r="I3247" s="458"/>
    </row>
    <row r="3248" spans="9:9" ht="12.75">
      <c r="I3248" s="458"/>
    </row>
    <row r="3249" spans="9:9" ht="12.75">
      <c r="I3249" s="458"/>
    </row>
    <row r="3250" spans="9:9" ht="12.75">
      <c r="I3250" s="458"/>
    </row>
    <row r="3251" spans="9:9" ht="12.75">
      <c r="I3251" s="458"/>
    </row>
    <row r="3252" spans="9:9" ht="12.75">
      <c r="I3252" s="458"/>
    </row>
    <row r="3253" spans="9:9" ht="12.75">
      <c r="I3253" s="458"/>
    </row>
    <row r="3254" spans="9:9" ht="12.75">
      <c r="I3254" s="458"/>
    </row>
    <row r="3255" spans="9:9" ht="12.75">
      <c r="I3255" s="458"/>
    </row>
    <row r="3256" spans="9:9" ht="12.75">
      <c r="I3256" s="458"/>
    </row>
    <row r="3257" spans="9:9" ht="12.75">
      <c r="I3257" s="458"/>
    </row>
    <row r="3258" spans="9:9" ht="12.75">
      <c r="I3258" s="458"/>
    </row>
    <row r="3259" spans="9:9" ht="12.75">
      <c r="I3259" s="458"/>
    </row>
    <row r="3260" spans="9:9" ht="12.75">
      <c r="I3260" s="458"/>
    </row>
    <row r="3261" spans="9:9" ht="12.75">
      <c r="I3261" s="458"/>
    </row>
    <row r="3262" spans="9:9" ht="12.75">
      <c r="I3262" s="458"/>
    </row>
    <row r="3263" spans="9:9" ht="12.75">
      <c r="I3263" s="458"/>
    </row>
    <row r="3264" spans="9:9" ht="12.75">
      <c r="I3264" s="458"/>
    </row>
    <row r="3265" spans="9:9" ht="12.75">
      <c r="I3265" s="458"/>
    </row>
    <row r="3266" spans="9:9" ht="12.75">
      <c r="I3266" s="458"/>
    </row>
    <row r="3267" spans="9:9" ht="12.75">
      <c r="I3267" s="458"/>
    </row>
    <row r="3268" spans="9:9" ht="12.75">
      <c r="I3268" s="458"/>
    </row>
    <row r="3269" spans="9:9" ht="12.75">
      <c r="I3269" s="458"/>
    </row>
    <row r="3270" spans="9:9" ht="12.75">
      <c r="I3270" s="458"/>
    </row>
    <row r="3271" spans="9:9" ht="12.75">
      <c r="I3271" s="458"/>
    </row>
    <row r="3272" spans="9:9" ht="12.75">
      <c r="I3272" s="458"/>
    </row>
    <row r="3273" spans="9:9" ht="12.75">
      <c r="I3273" s="458"/>
    </row>
    <row r="3274" spans="9:9" ht="12.75">
      <c r="I3274" s="458"/>
    </row>
    <row r="3275" spans="9:9" ht="12.75">
      <c r="I3275" s="458"/>
    </row>
    <row r="3276" spans="9:9" ht="12.75">
      <c r="I3276" s="458"/>
    </row>
    <row r="3277" spans="9:9" ht="12.75">
      <c r="I3277" s="458"/>
    </row>
    <row r="3278" spans="9:9" ht="12.75">
      <c r="I3278" s="458"/>
    </row>
    <row r="3279" spans="9:9" ht="12.75">
      <c r="I3279" s="458"/>
    </row>
    <row r="3280" spans="9:9" ht="12.75">
      <c r="I3280" s="458"/>
    </row>
    <row r="3281" spans="9:9" ht="12.75">
      <c r="I3281" s="458"/>
    </row>
    <row r="3282" spans="9:9" ht="12.75">
      <c r="I3282" s="458"/>
    </row>
    <row r="3283" spans="9:9" ht="12.75">
      <c r="I3283" s="458"/>
    </row>
    <row r="3284" spans="9:9" ht="12.75">
      <c r="I3284" s="458"/>
    </row>
    <row r="3285" spans="9:9" ht="12.75">
      <c r="I3285" s="458"/>
    </row>
    <row r="3286" spans="9:9" ht="12.75">
      <c r="I3286" s="458"/>
    </row>
    <row r="3287" spans="9:9" ht="12.75">
      <c r="I3287" s="458"/>
    </row>
    <row r="3288" spans="9:9" ht="12.75">
      <c r="I3288" s="458"/>
    </row>
    <row r="3289" spans="9:9" ht="12.75">
      <c r="I3289" s="458"/>
    </row>
    <row r="3290" spans="9:9" ht="12.75">
      <c r="I3290" s="458"/>
    </row>
    <row r="3291" spans="9:9" ht="12.75">
      <c r="I3291" s="458"/>
    </row>
    <row r="3292" spans="9:9" ht="12.75">
      <c r="I3292" s="458"/>
    </row>
    <row r="3293" spans="9:9" ht="12.75">
      <c r="I3293" s="458"/>
    </row>
    <row r="3294" spans="9:9" ht="12.75">
      <c r="I3294" s="458"/>
    </row>
    <row r="3295" spans="9:9" ht="12.75">
      <c r="I3295" s="458"/>
    </row>
    <row r="3296" spans="9:9" ht="12.75">
      <c r="I3296" s="458"/>
    </row>
    <row r="3297" spans="9:9" ht="12.75">
      <c r="I3297" s="458"/>
    </row>
    <row r="3298" spans="9:9" ht="12.75">
      <c r="I3298" s="458"/>
    </row>
    <row r="3299" spans="9:9" ht="12.75">
      <c r="I3299" s="458"/>
    </row>
    <row r="3300" spans="9:9" ht="12.75">
      <c r="I3300" s="458"/>
    </row>
    <row r="3301" spans="9:9" ht="12.75">
      <c r="I3301" s="458"/>
    </row>
    <row r="3302" spans="9:9" ht="12.75">
      <c r="I3302" s="458"/>
    </row>
    <row r="3303" spans="9:9" ht="12.75">
      <c r="I3303" s="458"/>
    </row>
    <row r="3304" spans="9:9" ht="12.75">
      <c r="I3304" s="458"/>
    </row>
    <row r="3305" spans="9:9" ht="12.75">
      <c r="I3305" s="458"/>
    </row>
    <row r="3306" spans="9:9" ht="12.75">
      <c r="I3306" s="458"/>
    </row>
    <row r="3307" spans="9:9" ht="12.75">
      <c r="I3307" s="458"/>
    </row>
  </sheetData>
  <sheetProtection algorithmName="SHA-512" hashValue="8jdlYmT8dV4lgzIDQhVddK7E/83sP6aYM7bZBELci2xBkwQMTM8rb/XXza/gHg0kvj9d0ldrIXqnhe9RZqjz9g==" saltValue="H2Y1EYxR1fS8SwJewVOU0w==" spinCount="100000" sheet="1" objects="1" scenarios="1"/>
  <mergeCells count="1">
    <mergeCell ref="A129:J129"/>
  </mergeCells>
  <phoneticPr fontId="123" type="noConversion"/>
  <conditionalFormatting sqref="A28:A29 A3:A26">
    <cfRule type="duplicateValues" dxfId="69" priority="4"/>
  </conditionalFormatting>
  <conditionalFormatting sqref="A31">
    <cfRule type="duplicateValues" dxfId="68" priority="52"/>
  </conditionalFormatting>
  <conditionalFormatting sqref="A9:A20">
    <cfRule type="duplicateValues" dxfId="67" priority="1"/>
  </conditionalFormatting>
  <conditionalFormatting sqref="A3:A8">
    <cfRule type="duplicateValues" dxfId="66" priority="2"/>
  </conditionalFormatting>
  <pageMargins left="0.5" right="0.5" top="1" bottom="0.92" header="0.5" footer="0.22"/>
  <pageSetup scale="35"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75"/>
  <sheetViews>
    <sheetView tabSelected="1" zoomScaleNormal="100" workbookViewId="0"/>
  </sheetViews>
  <sheetFormatPr defaultColWidth="9.125" defaultRowHeight="12"/>
  <cols>
    <col min="1" max="1" width="22.625" style="3" customWidth="1"/>
    <col min="2" max="2" width="47.625" style="3" customWidth="1"/>
    <col min="3" max="3" width="58.625" style="24" customWidth="1"/>
    <col min="4" max="4" width="9.625" style="3" customWidth="1"/>
    <col min="5" max="5" width="5.375" style="3" customWidth="1"/>
    <col min="6" max="6" width="6.625" style="3" customWidth="1"/>
    <col min="7" max="7" width="9.375" style="3" customWidth="1"/>
    <col min="8" max="8" width="12.375" style="3" customWidth="1"/>
    <col min="9" max="9" width="6.625" style="3" customWidth="1"/>
    <col min="10" max="16384" width="9.125" style="3"/>
  </cols>
  <sheetData>
    <row r="1" spans="1:7" ht="18">
      <c r="A1" s="815" t="s">
        <v>9262</v>
      </c>
      <c r="B1" s="816"/>
      <c r="C1" s="2"/>
      <c r="D1" s="2"/>
      <c r="E1" s="2"/>
    </row>
    <row r="2" spans="1:7" ht="15.75">
      <c r="A2" s="4" t="s">
        <v>1307</v>
      </c>
      <c r="B2" s="5"/>
      <c r="C2" s="2"/>
      <c r="D2" s="2"/>
      <c r="E2" s="2"/>
    </row>
    <row r="3" spans="1:7" s="849" customFormat="1" ht="16.5" thickBot="1">
      <c r="A3" s="988"/>
      <c r="B3" s="5"/>
      <c r="C3" s="2"/>
      <c r="D3" s="2"/>
      <c r="E3" s="2"/>
    </row>
    <row r="4" spans="1:7" s="849" customFormat="1" ht="24.75" thickBot="1">
      <c r="A4" s="335" t="s">
        <v>0</v>
      </c>
      <c r="B4" s="432" t="s">
        <v>1</v>
      </c>
      <c r="C4" s="336" t="s">
        <v>2</v>
      </c>
      <c r="D4" s="832" t="s">
        <v>3498</v>
      </c>
      <c r="E4" s="990" t="s">
        <v>6494</v>
      </c>
      <c r="F4" s="778" t="s">
        <v>4</v>
      </c>
      <c r="G4" s="991" t="s">
        <v>8398</v>
      </c>
    </row>
    <row r="5" spans="1:7" s="849" customFormat="1" ht="12.75" thickBot="1">
      <c r="A5" s="337" t="s">
        <v>9916</v>
      </c>
      <c r="B5" s="351"/>
      <c r="C5" s="351"/>
      <c r="D5" s="434"/>
      <c r="E5" s="434"/>
      <c r="F5" s="434"/>
      <c r="G5" s="435"/>
    </row>
    <row r="6" spans="1:7" s="849" customFormat="1">
      <c r="A6" s="1011" t="s">
        <v>9917</v>
      </c>
      <c r="B6" s="1012" t="s">
        <v>9918</v>
      </c>
      <c r="C6" s="1012" t="s">
        <v>9918</v>
      </c>
      <c r="D6" s="956">
        <v>1395</v>
      </c>
      <c r="E6" s="836" t="s">
        <v>6495</v>
      </c>
      <c r="F6" s="836" t="s">
        <v>169</v>
      </c>
      <c r="G6" s="836" t="s">
        <v>3663</v>
      </c>
    </row>
    <row r="7" spans="1:7" s="849" customFormat="1">
      <c r="A7" s="1011" t="s">
        <v>9919</v>
      </c>
      <c r="B7" s="1012" t="s">
        <v>9920</v>
      </c>
      <c r="C7" s="1012" t="s">
        <v>9920</v>
      </c>
      <c r="D7" s="956">
        <v>1395</v>
      </c>
      <c r="E7" s="836" t="s">
        <v>6495</v>
      </c>
      <c r="F7" s="836" t="s">
        <v>169</v>
      </c>
      <c r="G7" s="836" t="s">
        <v>3663</v>
      </c>
    </row>
    <row r="8" spans="1:7" s="849" customFormat="1">
      <c r="A8" s="16" t="s">
        <v>9921</v>
      </c>
      <c r="B8" s="1095"/>
      <c r="C8" s="1095"/>
      <c r="D8" s="1095"/>
      <c r="E8" s="1095"/>
      <c r="F8" s="1095"/>
      <c r="G8" s="1096"/>
    </row>
    <row r="9" spans="1:7" s="849" customFormat="1">
      <c r="A9" s="1011" t="s">
        <v>9922</v>
      </c>
      <c r="B9" s="1012" t="s">
        <v>10262</v>
      </c>
      <c r="C9" s="1012" t="s">
        <v>10262</v>
      </c>
      <c r="D9" s="956">
        <v>2600</v>
      </c>
      <c r="E9" s="836" t="s">
        <v>6495</v>
      </c>
      <c r="F9" s="836" t="s">
        <v>5</v>
      </c>
      <c r="G9" s="836" t="s">
        <v>3663</v>
      </c>
    </row>
    <row r="10" spans="1:7" s="849" customFormat="1">
      <c r="A10" s="1011" t="s">
        <v>9923</v>
      </c>
      <c r="B10" s="1012" t="s">
        <v>10263</v>
      </c>
      <c r="C10" s="1012" t="s">
        <v>10263</v>
      </c>
      <c r="D10" s="956">
        <v>5600</v>
      </c>
      <c r="E10" s="836" t="s">
        <v>6495</v>
      </c>
      <c r="F10" s="836" t="s">
        <v>5</v>
      </c>
      <c r="G10" s="836" t="s">
        <v>3663</v>
      </c>
    </row>
    <row r="11" spans="1:7" s="849" customFormat="1">
      <c r="A11" s="1011" t="s">
        <v>9924</v>
      </c>
      <c r="B11" s="1012" t="s">
        <v>10264</v>
      </c>
      <c r="C11" s="1012" t="s">
        <v>10264</v>
      </c>
      <c r="D11" s="956">
        <v>8600</v>
      </c>
      <c r="E11" s="836" t="s">
        <v>6495</v>
      </c>
      <c r="F11" s="836" t="s">
        <v>5</v>
      </c>
      <c r="G11" s="836" t="s">
        <v>3663</v>
      </c>
    </row>
    <row r="12" spans="1:7" s="849" customFormat="1">
      <c r="A12" s="1011" t="s">
        <v>9925</v>
      </c>
      <c r="B12" s="1012" t="s">
        <v>10265</v>
      </c>
      <c r="C12" s="1012" t="s">
        <v>10265</v>
      </c>
      <c r="D12" s="956">
        <v>0</v>
      </c>
      <c r="E12" s="836" t="s">
        <v>6495</v>
      </c>
      <c r="F12" s="836" t="s">
        <v>5</v>
      </c>
      <c r="G12" s="836" t="s">
        <v>3663</v>
      </c>
    </row>
    <row r="13" spans="1:7" s="849" customFormat="1">
      <c r="A13" s="1011" t="s">
        <v>9926</v>
      </c>
      <c r="B13" s="1012" t="s">
        <v>10266</v>
      </c>
      <c r="C13" s="1012" t="s">
        <v>10266</v>
      </c>
      <c r="D13" s="956">
        <v>0</v>
      </c>
      <c r="E13" s="836" t="s">
        <v>6495</v>
      </c>
      <c r="F13" s="836" t="s">
        <v>5</v>
      </c>
      <c r="G13" s="836" t="s">
        <v>3663</v>
      </c>
    </row>
    <row r="14" spans="1:7" s="849" customFormat="1" ht="12.75" thickBot="1">
      <c r="A14" s="1011" t="s">
        <v>9927</v>
      </c>
      <c r="B14" s="1012" t="s">
        <v>10267</v>
      </c>
      <c r="C14" s="1012" t="s">
        <v>10267</v>
      </c>
      <c r="D14" s="956">
        <v>0</v>
      </c>
      <c r="E14" s="836" t="s">
        <v>6495</v>
      </c>
      <c r="F14" s="836" t="s">
        <v>5</v>
      </c>
      <c r="G14" s="836" t="s">
        <v>3663</v>
      </c>
    </row>
    <row r="15" spans="1:7" s="849" customFormat="1" ht="12.75" thickBot="1">
      <c r="A15" s="1085" t="s">
        <v>9928</v>
      </c>
      <c r="B15" s="351"/>
      <c r="C15" s="351"/>
      <c r="D15" s="434"/>
      <c r="E15" s="434"/>
      <c r="F15" s="434"/>
      <c r="G15" s="435"/>
    </row>
    <row r="16" spans="1:7" s="849" customFormat="1">
      <c r="A16" s="1011" t="s">
        <v>9929</v>
      </c>
      <c r="B16" s="1012" t="s">
        <v>10268</v>
      </c>
      <c r="C16" s="1012" t="s">
        <v>10268</v>
      </c>
      <c r="D16" s="956">
        <v>3000</v>
      </c>
      <c r="E16" s="836" t="s">
        <v>6495</v>
      </c>
      <c r="F16" s="836" t="s">
        <v>5</v>
      </c>
      <c r="G16" s="836" t="s">
        <v>3663</v>
      </c>
    </row>
    <row r="17" spans="1:7" s="849" customFormat="1">
      <c r="A17" s="1011" t="s">
        <v>9930</v>
      </c>
      <c r="B17" s="1012" t="s">
        <v>10269</v>
      </c>
      <c r="C17" s="1012" t="s">
        <v>10269</v>
      </c>
      <c r="D17" s="956">
        <v>6000</v>
      </c>
      <c r="E17" s="836" t="s">
        <v>6495</v>
      </c>
      <c r="F17" s="836" t="s">
        <v>5</v>
      </c>
      <c r="G17" s="836" t="s">
        <v>3663</v>
      </c>
    </row>
    <row r="18" spans="1:7" s="849" customFormat="1" ht="12.75" thickBot="1">
      <c r="A18" s="1011" t="s">
        <v>9931</v>
      </c>
      <c r="B18" s="1012" t="s">
        <v>10270</v>
      </c>
      <c r="C18" s="1012" t="s">
        <v>10270</v>
      </c>
      <c r="D18" s="956">
        <v>3000</v>
      </c>
      <c r="E18" s="836" t="s">
        <v>6495</v>
      </c>
      <c r="F18" s="836" t="s">
        <v>5</v>
      </c>
      <c r="G18" s="836" t="s">
        <v>3663</v>
      </c>
    </row>
    <row r="19" spans="1:7" s="849" customFormat="1" ht="12.75" thickBot="1">
      <c r="A19" s="1085" t="s">
        <v>9932</v>
      </c>
      <c r="B19" s="351"/>
      <c r="C19" s="351"/>
      <c r="D19" s="434"/>
      <c r="E19" s="434"/>
      <c r="F19" s="434"/>
      <c r="G19" s="435"/>
    </row>
    <row r="20" spans="1:7" s="849" customFormat="1">
      <c r="A20" s="1011" t="s">
        <v>9933</v>
      </c>
      <c r="B20" s="1012" t="s">
        <v>9934</v>
      </c>
      <c r="C20" s="1012" t="s">
        <v>9934</v>
      </c>
      <c r="D20" s="956">
        <v>1995</v>
      </c>
      <c r="E20" s="836" t="s">
        <v>6495</v>
      </c>
      <c r="F20" s="836" t="s">
        <v>169</v>
      </c>
      <c r="G20" s="836" t="s">
        <v>3663</v>
      </c>
    </row>
    <row r="21" spans="1:7" s="849" customFormat="1">
      <c r="A21" s="1011" t="s">
        <v>9935</v>
      </c>
      <c r="B21" s="1012" t="s">
        <v>9936</v>
      </c>
      <c r="C21" s="1012" t="s">
        <v>9936</v>
      </c>
      <c r="D21" s="956">
        <v>1995</v>
      </c>
      <c r="E21" s="836" t="s">
        <v>6495</v>
      </c>
      <c r="F21" s="836" t="s">
        <v>169</v>
      </c>
      <c r="G21" s="836" t="s">
        <v>3663</v>
      </c>
    </row>
    <row r="22" spans="1:7" s="849" customFormat="1">
      <c r="A22" s="16" t="s">
        <v>9937</v>
      </c>
      <c r="B22" s="1095"/>
      <c r="C22" s="1095"/>
      <c r="D22" s="1095"/>
      <c r="E22" s="1095"/>
      <c r="F22" s="1095"/>
      <c r="G22" s="1096"/>
    </row>
    <row r="23" spans="1:7" s="849" customFormat="1">
      <c r="A23" s="1011" t="s">
        <v>9938</v>
      </c>
      <c r="B23" s="1012" t="s">
        <v>10271</v>
      </c>
      <c r="C23" s="1012" t="s">
        <v>10271</v>
      </c>
      <c r="D23" s="956">
        <v>5000</v>
      </c>
      <c r="E23" s="836" t="s">
        <v>6495</v>
      </c>
      <c r="F23" s="836" t="s">
        <v>5</v>
      </c>
      <c r="G23" s="836" t="s">
        <v>3663</v>
      </c>
    </row>
    <row r="24" spans="1:7" s="849" customFormat="1">
      <c r="A24" s="1011" t="s">
        <v>9939</v>
      </c>
      <c r="B24" s="1012" t="s">
        <v>10272</v>
      </c>
      <c r="C24" s="1012" t="s">
        <v>10272</v>
      </c>
      <c r="D24" s="956">
        <v>11000</v>
      </c>
      <c r="E24" s="836" t="s">
        <v>6495</v>
      </c>
      <c r="F24" s="836" t="s">
        <v>5</v>
      </c>
      <c r="G24" s="836" t="s">
        <v>3663</v>
      </c>
    </row>
    <row r="25" spans="1:7" s="849" customFormat="1">
      <c r="A25" s="1011" t="s">
        <v>9940</v>
      </c>
      <c r="B25" s="1012" t="s">
        <v>10273</v>
      </c>
      <c r="C25" s="1012" t="s">
        <v>10273</v>
      </c>
      <c r="D25" s="956">
        <v>14000</v>
      </c>
      <c r="E25" s="836" t="s">
        <v>6495</v>
      </c>
      <c r="F25" s="836" t="s">
        <v>5</v>
      </c>
      <c r="G25" s="836" t="s">
        <v>3663</v>
      </c>
    </row>
    <row r="26" spans="1:7" s="849" customFormat="1">
      <c r="A26" s="1011" t="s">
        <v>9941</v>
      </c>
      <c r="B26" s="1012" t="s">
        <v>10274</v>
      </c>
      <c r="C26" s="1012" t="s">
        <v>10274</v>
      </c>
      <c r="D26" s="956">
        <v>0</v>
      </c>
      <c r="E26" s="836" t="s">
        <v>6495</v>
      </c>
      <c r="F26" s="836" t="s">
        <v>5</v>
      </c>
      <c r="G26" s="836" t="s">
        <v>3663</v>
      </c>
    </row>
    <row r="27" spans="1:7" s="849" customFormat="1">
      <c r="A27" s="1011" t="s">
        <v>9942</v>
      </c>
      <c r="B27" s="1012" t="s">
        <v>10275</v>
      </c>
      <c r="C27" s="1012" t="s">
        <v>10275</v>
      </c>
      <c r="D27" s="956">
        <v>0</v>
      </c>
      <c r="E27" s="836" t="s">
        <v>6495</v>
      </c>
      <c r="F27" s="836" t="s">
        <v>5</v>
      </c>
      <c r="G27" s="836" t="s">
        <v>3663</v>
      </c>
    </row>
    <row r="28" spans="1:7" s="849" customFormat="1" ht="12.75" thickBot="1">
      <c r="A28" s="1011" t="s">
        <v>9943</v>
      </c>
      <c r="B28" s="1012" t="s">
        <v>10276</v>
      </c>
      <c r="C28" s="1012" t="s">
        <v>10276</v>
      </c>
      <c r="D28" s="956">
        <v>0</v>
      </c>
      <c r="E28" s="836" t="s">
        <v>6495</v>
      </c>
      <c r="F28" s="836" t="s">
        <v>5</v>
      </c>
      <c r="G28" s="836" t="s">
        <v>3663</v>
      </c>
    </row>
    <row r="29" spans="1:7" s="849" customFormat="1" ht="12.75" thickBot="1">
      <c r="A29" s="1085" t="s">
        <v>9944</v>
      </c>
      <c r="B29" s="351"/>
      <c r="C29" s="351"/>
      <c r="D29" s="434"/>
      <c r="E29" s="434"/>
      <c r="F29" s="434"/>
      <c r="G29" s="435"/>
    </row>
    <row r="30" spans="1:7" s="849" customFormat="1">
      <c r="A30" s="1011" t="s">
        <v>9945</v>
      </c>
      <c r="B30" s="1012" t="s">
        <v>10277</v>
      </c>
      <c r="C30" s="1012" t="s">
        <v>10277</v>
      </c>
      <c r="D30" s="956">
        <v>6000</v>
      </c>
      <c r="E30" s="836" t="s">
        <v>6495</v>
      </c>
      <c r="F30" s="836" t="s">
        <v>5</v>
      </c>
      <c r="G30" s="836" t="s">
        <v>3663</v>
      </c>
    </row>
    <row r="31" spans="1:7" s="849" customFormat="1">
      <c r="A31" s="1011" t="s">
        <v>9946</v>
      </c>
      <c r="B31" s="1012" t="s">
        <v>10278</v>
      </c>
      <c r="C31" s="1012" t="s">
        <v>10278</v>
      </c>
      <c r="D31" s="956">
        <v>9000</v>
      </c>
      <c r="E31" s="836" t="s">
        <v>6495</v>
      </c>
      <c r="F31" s="836" t="s">
        <v>5</v>
      </c>
      <c r="G31" s="836" t="s">
        <v>3663</v>
      </c>
    </row>
    <row r="32" spans="1:7" s="849" customFormat="1" ht="12.75" thickBot="1">
      <c r="A32" s="1011" t="s">
        <v>9947</v>
      </c>
      <c r="B32" s="1012" t="s">
        <v>10279</v>
      </c>
      <c r="C32" s="1012" t="s">
        <v>10279</v>
      </c>
      <c r="D32" s="956">
        <v>5000</v>
      </c>
      <c r="E32" s="836" t="s">
        <v>6495</v>
      </c>
      <c r="F32" s="836" t="s">
        <v>5</v>
      </c>
      <c r="G32" s="836" t="s">
        <v>3663</v>
      </c>
    </row>
    <row r="33" spans="1:7" s="849" customFormat="1" ht="12.75" thickBot="1">
      <c r="A33" s="1085" t="s">
        <v>9948</v>
      </c>
      <c r="B33" s="351"/>
      <c r="C33" s="351"/>
      <c r="D33" s="434"/>
      <c r="E33" s="434"/>
      <c r="F33" s="434"/>
      <c r="G33" s="435"/>
    </row>
    <row r="34" spans="1:7" s="849" customFormat="1">
      <c r="A34" s="1011" t="s">
        <v>9949</v>
      </c>
      <c r="B34" s="1012" t="s">
        <v>9950</v>
      </c>
      <c r="C34" s="1012" t="s">
        <v>9950</v>
      </c>
      <c r="D34" s="956">
        <v>3495</v>
      </c>
      <c r="E34" s="836" t="s">
        <v>6495</v>
      </c>
      <c r="F34" s="836" t="s">
        <v>169</v>
      </c>
      <c r="G34" s="836" t="s">
        <v>3663</v>
      </c>
    </row>
    <row r="35" spans="1:7" s="849" customFormat="1">
      <c r="A35" s="1011" t="s">
        <v>9951</v>
      </c>
      <c r="B35" s="1012" t="s">
        <v>9952</v>
      </c>
      <c r="C35" s="1012" t="s">
        <v>9952</v>
      </c>
      <c r="D35" s="956">
        <v>3495</v>
      </c>
      <c r="E35" s="836" t="s">
        <v>6495</v>
      </c>
      <c r="F35" s="836" t="s">
        <v>169</v>
      </c>
      <c r="G35" s="836" t="s">
        <v>3663</v>
      </c>
    </row>
    <row r="36" spans="1:7" s="849" customFormat="1">
      <c r="A36" s="1011" t="s">
        <v>9953</v>
      </c>
      <c r="B36" s="1097" t="s">
        <v>9954</v>
      </c>
      <c r="C36" s="1097" t="s">
        <v>9954</v>
      </c>
      <c r="D36" s="956">
        <v>3495</v>
      </c>
      <c r="E36" s="836" t="s">
        <v>6495</v>
      </c>
      <c r="F36" s="836" t="s">
        <v>169</v>
      </c>
      <c r="G36" s="836" t="s">
        <v>3663</v>
      </c>
    </row>
    <row r="37" spans="1:7" s="849" customFormat="1">
      <c r="A37" s="1011" t="s">
        <v>9955</v>
      </c>
      <c r="B37" s="1097" t="s">
        <v>9956</v>
      </c>
      <c r="C37" s="1097" t="s">
        <v>9956</v>
      </c>
      <c r="D37" s="956">
        <v>3495</v>
      </c>
      <c r="E37" s="836" t="s">
        <v>6495</v>
      </c>
      <c r="F37" s="836" t="s">
        <v>169</v>
      </c>
      <c r="G37" s="836" t="s">
        <v>3663</v>
      </c>
    </row>
    <row r="38" spans="1:7" s="849" customFormat="1">
      <c r="A38" s="16" t="s">
        <v>9957</v>
      </c>
      <c r="B38" s="1095"/>
      <c r="C38" s="1095"/>
      <c r="D38" s="1095"/>
      <c r="E38" s="1095"/>
      <c r="F38" s="1095"/>
      <c r="G38" s="1096"/>
    </row>
    <row r="39" spans="1:7" s="849" customFormat="1">
      <c r="A39" s="1011" t="s">
        <v>9958</v>
      </c>
      <c r="B39" s="1012" t="s">
        <v>10280</v>
      </c>
      <c r="C39" s="1012" t="s">
        <v>10280</v>
      </c>
      <c r="D39" s="956">
        <v>13500</v>
      </c>
      <c r="E39" s="836" t="s">
        <v>6495</v>
      </c>
      <c r="F39" s="836" t="s">
        <v>5</v>
      </c>
      <c r="G39" s="836" t="s">
        <v>3663</v>
      </c>
    </row>
    <row r="40" spans="1:7" s="849" customFormat="1">
      <c r="A40" s="1011" t="s">
        <v>9959</v>
      </c>
      <c r="B40" s="1012" t="s">
        <v>10281</v>
      </c>
      <c r="C40" s="1012" t="s">
        <v>10281</v>
      </c>
      <c r="D40" s="956">
        <v>24500</v>
      </c>
      <c r="E40" s="836" t="s">
        <v>6495</v>
      </c>
      <c r="F40" s="836" t="s">
        <v>5</v>
      </c>
      <c r="G40" s="836" t="s">
        <v>3663</v>
      </c>
    </row>
    <row r="41" spans="1:7" s="849" customFormat="1">
      <c r="A41" s="1011" t="s">
        <v>9960</v>
      </c>
      <c r="B41" s="1012" t="s">
        <v>10282</v>
      </c>
      <c r="C41" s="1012" t="s">
        <v>10282</v>
      </c>
      <c r="D41" s="956">
        <v>36500</v>
      </c>
      <c r="E41" s="836" t="s">
        <v>6495</v>
      </c>
      <c r="F41" s="836" t="s">
        <v>5</v>
      </c>
      <c r="G41" s="836" t="s">
        <v>3663</v>
      </c>
    </row>
    <row r="42" spans="1:7" s="849" customFormat="1">
      <c r="A42" s="1011" t="s">
        <v>9961</v>
      </c>
      <c r="B42" s="1012" t="s">
        <v>10283</v>
      </c>
      <c r="C42" s="1012" t="s">
        <v>10283</v>
      </c>
      <c r="D42" s="956">
        <v>0</v>
      </c>
      <c r="E42" s="836" t="s">
        <v>6495</v>
      </c>
      <c r="F42" s="836" t="s">
        <v>5</v>
      </c>
      <c r="G42" s="836" t="s">
        <v>3663</v>
      </c>
    </row>
    <row r="43" spans="1:7" s="849" customFormat="1">
      <c r="A43" s="1011" t="s">
        <v>9962</v>
      </c>
      <c r="B43" s="1012" t="s">
        <v>10284</v>
      </c>
      <c r="C43" s="1012" t="s">
        <v>10284</v>
      </c>
      <c r="D43" s="956">
        <v>0</v>
      </c>
      <c r="E43" s="836" t="s">
        <v>6495</v>
      </c>
      <c r="F43" s="836" t="s">
        <v>5</v>
      </c>
      <c r="G43" s="836" t="s">
        <v>3663</v>
      </c>
    </row>
    <row r="44" spans="1:7" s="849" customFormat="1" ht="12.75" thickBot="1">
      <c r="A44" s="1011" t="s">
        <v>9963</v>
      </c>
      <c r="B44" s="1012" t="s">
        <v>10285</v>
      </c>
      <c r="C44" s="1012" t="s">
        <v>10285</v>
      </c>
      <c r="D44" s="956">
        <v>0</v>
      </c>
      <c r="E44" s="836" t="s">
        <v>6495</v>
      </c>
      <c r="F44" s="836" t="s">
        <v>5</v>
      </c>
      <c r="G44" s="836" t="s">
        <v>3663</v>
      </c>
    </row>
    <row r="45" spans="1:7" s="849" customFormat="1" ht="12.75" thickBot="1">
      <c r="A45" s="1085" t="s">
        <v>9964</v>
      </c>
      <c r="B45" s="351"/>
      <c r="C45" s="351"/>
      <c r="D45" s="434"/>
      <c r="E45" s="434"/>
      <c r="F45" s="434"/>
      <c r="G45" s="435"/>
    </row>
    <row r="46" spans="1:7" s="849" customFormat="1">
      <c r="A46" s="1011" t="s">
        <v>9965</v>
      </c>
      <c r="B46" s="1012" t="s">
        <v>10286</v>
      </c>
      <c r="C46" s="1012" t="s">
        <v>10286</v>
      </c>
      <c r="D46" s="956">
        <v>6000</v>
      </c>
      <c r="E46" s="836" t="s">
        <v>6495</v>
      </c>
      <c r="F46" s="836" t="s">
        <v>5</v>
      </c>
      <c r="G46" s="836" t="s">
        <v>3663</v>
      </c>
    </row>
    <row r="47" spans="1:7" s="849" customFormat="1">
      <c r="A47" s="1011" t="s">
        <v>9966</v>
      </c>
      <c r="B47" s="1012" t="s">
        <v>10287</v>
      </c>
      <c r="C47" s="1012" t="s">
        <v>10287</v>
      </c>
      <c r="D47" s="956">
        <v>23000</v>
      </c>
      <c r="E47" s="836" t="s">
        <v>6495</v>
      </c>
      <c r="F47" s="836" t="s">
        <v>5</v>
      </c>
      <c r="G47" s="836" t="s">
        <v>3663</v>
      </c>
    </row>
    <row r="48" spans="1:7" s="849" customFormat="1">
      <c r="A48" s="1011" t="s">
        <v>9967</v>
      </c>
      <c r="B48" s="1012" t="s">
        <v>10288</v>
      </c>
      <c r="C48" s="1012" t="s">
        <v>10288</v>
      </c>
      <c r="D48" s="956">
        <v>13500</v>
      </c>
      <c r="E48" s="836" t="s">
        <v>6495</v>
      </c>
      <c r="F48" s="836" t="s">
        <v>5</v>
      </c>
      <c r="G48" s="836" t="s">
        <v>3663</v>
      </c>
    </row>
    <row r="49" spans="1:8" s="849" customFormat="1" ht="16.5" thickBot="1">
      <c r="A49" s="988"/>
      <c r="B49" s="5"/>
      <c r="C49" s="1094"/>
      <c r="D49" s="1094"/>
      <c r="E49" s="1094"/>
    </row>
    <row r="50" spans="1:8" s="331" customFormat="1" ht="24.75" thickBot="1">
      <c r="A50" s="335" t="s">
        <v>0</v>
      </c>
      <c r="B50" s="432" t="s">
        <v>1</v>
      </c>
      <c r="C50" s="336" t="s">
        <v>2</v>
      </c>
      <c r="D50" s="565" t="s">
        <v>3498</v>
      </c>
      <c r="E50" s="968" t="s">
        <v>6494</v>
      </c>
      <c r="F50" s="853" t="s">
        <v>4</v>
      </c>
      <c r="G50" s="987" t="s">
        <v>8398</v>
      </c>
    </row>
    <row r="51" spans="1:8" s="382" customFormat="1" ht="12.75" thickBot="1">
      <c r="A51" s="1085" t="s">
        <v>9133</v>
      </c>
      <c r="B51" s="351"/>
      <c r="C51" s="351"/>
      <c r="D51" s="434"/>
      <c r="E51" s="434"/>
      <c r="F51" s="434"/>
      <c r="G51" s="435"/>
      <c r="H51" s="849"/>
    </row>
    <row r="52" spans="1:8" s="382" customFormat="1">
      <c r="A52" s="822" t="s">
        <v>9134</v>
      </c>
      <c r="B52" s="827" t="s">
        <v>9135</v>
      </c>
      <c r="C52" s="827" t="s">
        <v>9135</v>
      </c>
      <c r="D52" s="13">
        <v>6145</v>
      </c>
      <c r="E52" s="14" t="s">
        <v>6495</v>
      </c>
      <c r="F52" s="567" t="s">
        <v>169</v>
      </c>
      <c r="G52" s="14" t="s">
        <v>3663</v>
      </c>
      <c r="H52" s="849"/>
    </row>
    <row r="53" spans="1:8" s="382" customFormat="1">
      <c r="A53" s="822" t="s">
        <v>9136</v>
      </c>
      <c r="B53" s="827" t="s">
        <v>9137</v>
      </c>
      <c r="C53" s="827" t="s">
        <v>9137</v>
      </c>
      <c r="D53" s="13">
        <v>6145</v>
      </c>
      <c r="E53" s="14" t="s">
        <v>6495</v>
      </c>
      <c r="F53" s="567" t="s">
        <v>169</v>
      </c>
      <c r="G53" s="14" t="s">
        <v>3663</v>
      </c>
      <c r="H53" s="849"/>
    </row>
    <row r="54" spans="1:8" s="382" customFormat="1">
      <c r="A54" s="822" t="s">
        <v>9138</v>
      </c>
      <c r="B54" s="827" t="s">
        <v>9139</v>
      </c>
      <c r="C54" s="827" t="s">
        <v>9139</v>
      </c>
      <c r="D54" s="13">
        <v>6145</v>
      </c>
      <c r="E54" s="14" t="s">
        <v>6495</v>
      </c>
      <c r="F54" s="567" t="s">
        <v>169</v>
      </c>
      <c r="G54" s="14" t="s">
        <v>3663</v>
      </c>
      <c r="H54" s="849"/>
    </row>
    <row r="55" spans="1:8" s="382" customFormat="1">
      <c r="A55" s="822" t="s">
        <v>9140</v>
      </c>
      <c r="B55" s="827" t="s">
        <v>9141</v>
      </c>
      <c r="C55" s="827" t="s">
        <v>9141</v>
      </c>
      <c r="D55" s="13">
        <v>6145</v>
      </c>
      <c r="E55" s="14" t="s">
        <v>6495</v>
      </c>
      <c r="F55" s="567" t="s">
        <v>169</v>
      </c>
      <c r="G55" s="14" t="s">
        <v>3663</v>
      </c>
      <c r="H55" s="849"/>
    </row>
    <row r="56" spans="1:8" s="382" customFormat="1">
      <c r="A56" s="16" t="s">
        <v>9142</v>
      </c>
      <c r="B56" s="1095"/>
      <c r="C56" s="1095"/>
      <c r="D56" s="1095"/>
      <c r="E56" s="1095"/>
      <c r="F56" s="1095"/>
      <c r="G56" s="1096"/>
      <c r="H56" s="849"/>
    </row>
    <row r="57" spans="1:8" s="382" customFormat="1" ht="24">
      <c r="A57" s="822" t="s">
        <v>9051</v>
      </c>
      <c r="B57" s="827" t="s">
        <v>9143</v>
      </c>
      <c r="C57" s="827" t="s">
        <v>9143</v>
      </c>
      <c r="D57" s="13">
        <v>63850</v>
      </c>
      <c r="E57" s="14" t="s">
        <v>6495</v>
      </c>
      <c r="F57" s="14" t="s">
        <v>5</v>
      </c>
      <c r="G57" s="14" t="s">
        <v>3663</v>
      </c>
      <c r="H57" s="849"/>
    </row>
    <row r="58" spans="1:8" s="382" customFormat="1" ht="24">
      <c r="A58" s="822" t="s">
        <v>9052</v>
      </c>
      <c r="B58" s="827" t="s">
        <v>9144</v>
      </c>
      <c r="C58" s="827" t="s">
        <v>9144</v>
      </c>
      <c r="D58" s="13">
        <v>103850</v>
      </c>
      <c r="E58" s="14" t="s">
        <v>6495</v>
      </c>
      <c r="F58" s="14" t="s">
        <v>5</v>
      </c>
      <c r="G58" s="14" t="s">
        <v>3663</v>
      </c>
      <c r="H58" s="849"/>
    </row>
    <row r="59" spans="1:8" s="382" customFormat="1" ht="24">
      <c r="A59" s="822" t="s">
        <v>9145</v>
      </c>
      <c r="B59" s="827" t="s">
        <v>9146</v>
      </c>
      <c r="C59" s="827" t="s">
        <v>9146</v>
      </c>
      <c r="D59" s="13">
        <v>0</v>
      </c>
      <c r="E59" s="14" t="s">
        <v>6495</v>
      </c>
      <c r="F59" s="14" t="s">
        <v>5</v>
      </c>
      <c r="G59" s="14" t="s">
        <v>3663</v>
      </c>
      <c r="H59" s="849"/>
    </row>
    <row r="60" spans="1:8" s="382" customFormat="1" ht="24.75" thickBot="1">
      <c r="A60" s="822" t="s">
        <v>9147</v>
      </c>
      <c r="B60" s="827" t="s">
        <v>9148</v>
      </c>
      <c r="C60" s="827" t="s">
        <v>9148</v>
      </c>
      <c r="D60" s="13">
        <v>0</v>
      </c>
      <c r="E60" s="14" t="s">
        <v>6495</v>
      </c>
      <c r="F60" s="14" t="s">
        <v>5</v>
      </c>
      <c r="G60" s="14" t="s">
        <v>3663</v>
      </c>
      <c r="H60" s="849"/>
    </row>
    <row r="61" spans="1:8" s="382" customFormat="1" ht="12.75" thickBot="1">
      <c r="A61" s="1085" t="s">
        <v>9149</v>
      </c>
      <c r="B61" s="351"/>
      <c r="C61" s="351"/>
      <c r="D61" s="434"/>
      <c r="E61" s="434"/>
      <c r="F61" s="434"/>
      <c r="G61" s="435"/>
      <c r="H61" s="849"/>
    </row>
    <row r="62" spans="1:8" s="382" customFormat="1" ht="12.75" thickBot="1">
      <c r="A62" s="822" t="s">
        <v>9150</v>
      </c>
      <c r="B62" s="827" t="s">
        <v>9151</v>
      </c>
      <c r="C62" s="827" t="s">
        <v>9151</v>
      </c>
      <c r="D62" s="13">
        <v>46000</v>
      </c>
      <c r="E62" s="14" t="s">
        <v>6495</v>
      </c>
      <c r="F62" s="14" t="s">
        <v>5</v>
      </c>
      <c r="G62" s="14" t="s">
        <v>3663</v>
      </c>
      <c r="H62" s="849"/>
    </row>
    <row r="63" spans="1:8" s="382" customFormat="1" ht="12.75" thickBot="1">
      <c r="A63" s="1085" t="s">
        <v>9152</v>
      </c>
      <c r="B63" s="351"/>
      <c r="C63" s="351"/>
      <c r="D63" s="434"/>
      <c r="E63" s="434"/>
      <c r="F63" s="434"/>
      <c r="G63" s="435"/>
      <c r="H63" s="849"/>
    </row>
    <row r="64" spans="1:8" s="382" customFormat="1">
      <c r="A64" s="822" t="s">
        <v>9153</v>
      </c>
      <c r="B64" s="827" t="s">
        <v>9154</v>
      </c>
      <c r="C64" s="827" t="s">
        <v>9154</v>
      </c>
      <c r="D64" s="13">
        <v>8985</v>
      </c>
      <c r="E64" s="14" t="s">
        <v>6495</v>
      </c>
      <c r="F64" s="567" t="s">
        <v>169</v>
      </c>
      <c r="G64" s="14" t="s">
        <v>3663</v>
      </c>
      <c r="H64" s="849"/>
    </row>
    <row r="65" spans="1:8" s="382" customFormat="1">
      <c r="A65" s="822" t="s">
        <v>9155</v>
      </c>
      <c r="B65" s="827" t="s">
        <v>9156</v>
      </c>
      <c r="C65" s="827" t="s">
        <v>9156</v>
      </c>
      <c r="D65" s="13">
        <v>8985</v>
      </c>
      <c r="E65" s="14" t="s">
        <v>6495</v>
      </c>
      <c r="F65" s="567" t="s">
        <v>169</v>
      </c>
      <c r="G65" s="14" t="s">
        <v>3663</v>
      </c>
      <c r="H65" s="849"/>
    </row>
    <row r="66" spans="1:8" s="382" customFormat="1">
      <c r="A66" s="822" t="s">
        <v>9157</v>
      </c>
      <c r="B66" s="827" t="s">
        <v>9158</v>
      </c>
      <c r="C66" s="827" t="s">
        <v>9158</v>
      </c>
      <c r="D66" s="13">
        <v>8985</v>
      </c>
      <c r="E66" s="14" t="s">
        <v>6495</v>
      </c>
      <c r="F66" s="567" t="s">
        <v>169</v>
      </c>
      <c r="G66" s="14" t="s">
        <v>3663</v>
      </c>
      <c r="H66" s="849"/>
    </row>
    <row r="67" spans="1:8" s="857" customFormat="1">
      <c r="A67" s="822" t="s">
        <v>9159</v>
      </c>
      <c r="B67" s="827" t="s">
        <v>9160</v>
      </c>
      <c r="C67" s="827" t="s">
        <v>9160</v>
      </c>
      <c r="D67" s="13">
        <v>8985</v>
      </c>
      <c r="E67" s="14" t="s">
        <v>6495</v>
      </c>
      <c r="F67" s="14" t="s">
        <v>169</v>
      </c>
      <c r="G67" s="14" t="s">
        <v>3663</v>
      </c>
    </row>
    <row r="68" spans="1:8" s="382" customFormat="1">
      <c r="A68" s="16" t="s">
        <v>9161</v>
      </c>
      <c r="B68" s="1095"/>
      <c r="C68" s="1095"/>
      <c r="D68" s="1095"/>
      <c r="E68" s="1095"/>
      <c r="F68" s="1095"/>
      <c r="G68" s="1096"/>
      <c r="H68" s="849"/>
    </row>
    <row r="69" spans="1:8" s="382" customFormat="1" ht="24">
      <c r="A69" s="822" t="s">
        <v>9053</v>
      </c>
      <c r="B69" s="827" t="s">
        <v>9162</v>
      </c>
      <c r="C69" s="827" t="s">
        <v>9162</v>
      </c>
      <c r="D69" s="13">
        <v>121010</v>
      </c>
      <c r="E69" s="14" t="s">
        <v>6495</v>
      </c>
      <c r="F69" s="14" t="s">
        <v>5</v>
      </c>
      <c r="G69" s="14" t="s">
        <v>3663</v>
      </c>
      <c r="H69" s="849"/>
    </row>
    <row r="70" spans="1:8" s="382" customFormat="1" ht="24.75" thickBot="1">
      <c r="A70" s="822" t="s">
        <v>9163</v>
      </c>
      <c r="B70" s="827" t="s">
        <v>9164</v>
      </c>
      <c r="C70" s="827" t="s">
        <v>9164</v>
      </c>
      <c r="D70" s="13">
        <v>0</v>
      </c>
      <c r="E70" s="14" t="s">
        <v>6495</v>
      </c>
      <c r="F70" s="14" t="s">
        <v>5</v>
      </c>
      <c r="G70" s="14" t="s">
        <v>3663</v>
      </c>
      <c r="H70" s="849"/>
    </row>
    <row r="71" spans="1:8" s="382" customFormat="1" ht="12.75" thickBot="1">
      <c r="A71" s="1085" t="s">
        <v>9165</v>
      </c>
      <c r="B71" s="351"/>
      <c r="C71" s="351"/>
      <c r="D71" s="434"/>
      <c r="E71" s="434"/>
      <c r="F71" s="434"/>
      <c r="G71" s="435"/>
      <c r="H71" s="849"/>
    </row>
    <row r="72" spans="1:8" s="382" customFormat="1">
      <c r="A72" s="822" t="s">
        <v>9166</v>
      </c>
      <c r="B72" s="827" t="s">
        <v>9167</v>
      </c>
      <c r="C72" s="827" t="s">
        <v>9167</v>
      </c>
      <c r="D72" s="13">
        <v>10125</v>
      </c>
      <c r="E72" s="14" t="s">
        <v>6495</v>
      </c>
      <c r="F72" s="567" t="s">
        <v>169</v>
      </c>
      <c r="G72" s="14" t="s">
        <v>3663</v>
      </c>
      <c r="H72" s="849"/>
    </row>
    <row r="73" spans="1:8" s="382" customFormat="1">
      <c r="A73" s="822" t="s">
        <v>9168</v>
      </c>
      <c r="B73" s="827" t="s">
        <v>9169</v>
      </c>
      <c r="C73" s="827" t="s">
        <v>9169</v>
      </c>
      <c r="D73" s="13">
        <v>10125</v>
      </c>
      <c r="E73" s="14" t="s">
        <v>6495</v>
      </c>
      <c r="F73" s="567" t="s">
        <v>169</v>
      </c>
      <c r="G73" s="14" t="s">
        <v>3663</v>
      </c>
      <c r="H73" s="849"/>
    </row>
    <row r="74" spans="1:8" s="382" customFormat="1">
      <c r="A74" s="822" t="s">
        <v>9170</v>
      </c>
      <c r="B74" s="827" t="s">
        <v>9171</v>
      </c>
      <c r="C74" s="827" t="s">
        <v>9171</v>
      </c>
      <c r="D74" s="13">
        <v>10125</v>
      </c>
      <c r="E74" s="14" t="s">
        <v>6495</v>
      </c>
      <c r="F74" s="567" t="s">
        <v>169</v>
      </c>
      <c r="G74" s="14" t="s">
        <v>3663</v>
      </c>
      <c r="H74" s="849"/>
    </row>
    <row r="75" spans="1:8" s="382" customFormat="1">
      <c r="A75" s="822" t="s">
        <v>9172</v>
      </c>
      <c r="B75" s="827" t="s">
        <v>9173</v>
      </c>
      <c r="C75" s="827" t="s">
        <v>9173</v>
      </c>
      <c r="D75" s="13">
        <v>10125</v>
      </c>
      <c r="E75" s="14" t="s">
        <v>6495</v>
      </c>
      <c r="F75" s="567" t="s">
        <v>169</v>
      </c>
      <c r="G75" s="14" t="s">
        <v>3663</v>
      </c>
      <c r="H75" s="849"/>
    </row>
    <row r="76" spans="1:8" s="382" customFormat="1">
      <c r="A76" s="16" t="s">
        <v>9174</v>
      </c>
      <c r="B76" s="1095"/>
      <c r="C76" s="1095"/>
      <c r="D76" s="1095"/>
      <c r="E76" s="1095"/>
      <c r="F76" s="1095"/>
      <c r="G76" s="1096"/>
      <c r="H76" s="849"/>
    </row>
    <row r="77" spans="1:8" s="382" customFormat="1" ht="24">
      <c r="A77" s="822" t="s">
        <v>9054</v>
      </c>
      <c r="B77" s="827" t="s">
        <v>9175</v>
      </c>
      <c r="C77" s="827" t="s">
        <v>9175</v>
      </c>
      <c r="D77" s="13">
        <v>169870</v>
      </c>
      <c r="E77" s="14" t="s">
        <v>6495</v>
      </c>
      <c r="F77" s="14" t="s">
        <v>5</v>
      </c>
      <c r="G77" s="14" t="s">
        <v>3663</v>
      </c>
      <c r="H77" s="849"/>
    </row>
    <row r="78" spans="1:8" s="382" customFormat="1" ht="24.75" thickBot="1">
      <c r="A78" s="822" t="s">
        <v>9176</v>
      </c>
      <c r="B78" s="827" t="s">
        <v>9177</v>
      </c>
      <c r="C78" s="827" t="s">
        <v>9177</v>
      </c>
      <c r="D78" s="13">
        <v>0</v>
      </c>
      <c r="E78" s="14" t="s">
        <v>6495</v>
      </c>
      <c r="F78" s="14" t="s">
        <v>5</v>
      </c>
      <c r="G78" s="14" t="s">
        <v>3663</v>
      </c>
      <c r="H78" s="849"/>
    </row>
    <row r="79" spans="1:8" s="382" customFormat="1" ht="12.75" thickBot="1">
      <c r="A79" s="1085" t="s">
        <v>9178</v>
      </c>
      <c r="B79" s="351"/>
      <c r="C79" s="351"/>
      <c r="D79" s="434"/>
      <c r="E79" s="434"/>
      <c r="F79" s="434"/>
      <c r="G79" s="435"/>
      <c r="H79" s="849"/>
    </row>
    <row r="80" spans="1:8" s="382" customFormat="1">
      <c r="A80" s="822" t="s">
        <v>9179</v>
      </c>
      <c r="B80" s="827" t="s">
        <v>9180</v>
      </c>
      <c r="C80" s="827" t="s">
        <v>9180</v>
      </c>
      <c r="D80" s="13">
        <v>15680</v>
      </c>
      <c r="E80" s="14" t="s">
        <v>6495</v>
      </c>
      <c r="F80" s="567" t="s">
        <v>169</v>
      </c>
      <c r="G80" s="14" t="s">
        <v>3663</v>
      </c>
      <c r="H80" s="849"/>
    </row>
    <row r="81" spans="1:9" s="382" customFormat="1">
      <c r="A81" s="822" t="s">
        <v>9181</v>
      </c>
      <c r="B81" s="827" t="s">
        <v>9182</v>
      </c>
      <c r="C81" s="827" t="s">
        <v>9182</v>
      </c>
      <c r="D81" s="13">
        <v>15680</v>
      </c>
      <c r="E81" s="14" t="s">
        <v>6495</v>
      </c>
      <c r="F81" s="567" t="s">
        <v>169</v>
      </c>
      <c r="G81" s="14" t="s">
        <v>3663</v>
      </c>
      <c r="H81" s="849"/>
    </row>
    <row r="82" spans="1:9" s="382" customFormat="1">
      <c r="A82" s="822" t="s">
        <v>9183</v>
      </c>
      <c r="B82" s="827" t="s">
        <v>9184</v>
      </c>
      <c r="C82" s="827" t="s">
        <v>9184</v>
      </c>
      <c r="D82" s="13">
        <v>15680</v>
      </c>
      <c r="E82" s="14" t="s">
        <v>6495</v>
      </c>
      <c r="F82" s="567" t="s">
        <v>169</v>
      </c>
      <c r="G82" s="14" t="s">
        <v>3663</v>
      </c>
      <c r="H82" s="849"/>
    </row>
    <row r="83" spans="1:9" s="382" customFormat="1">
      <c r="A83" s="822" t="s">
        <v>9185</v>
      </c>
      <c r="B83" s="827" t="s">
        <v>9186</v>
      </c>
      <c r="C83" s="827" t="s">
        <v>9186</v>
      </c>
      <c r="D83" s="13">
        <v>15680</v>
      </c>
      <c r="E83" s="14" t="s">
        <v>6495</v>
      </c>
      <c r="F83" s="567" t="s">
        <v>169</v>
      </c>
      <c r="G83" s="14" t="s">
        <v>3663</v>
      </c>
      <c r="H83" s="849"/>
    </row>
    <row r="84" spans="1:9" s="382" customFormat="1">
      <c r="A84" s="16" t="s">
        <v>9187</v>
      </c>
      <c r="B84" s="1095"/>
      <c r="C84" s="1095"/>
      <c r="D84" s="1095"/>
      <c r="E84" s="1095"/>
      <c r="F84" s="1095"/>
      <c r="G84" s="1096"/>
      <c r="H84" s="849"/>
    </row>
    <row r="85" spans="1:9" s="382" customFormat="1" ht="24">
      <c r="A85" s="822" t="s">
        <v>9055</v>
      </c>
      <c r="B85" s="827" t="s">
        <v>9188</v>
      </c>
      <c r="C85" s="827" t="s">
        <v>9188</v>
      </c>
      <c r="D85" s="13">
        <v>244315</v>
      </c>
      <c r="E85" s="14" t="s">
        <v>6495</v>
      </c>
      <c r="F85" s="14" t="s">
        <v>5</v>
      </c>
      <c r="G85" s="14" t="s">
        <v>3663</v>
      </c>
      <c r="H85" s="849"/>
    </row>
    <row r="86" spans="1:9" s="382" customFormat="1" ht="24.75" thickBot="1">
      <c r="A86" s="822" t="s">
        <v>9189</v>
      </c>
      <c r="B86" s="827" t="s">
        <v>9190</v>
      </c>
      <c r="C86" s="827" t="s">
        <v>9190</v>
      </c>
      <c r="D86" s="13">
        <v>0</v>
      </c>
      <c r="E86" s="14" t="s">
        <v>6495</v>
      </c>
      <c r="F86" s="14" t="s">
        <v>5</v>
      </c>
      <c r="G86" s="14" t="s">
        <v>3663</v>
      </c>
      <c r="H86" s="849"/>
    </row>
    <row r="87" spans="1:9" s="382" customFormat="1" ht="12.75" thickBot="1">
      <c r="A87" s="1085" t="s">
        <v>9191</v>
      </c>
      <c r="B87" s="351"/>
      <c r="C87" s="351"/>
      <c r="D87" s="434"/>
      <c r="E87" s="434"/>
      <c r="F87" s="434"/>
      <c r="G87" s="435"/>
      <c r="H87" s="849"/>
    </row>
    <row r="88" spans="1:9" s="382" customFormat="1" ht="36">
      <c r="A88" s="822" t="s">
        <v>9192</v>
      </c>
      <c r="B88" s="827" t="s">
        <v>9193</v>
      </c>
      <c r="C88" s="827" t="s">
        <v>9193</v>
      </c>
      <c r="D88" s="13">
        <v>15000</v>
      </c>
      <c r="E88" s="14" t="s">
        <v>6495</v>
      </c>
      <c r="F88" s="14" t="s">
        <v>169</v>
      </c>
      <c r="G88" s="14" t="s">
        <v>3663</v>
      </c>
      <c r="H88" s="849"/>
    </row>
    <row r="89" spans="1:9" s="382" customFormat="1">
      <c r="A89" s="826"/>
      <c r="B89" s="438"/>
      <c r="C89" s="438"/>
      <c r="D89" s="866"/>
      <c r="E89" s="20"/>
      <c r="F89" s="20"/>
      <c r="G89" s="20"/>
      <c r="H89" s="849"/>
    </row>
    <row r="90" spans="1:9" s="382" customFormat="1" ht="18">
      <c r="A90" s="815" t="s">
        <v>9219</v>
      </c>
      <c r="B90" s="438"/>
      <c r="C90" s="438"/>
      <c r="D90" s="866"/>
      <c r="E90" s="20"/>
      <c r="F90" s="20"/>
      <c r="G90" s="20"/>
      <c r="H90" s="849"/>
    </row>
    <row r="91" spans="1:9" s="382" customFormat="1" ht="16.5" thickBot="1">
      <c r="A91" s="988" t="s">
        <v>1307</v>
      </c>
      <c r="B91" s="1038"/>
      <c r="C91" s="1038"/>
      <c r="D91" s="1038"/>
      <c r="E91" s="1038"/>
      <c r="F91" s="1038"/>
      <c r="G91" s="849"/>
      <c r="H91" s="849"/>
    </row>
    <row r="92" spans="1:9" s="331" customFormat="1" ht="24.75" thickBot="1">
      <c r="A92" s="335" t="s">
        <v>0</v>
      </c>
      <c r="B92" s="432" t="s">
        <v>1</v>
      </c>
      <c r="C92" s="336" t="s">
        <v>2</v>
      </c>
      <c r="D92" s="565" t="s">
        <v>3498</v>
      </c>
      <c r="E92" s="968" t="s">
        <v>6494</v>
      </c>
      <c r="F92" s="853" t="s">
        <v>4</v>
      </c>
      <c r="G92" s="987" t="s">
        <v>8398</v>
      </c>
    </row>
    <row r="93" spans="1:9" s="331" customFormat="1" ht="12.75" thickBot="1">
      <c r="A93" s="1085" t="s">
        <v>8608</v>
      </c>
      <c r="B93" s="351"/>
      <c r="C93" s="351"/>
      <c r="D93" s="860"/>
      <c r="E93" s="860"/>
      <c r="F93" s="860"/>
      <c r="G93" s="395"/>
    </row>
    <row r="94" spans="1:9" s="331" customFormat="1" ht="14.25" customHeight="1">
      <c r="A94" s="831" t="s">
        <v>6572</v>
      </c>
      <c r="B94" s="827" t="s">
        <v>6573</v>
      </c>
      <c r="C94" s="950" t="s">
        <v>6573</v>
      </c>
      <c r="D94" s="13">
        <v>7445</v>
      </c>
      <c r="E94" s="14" t="s">
        <v>6495</v>
      </c>
      <c r="F94" s="14" t="s">
        <v>5</v>
      </c>
      <c r="G94" s="14" t="s">
        <v>3663</v>
      </c>
      <c r="I94" s="574"/>
    </row>
    <row r="95" spans="1:9" s="331" customFormat="1" ht="14.25" customHeight="1">
      <c r="A95" s="1098" t="s">
        <v>8506</v>
      </c>
      <c r="B95" s="1099"/>
      <c r="C95" s="1099"/>
      <c r="D95" s="1099"/>
      <c r="E95" s="1099"/>
      <c r="F95" s="1099"/>
      <c r="G95" s="1100"/>
      <c r="H95" s="437"/>
      <c r="I95" s="158"/>
    </row>
    <row r="96" spans="1:9" s="331" customFormat="1" ht="14.25" customHeight="1">
      <c r="A96" s="822" t="s">
        <v>2362</v>
      </c>
      <c r="B96" s="827" t="s">
        <v>5377</v>
      </c>
      <c r="C96" s="827" t="s">
        <v>5377</v>
      </c>
      <c r="D96" s="1101">
        <v>800</v>
      </c>
      <c r="E96" s="14" t="s">
        <v>6495</v>
      </c>
      <c r="F96" s="14" t="s">
        <v>5</v>
      </c>
      <c r="G96" s="14" t="s">
        <v>3663</v>
      </c>
      <c r="H96" s="437"/>
      <c r="I96" s="158"/>
    </row>
    <row r="97" spans="1:9" s="331" customFormat="1" ht="14.25" customHeight="1">
      <c r="A97" s="822" t="s">
        <v>2363</v>
      </c>
      <c r="B97" s="827" t="s">
        <v>5379</v>
      </c>
      <c r="C97" s="827" t="s">
        <v>5379</v>
      </c>
      <c r="D97" s="1101">
        <v>2800</v>
      </c>
      <c r="E97" s="14" t="s">
        <v>6495</v>
      </c>
      <c r="F97" s="14" t="s">
        <v>5</v>
      </c>
      <c r="G97" s="14" t="s">
        <v>3663</v>
      </c>
      <c r="H97" s="437"/>
      <c r="I97" s="158"/>
    </row>
    <row r="98" spans="1:9" s="331" customFormat="1" ht="14.25" customHeight="1" thickBot="1">
      <c r="A98" s="822" t="s">
        <v>2364</v>
      </c>
      <c r="B98" s="827" t="s">
        <v>5375</v>
      </c>
      <c r="C98" s="827" t="s">
        <v>5375</v>
      </c>
      <c r="D98" s="1102">
        <v>4300</v>
      </c>
      <c r="E98" s="14" t="s">
        <v>6495</v>
      </c>
      <c r="F98" s="1103" t="s">
        <v>5</v>
      </c>
      <c r="G98" s="1103" t="s">
        <v>3663</v>
      </c>
      <c r="H98" s="437"/>
    </row>
    <row r="99" spans="1:9" s="331" customFormat="1" ht="12.75" thickBot="1">
      <c r="A99" s="1085" t="s">
        <v>2376</v>
      </c>
      <c r="B99" s="351"/>
      <c r="C99" s="351"/>
      <c r="D99" s="860"/>
      <c r="E99" s="860"/>
      <c r="F99" s="860"/>
      <c r="G99" s="395"/>
      <c r="I99" s="442"/>
    </row>
    <row r="100" spans="1:9" s="331" customFormat="1" ht="14.25" customHeight="1">
      <c r="A100" s="831" t="s">
        <v>6576</v>
      </c>
      <c r="B100" s="827" t="s">
        <v>6577</v>
      </c>
      <c r="C100" s="950" t="s">
        <v>6577</v>
      </c>
      <c r="D100" s="13">
        <v>11950</v>
      </c>
      <c r="E100" s="14" t="s">
        <v>6495</v>
      </c>
      <c r="F100" s="14" t="s">
        <v>5</v>
      </c>
      <c r="G100" s="14" t="s">
        <v>3663</v>
      </c>
      <c r="H100" s="437"/>
      <c r="I100" s="158"/>
    </row>
    <row r="101" spans="1:9" s="331" customFormat="1">
      <c r="A101" s="1104" t="s">
        <v>8507</v>
      </c>
      <c r="B101" s="1099"/>
      <c r="C101" s="1099"/>
      <c r="D101" s="1099"/>
      <c r="E101" s="1099"/>
      <c r="F101" s="1099"/>
      <c r="G101" s="1100"/>
      <c r="I101" s="442"/>
    </row>
    <row r="102" spans="1:9" s="331" customFormat="1">
      <c r="A102" s="822" t="s">
        <v>2370</v>
      </c>
      <c r="B102" s="827" t="s">
        <v>5383</v>
      </c>
      <c r="C102" s="827" t="s">
        <v>5383</v>
      </c>
      <c r="D102" s="1101">
        <v>1295</v>
      </c>
      <c r="E102" s="14" t="s">
        <v>6495</v>
      </c>
      <c r="F102" s="14" t="s">
        <v>5</v>
      </c>
      <c r="G102" s="14" t="s">
        <v>3663</v>
      </c>
    </row>
    <row r="103" spans="1:9" s="331" customFormat="1">
      <c r="A103" s="822" t="s">
        <v>2371</v>
      </c>
      <c r="B103" s="827" t="s">
        <v>5385</v>
      </c>
      <c r="C103" s="827" t="s">
        <v>5385</v>
      </c>
      <c r="D103" s="1101">
        <v>3295</v>
      </c>
      <c r="E103" s="14" t="s">
        <v>6495</v>
      </c>
      <c r="F103" s="14" t="s">
        <v>5</v>
      </c>
      <c r="G103" s="14" t="s">
        <v>3663</v>
      </c>
    </row>
    <row r="104" spans="1:9" s="331" customFormat="1" ht="12.75" thickBot="1">
      <c r="A104" s="822" t="s">
        <v>2372</v>
      </c>
      <c r="B104" s="827" t="s">
        <v>5381</v>
      </c>
      <c r="C104" s="827" t="s">
        <v>5381</v>
      </c>
      <c r="D104" s="1101">
        <v>8295</v>
      </c>
      <c r="E104" s="14" t="s">
        <v>6495</v>
      </c>
      <c r="F104" s="14" t="s">
        <v>5</v>
      </c>
      <c r="G104" s="14" t="s">
        <v>3663</v>
      </c>
    </row>
    <row r="105" spans="1:9" s="331" customFormat="1" ht="12.75" thickBot="1">
      <c r="A105" s="1085" t="s">
        <v>2369</v>
      </c>
      <c r="B105" s="351"/>
      <c r="C105" s="351"/>
      <c r="D105" s="860"/>
      <c r="E105" s="860"/>
      <c r="F105" s="860"/>
      <c r="G105" s="395"/>
      <c r="I105" s="442"/>
    </row>
    <row r="106" spans="1:9" s="331" customFormat="1" ht="13.5">
      <c r="A106" s="831" t="s">
        <v>6574</v>
      </c>
      <c r="B106" s="827" t="s">
        <v>6575</v>
      </c>
      <c r="C106" s="950" t="s">
        <v>6575</v>
      </c>
      <c r="D106" s="13">
        <v>7445</v>
      </c>
      <c r="E106" s="14" t="s">
        <v>6495</v>
      </c>
      <c r="F106" s="14" t="s">
        <v>5</v>
      </c>
      <c r="G106" s="14" t="s">
        <v>3663</v>
      </c>
      <c r="H106" s="437"/>
      <c r="I106" s="158"/>
    </row>
    <row r="107" spans="1:9" s="331" customFormat="1">
      <c r="A107" s="1104" t="s">
        <v>6846</v>
      </c>
      <c r="B107" s="1099"/>
      <c r="C107" s="1099"/>
      <c r="D107" s="1099"/>
      <c r="E107" s="1099"/>
      <c r="F107" s="1099"/>
      <c r="G107" s="1100"/>
      <c r="I107" s="442"/>
    </row>
    <row r="108" spans="1:9" s="331" customFormat="1">
      <c r="A108" s="822" t="s">
        <v>2365</v>
      </c>
      <c r="B108" s="827" t="s">
        <v>5378</v>
      </c>
      <c r="C108" s="827" t="s">
        <v>5378</v>
      </c>
      <c r="D108" s="1101">
        <v>0</v>
      </c>
      <c r="E108" s="14" t="s">
        <v>6495</v>
      </c>
      <c r="F108" s="14" t="s">
        <v>5</v>
      </c>
      <c r="G108" s="14" t="s">
        <v>3663</v>
      </c>
    </row>
    <row r="109" spans="1:9" s="331" customFormat="1">
      <c r="A109" s="822" t="s">
        <v>2366</v>
      </c>
      <c r="B109" s="827" t="s">
        <v>5380</v>
      </c>
      <c r="C109" s="827" t="s">
        <v>5380</v>
      </c>
      <c r="D109" s="1101">
        <v>0</v>
      </c>
      <c r="E109" s="14" t="s">
        <v>6495</v>
      </c>
      <c r="F109" s="14" t="s">
        <v>5</v>
      </c>
      <c r="G109" s="14" t="s">
        <v>3663</v>
      </c>
    </row>
    <row r="110" spans="1:9" s="331" customFormat="1" ht="12.75" thickBot="1">
      <c r="A110" s="822" t="s">
        <v>2367</v>
      </c>
      <c r="B110" s="827" t="s">
        <v>5376</v>
      </c>
      <c r="C110" s="827" t="s">
        <v>5376</v>
      </c>
      <c r="D110" s="1101">
        <v>0</v>
      </c>
      <c r="E110" s="14" t="s">
        <v>6495</v>
      </c>
      <c r="F110" s="14" t="s">
        <v>5</v>
      </c>
      <c r="G110" s="14" t="s">
        <v>3663</v>
      </c>
    </row>
    <row r="111" spans="1:9" s="331" customFormat="1" ht="12.75" thickBot="1">
      <c r="A111" s="1085" t="s">
        <v>2377</v>
      </c>
      <c r="B111" s="351"/>
      <c r="C111" s="351"/>
      <c r="D111" s="860"/>
      <c r="E111" s="860"/>
      <c r="F111" s="860"/>
      <c r="G111" s="395"/>
      <c r="I111" s="442"/>
    </row>
    <row r="112" spans="1:9" s="331" customFormat="1" ht="13.5">
      <c r="A112" s="831" t="s">
        <v>6578</v>
      </c>
      <c r="B112" s="827" t="s">
        <v>6579</v>
      </c>
      <c r="C112" s="950" t="s">
        <v>6579</v>
      </c>
      <c r="D112" s="13">
        <v>11950</v>
      </c>
      <c r="E112" s="14" t="s">
        <v>6495</v>
      </c>
      <c r="F112" s="14" t="s">
        <v>5</v>
      </c>
      <c r="G112" s="14" t="s">
        <v>3663</v>
      </c>
      <c r="H112" s="437"/>
      <c r="I112" s="158"/>
    </row>
    <row r="113" spans="1:9" s="331" customFormat="1">
      <c r="A113" s="1104" t="s">
        <v>6847</v>
      </c>
      <c r="B113" s="1099"/>
      <c r="C113" s="1099"/>
      <c r="D113" s="1099"/>
      <c r="E113" s="1099"/>
      <c r="F113" s="1099"/>
      <c r="G113" s="1100"/>
      <c r="I113" s="442"/>
    </row>
    <row r="114" spans="1:9" s="331" customFormat="1">
      <c r="A114" s="822" t="s">
        <v>2373</v>
      </c>
      <c r="B114" s="827" t="s">
        <v>5384</v>
      </c>
      <c r="C114" s="827" t="s">
        <v>5384</v>
      </c>
      <c r="D114" s="1101">
        <v>0</v>
      </c>
      <c r="E114" s="14" t="s">
        <v>6495</v>
      </c>
      <c r="F114" s="14" t="s">
        <v>5</v>
      </c>
      <c r="G114" s="14" t="s">
        <v>3663</v>
      </c>
    </row>
    <row r="115" spans="1:9" s="331" customFormat="1">
      <c r="A115" s="822" t="s">
        <v>2374</v>
      </c>
      <c r="B115" s="827" t="s">
        <v>5386</v>
      </c>
      <c r="C115" s="827" t="s">
        <v>5386</v>
      </c>
      <c r="D115" s="1101">
        <v>0</v>
      </c>
      <c r="E115" s="14" t="s">
        <v>6495</v>
      </c>
      <c r="F115" s="14" t="s">
        <v>5</v>
      </c>
      <c r="G115" s="14" t="s">
        <v>3663</v>
      </c>
    </row>
    <row r="116" spans="1:9" s="331" customFormat="1">
      <c r="A116" s="822" t="s">
        <v>2375</v>
      </c>
      <c r="B116" s="827" t="s">
        <v>5382</v>
      </c>
      <c r="C116" s="827" t="s">
        <v>5382</v>
      </c>
      <c r="D116" s="1101">
        <v>0</v>
      </c>
      <c r="E116" s="14" t="s">
        <v>6495</v>
      </c>
      <c r="F116" s="14" t="s">
        <v>5</v>
      </c>
      <c r="G116" s="14" t="s">
        <v>3663</v>
      </c>
    </row>
    <row r="117" spans="1:9" s="331" customFormat="1" ht="12.75" thickBot="1">
      <c r="A117" s="456"/>
      <c r="B117" s="609"/>
      <c r="C117" s="609"/>
      <c r="D117" s="464"/>
      <c r="E117" s="20"/>
      <c r="F117" s="20"/>
      <c r="G117" s="20"/>
    </row>
    <row r="118" spans="1:9" ht="24.75" thickBot="1">
      <c r="A118" s="102" t="s">
        <v>0</v>
      </c>
      <c r="B118" s="103" t="s">
        <v>1</v>
      </c>
      <c r="C118" s="104" t="s">
        <v>2</v>
      </c>
      <c r="D118" s="565" t="s">
        <v>3498</v>
      </c>
      <c r="E118" s="968" t="s">
        <v>6494</v>
      </c>
      <c r="F118" s="1105" t="s">
        <v>4</v>
      </c>
      <c r="G118" s="987" t="s">
        <v>8398</v>
      </c>
      <c r="H118" s="849"/>
      <c r="I118" s="15"/>
    </row>
    <row r="119" spans="1:9" ht="12.75" thickBot="1">
      <c r="A119" s="1091" t="s">
        <v>5706</v>
      </c>
      <c r="B119" s="392"/>
      <c r="C119" s="392"/>
      <c r="D119" s="860"/>
      <c r="E119" s="860"/>
      <c r="F119" s="860"/>
      <c r="G119" s="395"/>
      <c r="H119" s="849"/>
    </row>
    <row r="120" spans="1:9">
      <c r="A120" s="114" t="s">
        <v>5693</v>
      </c>
      <c r="B120" s="122" t="s">
        <v>5694</v>
      </c>
      <c r="C120" s="122" t="s">
        <v>5694</v>
      </c>
      <c r="D120" s="58">
        <v>44995</v>
      </c>
      <c r="E120" s="14" t="s">
        <v>6495</v>
      </c>
      <c r="F120" s="68" t="s">
        <v>5</v>
      </c>
      <c r="G120" s="68" t="s">
        <v>3663</v>
      </c>
      <c r="H120" s="849"/>
    </row>
    <row r="121" spans="1:9">
      <c r="A121" s="114" t="s">
        <v>5697</v>
      </c>
      <c r="B121" s="122" t="s">
        <v>5698</v>
      </c>
      <c r="C121" s="122" t="s">
        <v>5698</v>
      </c>
      <c r="D121" s="58">
        <v>44995</v>
      </c>
      <c r="E121" s="14" t="s">
        <v>6495</v>
      </c>
      <c r="F121" s="68" t="s">
        <v>5</v>
      </c>
      <c r="G121" s="68" t="s">
        <v>3663</v>
      </c>
      <c r="H121" s="849"/>
    </row>
    <row r="122" spans="1:9">
      <c r="A122" s="114" t="s">
        <v>5695</v>
      </c>
      <c r="B122" s="122" t="s">
        <v>5696</v>
      </c>
      <c r="C122" s="122" t="s">
        <v>5696</v>
      </c>
      <c r="D122" s="58">
        <v>44995</v>
      </c>
      <c r="E122" s="14" t="s">
        <v>6495</v>
      </c>
      <c r="F122" s="68" t="s">
        <v>5</v>
      </c>
      <c r="G122" s="68" t="s">
        <v>3663</v>
      </c>
      <c r="H122" s="849"/>
    </row>
    <row r="123" spans="1:9">
      <c r="A123" s="114" t="s">
        <v>5699</v>
      </c>
      <c r="B123" s="122" t="s">
        <v>5700</v>
      </c>
      <c r="C123" s="122" t="s">
        <v>5700</v>
      </c>
      <c r="D123" s="58">
        <v>44995</v>
      </c>
      <c r="E123" s="14" t="s">
        <v>6495</v>
      </c>
      <c r="F123" s="68" t="s">
        <v>5</v>
      </c>
      <c r="G123" s="68" t="s">
        <v>3663</v>
      </c>
      <c r="H123" s="849"/>
    </row>
    <row r="124" spans="1:9">
      <c r="A124" s="16" t="s">
        <v>5705</v>
      </c>
      <c r="B124" s="1095"/>
      <c r="C124" s="1095"/>
      <c r="D124" s="1095"/>
      <c r="E124" s="1095"/>
      <c r="F124" s="1095"/>
      <c r="G124" s="1096"/>
      <c r="H124" s="849"/>
      <c r="I124" s="27"/>
    </row>
    <row r="125" spans="1:9">
      <c r="A125" s="114" t="s">
        <v>5701</v>
      </c>
      <c r="B125" s="122" t="s">
        <v>5702</v>
      </c>
      <c r="C125" s="122" t="s">
        <v>5702</v>
      </c>
      <c r="D125" s="58">
        <v>5000</v>
      </c>
      <c r="E125" s="14" t="s">
        <v>6495</v>
      </c>
      <c r="F125" s="68" t="s">
        <v>5</v>
      </c>
      <c r="G125" s="68" t="s">
        <v>3663</v>
      </c>
      <c r="H125" s="849"/>
    </row>
    <row r="126" spans="1:9">
      <c r="A126" s="114" t="s">
        <v>5703</v>
      </c>
      <c r="B126" s="122" t="s">
        <v>5704</v>
      </c>
      <c r="C126" s="122" t="s">
        <v>5704</v>
      </c>
      <c r="D126" s="58">
        <v>0</v>
      </c>
      <c r="E126" s="14" t="s">
        <v>6495</v>
      </c>
      <c r="F126" s="68" t="s">
        <v>5</v>
      </c>
      <c r="G126" s="68" t="s">
        <v>3663</v>
      </c>
      <c r="H126" s="849"/>
    </row>
    <row r="127" spans="1:9" ht="13.5">
      <c r="A127" s="159"/>
      <c r="B127" s="210"/>
      <c r="C127" s="210"/>
      <c r="D127" s="1038"/>
      <c r="E127" s="1038"/>
      <c r="F127" s="1038"/>
      <c r="G127" s="1038"/>
      <c r="H127" s="849"/>
      <c r="I127" s="27"/>
    </row>
    <row r="128" spans="1:9" ht="18.75" thickBot="1">
      <c r="A128" s="157" t="s">
        <v>5374</v>
      </c>
      <c r="B128" s="210"/>
      <c r="C128" s="210"/>
      <c r="D128" s="19"/>
      <c r="E128" s="19"/>
      <c r="F128" s="20"/>
      <c r="G128" s="20"/>
      <c r="H128" s="849"/>
      <c r="I128" s="27"/>
    </row>
    <row r="129" spans="1:9" ht="24.75" thickBot="1">
      <c r="A129" s="850" t="s">
        <v>0</v>
      </c>
      <c r="B129" s="851" t="s">
        <v>1</v>
      </c>
      <c r="C129" s="852" t="s">
        <v>2</v>
      </c>
      <c r="D129" s="565" t="s">
        <v>3498</v>
      </c>
      <c r="E129" s="968" t="s">
        <v>6494</v>
      </c>
      <c r="F129" s="853" t="s">
        <v>4</v>
      </c>
      <c r="G129" s="987" t="s">
        <v>8398</v>
      </c>
      <c r="H129" s="849"/>
      <c r="I129" s="15"/>
    </row>
    <row r="130" spans="1:9" ht="12.75" thickBot="1">
      <c r="A130" s="1091" t="s">
        <v>5374</v>
      </c>
      <c r="B130" s="392"/>
      <c r="C130" s="392"/>
      <c r="D130" s="860"/>
      <c r="E130" s="860"/>
      <c r="F130" s="860"/>
      <c r="G130" s="395"/>
      <c r="H130" s="849"/>
      <c r="I130" s="27"/>
    </row>
    <row r="131" spans="1:9">
      <c r="A131" s="121" t="s">
        <v>1890</v>
      </c>
      <c r="B131" s="122" t="s">
        <v>3807</v>
      </c>
      <c r="C131" s="122" t="s">
        <v>3807</v>
      </c>
      <c r="D131" s="13">
        <v>1150</v>
      </c>
      <c r="E131" s="14" t="s">
        <v>6495</v>
      </c>
      <c r="F131" s="14" t="s">
        <v>5</v>
      </c>
      <c r="G131" s="14" t="s">
        <v>3663</v>
      </c>
      <c r="H131" s="849"/>
    </row>
    <row r="132" spans="1:9">
      <c r="A132" s="121" t="s">
        <v>1891</v>
      </c>
      <c r="B132" s="122" t="s">
        <v>3808</v>
      </c>
      <c r="C132" s="122" t="s">
        <v>3808</v>
      </c>
      <c r="D132" s="13">
        <v>3449.9999999999995</v>
      </c>
      <c r="E132" s="14" t="s">
        <v>6495</v>
      </c>
      <c r="F132" s="14" t="s">
        <v>5</v>
      </c>
      <c r="G132" s="14" t="s">
        <v>3663</v>
      </c>
      <c r="H132" s="849"/>
    </row>
    <row r="133" spans="1:9">
      <c r="A133" s="121" t="s">
        <v>1892</v>
      </c>
      <c r="B133" s="122" t="s">
        <v>3809</v>
      </c>
      <c r="C133" s="122" t="s">
        <v>3809</v>
      </c>
      <c r="D133" s="13">
        <v>5750</v>
      </c>
      <c r="E133" s="14" t="s">
        <v>6495</v>
      </c>
      <c r="F133" s="14" t="s">
        <v>5</v>
      </c>
      <c r="G133" s="14" t="s">
        <v>3663</v>
      </c>
      <c r="H133" s="849"/>
    </row>
    <row r="134" spans="1:9">
      <c r="A134" s="121" t="s">
        <v>1893</v>
      </c>
      <c r="B134" s="122" t="s">
        <v>3810</v>
      </c>
      <c r="C134" s="122" t="s">
        <v>3810</v>
      </c>
      <c r="D134" s="13">
        <v>2300</v>
      </c>
      <c r="E134" s="14" t="s">
        <v>6495</v>
      </c>
      <c r="F134" s="14" t="s">
        <v>5</v>
      </c>
      <c r="G134" s="14" t="s">
        <v>3663</v>
      </c>
      <c r="H134" s="849"/>
    </row>
    <row r="135" spans="1:9">
      <c r="A135" s="121" t="s">
        <v>1894</v>
      </c>
      <c r="B135" s="122" t="s">
        <v>3811</v>
      </c>
      <c r="C135" s="122" t="s">
        <v>3811</v>
      </c>
      <c r="D135" s="13">
        <v>4600</v>
      </c>
      <c r="E135" s="14" t="s">
        <v>6495</v>
      </c>
      <c r="F135" s="14" t="s">
        <v>5</v>
      </c>
      <c r="G135" s="14" t="s">
        <v>3663</v>
      </c>
      <c r="H135" s="849"/>
    </row>
    <row r="136" spans="1:9">
      <c r="A136" s="121" t="s">
        <v>1895</v>
      </c>
      <c r="B136" s="122" t="s">
        <v>3812</v>
      </c>
      <c r="C136" s="122" t="s">
        <v>3812</v>
      </c>
      <c r="D136" s="13">
        <v>2300</v>
      </c>
      <c r="E136" s="14" t="s">
        <v>6495</v>
      </c>
      <c r="F136" s="14" t="s">
        <v>5</v>
      </c>
      <c r="G136" s="14" t="s">
        <v>3663</v>
      </c>
      <c r="H136" s="849"/>
    </row>
    <row r="137" spans="1:9">
      <c r="A137" s="121" t="s">
        <v>1963</v>
      </c>
      <c r="B137" s="122" t="s">
        <v>3813</v>
      </c>
      <c r="C137" s="122" t="s">
        <v>3813</v>
      </c>
      <c r="D137" s="13">
        <v>2300</v>
      </c>
      <c r="E137" s="14" t="s">
        <v>6495</v>
      </c>
      <c r="F137" s="14" t="s">
        <v>5</v>
      </c>
      <c r="G137" s="14" t="s">
        <v>3663</v>
      </c>
      <c r="H137" s="849"/>
    </row>
    <row r="138" spans="1:9">
      <c r="A138" s="121" t="s">
        <v>1964</v>
      </c>
      <c r="B138" s="122" t="s">
        <v>3814</v>
      </c>
      <c r="C138" s="122" t="s">
        <v>3814</v>
      </c>
      <c r="D138" s="13">
        <v>4024.9999999999995</v>
      </c>
      <c r="E138" s="14" t="s">
        <v>6495</v>
      </c>
      <c r="F138" s="14" t="s">
        <v>5</v>
      </c>
      <c r="G138" s="14" t="s">
        <v>3663</v>
      </c>
      <c r="H138" s="849"/>
    </row>
    <row r="139" spans="1:9">
      <c r="A139" s="121" t="s">
        <v>37</v>
      </c>
      <c r="B139" s="122" t="s">
        <v>38</v>
      </c>
      <c r="C139" s="114" t="s">
        <v>38</v>
      </c>
      <c r="D139" s="13">
        <v>1724.9999999999998</v>
      </c>
      <c r="E139" s="14" t="s">
        <v>6495</v>
      </c>
      <c r="F139" s="14" t="s">
        <v>5</v>
      </c>
      <c r="G139" s="14" t="s">
        <v>3663</v>
      </c>
      <c r="H139" s="849"/>
    </row>
    <row r="140" spans="1:9">
      <c r="A140" s="121" t="s">
        <v>39</v>
      </c>
      <c r="B140" s="122" t="s">
        <v>40</v>
      </c>
      <c r="C140" s="114" t="s">
        <v>40</v>
      </c>
      <c r="D140" s="13">
        <v>2300</v>
      </c>
      <c r="E140" s="14" t="s">
        <v>6495</v>
      </c>
      <c r="F140" s="14" t="s">
        <v>5</v>
      </c>
      <c r="G140" s="14" t="s">
        <v>3663</v>
      </c>
      <c r="H140" s="849"/>
    </row>
    <row r="141" spans="1:9" ht="24">
      <c r="A141" s="121" t="s">
        <v>1579</v>
      </c>
      <c r="B141" s="114" t="s">
        <v>1582</v>
      </c>
      <c r="C141" s="114" t="s">
        <v>1582</v>
      </c>
      <c r="D141" s="13">
        <v>5750</v>
      </c>
      <c r="E141" s="14" t="s">
        <v>6495</v>
      </c>
      <c r="F141" s="14" t="s">
        <v>5</v>
      </c>
      <c r="G141" s="14" t="s">
        <v>3663</v>
      </c>
      <c r="H141" s="849"/>
    </row>
    <row r="142" spans="1:9" ht="24">
      <c r="A142" s="121" t="s">
        <v>1578</v>
      </c>
      <c r="B142" s="114" t="s">
        <v>1583</v>
      </c>
      <c r="C142" s="114" t="s">
        <v>1583</v>
      </c>
      <c r="D142" s="13">
        <v>8050</v>
      </c>
      <c r="E142" s="14" t="s">
        <v>6495</v>
      </c>
      <c r="F142" s="14" t="s">
        <v>5</v>
      </c>
      <c r="G142" s="14" t="s">
        <v>3663</v>
      </c>
      <c r="H142" s="849"/>
    </row>
    <row r="143" spans="1:9">
      <c r="A143" s="121" t="s">
        <v>41</v>
      </c>
      <c r="B143" s="122" t="s">
        <v>42</v>
      </c>
      <c r="C143" s="114" t="s">
        <v>42</v>
      </c>
      <c r="D143" s="13">
        <v>8049.9999999999991</v>
      </c>
      <c r="E143" s="14" t="s">
        <v>6495</v>
      </c>
      <c r="F143" s="14" t="s">
        <v>5</v>
      </c>
      <c r="G143" s="14" t="s">
        <v>3663</v>
      </c>
      <c r="H143" s="849"/>
    </row>
    <row r="144" spans="1:9" ht="24">
      <c r="A144" s="121" t="s">
        <v>1581</v>
      </c>
      <c r="B144" s="114" t="s">
        <v>1584</v>
      </c>
      <c r="C144" s="114" t="s">
        <v>1584</v>
      </c>
      <c r="D144" s="13">
        <v>4600</v>
      </c>
      <c r="E144" s="14" t="s">
        <v>6495</v>
      </c>
      <c r="F144" s="14" t="s">
        <v>5</v>
      </c>
      <c r="G144" s="14" t="s">
        <v>3663</v>
      </c>
      <c r="H144" s="849"/>
    </row>
    <row r="145" spans="1:9" ht="24">
      <c r="A145" s="121" t="s">
        <v>1580</v>
      </c>
      <c r="B145" s="114" t="s">
        <v>1585</v>
      </c>
      <c r="C145" s="114" t="s">
        <v>1585</v>
      </c>
      <c r="D145" s="13">
        <v>12650</v>
      </c>
      <c r="E145" s="14" t="s">
        <v>6495</v>
      </c>
      <c r="F145" s="14" t="s">
        <v>5</v>
      </c>
      <c r="G145" s="14" t="s">
        <v>3663</v>
      </c>
      <c r="H145" s="849"/>
    </row>
    <row r="146" spans="1:9">
      <c r="A146" s="121" t="s">
        <v>1379</v>
      </c>
      <c r="B146" s="122" t="s">
        <v>1380</v>
      </c>
      <c r="C146" s="114" t="s">
        <v>1380</v>
      </c>
      <c r="D146" s="13">
        <v>40250</v>
      </c>
      <c r="E146" s="14" t="s">
        <v>6495</v>
      </c>
      <c r="F146" s="14" t="s">
        <v>5</v>
      </c>
      <c r="G146" s="14" t="s">
        <v>3663</v>
      </c>
      <c r="H146" s="849"/>
    </row>
    <row r="147" spans="1:9">
      <c r="A147" s="159"/>
      <c r="B147" s="210"/>
      <c r="C147" s="210"/>
      <c r="D147" s="19"/>
      <c r="E147" s="19"/>
      <c r="F147" s="20"/>
      <c r="G147" s="20"/>
      <c r="H147" s="849"/>
      <c r="I147" s="36"/>
    </row>
    <row r="148" spans="1:9" ht="18.75" thickBot="1">
      <c r="A148" s="614" t="s">
        <v>5707</v>
      </c>
      <c r="B148" s="609"/>
      <c r="C148" s="609"/>
      <c r="D148" s="1038"/>
      <c r="E148" s="1038"/>
      <c r="F148" s="1038"/>
      <c r="G148" s="1038"/>
      <c r="H148" s="849"/>
    </row>
    <row r="149" spans="1:9" ht="24.75" thickBot="1">
      <c r="A149" s="335" t="s">
        <v>0</v>
      </c>
      <c r="B149" s="432" t="s">
        <v>1</v>
      </c>
      <c r="C149" s="336" t="s">
        <v>2</v>
      </c>
      <c r="D149" s="565" t="s">
        <v>3498</v>
      </c>
      <c r="E149" s="968" t="s">
        <v>6494</v>
      </c>
      <c r="F149" s="853" t="s">
        <v>4</v>
      </c>
      <c r="G149" s="987" t="s">
        <v>8398</v>
      </c>
      <c r="H149" s="849"/>
    </row>
    <row r="150" spans="1:9" ht="12.75" thickBot="1">
      <c r="A150" s="1085" t="s">
        <v>5707</v>
      </c>
      <c r="B150" s="351"/>
      <c r="C150" s="351"/>
      <c r="D150" s="860"/>
      <c r="E150" s="860"/>
      <c r="F150" s="860"/>
      <c r="G150" s="395"/>
      <c r="H150" s="849"/>
    </row>
    <row r="151" spans="1:9">
      <c r="A151" s="615" t="s">
        <v>2390</v>
      </c>
      <c r="B151" s="827" t="s">
        <v>2391</v>
      </c>
      <c r="C151" s="950" t="s">
        <v>2391</v>
      </c>
      <c r="D151" s="13">
        <v>2300</v>
      </c>
      <c r="E151" s="14" t="s">
        <v>6495</v>
      </c>
      <c r="F151" s="14" t="s">
        <v>5</v>
      </c>
      <c r="G151" s="14" t="s">
        <v>3663</v>
      </c>
      <c r="H151" s="849"/>
    </row>
    <row r="152" spans="1:9">
      <c r="A152" s="615" t="s">
        <v>2392</v>
      </c>
      <c r="B152" s="827" t="s">
        <v>2393</v>
      </c>
      <c r="C152" s="950" t="s">
        <v>2393</v>
      </c>
      <c r="D152" s="13">
        <v>4024.9999999999995</v>
      </c>
      <c r="E152" s="14" t="s">
        <v>6495</v>
      </c>
      <c r="F152" s="14" t="s">
        <v>5</v>
      </c>
      <c r="G152" s="14" t="s">
        <v>3663</v>
      </c>
      <c r="H152" s="849"/>
    </row>
    <row r="153" spans="1:9">
      <c r="A153" s="615" t="s">
        <v>2394</v>
      </c>
      <c r="B153" s="827" t="s">
        <v>2395</v>
      </c>
      <c r="C153" s="950" t="s">
        <v>2395</v>
      </c>
      <c r="D153" s="13">
        <v>1724.9999999999998</v>
      </c>
      <c r="E153" s="14" t="s">
        <v>6495</v>
      </c>
      <c r="F153" s="14" t="s">
        <v>5</v>
      </c>
      <c r="G153" s="14" t="s">
        <v>3663</v>
      </c>
      <c r="H153" s="849"/>
    </row>
    <row r="154" spans="1:9">
      <c r="A154" s="615" t="s">
        <v>2396</v>
      </c>
      <c r="B154" s="827" t="s">
        <v>2397</v>
      </c>
      <c r="C154" s="950" t="s">
        <v>2397</v>
      </c>
      <c r="D154" s="13">
        <v>2300</v>
      </c>
      <c r="E154" s="14" t="s">
        <v>6495</v>
      </c>
      <c r="F154" s="14" t="s">
        <v>5</v>
      </c>
      <c r="G154" s="14" t="s">
        <v>3663</v>
      </c>
      <c r="H154" s="849"/>
    </row>
    <row r="155" spans="1:9">
      <c r="A155" s="615" t="s">
        <v>2398</v>
      </c>
      <c r="B155" s="950" t="s">
        <v>3597</v>
      </c>
      <c r="C155" s="950" t="s">
        <v>3597</v>
      </c>
      <c r="D155" s="13">
        <v>5750</v>
      </c>
      <c r="E155" s="14" t="s">
        <v>6495</v>
      </c>
      <c r="F155" s="14" t="s">
        <v>5</v>
      </c>
      <c r="G155" s="14" t="s">
        <v>3663</v>
      </c>
      <c r="H155" s="849"/>
    </row>
    <row r="156" spans="1:9">
      <c r="A156" s="615" t="s">
        <v>2399</v>
      </c>
      <c r="B156" s="950" t="s">
        <v>3598</v>
      </c>
      <c r="C156" s="950" t="s">
        <v>3598</v>
      </c>
      <c r="D156" s="13">
        <v>8049.9999999999991</v>
      </c>
      <c r="E156" s="14" t="s">
        <v>6495</v>
      </c>
      <c r="F156" s="14" t="s">
        <v>5</v>
      </c>
      <c r="G156" s="14" t="s">
        <v>3663</v>
      </c>
      <c r="H156" s="849"/>
    </row>
    <row r="157" spans="1:9">
      <c r="A157" s="822" t="s">
        <v>4188</v>
      </c>
      <c r="B157" s="827" t="s">
        <v>4189</v>
      </c>
      <c r="C157" s="827" t="s">
        <v>4189</v>
      </c>
      <c r="D157" s="13">
        <v>12649.999999999998</v>
      </c>
      <c r="E157" s="14" t="s">
        <v>6495</v>
      </c>
      <c r="F157" s="14" t="s">
        <v>5</v>
      </c>
      <c r="G157" s="14" t="s">
        <v>3663</v>
      </c>
      <c r="H157" s="849"/>
    </row>
    <row r="158" spans="1:9">
      <c r="A158" s="822" t="s">
        <v>4190</v>
      </c>
      <c r="B158" s="827" t="s">
        <v>4191</v>
      </c>
      <c r="C158" s="827" t="s">
        <v>4191</v>
      </c>
      <c r="D158" s="13">
        <v>14374.999999999998</v>
      </c>
      <c r="E158" s="14" t="s">
        <v>6495</v>
      </c>
      <c r="F158" s="14" t="s">
        <v>5</v>
      </c>
      <c r="G158" s="14" t="s">
        <v>3663</v>
      </c>
      <c r="H158" s="849"/>
    </row>
    <row r="159" spans="1:9">
      <c r="A159" s="822" t="s">
        <v>4192</v>
      </c>
      <c r="B159" s="827" t="s">
        <v>4193</v>
      </c>
      <c r="C159" s="827" t="s">
        <v>4193</v>
      </c>
      <c r="D159" s="13">
        <v>27024.999999999996</v>
      </c>
      <c r="E159" s="14" t="s">
        <v>6495</v>
      </c>
      <c r="F159" s="14" t="s">
        <v>5</v>
      </c>
      <c r="G159" s="14" t="s">
        <v>3663</v>
      </c>
      <c r="H159" s="849"/>
    </row>
    <row r="161" spans="1:3">
      <c r="A161" s="3" t="s">
        <v>160</v>
      </c>
      <c r="C161" s="387" t="s">
        <v>8399</v>
      </c>
    </row>
    <row r="162" spans="1:3">
      <c r="A162" s="25" t="s">
        <v>5</v>
      </c>
      <c r="B162" s="3" t="s">
        <v>161</v>
      </c>
      <c r="C162" s="854" t="s">
        <v>8400</v>
      </c>
    </row>
    <row r="163" spans="1:3">
      <c r="A163" s="25" t="s">
        <v>7</v>
      </c>
      <c r="B163" s="15" t="s">
        <v>162</v>
      </c>
      <c r="C163" s="854" t="s">
        <v>8401</v>
      </c>
    </row>
    <row r="164" spans="1:3">
      <c r="A164" s="25" t="s">
        <v>163</v>
      </c>
      <c r="B164" s="3" t="s">
        <v>164</v>
      </c>
      <c r="C164" s="388" t="s">
        <v>8402</v>
      </c>
    </row>
    <row r="165" spans="1:3">
      <c r="A165" s="25" t="s">
        <v>165</v>
      </c>
      <c r="B165" s="3" t="s">
        <v>166</v>
      </c>
      <c r="C165" s="388" t="s">
        <v>8403</v>
      </c>
    </row>
    <row r="166" spans="1:3">
      <c r="A166" s="25" t="s">
        <v>167</v>
      </c>
      <c r="B166" s="3" t="s">
        <v>168</v>
      </c>
      <c r="C166" s="388" t="s">
        <v>8404</v>
      </c>
    </row>
    <row r="167" spans="1:3">
      <c r="A167" s="25" t="s">
        <v>169</v>
      </c>
      <c r="B167" s="3" t="s">
        <v>170</v>
      </c>
      <c r="C167" s="854" t="s">
        <v>8405</v>
      </c>
    </row>
    <row r="168" spans="1:3">
      <c r="A168" s="26" t="s">
        <v>1292</v>
      </c>
      <c r="B168" s="27" t="s">
        <v>1295</v>
      </c>
      <c r="C168" s="849" t="s">
        <v>8406</v>
      </c>
    </row>
    <row r="169" spans="1:3">
      <c r="A169" s="26" t="s">
        <v>1293</v>
      </c>
      <c r="B169" s="27" t="s">
        <v>1296</v>
      </c>
      <c r="C169" s="854" t="s">
        <v>8407</v>
      </c>
    </row>
    <row r="170" spans="1:3">
      <c r="A170" s="26" t="s">
        <v>1425</v>
      </c>
      <c r="B170" s="27" t="s">
        <v>1424</v>
      </c>
      <c r="C170" s="384"/>
    </row>
    <row r="171" spans="1:3">
      <c r="A171" s="26" t="s">
        <v>1294</v>
      </c>
      <c r="B171" s="27" t="s">
        <v>1297</v>
      </c>
      <c r="C171" s="849"/>
    </row>
    <row r="172" spans="1:3">
      <c r="A172" s="26" t="s">
        <v>171</v>
      </c>
      <c r="B172" s="27" t="s">
        <v>172</v>
      </c>
      <c r="C172" s="384"/>
    </row>
    <row r="173" spans="1:3">
      <c r="A173" s="26" t="s">
        <v>5415</v>
      </c>
      <c r="B173" s="27" t="s">
        <v>5416</v>
      </c>
      <c r="C173" s="864"/>
    </row>
    <row r="174" spans="1:3">
      <c r="A174" s="26" t="s">
        <v>7167</v>
      </c>
      <c r="B174" s="27" t="s">
        <v>7168</v>
      </c>
      <c r="C174" s="176"/>
    </row>
    <row r="175" spans="1:3">
      <c r="A175" s="26" t="s">
        <v>7712</v>
      </c>
      <c r="B175" s="3" t="s">
        <v>9836</v>
      </c>
    </row>
  </sheetData>
  <sheetProtection algorithmName="SHA-512" hashValue="GpYsmh17fPNsIeAesDJe9/lXcgXhN7fS5Z3/AiCIEtb5IR5mrXm7Y1cprcx8bwgpuioOL4VI/SLc/HeJxMNYZw==" saltValue="YMKLHIACjMFZG4PBHyH4cA==" spinCount="100000" sheet="1" objects="1" scenarios="1"/>
  <sortState ref="A6:K163">
    <sortCondition ref="K6:K163"/>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2"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183"/>
  <sheetViews>
    <sheetView topLeftCell="A130" zoomScaleNormal="100" workbookViewId="0"/>
  </sheetViews>
  <sheetFormatPr defaultColWidth="9.125" defaultRowHeight="12"/>
  <cols>
    <col min="1" max="1" width="21.25" style="3" customWidth="1"/>
    <col min="2" max="2" width="46.625" style="3" customWidth="1"/>
    <col min="3" max="3" width="56.625" style="24" customWidth="1"/>
    <col min="4" max="4" width="8.625" style="3" customWidth="1"/>
    <col min="5" max="5" width="5.375" style="3" customWidth="1"/>
    <col min="6" max="6" width="5.625" style="3" customWidth="1"/>
    <col min="7" max="7" width="9.375" style="25" customWidth="1"/>
    <col min="8" max="8" width="12.375" style="3" customWidth="1"/>
    <col min="9" max="9" width="7.625" style="3" customWidth="1"/>
    <col min="10" max="16384" width="9.125" style="3"/>
  </cols>
  <sheetData>
    <row r="1" spans="1:11" ht="18.75" customHeight="1" thickBot="1">
      <c r="A1" s="44" t="s">
        <v>2499</v>
      </c>
      <c r="B1" s="47"/>
    </row>
    <row r="2" spans="1:11" s="48" customFormat="1" ht="24.75" thickBot="1">
      <c r="A2" s="6" t="s">
        <v>0</v>
      </c>
      <c r="B2" s="7" t="s">
        <v>1</v>
      </c>
      <c r="C2" s="8" t="s">
        <v>2</v>
      </c>
      <c r="D2" s="169" t="s">
        <v>3498</v>
      </c>
      <c r="E2" s="256" t="s">
        <v>6494</v>
      </c>
      <c r="F2" s="9" t="s">
        <v>4</v>
      </c>
      <c r="G2" s="584" t="s">
        <v>8398</v>
      </c>
      <c r="H2" s="5"/>
      <c r="I2" s="5"/>
      <c r="J2" s="5"/>
    </row>
    <row r="3" spans="1:11" s="48" customFormat="1" ht="15" thickBot="1">
      <c r="A3" s="64" t="s">
        <v>3499</v>
      </c>
      <c r="B3" s="49"/>
      <c r="C3" s="49"/>
      <c r="D3" s="49"/>
      <c r="E3" s="143"/>
      <c r="F3" s="143"/>
      <c r="G3" s="144"/>
      <c r="H3"/>
      <c r="I3" s="5"/>
      <c r="J3" s="5"/>
    </row>
    <row r="4" spans="1:11" s="48" customFormat="1" ht="14.25">
      <c r="A4" s="82" t="s">
        <v>3500</v>
      </c>
      <c r="B4" s="11" t="s">
        <v>3870</v>
      </c>
      <c r="C4" s="11" t="s">
        <v>3870</v>
      </c>
      <c r="D4" s="13">
        <v>13495</v>
      </c>
      <c r="E4" s="14" t="s">
        <v>6495</v>
      </c>
      <c r="F4" s="14" t="s">
        <v>5</v>
      </c>
      <c r="G4" s="14" t="s">
        <v>3663</v>
      </c>
      <c r="H4" s="158"/>
      <c r="I4" s="78"/>
      <c r="J4" s="15"/>
      <c r="K4" s="3"/>
    </row>
    <row r="5" spans="1:11" s="48" customFormat="1" ht="15" thickBot="1">
      <c r="A5" s="82" t="s">
        <v>3501</v>
      </c>
      <c r="B5" s="11" t="s">
        <v>3871</v>
      </c>
      <c r="C5" s="11" t="s">
        <v>3871</v>
      </c>
      <c r="D5" s="13">
        <v>13495</v>
      </c>
      <c r="E5" s="14" t="s">
        <v>6495</v>
      </c>
      <c r="F5" s="14" t="s">
        <v>5</v>
      </c>
      <c r="G5" s="14" t="s">
        <v>3663</v>
      </c>
      <c r="H5" s="158"/>
      <c r="I5" s="78"/>
      <c r="J5" s="15"/>
      <c r="K5" s="3"/>
    </row>
    <row r="6" spans="1:11" s="48" customFormat="1" ht="16.5" thickBot="1">
      <c r="A6" s="137" t="s">
        <v>3504</v>
      </c>
      <c r="B6" s="596"/>
      <c r="C6" s="143"/>
      <c r="D6" s="143"/>
      <c r="E6" s="143"/>
      <c r="F6" s="143"/>
      <c r="G6" s="144"/>
      <c r="H6" s="158"/>
      <c r="I6" s="78"/>
      <c r="J6" s="15"/>
      <c r="K6" s="3"/>
    </row>
    <row r="7" spans="1:11" s="48" customFormat="1" ht="14.25">
      <c r="A7" s="82" t="s">
        <v>3502</v>
      </c>
      <c r="B7" s="11" t="s">
        <v>3872</v>
      </c>
      <c r="C7" s="11" t="s">
        <v>3872</v>
      </c>
      <c r="D7" s="13">
        <v>1500</v>
      </c>
      <c r="E7" s="14" t="s">
        <v>6495</v>
      </c>
      <c r="F7" s="14" t="s">
        <v>5</v>
      </c>
      <c r="G7" s="14" t="s">
        <v>3663</v>
      </c>
      <c r="H7" s="158"/>
      <c r="I7" s="78"/>
      <c r="J7" s="15"/>
      <c r="K7" s="3"/>
    </row>
    <row r="8" spans="1:11" s="48" customFormat="1" ht="24.75" thickBot="1">
      <c r="A8" s="82" t="s">
        <v>3503</v>
      </c>
      <c r="B8" s="11" t="s">
        <v>3873</v>
      </c>
      <c r="C8" s="11" t="s">
        <v>3873</v>
      </c>
      <c r="D8" s="13">
        <v>0</v>
      </c>
      <c r="E8" s="14" t="s">
        <v>6495</v>
      </c>
      <c r="F8" s="14" t="s">
        <v>5</v>
      </c>
      <c r="G8" s="14" t="s">
        <v>3663</v>
      </c>
      <c r="H8"/>
      <c r="I8" s="5"/>
      <c r="J8" s="15"/>
      <c r="K8" s="3"/>
    </row>
    <row r="9" spans="1:11" s="48" customFormat="1" ht="15" thickBot="1">
      <c r="A9" s="64" t="s">
        <v>4078</v>
      </c>
      <c r="B9" s="143"/>
      <c r="C9" s="143"/>
      <c r="D9" s="143"/>
      <c r="E9" s="143"/>
      <c r="F9" s="143"/>
      <c r="G9" s="144"/>
      <c r="H9" s="158"/>
      <c r="I9" s="78"/>
      <c r="J9" s="15"/>
      <c r="K9" s="3"/>
    </row>
    <row r="10" spans="1:11" s="48" customFormat="1" ht="14.25">
      <c r="A10" s="82" t="s">
        <v>4079</v>
      </c>
      <c r="B10" s="11" t="s">
        <v>4082</v>
      </c>
      <c r="C10" s="11" t="s">
        <v>4082</v>
      </c>
      <c r="D10" s="13">
        <v>8095</v>
      </c>
      <c r="E10" s="14" t="s">
        <v>6495</v>
      </c>
      <c r="F10" s="14" t="s">
        <v>5</v>
      </c>
      <c r="G10" s="14" t="s">
        <v>3663</v>
      </c>
      <c r="H10" s="158"/>
      <c r="I10" s="78"/>
      <c r="J10" s="15"/>
      <c r="K10" s="3"/>
    </row>
    <row r="11" spans="1:11" s="48" customFormat="1" ht="15" thickBot="1">
      <c r="A11" s="82" t="s">
        <v>4080</v>
      </c>
      <c r="B11" s="11" t="s">
        <v>4083</v>
      </c>
      <c r="C11" s="11" t="s">
        <v>4083</v>
      </c>
      <c r="D11" s="13">
        <v>0</v>
      </c>
      <c r="E11" s="14" t="s">
        <v>6495</v>
      </c>
      <c r="F11" s="14" t="s">
        <v>5</v>
      </c>
      <c r="G11" s="14" t="s">
        <v>3663</v>
      </c>
      <c r="H11" s="158"/>
      <c r="I11" s="78"/>
      <c r="J11" s="15"/>
      <c r="K11" s="3"/>
    </row>
    <row r="12" spans="1:11" s="48" customFormat="1" ht="15" thickBot="1">
      <c r="A12" s="137" t="s">
        <v>4081</v>
      </c>
      <c r="B12" s="143"/>
      <c r="C12" s="143"/>
      <c r="D12" s="143"/>
      <c r="E12" s="143"/>
      <c r="F12" s="143"/>
      <c r="G12" s="144"/>
      <c r="H12" s="158"/>
      <c r="I12" s="78"/>
      <c r="J12" s="15"/>
      <c r="K12" s="3"/>
    </row>
    <row r="13" spans="1:11" s="48" customFormat="1" ht="14.25">
      <c r="A13" s="82" t="s">
        <v>4084</v>
      </c>
      <c r="B13" s="11" t="s">
        <v>4085</v>
      </c>
      <c r="C13" s="11" t="s">
        <v>4085</v>
      </c>
      <c r="D13" s="13">
        <v>900</v>
      </c>
      <c r="E13" s="14" t="s">
        <v>6495</v>
      </c>
      <c r="F13" s="14" t="s">
        <v>5</v>
      </c>
      <c r="G13" s="14" t="s">
        <v>3663</v>
      </c>
      <c r="H13"/>
      <c r="I13" s="5"/>
      <c r="J13" s="15"/>
      <c r="K13" s="3"/>
    </row>
    <row r="14" spans="1:11" s="48" customFormat="1" ht="15" thickBot="1">
      <c r="A14" s="82" t="s">
        <v>4086</v>
      </c>
      <c r="B14" s="11" t="s">
        <v>4087</v>
      </c>
      <c r="C14" s="11" t="s">
        <v>4087</v>
      </c>
      <c r="D14" s="13">
        <v>0</v>
      </c>
      <c r="E14" s="14" t="s">
        <v>6495</v>
      </c>
      <c r="F14" s="14" t="s">
        <v>5</v>
      </c>
      <c r="G14" s="14" t="s">
        <v>3663</v>
      </c>
      <c r="H14"/>
      <c r="I14" s="5"/>
      <c r="J14" s="15"/>
      <c r="K14" s="3"/>
    </row>
    <row r="15" spans="1:11" s="48" customFormat="1" ht="15" thickBot="1">
      <c r="A15" s="137" t="s">
        <v>2501</v>
      </c>
      <c r="B15" s="143"/>
      <c r="C15" s="143"/>
      <c r="D15" s="143"/>
      <c r="E15" s="143"/>
      <c r="F15" s="143"/>
      <c r="G15" s="144"/>
      <c r="H15" s="158"/>
      <c r="I15" s="78"/>
      <c r="J15" s="15"/>
      <c r="K15" s="3"/>
    </row>
    <row r="16" spans="1:11" s="48" customFormat="1" ht="24">
      <c r="A16" s="82" t="s">
        <v>4090</v>
      </c>
      <c r="B16" s="11" t="s">
        <v>4091</v>
      </c>
      <c r="C16" s="11" t="s">
        <v>4091</v>
      </c>
      <c r="D16" s="13">
        <v>0</v>
      </c>
      <c r="E16" s="14" t="s">
        <v>6495</v>
      </c>
      <c r="F16" s="14" t="s">
        <v>1293</v>
      </c>
      <c r="G16" s="14" t="s">
        <v>3663</v>
      </c>
      <c r="H16" s="769" t="s">
        <v>9008</v>
      </c>
      <c r="I16" s="5"/>
      <c r="J16" s="15"/>
      <c r="K16" s="3"/>
    </row>
    <row r="17" spans="1:11" s="48" customFormat="1" ht="24">
      <c r="A17" s="50" t="s">
        <v>406</v>
      </c>
      <c r="B17" s="11" t="s">
        <v>3880</v>
      </c>
      <c r="C17" s="11" t="s">
        <v>3881</v>
      </c>
      <c r="D17" s="51">
        <v>0</v>
      </c>
      <c r="E17" s="14" t="s">
        <v>6495</v>
      </c>
      <c r="F17" s="14" t="s">
        <v>1293</v>
      </c>
      <c r="G17" s="14" t="s">
        <v>3663</v>
      </c>
      <c r="H17"/>
      <c r="I17" s="5"/>
      <c r="J17" s="15"/>
      <c r="K17" s="3"/>
    </row>
    <row r="18" spans="1:11" s="48" customFormat="1" ht="15" thickBot="1">
      <c r="A18" s="80" t="s">
        <v>407</v>
      </c>
      <c r="B18" s="11" t="s">
        <v>3882</v>
      </c>
      <c r="C18" s="11" t="s">
        <v>3882</v>
      </c>
      <c r="D18" s="51">
        <v>0</v>
      </c>
      <c r="E18" s="14" t="s">
        <v>6495</v>
      </c>
      <c r="F18" s="14" t="s">
        <v>1293</v>
      </c>
      <c r="G18" s="14" t="s">
        <v>3663</v>
      </c>
      <c r="H18"/>
      <c r="I18" s="5"/>
      <c r="J18" s="15"/>
      <c r="K18" s="3"/>
    </row>
    <row r="19" spans="1:11" s="48" customFormat="1" ht="15" thickBot="1">
      <c r="A19" s="52" t="s">
        <v>355</v>
      </c>
      <c r="B19" s="143"/>
      <c r="C19" s="143"/>
      <c r="D19" s="143"/>
      <c r="E19" s="143"/>
      <c r="F19" s="143"/>
      <c r="G19" s="144"/>
      <c r="H19" s="158"/>
      <c r="I19" s="78"/>
      <c r="J19" s="15"/>
      <c r="K19" s="3"/>
    </row>
    <row r="20" spans="1:11" s="48" customFormat="1" ht="15" thickBot="1">
      <c r="A20" s="50" t="s">
        <v>356</v>
      </c>
      <c r="B20" s="56" t="s">
        <v>2595</v>
      </c>
      <c r="C20" s="56" t="s">
        <v>2595</v>
      </c>
      <c r="D20" s="51">
        <v>1500</v>
      </c>
      <c r="E20" s="14" t="s">
        <v>6495</v>
      </c>
      <c r="F20" s="14" t="s">
        <v>1293</v>
      </c>
      <c r="G20" s="14" t="s">
        <v>3663</v>
      </c>
      <c r="H20" s="158"/>
      <c r="I20" s="78"/>
      <c r="J20" s="15"/>
      <c r="K20" s="3"/>
    </row>
    <row r="21" spans="1:11" s="48" customFormat="1" ht="15" thickBot="1">
      <c r="A21" s="64" t="s">
        <v>4174</v>
      </c>
      <c r="B21" s="143"/>
      <c r="C21" s="143"/>
      <c r="D21" s="143"/>
      <c r="E21" s="143"/>
      <c r="F21" s="143"/>
      <c r="G21" s="144"/>
      <c r="H21" s="158"/>
      <c r="I21" s="78"/>
      <c r="J21" s="15"/>
      <c r="K21" s="3"/>
    </row>
    <row r="22" spans="1:11" s="48" customFormat="1" ht="24.75" thickBot="1">
      <c r="A22" s="50" t="s">
        <v>357</v>
      </c>
      <c r="B22" s="56" t="s">
        <v>2596</v>
      </c>
      <c r="C22" s="56" t="s">
        <v>2596</v>
      </c>
      <c r="D22" s="51">
        <v>0</v>
      </c>
      <c r="E22" s="14" t="s">
        <v>6495</v>
      </c>
      <c r="F22" s="14" t="s">
        <v>1293</v>
      </c>
      <c r="G22" s="14" t="s">
        <v>3663</v>
      </c>
      <c r="H22"/>
      <c r="I22" s="5"/>
      <c r="J22" s="15"/>
      <c r="K22" s="3"/>
    </row>
    <row r="23" spans="1:11" ht="18" customHeight="1" thickBot="1">
      <c r="A23" s="137" t="s">
        <v>1905</v>
      </c>
      <c r="B23" s="143"/>
      <c r="C23" s="143"/>
      <c r="D23" s="143"/>
      <c r="E23" s="143"/>
      <c r="F23" s="143"/>
      <c r="G23" s="144"/>
      <c r="H23" s="55"/>
      <c r="I23" s="55"/>
      <c r="J23" s="15"/>
    </row>
    <row r="24" spans="1:11" ht="24.75" thickBot="1">
      <c r="A24" s="57" t="s">
        <v>359</v>
      </c>
      <c r="B24" s="69" t="s">
        <v>11873</v>
      </c>
      <c r="C24" s="99" t="s">
        <v>11874</v>
      </c>
      <c r="D24" s="58">
        <v>0</v>
      </c>
      <c r="E24" s="14" t="s">
        <v>6495</v>
      </c>
      <c r="F24" s="14" t="s">
        <v>1293</v>
      </c>
      <c r="G24" s="14" t="s">
        <v>3663</v>
      </c>
      <c r="H24" s="55"/>
      <c r="I24" s="55"/>
      <c r="J24" s="15"/>
    </row>
    <row r="25" spans="1:11" ht="12.75" thickBot="1">
      <c r="A25" s="163" t="s">
        <v>2500</v>
      </c>
      <c r="B25" s="143"/>
      <c r="C25" s="143"/>
      <c r="D25" s="143"/>
      <c r="E25" s="143"/>
      <c r="F25" s="143"/>
      <c r="G25" s="144"/>
      <c r="H25" s="55"/>
      <c r="I25" s="55"/>
      <c r="J25" s="15"/>
    </row>
    <row r="26" spans="1:11">
      <c r="A26" s="77" t="s">
        <v>408</v>
      </c>
      <c r="B26" s="11" t="s">
        <v>3874</v>
      </c>
      <c r="C26" s="12" t="s">
        <v>6072</v>
      </c>
      <c r="D26" s="58">
        <v>0</v>
      </c>
      <c r="E26" s="14" t="s">
        <v>6495</v>
      </c>
      <c r="F26" s="14" t="s">
        <v>1293</v>
      </c>
      <c r="G26" s="14" t="s">
        <v>3663</v>
      </c>
      <c r="H26" s="55"/>
      <c r="I26" s="55"/>
      <c r="J26" s="15"/>
    </row>
    <row r="27" spans="1:11" ht="12.75" thickBot="1">
      <c r="A27" s="77" t="s">
        <v>3590</v>
      </c>
      <c r="B27" s="11" t="s">
        <v>3875</v>
      </c>
      <c r="C27" s="12" t="s">
        <v>6073</v>
      </c>
      <c r="D27" s="58">
        <v>0</v>
      </c>
      <c r="E27" s="14" t="s">
        <v>6495</v>
      </c>
      <c r="F27" s="14" t="s">
        <v>1293</v>
      </c>
      <c r="G27" s="14" t="s">
        <v>3663</v>
      </c>
      <c r="H27" s="55"/>
      <c r="I27" s="55"/>
      <c r="J27" s="15"/>
    </row>
    <row r="28" spans="1:11" ht="12.75" thickBot="1">
      <c r="A28" s="163" t="s">
        <v>2500</v>
      </c>
      <c r="B28" s="143"/>
      <c r="C28" s="143"/>
      <c r="D28" s="143"/>
      <c r="E28" s="143"/>
      <c r="F28" s="143"/>
      <c r="G28" s="144"/>
      <c r="H28" s="55"/>
      <c r="I28" s="55"/>
      <c r="J28" s="15"/>
    </row>
    <row r="29" spans="1:11">
      <c r="A29" s="77" t="s">
        <v>2228</v>
      </c>
      <c r="B29" s="11" t="s">
        <v>3876</v>
      </c>
      <c r="C29" s="12" t="s">
        <v>6074</v>
      </c>
      <c r="D29" s="58">
        <v>0</v>
      </c>
      <c r="E29" s="14" t="s">
        <v>6495</v>
      </c>
      <c r="F29" s="14" t="s">
        <v>1293</v>
      </c>
      <c r="G29" s="14" t="s">
        <v>3663</v>
      </c>
      <c r="H29" s="55"/>
      <c r="I29" s="55"/>
      <c r="J29" s="15"/>
    </row>
    <row r="30" spans="1:11" s="849" customFormat="1">
      <c r="A30" s="616"/>
      <c r="B30" s="18"/>
      <c r="C30" s="22"/>
      <c r="D30" s="953"/>
      <c r="E30" s="22"/>
      <c r="F30" s="20"/>
      <c r="G30" s="20"/>
      <c r="H30" s="55"/>
      <c r="I30" s="55"/>
      <c r="J30" s="854"/>
    </row>
    <row r="31" spans="1:11" ht="15.75" customHeight="1" thickBot="1">
      <c r="A31" s="158"/>
      <c r="B31" s="158"/>
      <c r="C31" s="158"/>
      <c r="D31" s="158"/>
      <c r="E31" s="22"/>
      <c r="F31" s="59"/>
      <c r="G31" s="59"/>
      <c r="H31" s="60" t="s">
        <v>351</v>
      </c>
      <c r="I31" s="78"/>
      <c r="J31" s="15"/>
    </row>
    <row r="32" spans="1:11" s="849" customFormat="1" ht="15.75" customHeight="1" thickBot="1">
      <c r="A32" s="850" t="s">
        <v>0</v>
      </c>
      <c r="B32" s="111" t="s">
        <v>1</v>
      </c>
      <c r="C32" s="112" t="s">
        <v>2</v>
      </c>
      <c r="D32" s="565" t="s">
        <v>3498</v>
      </c>
      <c r="E32" s="968" t="s">
        <v>6494</v>
      </c>
      <c r="F32" s="853" t="s">
        <v>4</v>
      </c>
      <c r="G32" s="584" t="s">
        <v>8398</v>
      </c>
      <c r="H32" s="852" t="s">
        <v>352</v>
      </c>
      <c r="I32" s="852" t="s">
        <v>353</v>
      </c>
      <c r="J32" s="854"/>
    </row>
    <row r="33" spans="1:10" s="849" customFormat="1" ht="15.75" customHeight="1" thickBot="1">
      <c r="A33" s="1218" t="s">
        <v>11893</v>
      </c>
      <c r="B33" s="858"/>
      <c r="C33" s="858"/>
      <c r="D33" s="858"/>
      <c r="E33" s="858"/>
      <c r="F33" s="858"/>
      <c r="G33" s="858"/>
      <c r="H33" s="858"/>
      <c r="I33" s="393"/>
      <c r="J33" s="854"/>
    </row>
    <row r="34" spans="1:10" s="849" customFormat="1" ht="24">
      <c r="A34" s="50" t="s">
        <v>9912</v>
      </c>
      <c r="B34" s="56" t="s">
        <v>9907</v>
      </c>
      <c r="C34" s="56" t="s">
        <v>9907</v>
      </c>
      <c r="D34" s="986">
        <v>3.48</v>
      </c>
      <c r="E34" s="14" t="s">
        <v>6496</v>
      </c>
      <c r="F34" s="14" t="s">
        <v>9909</v>
      </c>
      <c r="G34" s="14" t="s">
        <v>9910</v>
      </c>
      <c r="H34" s="974">
        <v>35</v>
      </c>
      <c r="I34" s="974">
        <v>499</v>
      </c>
      <c r="J34" s="854"/>
    </row>
    <row r="35" spans="1:10" s="849" customFormat="1" ht="24">
      <c r="A35" s="50" t="s">
        <v>9912</v>
      </c>
      <c r="B35" s="56" t="s">
        <v>9907</v>
      </c>
      <c r="C35" s="56" t="s">
        <v>9907</v>
      </c>
      <c r="D35" s="986">
        <v>3.26</v>
      </c>
      <c r="E35" s="14" t="s">
        <v>6496</v>
      </c>
      <c r="F35" s="14" t="s">
        <v>9909</v>
      </c>
      <c r="G35" s="14" t="s">
        <v>9910</v>
      </c>
      <c r="H35" s="974">
        <v>500</v>
      </c>
      <c r="I35" s="974">
        <v>999</v>
      </c>
      <c r="J35" s="854"/>
    </row>
    <row r="36" spans="1:10" s="849" customFormat="1" ht="24">
      <c r="A36" s="50" t="s">
        <v>9912</v>
      </c>
      <c r="B36" s="56" t="s">
        <v>9907</v>
      </c>
      <c r="C36" s="56" t="s">
        <v>9907</v>
      </c>
      <c r="D36" s="986">
        <v>3.11</v>
      </c>
      <c r="E36" s="14" t="s">
        <v>6496</v>
      </c>
      <c r="F36" s="14" t="s">
        <v>9909</v>
      </c>
      <c r="G36" s="14" t="s">
        <v>9910</v>
      </c>
      <c r="H36" s="974">
        <v>1000</v>
      </c>
      <c r="I36" s="974">
        <v>1999</v>
      </c>
      <c r="J36" s="854"/>
    </row>
    <row r="37" spans="1:10" s="849" customFormat="1" ht="24">
      <c r="A37" s="50" t="s">
        <v>9912</v>
      </c>
      <c r="B37" s="56" t="s">
        <v>9907</v>
      </c>
      <c r="C37" s="56" t="s">
        <v>9907</v>
      </c>
      <c r="D37" s="986">
        <v>2.4900000000000002</v>
      </c>
      <c r="E37" s="14" t="s">
        <v>6496</v>
      </c>
      <c r="F37" s="14" t="s">
        <v>9909</v>
      </c>
      <c r="G37" s="14" t="s">
        <v>9910</v>
      </c>
      <c r="H37" s="974">
        <v>2000</v>
      </c>
      <c r="I37" s="974">
        <v>3999</v>
      </c>
      <c r="J37" s="854"/>
    </row>
    <row r="38" spans="1:10" s="849" customFormat="1" ht="24">
      <c r="A38" s="50" t="s">
        <v>9912</v>
      </c>
      <c r="B38" s="56" t="s">
        <v>9907</v>
      </c>
      <c r="C38" s="56" t="s">
        <v>9907</v>
      </c>
      <c r="D38" s="986">
        <v>2.37</v>
      </c>
      <c r="E38" s="14" t="s">
        <v>6496</v>
      </c>
      <c r="F38" s="14" t="s">
        <v>9909</v>
      </c>
      <c r="G38" s="14" t="s">
        <v>9910</v>
      </c>
      <c r="H38" s="974">
        <v>4000</v>
      </c>
      <c r="I38" s="974">
        <v>9999</v>
      </c>
      <c r="J38" s="854"/>
    </row>
    <row r="39" spans="1:10" s="849" customFormat="1" ht="24">
      <c r="A39" s="50" t="s">
        <v>9912</v>
      </c>
      <c r="B39" s="56" t="s">
        <v>9907</v>
      </c>
      <c r="C39" s="56" t="s">
        <v>9907</v>
      </c>
      <c r="D39" s="986">
        <v>2.33</v>
      </c>
      <c r="E39" s="14" t="s">
        <v>6496</v>
      </c>
      <c r="F39" s="14" t="s">
        <v>9909</v>
      </c>
      <c r="G39" s="14" t="s">
        <v>9910</v>
      </c>
      <c r="H39" s="974">
        <v>10000</v>
      </c>
      <c r="I39" s="974">
        <v>29999</v>
      </c>
      <c r="J39" s="854"/>
    </row>
    <row r="40" spans="1:10" s="849" customFormat="1" ht="24">
      <c r="A40" s="50" t="s">
        <v>9912</v>
      </c>
      <c r="B40" s="56" t="s">
        <v>9907</v>
      </c>
      <c r="C40" s="56" t="s">
        <v>9907</v>
      </c>
      <c r="D40" s="986">
        <v>2.2599999999999998</v>
      </c>
      <c r="E40" s="14" t="s">
        <v>6496</v>
      </c>
      <c r="F40" s="14" t="s">
        <v>9909</v>
      </c>
      <c r="G40" s="14" t="s">
        <v>9910</v>
      </c>
      <c r="H40" s="974">
        <v>30000</v>
      </c>
      <c r="I40" s="974">
        <v>49999</v>
      </c>
      <c r="J40" s="854"/>
    </row>
    <row r="41" spans="1:10" s="849" customFormat="1" ht="24">
      <c r="A41" s="50" t="s">
        <v>9912</v>
      </c>
      <c r="B41" s="56" t="s">
        <v>9907</v>
      </c>
      <c r="C41" s="56" t="s">
        <v>9907</v>
      </c>
      <c r="D41" s="986">
        <v>2.04</v>
      </c>
      <c r="E41" s="14" t="s">
        <v>6496</v>
      </c>
      <c r="F41" s="14" t="s">
        <v>9909</v>
      </c>
      <c r="G41" s="14" t="s">
        <v>9910</v>
      </c>
      <c r="H41" s="974">
        <v>50000</v>
      </c>
      <c r="I41" s="974">
        <v>99999</v>
      </c>
      <c r="J41" s="854"/>
    </row>
    <row r="42" spans="1:10" s="849" customFormat="1" ht="24.75" thickBot="1">
      <c r="A42" s="50" t="s">
        <v>9912</v>
      </c>
      <c r="B42" s="56" t="s">
        <v>9907</v>
      </c>
      <c r="C42" s="56" t="s">
        <v>9907</v>
      </c>
      <c r="D42" s="986">
        <v>1.83</v>
      </c>
      <c r="E42" s="14" t="s">
        <v>6496</v>
      </c>
      <c r="F42" s="14" t="s">
        <v>9909</v>
      </c>
      <c r="G42" s="14" t="s">
        <v>9910</v>
      </c>
      <c r="H42" s="974">
        <v>100000</v>
      </c>
      <c r="I42" s="974">
        <v>999999</v>
      </c>
      <c r="J42" s="854"/>
    </row>
    <row r="43" spans="1:10" s="849" customFormat="1" ht="15.75" customHeight="1" thickBot="1">
      <c r="A43" s="1218" t="s">
        <v>11894</v>
      </c>
      <c r="B43" s="858"/>
      <c r="C43" s="858"/>
      <c r="D43" s="858"/>
      <c r="E43" s="858"/>
      <c r="F43" s="858"/>
      <c r="G43" s="858"/>
      <c r="H43" s="858"/>
      <c r="I43" s="393"/>
      <c r="J43" s="854"/>
    </row>
    <row r="44" spans="1:10" s="849" customFormat="1" ht="24">
      <c r="A44" s="50" t="s">
        <v>9913</v>
      </c>
      <c r="B44" s="56" t="s">
        <v>9908</v>
      </c>
      <c r="C44" s="56" t="s">
        <v>9908</v>
      </c>
      <c r="D44" s="986">
        <v>3.48</v>
      </c>
      <c r="E44" s="14" t="s">
        <v>6496</v>
      </c>
      <c r="F44" s="14" t="s">
        <v>9911</v>
      </c>
      <c r="G44" s="14" t="s">
        <v>9910</v>
      </c>
      <c r="H44" s="974">
        <v>35</v>
      </c>
      <c r="I44" s="974">
        <v>499</v>
      </c>
      <c r="J44" s="854"/>
    </row>
    <row r="45" spans="1:10" s="849" customFormat="1" ht="24">
      <c r="A45" s="50" t="s">
        <v>9913</v>
      </c>
      <c r="B45" s="56" t="s">
        <v>9908</v>
      </c>
      <c r="C45" s="56" t="s">
        <v>9908</v>
      </c>
      <c r="D45" s="986">
        <v>3.26</v>
      </c>
      <c r="E45" s="14" t="s">
        <v>6496</v>
      </c>
      <c r="F45" s="14" t="s">
        <v>9911</v>
      </c>
      <c r="G45" s="14" t="s">
        <v>9910</v>
      </c>
      <c r="H45" s="974">
        <v>500</v>
      </c>
      <c r="I45" s="974">
        <v>999</v>
      </c>
      <c r="J45" s="854"/>
    </row>
    <row r="46" spans="1:10" s="849" customFormat="1" ht="24">
      <c r="A46" s="50" t="s">
        <v>9913</v>
      </c>
      <c r="B46" s="56" t="s">
        <v>9908</v>
      </c>
      <c r="C46" s="56" t="s">
        <v>9908</v>
      </c>
      <c r="D46" s="986">
        <v>3.11</v>
      </c>
      <c r="E46" s="14" t="s">
        <v>6496</v>
      </c>
      <c r="F46" s="14" t="s">
        <v>9911</v>
      </c>
      <c r="G46" s="14" t="s">
        <v>9910</v>
      </c>
      <c r="H46" s="974">
        <v>1000</v>
      </c>
      <c r="I46" s="974">
        <v>1999</v>
      </c>
      <c r="J46" s="854"/>
    </row>
    <row r="47" spans="1:10" s="849" customFormat="1" ht="24">
      <c r="A47" s="50" t="s">
        <v>9913</v>
      </c>
      <c r="B47" s="56" t="s">
        <v>9908</v>
      </c>
      <c r="C47" s="56" t="s">
        <v>9908</v>
      </c>
      <c r="D47" s="986">
        <v>2.4900000000000002</v>
      </c>
      <c r="E47" s="14" t="s">
        <v>6496</v>
      </c>
      <c r="F47" s="14" t="s">
        <v>9911</v>
      </c>
      <c r="G47" s="14" t="s">
        <v>9910</v>
      </c>
      <c r="H47" s="974">
        <v>2000</v>
      </c>
      <c r="I47" s="974">
        <v>3999</v>
      </c>
      <c r="J47" s="854"/>
    </row>
    <row r="48" spans="1:10" s="849" customFormat="1" ht="24">
      <c r="A48" s="50" t="s">
        <v>9913</v>
      </c>
      <c r="B48" s="56" t="s">
        <v>9908</v>
      </c>
      <c r="C48" s="56" t="s">
        <v>9908</v>
      </c>
      <c r="D48" s="986">
        <v>2.37</v>
      </c>
      <c r="E48" s="14" t="s">
        <v>6496</v>
      </c>
      <c r="F48" s="14" t="s">
        <v>9911</v>
      </c>
      <c r="G48" s="14" t="s">
        <v>9910</v>
      </c>
      <c r="H48" s="974">
        <v>4000</v>
      </c>
      <c r="I48" s="974">
        <v>9999</v>
      </c>
      <c r="J48" s="854"/>
    </row>
    <row r="49" spans="1:10" s="849" customFormat="1" ht="24">
      <c r="A49" s="50" t="s">
        <v>9913</v>
      </c>
      <c r="B49" s="56" t="s">
        <v>9908</v>
      </c>
      <c r="C49" s="56" t="s">
        <v>9908</v>
      </c>
      <c r="D49" s="986">
        <v>2.33</v>
      </c>
      <c r="E49" s="14" t="s">
        <v>6496</v>
      </c>
      <c r="F49" s="14" t="s">
        <v>9911</v>
      </c>
      <c r="G49" s="14" t="s">
        <v>9910</v>
      </c>
      <c r="H49" s="974">
        <v>10000</v>
      </c>
      <c r="I49" s="974">
        <v>29999</v>
      </c>
      <c r="J49" s="854"/>
    </row>
    <row r="50" spans="1:10" s="849" customFormat="1" ht="24">
      <c r="A50" s="50" t="s">
        <v>9913</v>
      </c>
      <c r="B50" s="56" t="s">
        <v>9908</v>
      </c>
      <c r="C50" s="56" t="s">
        <v>9908</v>
      </c>
      <c r="D50" s="986">
        <v>2.2599999999999998</v>
      </c>
      <c r="E50" s="14" t="s">
        <v>6496</v>
      </c>
      <c r="F50" s="14" t="s">
        <v>9911</v>
      </c>
      <c r="G50" s="14" t="s">
        <v>9910</v>
      </c>
      <c r="H50" s="974">
        <v>30000</v>
      </c>
      <c r="I50" s="974">
        <v>49999</v>
      </c>
      <c r="J50" s="854"/>
    </row>
    <row r="51" spans="1:10" s="849" customFormat="1" ht="24">
      <c r="A51" s="50" t="s">
        <v>9913</v>
      </c>
      <c r="B51" s="56" t="s">
        <v>9908</v>
      </c>
      <c r="C51" s="56" t="s">
        <v>9908</v>
      </c>
      <c r="D51" s="986">
        <v>2.04</v>
      </c>
      <c r="E51" s="14" t="s">
        <v>6496</v>
      </c>
      <c r="F51" s="14" t="s">
        <v>9911</v>
      </c>
      <c r="G51" s="14" t="s">
        <v>9910</v>
      </c>
      <c r="H51" s="974">
        <v>50000</v>
      </c>
      <c r="I51" s="974">
        <v>99999</v>
      </c>
      <c r="J51" s="854"/>
    </row>
    <row r="52" spans="1:10" s="849" customFormat="1" ht="24.75" thickBot="1">
      <c r="A52" s="50" t="s">
        <v>9913</v>
      </c>
      <c r="B52" s="56" t="s">
        <v>9908</v>
      </c>
      <c r="C52" s="56" t="s">
        <v>9908</v>
      </c>
      <c r="D52" s="986">
        <v>1.83</v>
      </c>
      <c r="E52" s="14" t="s">
        <v>6496</v>
      </c>
      <c r="F52" s="14" t="s">
        <v>9911</v>
      </c>
      <c r="G52" s="14" t="s">
        <v>9910</v>
      </c>
      <c r="H52" s="974">
        <v>100000</v>
      </c>
      <c r="I52" s="974">
        <v>999999</v>
      </c>
      <c r="J52" s="854"/>
    </row>
    <row r="53" spans="1:10" ht="17.25" customHeight="1" thickBot="1">
      <c r="A53" s="163" t="s">
        <v>2501</v>
      </c>
      <c r="B53" s="143"/>
      <c r="C53" s="143"/>
      <c r="D53" s="143"/>
      <c r="E53" s="143"/>
      <c r="F53" s="143"/>
      <c r="G53" s="143"/>
      <c r="H53" s="143"/>
      <c r="I53" s="144"/>
      <c r="J53" s="15"/>
    </row>
    <row r="54" spans="1:10" ht="24">
      <c r="A54" s="50" t="s">
        <v>360</v>
      </c>
      <c r="B54" s="56" t="s">
        <v>2591</v>
      </c>
      <c r="C54" s="56" t="s">
        <v>2592</v>
      </c>
      <c r="D54" s="51">
        <v>2500</v>
      </c>
      <c r="E54" s="14" t="s">
        <v>6495</v>
      </c>
      <c r="F54" s="14" t="s">
        <v>1293</v>
      </c>
      <c r="G54" s="14" t="s">
        <v>3663</v>
      </c>
      <c r="H54" s="973">
        <v>0</v>
      </c>
      <c r="I54" s="973">
        <v>4</v>
      </c>
      <c r="J54" s="15"/>
    </row>
    <row r="55" spans="1:10" ht="24">
      <c r="A55" s="50" t="s">
        <v>360</v>
      </c>
      <c r="B55" s="56" t="s">
        <v>2591</v>
      </c>
      <c r="C55" s="56" t="s">
        <v>2592</v>
      </c>
      <c r="D55" s="51">
        <v>2000</v>
      </c>
      <c r="E55" s="14" t="s">
        <v>6495</v>
      </c>
      <c r="F55" s="14" t="s">
        <v>1293</v>
      </c>
      <c r="G55" s="14" t="s">
        <v>3663</v>
      </c>
      <c r="H55" s="973">
        <v>5</v>
      </c>
      <c r="I55" s="973">
        <v>19</v>
      </c>
      <c r="J55" s="15"/>
    </row>
    <row r="56" spans="1:10" ht="24">
      <c r="A56" s="50" t="s">
        <v>360</v>
      </c>
      <c r="B56" s="56" t="s">
        <v>2591</v>
      </c>
      <c r="C56" s="56" t="s">
        <v>2592</v>
      </c>
      <c r="D56" s="51">
        <v>1200</v>
      </c>
      <c r="E56" s="14" t="s">
        <v>6495</v>
      </c>
      <c r="F56" s="14" t="s">
        <v>1293</v>
      </c>
      <c r="G56" s="14" t="s">
        <v>3663</v>
      </c>
      <c r="H56" s="974">
        <v>20</v>
      </c>
      <c r="I56" s="974">
        <v>44</v>
      </c>
      <c r="J56" s="15"/>
    </row>
    <row r="57" spans="1:10" ht="24">
      <c r="A57" s="50" t="s">
        <v>360</v>
      </c>
      <c r="B57" s="56" t="s">
        <v>2591</v>
      </c>
      <c r="C57" s="56" t="s">
        <v>2592</v>
      </c>
      <c r="D57" s="51">
        <v>900</v>
      </c>
      <c r="E57" s="14" t="s">
        <v>6495</v>
      </c>
      <c r="F57" s="14" t="s">
        <v>1293</v>
      </c>
      <c r="G57" s="14" t="s">
        <v>3663</v>
      </c>
      <c r="H57" s="974">
        <v>45</v>
      </c>
      <c r="I57" s="974">
        <v>94</v>
      </c>
      <c r="J57" s="15"/>
    </row>
    <row r="58" spans="1:10" ht="24">
      <c r="A58" s="50" t="s">
        <v>360</v>
      </c>
      <c r="B58" s="56" t="s">
        <v>2591</v>
      </c>
      <c r="C58" s="56" t="s">
        <v>2592</v>
      </c>
      <c r="D58" s="51">
        <v>750</v>
      </c>
      <c r="E58" s="14" t="s">
        <v>6495</v>
      </c>
      <c r="F58" s="14" t="s">
        <v>1293</v>
      </c>
      <c r="G58" s="14" t="s">
        <v>3663</v>
      </c>
      <c r="H58" s="974">
        <v>95</v>
      </c>
      <c r="I58" s="974">
        <v>194</v>
      </c>
      <c r="J58" s="15"/>
    </row>
    <row r="59" spans="1:10" ht="24.75" thickBot="1">
      <c r="A59" s="50" t="s">
        <v>360</v>
      </c>
      <c r="B59" s="56" t="s">
        <v>2591</v>
      </c>
      <c r="C59" s="56" t="s">
        <v>2592</v>
      </c>
      <c r="D59" s="51">
        <v>550</v>
      </c>
      <c r="E59" s="14" t="s">
        <v>6495</v>
      </c>
      <c r="F59" s="14" t="s">
        <v>1293</v>
      </c>
      <c r="G59" s="14" t="s">
        <v>3663</v>
      </c>
      <c r="H59" s="974">
        <v>195</v>
      </c>
      <c r="I59" s="974">
        <v>195</v>
      </c>
      <c r="J59" s="15"/>
    </row>
    <row r="60" spans="1:10" ht="24.75" thickBot="1">
      <c r="A60" s="6" t="s">
        <v>0</v>
      </c>
      <c r="B60" s="7" t="s">
        <v>1</v>
      </c>
      <c r="C60" s="8" t="s">
        <v>2</v>
      </c>
      <c r="D60" s="169" t="s">
        <v>3498</v>
      </c>
      <c r="E60" s="256" t="s">
        <v>6494</v>
      </c>
      <c r="F60" s="9" t="s">
        <v>4</v>
      </c>
      <c r="G60" s="584" t="s">
        <v>8398</v>
      </c>
      <c r="H60" s="8" t="s">
        <v>352</v>
      </c>
      <c r="I60" s="8" t="s">
        <v>353</v>
      </c>
      <c r="J60" s="15"/>
    </row>
    <row r="61" spans="1:10" ht="15" customHeight="1" thickBot="1">
      <c r="A61" s="163" t="s">
        <v>2502</v>
      </c>
      <c r="B61" s="143"/>
      <c r="C61" s="143"/>
      <c r="D61" s="143"/>
      <c r="E61" s="143"/>
      <c r="F61" s="143"/>
      <c r="G61" s="143"/>
      <c r="H61" s="143"/>
      <c r="I61" s="144"/>
      <c r="J61" s="15"/>
    </row>
    <row r="62" spans="1:10" ht="24">
      <c r="A62" s="63" t="s">
        <v>372</v>
      </c>
      <c r="B62" s="168" t="s">
        <v>2593</v>
      </c>
      <c r="C62" s="56" t="s">
        <v>2594</v>
      </c>
      <c r="D62" s="51">
        <v>2500</v>
      </c>
      <c r="E62" s="14" t="s">
        <v>6495</v>
      </c>
      <c r="F62" s="14" t="s">
        <v>1293</v>
      </c>
      <c r="G62" s="14" t="s">
        <v>3663</v>
      </c>
      <c r="H62" s="975">
        <v>0</v>
      </c>
      <c r="I62" s="975">
        <v>9</v>
      </c>
      <c r="J62" s="15"/>
    </row>
    <row r="63" spans="1:10" ht="24">
      <c r="A63" s="63" t="s">
        <v>372</v>
      </c>
      <c r="B63" s="168" t="s">
        <v>2593</v>
      </c>
      <c r="C63" s="56" t="s">
        <v>2594</v>
      </c>
      <c r="D63" s="51">
        <v>2000</v>
      </c>
      <c r="E63" s="14" t="s">
        <v>6495</v>
      </c>
      <c r="F63" s="14" t="s">
        <v>1293</v>
      </c>
      <c r="G63" s="14" t="s">
        <v>3663</v>
      </c>
      <c r="H63" s="975">
        <v>10</v>
      </c>
      <c r="I63" s="975">
        <v>24</v>
      </c>
      <c r="J63" s="15"/>
    </row>
    <row r="64" spans="1:10" ht="24">
      <c r="A64" s="63" t="s">
        <v>372</v>
      </c>
      <c r="B64" s="168" t="s">
        <v>2593</v>
      </c>
      <c r="C64" s="56" t="s">
        <v>2594</v>
      </c>
      <c r="D64" s="51">
        <v>1200</v>
      </c>
      <c r="E64" s="14" t="s">
        <v>6495</v>
      </c>
      <c r="F64" s="14" t="s">
        <v>1293</v>
      </c>
      <c r="G64" s="14" t="s">
        <v>3663</v>
      </c>
      <c r="H64" s="975">
        <v>25</v>
      </c>
      <c r="I64" s="975">
        <v>49</v>
      </c>
      <c r="J64" s="15"/>
    </row>
    <row r="65" spans="1:11" ht="24">
      <c r="A65" s="63" t="s">
        <v>372</v>
      </c>
      <c r="B65" s="168" t="s">
        <v>2593</v>
      </c>
      <c r="C65" s="56" t="s">
        <v>2594</v>
      </c>
      <c r="D65" s="51">
        <v>900</v>
      </c>
      <c r="E65" s="14" t="s">
        <v>6495</v>
      </c>
      <c r="F65" s="14" t="s">
        <v>1293</v>
      </c>
      <c r="G65" s="14" t="s">
        <v>3663</v>
      </c>
      <c r="H65" s="975">
        <v>50</v>
      </c>
      <c r="I65" s="975">
        <v>99</v>
      </c>
      <c r="J65" s="15"/>
    </row>
    <row r="66" spans="1:11" ht="24">
      <c r="A66" s="63" t="s">
        <v>372</v>
      </c>
      <c r="B66" s="168" t="s">
        <v>2593</v>
      </c>
      <c r="C66" s="56" t="s">
        <v>2594</v>
      </c>
      <c r="D66" s="51">
        <v>750</v>
      </c>
      <c r="E66" s="14" t="s">
        <v>6495</v>
      </c>
      <c r="F66" s="14" t="s">
        <v>1293</v>
      </c>
      <c r="G66" s="14" t="s">
        <v>3663</v>
      </c>
      <c r="H66" s="975">
        <v>100</v>
      </c>
      <c r="I66" s="975">
        <v>199</v>
      </c>
      <c r="J66" s="15"/>
    </row>
    <row r="67" spans="1:11" ht="24.75" thickBot="1">
      <c r="A67" s="63" t="s">
        <v>372</v>
      </c>
      <c r="B67" s="168" t="s">
        <v>2593</v>
      </c>
      <c r="C67" s="56" t="s">
        <v>2594</v>
      </c>
      <c r="D67" s="51">
        <v>550</v>
      </c>
      <c r="E67" s="14" t="s">
        <v>6495</v>
      </c>
      <c r="F67" s="14" t="s">
        <v>1293</v>
      </c>
      <c r="G67" s="14" t="s">
        <v>3663</v>
      </c>
      <c r="H67" s="975">
        <v>200</v>
      </c>
      <c r="I67" s="975">
        <v>200</v>
      </c>
      <c r="J67" s="15"/>
    </row>
    <row r="68" spans="1:11" ht="12.75" thickBot="1">
      <c r="A68" s="163" t="s">
        <v>2503</v>
      </c>
      <c r="B68" s="143"/>
      <c r="C68" s="143"/>
      <c r="D68" s="143"/>
      <c r="E68" s="143"/>
      <c r="F68" s="143"/>
      <c r="G68" s="143"/>
      <c r="H68" s="143"/>
      <c r="I68" s="144"/>
      <c r="J68" s="15"/>
    </row>
    <row r="69" spans="1:11" ht="15" customHeight="1">
      <c r="A69" s="54" t="s">
        <v>383</v>
      </c>
      <c r="B69" s="11" t="s">
        <v>3877</v>
      </c>
      <c r="C69" s="12" t="s">
        <v>6072</v>
      </c>
      <c r="D69" s="53">
        <v>1990</v>
      </c>
      <c r="E69" s="14" t="s">
        <v>6495</v>
      </c>
      <c r="F69" s="14" t="s">
        <v>1293</v>
      </c>
      <c r="G69" s="14" t="s">
        <v>3663</v>
      </c>
      <c r="H69" s="975">
        <v>0</v>
      </c>
      <c r="I69" s="975">
        <v>1</v>
      </c>
      <c r="J69" s="15"/>
    </row>
    <row r="70" spans="1:11" ht="15" customHeight="1">
      <c r="A70" s="54" t="s">
        <v>383</v>
      </c>
      <c r="B70" s="11" t="s">
        <v>3877</v>
      </c>
      <c r="C70" s="12" t="s">
        <v>6072</v>
      </c>
      <c r="D70" s="53">
        <v>1970</v>
      </c>
      <c r="E70" s="14" t="s">
        <v>6495</v>
      </c>
      <c r="F70" s="14" t="s">
        <v>1293</v>
      </c>
      <c r="G70" s="14" t="s">
        <v>3663</v>
      </c>
      <c r="H70" s="975">
        <v>2</v>
      </c>
      <c r="I70" s="975">
        <v>3</v>
      </c>
      <c r="J70" s="15"/>
    </row>
    <row r="71" spans="1:11" ht="15" customHeight="1">
      <c r="A71" s="54" t="s">
        <v>383</v>
      </c>
      <c r="B71" s="11" t="s">
        <v>3877</v>
      </c>
      <c r="C71" s="12" t="s">
        <v>6072</v>
      </c>
      <c r="D71" s="53">
        <v>1950</v>
      </c>
      <c r="E71" s="14" t="s">
        <v>6495</v>
      </c>
      <c r="F71" s="14" t="s">
        <v>1293</v>
      </c>
      <c r="G71" s="14" t="s">
        <v>3663</v>
      </c>
      <c r="H71" s="975">
        <v>4</v>
      </c>
      <c r="I71" s="975">
        <v>10</v>
      </c>
      <c r="J71" s="15"/>
    </row>
    <row r="72" spans="1:11" ht="15" customHeight="1">
      <c r="A72" s="54" t="s">
        <v>383</v>
      </c>
      <c r="B72" s="11" t="s">
        <v>3877</v>
      </c>
      <c r="C72" s="12" t="s">
        <v>6072</v>
      </c>
      <c r="D72" s="53">
        <v>1670</v>
      </c>
      <c r="E72" s="14" t="s">
        <v>6495</v>
      </c>
      <c r="F72" s="14" t="s">
        <v>1293</v>
      </c>
      <c r="G72" s="14" t="s">
        <v>3663</v>
      </c>
      <c r="H72" s="975">
        <v>11</v>
      </c>
      <c r="I72" s="975">
        <v>25</v>
      </c>
      <c r="J72" s="15"/>
    </row>
    <row r="73" spans="1:11" ht="15" customHeight="1">
      <c r="A73" s="54" t="s">
        <v>383</v>
      </c>
      <c r="B73" s="11" t="s">
        <v>3877</v>
      </c>
      <c r="C73" s="12" t="s">
        <v>6072</v>
      </c>
      <c r="D73" s="53">
        <v>1650</v>
      </c>
      <c r="E73" s="14" t="s">
        <v>6495</v>
      </c>
      <c r="F73" s="14" t="s">
        <v>1293</v>
      </c>
      <c r="G73" s="14" t="s">
        <v>3663</v>
      </c>
      <c r="H73" s="975">
        <v>26</v>
      </c>
      <c r="I73" s="975">
        <v>50</v>
      </c>
      <c r="J73" s="15"/>
    </row>
    <row r="74" spans="1:11" ht="15" customHeight="1">
      <c r="A74" s="54" t="s">
        <v>383</v>
      </c>
      <c r="B74" s="11" t="s">
        <v>3877</v>
      </c>
      <c r="C74" s="12" t="s">
        <v>6072</v>
      </c>
      <c r="D74" s="53">
        <v>1600</v>
      </c>
      <c r="E74" s="14" t="s">
        <v>6495</v>
      </c>
      <c r="F74" s="14" t="s">
        <v>1293</v>
      </c>
      <c r="G74" s="14" t="s">
        <v>3663</v>
      </c>
      <c r="H74" s="975">
        <v>51</v>
      </c>
      <c r="I74" s="975">
        <v>100</v>
      </c>
      <c r="J74" s="15"/>
    </row>
    <row r="75" spans="1:11" ht="15" customHeight="1">
      <c r="A75" s="54" t="s">
        <v>383</v>
      </c>
      <c r="B75" s="11" t="s">
        <v>3877</v>
      </c>
      <c r="C75" s="12" t="s">
        <v>6072</v>
      </c>
      <c r="D75" s="53">
        <v>1550</v>
      </c>
      <c r="E75" s="14" t="s">
        <v>6495</v>
      </c>
      <c r="F75" s="14" t="s">
        <v>1293</v>
      </c>
      <c r="G75" s="14" t="s">
        <v>3663</v>
      </c>
      <c r="H75" s="975">
        <v>101</v>
      </c>
      <c r="I75" s="975">
        <v>200</v>
      </c>
      <c r="J75" s="15"/>
    </row>
    <row r="76" spans="1:11" s="55" customFormat="1" ht="15" customHeight="1">
      <c r="A76" s="54" t="s">
        <v>383</v>
      </c>
      <c r="B76" s="11" t="s">
        <v>3877</v>
      </c>
      <c r="C76" s="12" t="s">
        <v>6072</v>
      </c>
      <c r="D76" s="53">
        <v>1250</v>
      </c>
      <c r="E76" s="14" t="s">
        <v>6495</v>
      </c>
      <c r="F76" s="14" t="s">
        <v>1293</v>
      </c>
      <c r="G76" s="14" t="s">
        <v>3663</v>
      </c>
      <c r="H76" s="975">
        <v>201</v>
      </c>
      <c r="I76" s="975">
        <v>500</v>
      </c>
      <c r="J76" s="15"/>
      <c r="K76" s="3"/>
    </row>
    <row r="77" spans="1:11" s="48" customFormat="1" ht="15" customHeight="1">
      <c r="A77" s="54" t="s">
        <v>383</v>
      </c>
      <c r="B77" s="11" t="s">
        <v>3877</v>
      </c>
      <c r="C77" s="12" t="s">
        <v>6072</v>
      </c>
      <c r="D77" s="53">
        <v>1200</v>
      </c>
      <c r="E77" s="14" t="s">
        <v>6495</v>
      </c>
      <c r="F77" s="14" t="s">
        <v>1293</v>
      </c>
      <c r="G77" s="14" t="s">
        <v>3663</v>
      </c>
      <c r="H77" s="975">
        <v>501</v>
      </c>
      <c r="I77" s="975">
        <v>1000</v>
      </c>
      <c r="J77" s="15"/>
      <c r="K77" s="3"/>
    </row>
    <row r="78" spans="1:11" ht="15" customHeight="1">
      <c r="A78" s="54" t="s">
        <v>383</v>
      </c>
      <c r="B78" s="11" t="s">
        <v>3877</v>
      </c>
      <c r="C78" s="12" t="s">
        <v>6072</v>
      </c>
      <c r="D78" s="53">
        <v>1180</v>
      </c>
      <c r="E78" s="14" t="s">
        <v>6495</v>
      </c>
      <c r="F78" s="14" t="s">
        <v>1293</v>
      </c>
      <c r="G78" s="14" t="s">
        <v>3663</v>
      </c>
      <c r="H78" s="975">
        <v>1001</v>
      </c>
      <c r="I78" s="975">
        <v>2000</v>
      </c>
      <c r="J78" s="15"/>
    </row>
    <row r="79" spans="1:11" ht="15" customHeight="1">
      <c r="A79" s="54" t="s">
        <v>383</v>
      </c>
      <c r="B79" s="11" t="s">
        <v>3877</v>
      </c>
      <c r="C79" s="12" t="s">
        <v>6072</v>
      </c>
      <c r="D79" s="53">
        <v>1150</v>
      </c>
      <c r="E79" s="14" t="s">
        <v>6495</v>
      </c>
      <c r="F79" s="14" t="s">
        <v>1293</v>
      </c>
      <c r="G79" s="14" t="s">
        <v>3663</v>
      </c>
      <c r="H79" s="975">
        <v>2001</v>
      </c>
      <c r="I79" s="975">
        <v>5000</v>
      </c>
      <c r="J79" s="15"/>
    </row>
    <row r="80" spans="1:11">
      <c r="A80" s="118" t="s">
        <v>3589</v>
      </c>
      <c r="B80" s="11" t="s">
        <v>3878</v>
      </c>
      <c r="C80" s="12" t="s">
        <v>6073</v>
      </c>
      <c r="D80" s="13">
        <v>1990</v>
      </c>
      <c r="E80" s="14" t="s">
        <v>6495</v>
      </c>
      <c r="F80" s="14" t="s">
        <v>1293</v>
      </c>
      <c r="G80" s="14" t="s">
        <v>3663</v>
      </c>
      <c r="H80" s="976">
        <v>0</v>
      </c>
      <c r="I80" s="976">
        <v>1</v>
      </c>
      <c r="J80" s="15"/>
    </row>
    <row r="81" spans="1:10">
      <c r="A81" s="57" t="s">
        <v>3589</v>
      </c>
      <c r="B81" s="11" t="s">
        <v>3878</v>
      </c>
      <c r="C81" s="12" t="s">
        <v>6073</v>
      </c>
      <c r="D81" s="13">
        <v>1970</v>
      </c>
      <c r="E81" s="14" t="s">
        <v>6495</v>
      </c>
      <c r="F81" s="14" t="s">
        <v>1293</v>
      </c>
      <c r="G81" s="14" t="s">
        <v>3663</v>
      </c>
      <c r="H81" s="976">
        <v>2</v>
      </c>
      <c r="I81" s="976">
        <v>3</v>
      </c>
      <c r="J81" s="15"/>
    </row>
    <row r="82" spans="1:10">
      <c r="A82" s="57" t="s">
        <v>3589</v>
      </c>
      <c r="B82" s="11" t="s">
        <v>3878</v>
      </c>
      <c r="C82" s="12" t="s">
        <v>6073</v>
      </c>
      <c r="D82" s="13">
        <v>1950</v>
      </c>
      <c r="E82" s="14" t="s">
        <v>6495</v>
      </c>
      <c r="F82" s="14" t="s">
        <v>1293</v>
      </c>
      <c r="G82" s="14" t="s">
        <v>3663</v>
      </c>
      <c r="H82" s="976">
        <v>4</v>
      </c>
      <c r="I82" s="976">
        <v>10</v>
      </c>
      <c r="J82" s="15"/>
    </row>
    <row r="83" spans="1:10">
      <c r="A83" s="57" t="s">
        <v>3589</v>
      </c>
      <c r="B83" s="11" t="s">
        <v>3878</v>
      </c>
      <c r="C83" s="12" t="s">
        <v>6073</v>
      </c>
      <c r="D83" s="13">
        <v>1670</v>
      </c>
      <c r="E83" s="14" t="s">
        <v>6495</v>
      </c>
      <c r="F83" s="14" t="s">
        <v>1293</v>
      </c>
      <c r="G83" s="14" t="s">
        <v>3663</v>
      </c>
      <c r="H83" s="976">
        <v>11</v>
      </c>
      <c r="I83" s="976">
        <v>25</v>
      </c>
      <c r="J83" s="15"/>
    </row>
    <row r="84" spans="1:10">
      <c r="A84" s="57" t="s">
        <v>3589</v>
      </c>
      <c r="B84" s="11" t="s">
        <v>3878</v>
      </c>
      <c r="C84" s="12" t="s">
        <v>6073</v>
      </c>
      <c r="D84" s="13">
        <v>1650</v>
      </c>
      <c r="E84" s="14" t="s">
        <v>6495</v>
      </c>
      <c r="F84" s="14" t="s">
        <v>1293</v>
      </c>
      <c r="G84" s="14" t="s">
        <v>3663</v>
      </c>
      <c r="H84" s="976">
        <v>26</v>
      </c>
      <c r="I84" s="976">
        <v>50</v>
      </c>
      <c r="J84" s="15"/>
    </row>
    <row r="85" spans="1:10">
      <c r="A85" s="57" t="s">
        <v>3589</v>
      </c>
      <c r="B85" s="11" t="s">
        <v>3878</v>
      </c>
      <c r="C85" s="12" t="s">
        <v>6073</v>
      </c>
      <c r="D85" s="13">
        <v>1600</v>
      </c>
      <c r="E85" s="14" t="s">
        <v>6495</v>
      </c>
      <c r="F85" s="14" t="s">
        <v>1293</v>
      </c>
      <c r="G85" s="14" t="s">
        <v>3663</v>
      </c>
      <c r="H85" s="976">
        <v>51</v>
      </c>
      <c r="I85" s="976">
        <v>100</v>
      </c>
      <c r="J85" s="15"/>
    </row>
    <row r="86" spans="1:10">
      <c r="A86" s="57" t="s">
        <v>3589</v>
      </c>
      <c r="B86" s="11" t="s">
        <v>3878</v>
      </c>
      <c r="C86" s="12" t="s">
        <v>6073</v>
      </c>
      <c r="D86" s="13">
        <v>1550</v>
      </c>
      <c r="E86" s="14" t="s">
        <v>6495</v>
      </c>
      <c r="F86" s="14" t="s">
        <v>1293</v>
      </c>
      <c r="G86" s="14" t="s">
        <v>3663</v>
      </c>
      <c r="H86" s="976">
        <v>101</v>
      </c>
      <c r="I86" s="976">
        <v>200</v>
      </c>
      <c r="J86" s="15"/>
    </row>
    <row r="87" spans="1:10">
      <c r="A87" s="57" t="s">
        <v>3589</v>
      </c>
      <c r="B87" s="11" t="s">
        <v>3878</v>
      </c>
      <c r="C87" s="12" t="s">
        <v>6073</v>
      </c>
      <c r="D87" s="13">
        <v>1250</v>
      </c>
      <c r="E87" s="14" t="s">
        <v>6495</v>
      </c>
      <c r="F87" s="14" t="s">
        <v>1293</v>
      </c>
      <c r="G87" s="14" t="s">
        <v>3663</v>
      </c>
      <c r="H87" s="976">
        <v>201</v>
      </c>
      <c r="I87" s="976">
        <v>500</v>
      </c>
      <c r="J87" s="15"/>
    </row>
    <row r="88" spans="1:10">
      <c r="A88" s="57" t="s">
        <v>3589</v>
      </c>
      <c r="B88" s="11" t="s">
        <v>3878</v>
      </c>
      <c r="C88" s="12" t="s">
        <v>6073</v>
      </c>
      <c r="D88" s="13">
        <v>1200</v>
      </c>
      <c r="E88" s="14" t="s">
        <v>6495</v>
      </c>
      <c r="F88" s="14" t="s">
        <v>1293</v>
      </c>
      <c r="G88" s="14" t="s">
        <v>3663</v>
      </c>
      <c r="H88" s="976">
        <v>501</v>
      </c>
      <c r="I88" s="976">
        <v>1000</v>
      </c>
      <c r="J88" s="15"/>
    </row>
    <row r="89" spans="1:10">
      <c r="A89" s="57" t="s">
        <v>3589</v>
      </c>
      <c r="B89" s="11" t="s">
        <v>3878</v>
      </c>
      <c r="C89" s="12" t="s">
        <v>6073</v>
      </c>
      <c r="D89" s="13">
        <v>1180</v>
      </c>
      <c r="E89" s="14" t="s">
        <v>6495</v>
      </c>
      <c r="F89" s="14" t="s">
        <v>1293</v>
      </c>
      <c r="G89" s="14" t="s">
        <v>3663</v>
      </c>
      <c r="H89" s="976">
        <v>1001</v>
      </c>
      <c r="I89" s="976">
        <v>2000</v>
      </c>
      <c r="J89" s="15"/>
    </row>
    <row r="90" spans="1:10" ht="12.75" thickBot="1">
      <c r="A90" s="57" t="s">
        <v>3589</v>
      </c>
      <c r="B90" s="11" t="s">
        <v>3878</v>
      </c>
      <c r="C90" s="12" t="s">
        <v>6073</v>
      </c>
      <c r="D90" s="13">
        <v>1150</v>
      </c>
      <c r="E90" s="14" t="s">
        <v>6495</v>
      </c>
      <c r="F90" s="14" t="s">
        <v>1293</v>
      </c>
      <c r="G90" s="14" t="s">
        <v>3663</v>
      </c>
      <c r="H90" s="976">
        <v>2001</v>
      </c>
      <c r="I90" s="976">
        <v>5000</v>
      </c>
      <c r="J90" s="15"/>
    </row>
    <row r="91" spans="1:10" ht="24.75" thickBot="1">
      <c r="A91" s="6" t="s">
        <v>0</v>
      </c>
      <c r="B91" s="7" t="s">
        <v>1</v>
      </c>
      <c r="C91" s="8" t="s">
        <v>2</v>
      </c>
      <c r="D91" s="169" t="s">
        <v>3498</v>
      </c>
      <c r="E91" s="256" t="s">
        <v>6494</v>
      </c>
      <c r="F91" s="9" t="s">
        <v>4</v>
      </c>
      <c r="G91" s="584" t="s">
        <v>8398</v>
      </c>
      <c r="H91" s="8" t="s">
        <v>352</v>
      </c>
      <c r="I91" s="8" t="s">
        <v>353</v>
      </c>
      <c r="J91" s="15"/>
    </row>
    <row r="92" spans="1:10" ht="12.75" thickBot="1">
      <c r="A92" s="163" t="s">
        <v>2504</v>
      </c>
      <c r="B92" s="143"/>
      <c r="C92" s="143"/>
      <c r="D92" s="143"/>
      <c r="E92" s="143"/>
      <c r="F92" s="143"/>
      <c r="G92" s="143"/>
      <c r="H92" s="143"/>
      <c r="I92" s="144"/>
      <c r="J92" s="15"/>
    </row>
    <row r="93" spans="1:10">
      <c r="A93" s="118" t="s">
        <v>2226</v>
      </c>
      <c r="B93" s="11" t="s">
        <v>3879</v>
      </c>
      <c r="C93" s="12" t="s">
        <v>6074</v>
      </c>
      <c r="D93" s="13">
        <v>8040</v>
      </c>
      <c r="E93" s="14" t="s">
        <v>6495</v>
      </c>
      <c r="F93" s="14" t="s">
        <v>1293</v>
      </c>
      <c r="G93" s="14" t="s">
        <v>3663</v>
      </c>
      <c r="H93" s="977">
        <v>1</v>
      </c>
      <c r="I93" s="978">
        <v>100</v>
      </c>
      <c r="J93" s="15"/>
    </row>
    <row r="94" spans="1:10">
      <c r="A94" s="57" t="s">
        <v>2226</v>
      </c>
      <c r="B94" s="11" t="s">
        <v>3879</v>
      </c>
      <c r="C94" s="12" t="s">
        <v>6074</v>
      </c>
      <c r="D94" s="13">
        <v>7520</v>
      </c>
      <c r="E94" s="14" t="s">
        <v>6495</v>
      </c>
      <c r="F94" s="14" t="s">
        <v>1293</v>
      </c>
      <c r="G94" s="14" t="s">
        <v>3663</v>
      </c>
      <c r="H94" s="979">
        <v>101</v>
      </c>
      <c r="I94" s="980">
        <v>200</v>
      </c>
      <c r="J94" s="15"/>
    </row>
    <row r="95" spans="1:10">
      <c r="A95" s="57" t="s">
        <v>2226</v>
      </c>
      <c r="B95" s="11" t="s">
        <v>3879</v>
      </c>
      <c r="C95" s="12" t="s">
        <v>6074</v>
      </c>
      <c r="D95" s="13">
        <v>7160</v>
      </c>
      <c r="E95" s="14" t="s">
        <v>6495</v>
      </c>
      <c r="F95" s="14" t="s">
        <v>1293</v>
      </c>
      <c r="G95" s="14" t="s">
        <v>3663</v>
      </c>
      <c r="H95" s="979">
        <v>201</v>
      </c>
      <c r="I95" s="980">
        <v>500</v>
      </c>
      <c r="J95" s="15"/>
    </row>
    <row r="96" spans="1:10">
      <c r="A96" s="57" t="s">
        <v>2226</v>
      </c>
      <c r="B96" s="11" t="s">
        <v>3879</v>
      </c>
      <c r="C96" s="12" t="s">
        <v>6074</v>
      </c>
      <c r="D96" s="13">
        <v>6950</v>
      </c>
      <c r="E96" s="14" t="s">
        <v>6495</v>
      </c>
      <c r="F96" s="14" t="s">
        <v>1293</v>
      </c>
      <c r="G96" s="14" t="s">
        <v>3663</v>
      </c>
      <c r="H96" s="979">
        <v>501</v>
      </c>
      <c r="I96" s="980">
        <v>1000</v>
      </c>
      <c r="J96" s="15"/>
    </row>
    <row r="97" spans="1:10" ht="12.75" thickBot="1">
      <c r="A97" s="57" t="s">
        <v>2226</v>
      </c>
      <c r="B97" s="11" t="s">
        <v>3879</v>
      </c>
      <c r="C97" s="12" t="s">
        <v>6074</v>
      </c>
      <c r="D97" s="13">
        <v>6810</v>
      </c>
      <c r="E97" s="14" t="s">
        <v>6495</v>
      </c>
      <c r="F97" s="14" t="s">
        <v>1293</v>
      </c>
      <c r="G97" s="14" t="s">
        <v>3663</v>
      </c>
      <c r="H97" s="979">
        <v>1001</v>
      </c>
      <c r="I97" s="976">
        <v>1500</v>
      </c>
      <c r="J97" s="15"/>
    </row>
    <row r="98" spans="1:10" ht="24.75" thickBot="1">
      <c r="A98" s="6" t="s">
        <v>0</v>
      </c>
      <c r="B98" s="7" t="s">
        <v>1</v>
      </c>
      <c r="C98" s="8" t="s">
        <v>2</v>
      </c>
      <c r="D98" s="169" t="s">
        <v>3498</v>
      </c>
      <c r="E98" s="256" t="s">
        <v>6494</v>
      </c>
      <c r="F98" s="9" t="s">
        <v>4</v>
      </c>
      <c r="G98" s="584" t="s">
        <v>8398</v>
      </c>
      <c r="H98" s="8" t="s">
        <v>352</v>
      </c>
      <c r="I98" s="8" t="s">
        <v>353</v>
      </c>
      <c r="J98" s="15"/>
    </row>
    <row r="99" spans="1:10" ht="12.75" thickBot="1">
      <c r="A99" s="163" t="s">
        <v>2501</v>
      </c>
      <c r="B99" s="143"/>
      <c r="C99" s="143"/>
      <c r="D99" s="143"/>
      <c r="E99" s="143"/>
      <c r="F99" s="143"/>
      <c r="G99" s="143"/>
      <c r="H99" s="143"/>
      <c r="I99" s="144"/>
      <c r="J99" s="15"/>
    </row>
    <row r="100" spans="1:10" ht="24">
      <c r="A100" s="170" t="s">
        <v>4088</v>
      </c>
      <c r="B100" s="186" t="s">
        <v>4089</v>
      </c>
      <c r="C100" s="12" t="s">
        <v>6075</v>
      </c>
      <c r="D100" s="13">
        <v>2500</v>
      </c>
      <c r="E100" s="14" t="s">
        <v>6495</v>
      </c>
      <c r="F100" s="14" t="s">
        <v>1293</v>
      </c>
      <c r="G100" s="14" t="s">
        <v>3663</v>
      </c>
      <c r="H100" s="981">
        <v>0</v>
      </c>
      <c r="I100" s="981">
        <v>4</v>
      </c>
      <c r="J100" s="15"/>
    </row>
    <row r="101" spans="1:10" ht="24">
      <c r="A101" s="170" t="s">
        <v>4088</v>
      </c>
      <c r="B101" s="186" t="s">
        <v>4089</v>
      </c>
      <c r="C101" s="12" t="s">
        <v>6075</v>
      </c>
      <c r="D101" s="13">
        <v>2000</v>
      </c>
      <c r="E101" s="14" t="s">
        <v>6495</v>
      </c>
      <c r="F101" s="14" t="s">
        <v>1293</v>
      </c>
      <c r="G101" s="14" t="s">
        <v>3663</v>
      </c>
      <c r="H101" s="981">
        <v>5</v>
      </c>
      <c r="I101" s="981">
        <v>19</v>
      </c>
      <c r="J101" s="15"/>
    </row>
    <row r="102" spans="1:10" ht="24">
      <c r="A102" s="170" t="s">
        <v>4088</v>
      </c>
      <c r="B102" s="186" t="s">
        <v>4089</v>
      </c>
      <c r="C102" s="12" t="s">
        <v>6075</v>
      </c>
      <c r="D102" s="13">
        <v>1200</v>
      </c>
      <c r="E102" s="14" t="s">
        <v>6495</v>
      </c>
      <c r="F102" s="14" t="s">
        <v>1293</v>
      </c>
      <c r="G102" s="14" t="s">
        <v>3663</v>
      </c>
      <c r="H102" s="981">
        <v>20</v>
      </c>
      <c r="I102" s="981">
        <v>44</v>
      </c>
      <c r="J102" s="15"/>
    </row>
    <row r="103" spans="1:10" ht="24">
      <c r="A103" s="170" t="s">
        <v>4088</v>
      </c>
      <c r="B103" s="186" t="s">
        <v>4089</v>
      </c>
      <c r="C103" s="12" t="s">
        <v>6075</v>
      </c>
      <c r="D103" s="13">
        <v>900</v>
      </c>
      <c r="E103" s="14" t="s">
        <v>6495</v>
      </c>
      <c r="F103" s="14" t="s">
        <v>1293</v>
      </c>
      <c r="G103" s="14" t="s">
        <v>3663</v>
      </c>
      <c r="H103" s="981">
        <v>45</v>
      </c>
      <c r="I103" s="981">
        <v>94</v>
      </c>
      <c r="J103" s="15"/>
    </row>
    <row r="104" spans="1:10" ht="24">
      <c r="A104" s="170" t="s">
        <v>4088</v>
      </c>
      <c r="B104" s="186" t="s">
        <v>4089</v>
      </c>
      <c r="C104" s="12" t="s">
        <v>6075</v>
      </c>
      <c r="D104" s="13">
        <v>750</v>
      </c>
      <c r="E104" s="14" t="s">
        <v>6495</v>
      </c>
      <c r="F104" s="14" t="s">
        <v>1293</v>
      </c>
      <c r="G104" s="14" t="s">
        <v>3663</v>
      </c>
      <c r="H104" s="981">
        <v>95</v>
      </c>
      <c r="I104" s="981">
        <v>194</v>
      </c>
      <c r="J104" s="15"/>
    </row>
    <row r="105" spans="1:10" ht="24.75" thickBot="1">
      <c r="A105" s="170" t="s">
        <v>4088</v>
      </c>
      <c r="B105" s="186" t="s">
        <v>4089</v>
      </c>
      <c r="C105" s="12" t="s">
        <v>6075</v>
      </c>
      <c r="D105" s="13">
        <v>550</v>
      </c>
      <c r="E105" s="14" t="s">
        <v>6495</v>
      </c>
      <c r="F105" s="14" t="s">
        <v>1293</v>
      </c>
      <c r="G105" s="14" t="s">
        <v>3663</v>
      </c>
      <c r="H105" s="981">
        <v>195</v>
      </c>
      <c r="I105" s="981">
        <v>195</v>
      </c>
      <c r="J105" s="15"/>
    </row>
    <row r="106" spans="1:10" s="382" customFormat="1" ht="24.75" thickBot="1">
      <c r="A106" s="310" t="s">
        <v>0</v>
      </c>
      <c r="B106" s="311" t="s">
        <v>1</v>
      </c>
      <c r="C106" s="312" t="s">
        <v>2</v>
      </c>
      <c r="D106" s="315" t="s">
        <v>3498</v>
      </c>
      <c r="E106" s="559" t="s">
        <v>6494</v>
      </c>
      <c r="F106" s="313" t="s">
        <v>4</v>
      </c>
      <c r="G106" s="584" t="s">
        <v>8398</v>
      </c>
      <c r="H106" s="312" t="s">
        <v>352</v>
      </c>
      <c r="I106" s="312" t="s">
        <v>353</v>
      </c>
      <c r="J106" s="383"/>
    </row>
    <row r="107" spans="1:10" s="382" customFormat="1" ht="12.75" thickBot="1">
      <c r="A107" s="394" t="s">
        <v>8221</v>
      </c>
      <c r="B107" s="389"/>
      <c r="C107" s="389"/>
      <c r="D107" s="389"/>
      <c r="E107" s="389"/>
      <c r="F107" s="389"/>
      <c r="G107" s="389"/>
      <c r="H107" s="389"/>
      <c r="I107" s="393"/>
      <c r="J107" s="383"/>
    </row>
    <row r="108" spans="1:10" s="382" customFormat="1" ht="26.45" customHeight="1">
      <c r="A108" s="571" t="s">
        <v>358</v>
      </c>
      <c r="B108" s="1214" t="s">
        <v>8220</v>
      </c>
      <c r="C108" s="1215" t="s">
        <v>8222</v>
      </c>
      <c r="D108" s="566">
        <v>5995</v>
      </c>
      <c r="E108" s="567" t="s">
        <v>6495</v>
      </c>
      <c r="F108" s="567" t="s">
        <v>1293</v>
      </c>
      <c r="G108" s="567" t="s">
        <v>3663</v>
      </c>
      <c r="H108" s="568">
        <v>0</v>
      </c>
      <c r="I108" s="568">
        <v>4000</v>
      </c>
      <c r="J108" s="383"/>
    </row>
    <row r="109" spans="1:10" s="382" customFormat="1" ht="26.45" customHeight="1">
      <c r="A109" s="571" t="s">
        <v>358</v>
      </c>
      <c r="B109" s="1214" t="s">
        <v>8220</v>
      </c>
      <c r="C109" s="1215" t="s">
        <v>8222</v>
      </c>
      <c r="D109" s="566">
        <v>10995</v>
      </c>
      <c r="E109" s="567" t="s">
        <v>6495</v>
      </c>
      <c r="F109" s="567" t="s">
        <v>1293</v>
      </c>
      <c r="G109" s="567" t="s">
        <v>3663</v>
      </c>
      <c r="H109" s="568">
        <v>4001</v>
      </c>
      <c r="I109" s="568">
        <v>35000</v>
      </c>
      <c r="J109" s="383"/>
    </row>
    <row r="110" spans="1:10" s="382" customFormat="1">
      <c r="A110" s="560"/>
      <c r="B110" s="849"/>
      <c r="C110" s="22"/>
      <c r="D110" s="19"/>
      <c r="E110" s="20"/>
      <c r="F110" s="20"/>
      <c r="G110" s="20"/>
      <c r="H110" s="253"/>
      <c r="I110" s="253"/>
      <c r="J110" s="383"/>
    </row>
    <row r="111" spans="1:10" ht="12.75">
      <c r="A111" s="382" t="s">
        <v>160</v>
      </c>
      <c r="B111" s="382"/>
      <c r="C111" s="387" t="s">
        <v>8399</v>
      </c>
      <c r="F111" s="25"/>
      <c r="I111" s="5"/>
    </row>
    <row r="112" spans="1:10">
      <c r="A112" s="385" t="s">
        <v>5</v>
      </c>
      <c r="B112" s="382" t="s">
        <v>161</v>
      </c>
      <c r="C112" s="854" t="s">
        <v>8400</v>
      </c>
      <c r="F112" s="25"/>
    </row>
    <row r="113" spans="1:6">
      <c r="A113" s="385" t="s">
        <v>7</v>
      </c>
      <c r="B113" s="383" t="s">
        <v>162</v>
      </c>
      <c r="C113" s="854" t="s">
        <v>8401</v>
      </c>
      <c r="F113" s="25"/>
    </row>
    <row r="114" spans="1:6">
      <c r="A114" s="385" t="s">
        <v>163</v>
      </c>
      <c r="B114" s="382" t="s">
        <v>164</v>
      </c>
      <c r="C114" s="388" t="s">
        <v>8402</v>
      </c>
      <c r="F114" s="25"/>
    </row>
    <row r="115" spans="1:6">
      <c r="A115" s="385" t="s">
        <v>165</v>
      </c>
      <c r="B115" s="382" t="s">
        <v>166</v>
      </c>
      <c r="C115" s="388" t="s">
        <v>8403</v>
      </c>
      <c r="F115" s="25"/>
    </row>
    <row r="116" spans="1:6">
      <c r="A116" s="385" t="s">
        <v>167</v>
      </c>
      <c r="B116" s="382" t="s">
        <v>168</v>
      </c>
      <c r="C116" s="388" t="s">
        <v>8404</v>
      </c>
      <c r="F116" s="25"/>
    </row>
    <row r="117" spans="1:6">
      <c r="A117" s="385" t="s">
        <v>169</v>
      </c>
      <c r="B117" s="382" t="s">
        <v>170</v>
      </c>
      <c r="C117" s="854" t="s">
        <v>8405</v>
      </c>
      <c r="F117" s="25"/>
    </row>
    <row r="118" spans="1:6">
      <c r="A118" s="26" t="s">
        <v>1292</v>
      </c>
      <c r="B118" s="27" t="s">
        <v>1295</v>
      </c>
      <c r="C118" s="849" t="s">
        <v>8406</v>
      </c>
      <c r="F118" s="25"/>
    </row>
    <row r="119" spans="1:6">
      <c r="A119" s="26" t="s">
        <v>1293</v>
      </c>
      <c r="B119" s="27" t="s">
        <v>1296</v>
      </c>
      <c r="C119" s="854" t="s">
        <v>8407</v>
      </c>
      <c r="F119" s="25"/>
    </row>
    <row r="120" spans="1:6">
      <c r="A120" s="26" t="s">
        <v>1425</v>
      </c>
      <c r="B120" s="27" t="s">
        <v>1424</v>
      </c>
      <c r="C120" s="384"/>
      <c r="F120" s="25"/>
    </row>
    <row r="121" spans="1:6">
      <c r="A121" s="26" t="s">
        <v>1294</v>
      </c>
      <c r="B121" s="27" t="s">
        <v>1297</v>
      </c>
      <c r="C121" s="849"/>
      <c r="F121" s="25"/>
    </row>
    <row r="122" spans="1:6">
      <c r="A122" s="26" t="s">
        <v>171</v>
      </c>
      <c r="B122" s="27" t="s">
        <v>172</v>
      </c>
      <c r="C122" s="384"/>
      <c r="F122" s="25"/>
    </row>
    <row r="123" spans="1:6">
      <c r="A123" s="26" t="s">
        <v>5415</v>
      </c>
      <c r="B123" s="27" t="s">
        <v>5416</v>
      </c>
      <c r="C123" s="864"/>
      <c r="F123" s="25"/>
    </row>
    <row r="124" spans="1:6">
      <c r="A124" s="26" t="s">
        <v>7167</v>
      </c>
      <c r="B124" s="27" t="s">
        <v>7168</v>
      </c>
      <c r="C124" s="176"/>
      <c r="F124" s="25"/>
    </row>
    <row r="125" spans="1:6">
      <c r="A125" s="26" t="s">
        <v>7712</v>
      </c>
      <c r="B125" s="849" t="s">
        <v>9836</v>
      </c>
      <c r="C125" s="344"/>
      <c r="F125" s="25"/>
    </row>
    <row r="126" spans="1:6">
      <c r="F126" s="25"/>
    </row>
    <row r="127" spans="1:6">
      <c r="F127" s="25"/>
    </row>
    <row r="128" spans="1:6">
      <c r="F128" s="25"/>
    </row>
    <row r="129" spans="6:6">
      <c r="F129" s="25"/>
    </row>
    <row r="130" spans="6:6">
      <c r="F130" s="25"/>
    </row>
    <row r="131" spans="6:6">
      <c r="F131" s="25"/>
    </row>
    <row r="132" spans="6:6">
      <c r="F132" s="25"/>
    </row>
    <row r="133" spans="6:6">
      <c r="F133" s="25"/>
    </row>
    <row r="134" spans="6:6">
      <c r="F134" s="25"/>
    </row>
    <row r="135" spans="6:6">
      <c r="F135" s="25"/>
    </row>
    <row r="136" spans="6:6">
      <c r="F136" s="25"/>
    </row>
    <row r="137" spans="6:6">
      <c r="F137" s="25"/>
    </row>
    <row r="138" spans="6:6">
      <c r="F138" s="25"/>
    </row>
    <row r="139" spans="6:6">
      <c r="F139" s="25"/>
    </row>
    <row r="140" spans="6:6">
      <c r="F140" s="25"/>
    </row>
    <row r="141" spans="6:6">
      <c r="F141" s="25"/>
    </row>
    <row r="142" spans="6:6">
      <c r="F142" s="25"/>
    </row>
    <row r="143" spans="6:6">
      <c r="F143" s="25"/>
    </row>
    <row r="144" spans="6:6">
      <c r="F144" s="25"/>
    </row>
    <row r="145" spans="6:6">
      <c r="F145" s="25"/>
    </row>
    <row r="146" spans="6:6">
      <c r="F146" s="25"/>
    </row>
    <row r="147" spans="6:6">
      <c r="F147" s="25"/>
    </row>
    <row r="148" spans="6:6">
      <c r="F148" s="25"/>
    </row>
    <row r="149" spans="6:6">
      <c r="F149" s="25"/>
    </row>
    <row r="150" spans="6:6">
      <c r="F150" s="25"/>
    </row>
    <row r="151" spans="6:6">
      <c r="F151" s="25"/>
    </row>
    <row r="152" spans="6:6">
      <c r="F152" s="25"/>
    </row>
    <row r="153" spans="6:6">
      <c r="F153" s="25"/>
    </row>
    <row r="154" spans="6:6">
      <c r="F154" s="25"/>
    </row>
    <row r="155" spans="6:6">
      <c r="F155" s="25"/>
    </row>
    <row r="156" spans="6:6">
      <c r="F156" s="25"/>
    </row>
    <row r="157" spans="6:6">
      <c r="F157" s="25"/>
    </row>
    <row r="158" spans="6:6">
      <c r="F158" s="25"/>
    </row>
    <row r="159" spans="6:6">
      <c r="F159" s="25"/>
    </row>
    <row r="160" spans="6:6">
      <c r="F160" s="25"/>
    </row>
    <row r="161" spans="6:6">
      <c r="F161" s="25"/>
    </row>
    <row r="162" spans="6:6">
      <c r="F162" s="25"/>
    </row>
    <row r="163" spans="6:6">
      <c r="F163" s="25"/>
    </row>
    <row r="164" spans="6:6">
      <c r="F164" s="25"/>
    </row>
    <row r="165" spans="6:6">
      <c r="F165" s="25"/>
    </row>
    <row r="166" spans="6:6">
      <c r="F166" s="25"/>
    </row>
    <row r="167" spans="6:6">
      <c r="F167" s="25"/>
    </row>
    <row r="168" spans="6:6">
      <c r="F168" s="25"/>
    </row>
    <row r="169" spans="6:6">
      <c r="F169" s="25"/>
    </row>
    <row r="170" spans="6:6">
      <c r="F170" s="25"/>
    </row>
    <row r="171" spans="6:6">
      <c r="F171" s="25"/>
    </row>
    <row r="172" spans="6:6">
      <c r="F172" s="25"/>
    </row>
    <row r="173" spans="6:6">
      <c r="F173" s="25"/>
    </row>
    <row r="174" spans="6:6">
      <c r="F174" s="25"/>
    </row>
    <row r="175" spans="6:6">
      <c r="F175" s="25"/>
    </row>
    <row r="176" spans="6:6">
      <c r="F176" s="25"/>
    </row>
    <row r="177" spans="6:6">
      <c r="F177" s="25"/>
    </row>
    <row r="178" spans="6:6">
      <c r="F178" s="25"/>
    </row>
    <row r="179" spans="6:6">
      <c r="F179" s="25"/>
    </row>
    <row r="180" spans="6:6">
      <c r="F180" s="25"/>
    </row>
    <row r="181" spans="6:6">
      <c r="F181" s="25"/>
    </row>
    <row r="182" spans="6:6">
      <c r="F182" s="25"/>
    </row>
    <row r="183" spans="6:6">
      <c r="F183" s="25"/>
    </row>
  </sheetData>
  <sheetProtection algorithmName="SHA-512" hashValue="nUgBHXV7XgogyqgAFcVWUzQniw9FYUXwz6oD1c0LYqGIh4v0u+AxRsayiG05YrFoFjZQFeEDGSWGVOYBAoyqYw==" saltValue="Wprx7YgMkMSDF6FVXQcGBA==" spinCount="100000" sheet="1" objects="1" scenarios="1"/>
  <customSheetViews>
    <customSheetView guid="{BFA5E16F-D786-453C-82A8-C4AF05421942}" showPageBreaks="1">
      <selection activeCell="D4" sqref="D4"/>
      <pageMargins left="0.5" right="0.5" top="1" bottom="0.92" header="0.5" footer="0.22"/>
      <pageSetup scale="53" fitToHeight="4"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23" type="noConversion"/>
  <pageMargins left="0.5" right="0.5" top="1" bottom="0.92" header="0.5" footer="0.22"/>
  <pageSetup scale="35" fitToHeight="4" orientation="portrait" r:id="rId2"/>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5"/>
  <sheetViews>
    <sheetView zoomScale="90" zoomScaleNormal="90" workbookViewId="0"/>
  </sheetViews>
  <sheetFormatPr defaultColWidth="9.125" defaultRowHeight="12"/>
  <cols>
    <col min="1" max="1" width="26" style="331" customWidth="1"/>
    <col min="2" max="2" width="47.625" style="331" customWidth="1"/>
    <col min="3" max="3" width="55.125" style="344" customWidth="1"/>
    <col min="4" max="4" width="9.625" style="331" customWidth="1"/>
    <col min="5" max="5" width="6.625" style="331" customWidth="1"/>
    <col min="6" max="6" width="9" style="331" customWidth="1"/>
    <col min="7" max="7" width="9.25" style="331" bestFit="1" customWidth="1"/>
    <col min="8" max="9" width="6.625" style="331" customWidth="1"/>
    <col min="10" max="11" width="9.125" style="331"/>
    <col min="12" max="12" width="17.5" style="331" customWidth="1"/>
    <col min="13" max="16384" width="9.125" style="331"/>
  </cols>
  <sheetData>
    <row r="1" spans="1:14" ht="18">
      <c r="A1" s="378" t="s">
        <v>9263</v>
      </c>
      <c r="B1" s="329"/>
      <c r="C1" s="330"/>
      <c r="D1" s="330"/>
    </row>
    <row r="2" spans="1:14" ht="15.75">
      <c r="A2" s="332" t="s">
        <v>7281</v>
      </c>
      <c r="B2" s="333"/>
      <c r="C2" s="330"/>
      <c r="D2" s="330"/>
    </row>
    <row r="4" spans="1:14" ht="16.5" thickBot="1">
      <c r="A4" s="611" t="s">
        <v>351</v>
      </c>
      <c r="B4" s="993"/>
      <c r="C4" s="993"/>
      <c r="D4" s="993"/>
      <c r="E4" s="818"/>
      <c r="F4" s="818"/>
      <c r="H4" s="349"/>
    </row>
    <row r="5" spans="1:14" ht="24">
      <c r="A5" s="335" t="s">
        <v>0</v>
      </c>
      <c r="B5" s="819" t="s">
        <v>1</v>
      </c>
      <c r="C5" s="820" t="s">
        <v>2</v>
      </c>
      <c r="D5" s="778" t="s">
        <v>3</v>
      </c>
      <c r="E5" s="990" t="s">
        <v>6494</v>
      </c>
      <c r="F5" s="994" t="s">
        <v>4</v>
      </c>
      <c r="G5" s="991" t="s">
        <v>8398</v>
      </c>
      <c r="H5" s="336" t="s">
        <v>352</v>
      </c>
      <c r="I5" s="336" t="s">
        <v>353</v>
      </c>
    </row>
    <row r="6" spans="1:14">
      <c r="A6" s="995" t="s">
        <v>9968</v>
      </c>
      <c r="B6" s="996"/>
      <c r="C6" s="997"/>
      <c r="D6" s="997"/>
      <c r="E6" s="997"/>
      <c r="F6" s="997"/>
      <c r="G6" s="997"/>
      <c r="H6" s="997"/>
      <c r="I6" s="998"/>
    </row>
    <row r="7" spans="1:14">
      <c r="A7" s="1013" t="s">
        <v>9969</v>
      </c>
      <c r="B7" s="1014" t="s">
        <v>10888</v>
      </c>
      <c r="C7" s="1014" t="s">
        <v>10888</v>
      </c>
      <c r="D7" s="956">
        <v>130</v>
      </c>
      <c r="E7" s="1015" t="s">
        <v>6496</v>
      </c>
      <c r="F7" s="836" t="s">
        <v>1292</v>
      </c>
      <c r="G7" s="836" t="s">
        <v>3663</v>
      </c>
      <c r="H7" s="1016">
        <v>12</v>
      </c>
      <c r="I7" s="1016">
        <v>12</v>
      </c>
      <c r="L7" s="857"/>
      <c r="M7" s="857"/>
      <c r="N7" s="857"/>
    </row>
    <row r="8" spans="1:14">
      <c r="A8" s="1013" t="s">
        <v>9969</v>
      </c>
      <c r="B8" s="1014" t="s">
        <v>10888</v>
      </c>
      <c r="C8" s="1014" t="s">
        <v>10888</v>
      </c>
      <c r="D8" s="956">
        <v>111</v>
      </c>
      <c r="E8" s="1015" t="s">
        <v>6496</v>
      </c>
      <c r="F8" s="836" t="s">
        <v>1292</v>
      </c>
      <c r="G8" s="836" t="s">
        <v>3663</v>
      </c>
      <c r="H8" s="1016">
        <v>36</v>
      </c>
      <c r="I8" s="1016">
        <v>36</v>
      </c>
      <c r="L8" s="857"/>
      <c r="M8" s="857"/>
      <c r="N8" s="857"/>
    </row>
    <row r="9" spans="1:14">
      <c r="A9" s="1013" t="s">
        <v>9969</v>
      </c>
      <c r="B9" s="1014" t="s">
        <v>10888</v>
      </c>
      <c r="C9" s="1014" t="s">
        <v>10888</v>
      </c>
      <c r="D9" s="956">
        <v>102</v>
      </c>
      <c r="E9" s="1015" t="s">
        <v>6496</v>
      </c>
      <c r="F9" s="836" t="s">
        <v>1292</v>
      </c>
      <c r="G9" s="836" t="s">
        <v>3663</v>
      </c>
      <c r="H9" s="1016">
        <v>60</v>
      </c>
      <c r="I9" s="1016">
        <v>60</v>
      </c>
      <c r="L9" s="857"/>
      <c r="M9" s="857"/>
      <c r="N9" s="857"/>
    </row>
    <row r="10" spans="1:14">
      <c r="A10" s="1013" t="s">
        <v>9970</v>
      </c>
      <c r="B10" s="1014" t="s">
        <v>10889</v>
      </c>
      <c r="C10" s="1014" t="s">
        <v>10889</v>
      </c>
      <c r="D10" s="956">
        <v>281</v>
      </c>
      <c r="E10" s="1015" t="s">
        <v>6496</v>
      </c>
      <c r="F10" s="836" t="s">
        <v>1292</v>
      </c>
      <c r="G10" s="836" t="s">
        <v>3663</v>
      </c>
      <c r="H10" s="1016">
        <v>12</v>
      </c>
      <c r="I10" s="1016">
        <v>12</v>
      </c>
      <c r="L10" s="857"/>
      <c r="M10" s="857"/>
      <c r="N10" s="857"/>
    </row>
    <row r="11" spans="1:14">
      <c r="A11" s="1013" t="s">
        <v>9970</v>
      </c>
      <c r="B11" s="1014" t="s">
        <v>10889</v>
      </c>
      <c r="C11" s="1014" t="s">
        <v>10889</v>
      </c>
      <c r="D11" s="956">
        <v>240</v>
      </c>
      <c r="E11" s="1015" t="s">
        <v>6496</v>
      </c>
      <c r="F11" s="836" t="s">
        <v>1292</v>
      </c>
      <c r="G11" s="836" t="s">
        <v>3663</v>
      </c>
      <c r="H11" s="1016">
        <v>36</v>
      </c>
      <c r="I11" s="1016">
        <v>36</v>
      </c>
      <c r="L11" s="857"/>
      <c r="M11" s="857"/>
      <c r="N11" s="857"/>
    </row>
    <row r="12" spans="1:14">
      <c r="A12" s="1013" t="s">
        <v>9970</v>
      </c>
      <c r="B12" s="1014" t="s">
        <v>10889</v>
      </c>
      <c r="C12" s="1014" t="s">
        <v>10889</v>
      </c>
      <c r="D12" s="956">
        <v>221</v>
      </c>
      <c r="E12" s="1015" t="s">
        <v>6496</v>
      </c>
      <c r="F12" s="836" t="s">
        <v>1292</v>
      </c>
      <c r="G12" s="836" t="s">
        <v>3663</v>
      </c>
      <c r="H12" s="1016">
        <v>60</v>
      </c>
      <c r="I12" s="1016">
        <v>60</v>
      </c>
      <c r="L12" s="857"/>
      <c r="M12" s="857"/>
      <c r="N12" s="857"/>
    </row>
    <row r="13" spans="1:14">
      <c r="A13" s="1013" t="s">
        <v>9971</v>
      </c>
      <c r="B13" s="1014" t="s">
        <v>10890</v>
      </c>
      <c r="C13" s="1014" t="s">
        <v>10890</v>
      </c>
      <c r="D13" s="956">
        <v>431</v>
      </c>
      <c r="E13" s="1015" t="s">
        <v>6496</v>
      </c>
      <c r="F13" s="836" t="s">
        <v>1292</v>
      </c>
      <c r="G13" s="836" t="s">
        <v>3663</v>
      </c>
      <c r="H13" s="1016">
        <v>12</v>
      </c>
      <c r="I13" s="1016">
        <v>12</v>
      </c>
      <c r="L13" s="857"/>
      <c r="M13" s="857"/>
      <c r="N13" s="857"/>
    </row>
    <row r="14" spans="1:14">
      <c r="A14" s="1013" t="s">
        <v>9971</v>
      </c>
      <c r="B14" s="1014" t="s">
        <v>10890</v>
      </c>
      <c r="C14" s="1014" t="s">
        <v>10890</v>
      </c>
      <c r="D14" s="956">
        <v>368</v>
      </c>
      <c r="E14" s="1015" t="s">
        <v>6496</v>
      </c>
      <c r="F14" s="836" t="s">
        <v>1292</v>
      </c>
      <c r="G14" s="836" t="s">
        <v>3663</v>
      </c>
      <c r="H14" s="1016">
        <v>36</v>
      </c>
      <c r="I14" s="1016">
        <v>36</v>
      </c>
      <c r="L14" s="857"/>
      <c r="M14" s="857"/>
      <c r="N14" s="857"/>
    </row>
    <row r="15" spans="1:14">
      <c r="A15" s="1013" t="s">
        <v>9971</v>
      </c>
      <c r="B15" s="1014" t="s">
        <v>10890</v>
      </c>
      <c r="C15" s="1014" t="s">
        <v>10890</v>
      </c>
      <c r="D15" s="956">
        <v>339</v>
      </c>
      <c r="E15" s="1015" t="s">
        <v>6496</v>
      </c>
      <c r="F15" s="836" t="s">
        <v>1292</v>
      </c>
      <c r="G15" s="836" t="s">
        <v>3663</v>
      </c>
      <c r="H15" s="1016">
        <v>60</v>
      </c>
      <c r="I15" s="1016">
        <v>60</v>
      </c>
      <c r="L15" s="857"/>
      <c r="M15" s="857"/>
      <c r="N15" s="857"/>
    </row>
    <row r="16" spans="1:14">
      <c r="A16" s="995" t="s">
        <v>9972</v>
      </c>
      <c r="B16" s="1106"/>
      <c r="C16" s="1106"/>
      <c r="D16" s="1106"/>
      <c r="E16" s="1106"/>
      <c r="F16" s="1106"/>
      <c r="G16" s="1106"/>
      <c r="H16" s="1106"/>
      <c r="I16" s="1107"/>
      <c r="L16" s="857"/>
      <c r="M16" s="857"/>
      <c r="N16" s="857"/>
    </row>
    <row r="17" spans="1:14" ht="24">
      <c r="A17" s="1013" t="s">
        <v>9973</v>
      </c>
      <c r="B17" s="1014" t="s">
        <v>10955</v>
      </c>
      <c r="C17" s="1014" t="s">
        <v>10955</v>
      </c>
      <c r="D17" s="956">
        <v>130</v>
      </c>
      <c r="E17" s="1015" t="s">
        <v>6496</v>
      </c>
      <c r="F17" s="836" t="s">
        <v>7167</v>
      </c>
      <c r="G17" s="836" t="s">
        <v>3663</v>
      </c>
      <c r="H17" s="1016">
        <v>12</v>
      </c>
      <c r="I17" s="1016">
        <v>12</v>
      </c>
      <c r="L17" s="857"/>
      <c r="M17" s="857"/>
      <c r="N17" s="857"/>
    </row>
    <row r="18" spans="1:14" ht="24">
      <c r="A18" s="1013" t="s">
        <v>9973</v>
      </c>
      <c r="B18" s="1014" t="s">
        <v>10955</v>
      </c>
      <c r="C18" s="1014" t="s">
        <v>10955</v>
      </c>
      <c r="D18" s="956">
        <v>111</v>
      </c>
      <c r="E18" s="1015" t="s">
        <v>6496</v>
      </c>
      <c r="F18" s="836" t="s">
        <v>7167</v>
      </c>
      <c r="G18" s="836" t="s">
        <v>3663</v>
      </c>
      <c r="H18" s="1016">
        <v>36</v>
      </c>
      <c r="I18" s="1016">
        <v>36</v>
      </c>
      <c r="L18" s="857"/>
      <c r="M18" s="857"/>
      <c r="N18" s="857"/>
    </row>
    <row r="19" spans="1:14" ht="24">
      <c r="A19" s="1013" t="s">
        <v>9973</v>
      </c>
      <c r="B19" s="1014" t="s">
        <v>10955</v>
      </c>
      <c r="C19" s="1014" t="s">
        <v>10955</v>
      </c>
      <c r="D19" s="956">
        <v>102</v>
      </c>
      <c r="E19" s="1015" t="s">
        <v>6496</v>
      </c>
      <c r="F19" s="836" t="s">
        <v>7167</v>
      </c>
      <c r="G19" s="836" t="s">
        <v>3663</v>
      </c>
      <c r="H19" s="1016">
        <v>60</v>
      </c>
      <c r="I19" s="1016">
        <v>60</v>
      </c>
      <c r="L19" s="857"/>
      <c r="M19" s="857"/>
      <c r="N19" s="857"/>
    </row>
    <row r="20" spans="1:14" ht="24">
      <c r="A20" s="1013" t="s">
        <v>9974</v>
      </c>
      <c r="B20" s="1014" t="s">
        <v>10957</v>
      </c>
      <c r="C20" s="1014" t="s">
        <v>10957</v>
      </c>
      <c r="D20" s="956">
        <v>281</v>
      </c>
      <c r="E20" s="1015" t="s">
        <v>6496</v>
      </c>
      <c r="F20" s="836" t="s">
        <v>7167</v>
      </c>
      <c r="G20" s="836" t="s">
        <v>3663</v>
      </c>
      <c r="H20" s="1016">
        <v>12</v>
      </c>
      <c r="I20" s="1016">
        <v>12</v>
      </c>
      <c r="L20" s="857"/>
      <c r="M20" s="857"/>
      <c r="N20" s="857"/>
    </row>
    <row r="21" spans="1:14" ht="24">
      <c r="A21" s="1013" t="s">
        <v>9974</v>
      </c>
      <c r="B21" s="1014" t="s">
        <v>10957</v>
      </c>
      <c r="C21" s="1014" t="s">
        <v>10957</v>
      </c>
      <c r="D21" s="956">
        <v>240</v>
      </c>
      <c r="E21" s="1015" t="s">
        <v>6496</v>
      </c>
      <c r="F21" s="836" t="s">
        <v>7167</v>
      </c>
      <c r="G21" s="836" t="s">
        <v>3663</v>
      </c>
      <c r="H21" s="1016">
        <v>36</v>
      </c>
      <c r="I21" s="1016">
        <v>36</v>
      </c>
      <c r="L21" s="857"/>
      <c r="M21" s="857"/>
      <c r="N21" s="857"/>
    </row>
    <row r="22" spans="1:14" ht="24">
      <c r="A22" s="1013" t="s">
        <v>9974</v>
      </c>
      <c r="B22" s="1014" t="s">
        <v>10957</v>
      </c>
      <c r="C22" s="1014" t="s">
        <v>10957</v>
      </c>
      <c r="D22" s="956">
        <v>221</v>
      </c>
      <c r="E22" s="1015" t="s">
        <v>6496</v>
      </c>
      <c r="F22" s="836" t="s">
        <v>7167</v>
      </c>
      <c r="G22" s="836" t="s">
        <v>3663</v>
      </c>
      <c r="H22" s="1016">
        <v>60</v>
      </c>
      <c r="I22" s="1016">
        <v>60</v>
      </c>
      <c r="L22" s="857"/>
      <c r="M22" s="857"/>
      <c r="N22" s="857"/>
    </row>
    <row r="23" spans="1:14" ht="24">
      <c r="A23" s="1013" t="s">
        <v>9975</v>
      </c>
      <c r="B23" s="1014" t="s">
        <v>10956</v>
      </c>
      <c r="C23" s="1014" t="s">
        <v>10956</v>
      </c>
      <c r="D23" s="956">
        <v>431</v>
      </c>
      <c r="E23" s="1015" t="s">
        <v>6496</v>
      </c>
      <c r="F23" s="836" t="s">
        <v>7167</v>
      </c>
      <c r="G23" s="836" t="s">
        <v>3663</v>
      </c>
      <c r="H23" s="1016">
        <v>12</v>
      </c>
      <c r="I23" s="1016">
        <v>12</v>
      </c>
      <c r="L23" s="857"/>
      <c r="M23" s="857"/>
      <c r="N23" s="857"/>
    </row>
    <row r="24" spans="1:14" ht="24">
      <c r="A24" s="1013" t="s">
        <v>9975</v>
      </c>
      <c r="B24" s="1014" t="s">
        <v>10956</v>
      </c>
      <c r="C24" s="1014" t="s">
        <v>10956</v>
      </c>
      <c r="D24" s="956">
        <v>368</v>
      </c>
      <c r="E24" s="1015" t="s">
        <v>6496</v>
      </c>
      <c r="F24" s="836" t="s">
        <v>7167</v>
      </c>
      <c r="G24" s="836" t="s">
        <v>3663</v>
      </c>
      <c r="H24" s="1016">
        <v>36</v>
      </c>
      <c r="I24" s="1016">
        <v>36</v>
      </c>
      <c r="L24" s="857"/>
      <c r="M24" s="857"/>
      <c r="N24" s="857"/>
    </row>
    <row r="25" spans="1:14" ht="24">
      <c r="A25" s="1013" t="s">
        <v>9975</v>
      </c>
      <c r="B25" s="1014" t="s">
        <v>10956</v>
      </c>
      <c r="C25" s="1014" t="s">
        <v>10956</v>
      </c>
      <c r="D25" s="956">
        <v>339</v>
      </c>
      <c r="E25" s="1015" t="s">
        <v>6496</v>
      </c>
      <c r="F25" s="836" t="s">
        <v>7167</v>
      </c>
      <c r="G25" s="836" t="s">
        <v>3663</v>
      </c>
      <c r="H25" s="1016">
        <v>60</v>
      </c>
      <c r="I25" s="1016">
        <v>60</v>
      </c>
      <c r="L25" s="857"/>
      <c r="M25" s="857"/>
      <c r="N25" s="857"/>
    </row>
    <row r="26" spans="1:14">
      <c r="A26" s="995" t="s">
        <v>9976</v>
      </c>
      <c r="B26" s="1108"/>
      <c r="C26" s="1106"/>
      <c r="D26" s="1106"/>
      <c r="E26" s="1106"/>
      <c r="F26" s="1106"/>
      <c r="G26" s="1106"/>
      <c r="H26" s="1106"/>
      <c r="I26" s="1107"/>
      <c r="L26" s="857"/>
      <c r="M26" s="857"/>
      <c r="N26" s="857"/>
    </row>
    <row r="27" spans="1:14">
      <c r="A27" s="1013" t="s">
        <v>9977</v>
      </c>
      <c r="B27" s="1014" t="s">
        <v>10888</v>
      </c>
      <c r="C27" s="1014" t="s">
        <v>10888</v>
      </c>
      <c r="D27" s="956">
        <v>250</v>
      </c>
      <c r="E27" s="1015" t="s">
        <v>6496</v>
      </c>
      <c r="F27" s="836" t="s">
        <v>1292</v>
      </c>
      <c r="G27" s="836" t="s">
        <v>3663</v>
      </c>
      <c r="H27" s="1016">
        <v>12</v>
      </c>
      <c r="I27" s="1016">
        <v>12</v>
      </c>
      <c r="L27" s="857"/>
      <c r="M27" s="857"/>
      <c r="N27" s="857"/>
    </row>
    <row r="28" spans="1:14">
      <c r="A28" s="1013" t="s">
        <v>9977</v>
      </c>
      <c r="B28" s="1014" t="s">
        <v>10888</v>
      </c>
      <c r="C28" s="1014" t="s">
        <v>10888</v>
      </c>
      <c r="D28" s="956">
        <v>214</v>
      </c>
      <c r="E28" s="1015" t="s">
        <v>6496</v>
      </c>
      <c r="F28" s="836" t="s">
        <v>1292</v>
      </c>
      <c r="G28" s="836" t="s">
        <v>3663</v>
      </c>
      <c r="H28" s="1016">
        <v>36</v>
      </c>
      <c r="I28" s="1016">
        <v>36</v>
      </c>
      <c r="L28" s="857"/>
      <c r="M28" s="857"/>
      <c r="N28" s="857"/>
    </row>
    <row r="29" spans="1:14">
      <c r="A29" s="1013" t="s">
        <v>9977</v>
      </c>
      <c r="B29" s="1014" t="s">
        <v>10888</v>
      </c>
      <c r="C29" s="1014" t="s">
        <v>10888</v>
      </c>
      <c r="D29" s="956">
        <v>197</v>
      </c>
      <c r="E29" s="1015" t="s">
        <v>6496</v>
      </c>
      <c r="F29" s="836" t="s">
        <v>1292</v>
      </c>
      <c r="G29" s="836" t="s">
        <v>3663</v>
      </c>
      <c r="H29" s="1016">
        <v>60</v>
      </c>
      <c r="I29" s="1016">
        <v>60</v>
      </c>
      <c r="L29" s="857"/>
      <c r="M29" s="857"/>
      <c r="N29" s="857"/>
    </row>
    <row r="30" spans="1:14">
      <c r="A30" s="1013" t="s">
        <v>9978</v>
      </c>
      <c r="B30" s="1014" t="s">
        <v>10889</v>
      </c>
      <c r="C30" s="1014" t="s">
        <v>10889</v>
      </c>
      <c r="D30" s="956">
        <v>551</v>
      </c>
      <c r="E30" s="1015" t="s">
        <v>6496</v>
      </c>
      <c r="F30" s="836" t="s">
        <v>1292</v>
      </c>
      <c r="G30" s="836" t="s">
        <v>3663</v>
      </c>
      <c r="H30" s="1016">
        <v>12</v>
      </c>
      <c r="I30" s="1016">
        <v>12</v>
      </c>
      <c r="L30" s="857"/>
      <c r="M30" s="857"/>
      <c r="N30" s="857"/>
    </row>
    <row r="31" spans="1:14">
      <c r="A31" s="1013" t="s">
        <v>9978</v>
      </c>
      <c r="B31" s="1014" t="s">
        <v>10889</v>
      </c>
      <c r="C31" s="1014" t="s">
        <v>10889</v>
      </c>
      <c r="D31" s="956">
        <v>471</v>
      </c>
      <c r="E31" s="1015" t="s">
        <v>6496</v>
      </c>
      <c r="F31" s="836" t="s">
        <v>1292</v>
      </c>
      <c r="G31" s="836" t="s">
        <v>3663</v>
      </c>
      <c r="H31" s="1016">
        <v>36</v>
      </c>
      <c r="I31" s="1016">
        <v>36</v>
      </c>
      <c r="L31" s="857"/>
      <c r="M31" s="857"/>
      <c r="N31" s="857"/>
    </row>
    <row r="32" spans="1:14">
      <c r="A32" s="1013" t="s">
        <v>9978</v>
      </c>
      <c r="B32" s="1014" t="s">
        <v>10889</v>
      </c>
      <c r="C32" s="1014" t="s">
        <v>10889</v>
      </c>
      <c r="D32" s="956">
        <v>433</v>
      </c>
      <c r="E32" s="1015" t="s">
        <v>6496</v>
      </c>
      <c r="F32" s="836" t="s">
        <v>1292</v>
      </c>
      <c r="G32" s="836" t="s">
        <v>3663</v>
      </c>
      <c r="H32" s="1016">
        <v>60</v>
      </c>
      <c r="I32" s="1016">
        <v>60</v>
      </c>
      <c r="L32" s="857"/>
      <c r="M32" s="857"/>
      <c r="N32" s="857"/>
    </row>
    <row r="33" spans="1:14">
      <c r="A33" s="1013" t="s">
        <v>9979</v>
      </c>
      <c r="B33" s="1014" t="s">
        <v>10890</v>
      </c>
      <c r="C33" s="1014" t="s">
        <v>10890</v>
      </c>
      <c r="D33" s="956">
        <v>701</v>
      </c>
      <c r="E33" s="1015" t="s">
        <v>6496</v>
      </c>
      <c r="F33" s="836" t="s">
        <v>1292</v>
      </c>
      <c r="G33" s="836" t="s">
        <v>3663</v>
      </c>
      <c r="H33" s="1016">
        <v>12</v>
      </c>
      <c r="I33" s="1016">
        <v>12</v>
      </c>
      <c r="L33" s="857"/>
      <c r="M33" s="857"/>
      <c r="N33" s="857"/>
    </row>
    <row r="34" spans="1:14">
      <c r="A34" s="1013" t="s">
        <v>9979</v>
      </c>
      <c r="B34" s="1014" t="s">
        <v>10890</v>
      </c>
      <c r="C34" s="1014" t="s">
        <v>10890</v>
      </c>
      <c r="D34" s="956">
        <v>599</v>
      </c>
      <c r="E34" s="1015" t="s">
        <v>6496</v>
      </c>
      <c r="F34" s="836" t="s">
        <v>1292</v>
      </c>
      <c r="G34" s="836" t="s">
        <v>3663</v>
      </c>
      <c r="H34" s="1016">
        <v>36</v>
      </c>
      <c r="I34" s="1016">
        <v>36</v>
      </c>
      <c r="L34" s="857"/>
      <c r="M34" s="857"/>
      <c r="N34" s="857"/>
    </row>
    <row r="35" spans="1:14">
      <c r="A35" s="1013" t="s">
        <v>9979</v>
      </c>
      <c r="B35" s="1014" t="s">
        <v>10890</v>
      </c>
      <c r="C35" s="1014" t="s">
        <v>10890</v>
      </c>
      <c r="D35" s="956">
        <v>551</v>
      </c>
      <c r="E35" s="1015" t="s">
        <v>6496</v>
      </c>
      <c r="F35" s="836" t="s">
        <v>1292</v>
      </c>
      <c r="G35" s="836" t="s">
        <v>3663</v>
      </c>
      <c r="H35" s="1016">
        <v>60</v>
      </c>
      <c r="I35" s="1016">
        <v>60</v>
      </c>
      <c r="L35" s="857"/>
      <c r="M35" s="857"/>
      <c r="N35" s="857"/>
    </row>
    <row r="36" spans="1:14">
      <c r="A36" s="995" t="s">
        <v>9980</v>
      </c>
      <c r="B36" s="1106"/>
      <c r="C36" s="1106"/>
      <c r="D36" s="1106"/>
      <c r="E36" s="1106"/>
      <c r="F36" s="1106"/>
      <c r="G36" s="1106"/>
      <c r="H36" s="1106"/>
      <c r="I36" s="1107"/>
      <c r="L36" s="857"/>
      <c r="M36" s="857"/>
      <c r="N36" s="857"/>
    </row>
    <row r="37" spans="1:14" ht="24">
      <c r="A37" s="1013" t="s">
        <v>9981</v>
      </c>
      <c r="B37" s="1014" t="s">
        <v>10955</v>
      </c>
      <c r="C37" s="1014" t="s">
        <v>10955</v>
      </c>
      <c r="D37" s="956">
        <v>250</v>
      </c>
      <c r="E37" s="1015" t="s">
        <v>6496</v>
      </c>
      <c r="F37" s="836" t="s">
        <v>7167</v>
      </c>
      <c r="G37" s="836" t="s">
        <v>3663</v>
      </c>
      <c r="H37" s="1016">
        <v>12</v>
      </c>
      <c r="I37" s="1016">
        <v>12</v>
      </c>
      <c r="L37" s="857"/>
      <c r="M37" s="857"/>
      <c r="N37" s="857"/>
    </row>
    <row r="38" spans="1:14" ht="24">
      <c r="A38" s="1013" t="s">
        <v>9981</v>
      </c>
      <c r="B38" s="1014" t="s">
        <v>10955</v>
      </c>
      <c r="C38" s="1014" t="s">
        <v>10955</v>
      </c>
      <c r="D38" s="956">
        <v>214</v>
      </c>
      <c r="E38" s="1015" t="s">
        <v>6496</v>
      </c>
      <c r="F38" s="836" t="s">
        <v>7167</v>
      </c>
      <c r="G38" s="836" t="s">
        <v>3663</v>
      </c>
      <c r="H38" s="1016">
        <v>36</v>
      </c>
      <c r="I38" s="1016">
        <v>36</v>
      </c>
      <c r="L38" s="857"/>
      <c r="M38" s="857"/>
      <c r="N38" s="857"/>
    </row>
    <row r="39" spans="1:14" ht="24">
      <c r="A39" s="1013" t="s">
        <v>9981</v>
      </c>
      <c r="B39" s="1014" t="s">
        <v>10955</v>
      </c>
      <c r="C39" s="1014" t="s">
        <v>10955</v>
      </c>
      <c r="D39" s="956">
        <v>197</v>
      </c>
      <c r="E39" s="1015" t="s">
        <v>6496</v>
      </c>
      <c r="F39" s="836" t="s">
        <v>7167</v>
      </c>
      <c r="G39" s="836" t="s">
        <v>3663</v>
      </c>
      <c r="H39" s="1016">
        <v>60</v>
      </c>
      <c r="I39" s="1016">
        <v>60</v>
      </c>
      <c r="L39" s="857"/>
      <c r="M39" s="857"/>
      <c r="N39" s="857"/>
    </row>
    <row r="40" spans="1:14" ht="24">
      <c r="A40" s="1013" t="s">
        <v>9982</v>
      </c>
      <c r="B40" s="1014" t="s">
        <v>10957</v>
      </c>
      <c r="C40" s="1014" t="s">
        <v>10957</v>
      </c>
      <c r="D40" s="956">
        <v>551</v>
      </c>
      <c r="E40" s="1015" t="s">
        <v>6496</v>
      </c>
      <c r="F40" s="836" t="s">
        <v>7167</v>
      </c>
      <c r="G40" s="836" t="s">
        <v>3663</v>
      </c>
      <c r="H40" s="1016">
        <v>12</v>
      </c>
      <c r="I40" s="1016">
        <v>12</v>
      </c>
      <c r="L40" s="857"/>
      <c r="M40" s="857"/>
      <c r="N40" s="857"/>
    </row>
    <row r="41" spans="1:14" ht="24">
      <c r="A41" s="1013" t="s">
        <v>9982</v>
      </c>
      <c r="B41" s="1014" t="s">
        <v>10957</v>
      </c>
      <c r="C41" s="1014" t="s">
        <v>10957</v>
      </c>
      <c r="D41" s="956">
        <v>471</v>
      </c>
      <c r="E41" s="1015" t="s">
        <v>6496</v>
      </c>
      <c r="F41" s="836" t="s">
        <v>7167</v>
      </c>
      <c r="G41" s="836" t="s">
        <v>3663</v>
      </c>
      <c r="H41" s="1016">
        <v>36</v>
      </c>
      <c r="I41" s="1016">
        <v>36</v>
      </c>
      <c r="L41" s="857"/>
      <c r="M41" s="857"/>
      <c r="N41" s="857"/>
    </row>
    <row r="42" spans="1:14" ht="24">
      <c r="A42" s="1013" t="s">
        <v>9982</v>
      </c>
      <c r="B42" s="1014" t="s">
        <v>10957</v>
      </c>
      <c r="C42" s="1014" t="s">
        <v>10957</v>
      </c>
      <c r="D42" s="956">
        <v>433</v>
      </c>
      <c r="E42" s="1015" t="s">
        <v>6496</v>
      </c>
      <c r="F42" s="836" t="s">
        <v>7167</v>
      </c>
      <c r="G42" s="836" t="s">
        <v>3663</v>
      </c>
      <c r="H42" s="1016">
        <v>60</v>
      </c>
      <c r="I42" s="1016">
        <v>60</v>
      </c>
      <c r="L42" s="857"/>
      <c r="M42" s="857"/>
      <c r="N42" s="857"/>
    </row>
    <row r="43" spans="1:14" ht="24">
      <c r="A43" s="1013" t="s">
        <v>9983</v>
      </c>
      <c r="B43" s="1014" t="s">
        <v>10956</v>
      </c>
      <c r="C43" s="1014" t="s">
        <v>10956</v>
      </c>
      <c r="D43" s="956">
        <v>701</v>
      </c>
      <c r="E43" s="1015" t="s">
        <v>6496</v>
      </c>
      <c r="F43" s="836" t="s">
        <v>7167</v>
      </c>
      <c r="G43" s="836" t="s">
        <v>3663</v>
      </c>
      <c r="H43" s="1016">
        <v>12</v>
      </c>
      <c r="I43" s="1016">
        <v>12</v>
      </c>
      <c r="L43" s="857"/>
      <c r="M43" s="857"/>
      <c r="N43" s="857"/>
    </row>
    <row r="44" spans="1:14" ht="24">
      <c r="A44" s="1013" t="s">
        <v>9983</v>
      </c>
      <c r="B44" s="1014" t="s">
        <v>10956</v>
      </c>
      <c r="C44" s="1014" t="s">
        <v>10956</v>
      </c>
      <c r="D44" s="956">
        <v>599</v>
      </c>
      <c r="E44" s="1015" t="s">
        <v>6496</v>
      </c>
      <c r="F44" s="836" t="s">
        <v>7167</v>
      </c>
      <c r="G44" s="836" t="s">
        <v>3663</v>
      </c>
      <c r="H44" s="1016">
        <v>36</v>
      </c>
      <c r="I44" s="1016">
        <v>36</v>
      </c>
      <c r="L44" s="857"/>
      <c r="M44" s="857"/>
      <c r="N44" s="857"/>
    </row>
    <row r="45" spans="1:14" ht="24">
      <c r="A45" s="1013" t="s">
        <v>9983</v>
      </c>
      <c r="B45" s="1014" t="s">
        <v>10956</v>
      </c>
      <c r="C45" s="1014" t="s">
        <v>10956</v>
      </c>
      <c r="D45" s="956">
        <v>551</v>
      </c>
      <c r="E45" s="1015" t="s">
        <v>6496</v>
      </c>
      <c r="F45" s="836" t="s">
        <v>7167</v>
      </c>
      <c r="G45" s="836" t="s">
        <v>3663</v>
      </c>
      <c r="H45" s="1016">
        <v>60</v>
      </c>
      <c r="I45" s="1016">
        <v>60</v>
      </c>
      <c r="L45" s="857"/>
      <c r="M45" s="857"/>
      <c r="N45" s="857"/>
    </row>
    <row r="46" spans="1:14">
      <c r="A46" s="995" t="s">
        <v>9984</v>
      </c>
      <c r="B46" s="1108"/>
      <c r="C46" s="1106"/>
      <c r="D46" s="1106"/>
      <c r="E46" s="1106"/>
      <c r="F46" s="1106"/>
      <c r="G46" s="1106"/>
      <c r="H46" s="1106"/>
      <c r="I46" s="1107"/>
      <c r="L46" s="857"/>
      <c r="M46" s="857"/>
      <c r="N46" s="857"/>
    </row>
    <row r="47" spans="1:14" ht="21.6" customHeight="1">
      <c r="A47" s="1013" t="s">
        <v>9985</v>
      </c>
      <c r="B47" s="1014" t="s">
        <v>10888</v>
      </c>
      <c r="C47" s="1014" t="s">
        <v>10888</v>
      </c>
      <c r="D47" s="956">
        <v>676</v>
      </c>
      <c r="E47" s="1015" t="s">
        <v>6496</v>
      </c>
      <c r="F47" s="836" t="s">
        <v>1292</v>
      </c>
      <c r="G47" s="836" t="s">
        <v>3663</v>
      </c>
      <c r="H47" s="1016">
        <v>12</v>
      </c>
      <c r="I47" s="1016">
        <v>12</v>
      </c>
      <c r="L47" s="857"/>
      <c r="M47" s="857"/>
      <c r="N47" s="857"/>
    </row>
    <row r="48" spans="1:14" ht="21.6" customHeight="1">
      <c r="A48" s="1013" t="s">
        <v>9985</v>
      </c>
      <c r="B48" s="1014" t="s">
        <v>10888</v>
      </c>
      <c r="C48" s="1014" t="s">
        <v>10888</v>
      </c>
      <c r="D48" s="956">
        <v>578</v>
      </c>
      <c r="E48" s="1015" t="s">
        <v>6496</v>
      </c>
      <c r="F48" s="836" t="s">
        <v>1292</v>
      </c>
      <c r="G48" s="836" t="s">
        <v>3663</v>
      </c>
      <c r="H48" s="1016">
        <v>36</v>
      </c>
      <c r="I48" s="1016">
        <v>36</v>
      </c>
      <c r="L48" s="857"/>
      <c r="M48" s="857"/>
      <c r="N48" s="857"/>
    </row>
    <row r="49" spans="1:14" ht="21.6" customHeight="1">
      <c r="A49" s="1013" t="s">
        <v>9985</v>
      </c>
      <c r="B49" s="1014" t="s">
        <v>10888</v>
      </c>
      <c r="C49" s="1014" t="s">
        <v>10888</v>
      </c>
      <c r="D49" s="956">
        <v>532</v>
      </c>
      <c r="E49" s="1015" t="s">
        <v>6496</v>
      </c>
      <c r="F49" s="836" t="s">
        <v>1292</v>
      </c>
      <c r="G49" s="836" t="s">
        <v>3663</v>
      </c>
      <c r="H49" s="1016">
        <v>60</v>
      </c>
      <c r="I49" s="1016">
        <v>60</v>
      </c>
      <c r="L49" s="857"/>
      <c r="M49" s="857"/>
      <c r="N49" s="857"/>
    </row>
    <row r="50" spans="1:14" ht="21.6" customHeight="1">
      <c r="A50" s="1013" t="s">
        <v>9986</v>
      </c>
      <c r="B50" s="1014" t="s">
        <v>10889</v>
      </c>
      <c r="C50" s="1014" t="s">
        <v>10889</v>
      </c>
      <c r="D50" s="956">
        <v>1227</v>
      </c>
      <c r="E50" s="1015" t="s">
        <v>6496</v>
      </c>
      <c r="F50" s="836" t="s">
        <v>1292</v>
      </c>
      <c r="G50" s="836" t="s">
        <v>3663</v>
      </c>
      <c r="H50" s="1016">
        <v>12</v>
      </c>
      <c r="I50" s="1016">
        <v>12</v>
      </c>
      <c r="L50" s="857"/>
      <c r="M50" s="857"/>
      <c r="N50" s="857"/>
    </row>
    <row r="51" spans="1:14" ht="21.6" customHeight="1">
      <c r="A51" s="1013" t="s">
        <v>9986</v>
      </c>
      <c r="B51" s="1014" t="s">
        <v>10889</v>
      </c>
      <c r="C51" s="1014" t="s">
        <v>10889</v>
      </c>
      <c r="D51" s="956">
        <v>1049</v>
      </c>
      <c r="E51" s="1015" t="s">
        <v>6496</v>
      </c>
      <c r="F51" s="836" t="s">
        <v>1292</v>
      </c>
      <c r="G51" s="836" t="s">
        <v>3663</v>
      </c>
      <c r="H51" s="1016">
        <v>36</v>
      </c>
      <c r="I51" s="1016">
        <v>36</v>
      </c>
      <c r="L51" s="857"/>
      <c r="M51" s="857"/>
      <c r="N51" s="857"/>
    </row>
    <row r="52" spans="1:14" ht="21.6" customHeight="1">
      <c r="A52" s="1013" t="s">
        <v>9986</v>
      </c>
      <c r="B52" s="1014" t="s">
        <v>10889</v>
      </c>
      <c r="C52" s="1014" t="s">
        <v>10889</v>
      </c>
      <c r="D52" s="956">
        <v>965</v>
      </c>
      <c r="E52" s="1015" t="s">
        <v>6496</v>
      </c>
      <c r="F52" s="836" t="s">
        <v>1292</v>
      </c>
      <c r="G52" s="836" t="s">
        <v>3663</v>
      </c>
      <c r="H52" s="1016">
        <v>60</v>
      </c>
      <c r="I52" s="1016">
        <v>60</v>
      </c>
      <c r="L52" s="857"/>
      <c r="M52" s="857"/>
      <c r="N52" s="857"/>
    </row>
    <row r="53" spans="1:14" ht="21.6" customHeight="1">
      <c r="A53" s="1013" t="s">
        <v>9987</v>
      </c>
      <c r="B53" s="1014" t="s">
        <v>10890</v>
      </c>
      <c r="C53" s="1014" t="s">
        <v>10890</v>
      </c>
      <c r="D53" s="956">
        <v>1828</v>
      </c>
      <c r="E53" s="1015" t="s">
        <v>6496</v>
      </c>
      <c r="F53" s="836" t="s">
        <v>1292</v>
      </c>
      <c r="G53" s="836" t="s">
        <v>3663</v>
      </c>
      <c r="H53" s="1016">
        <v>12</v>
      </c>
      <c r="I53" s="1016">
        <v>12</v>
      </c>
      <c r="L53" s="857"/>
      <c r="M53" s="857"/>
      <c r="N53" s="857"/>
    </row>
    <row r="54" spans="1:14" ht="21.6" customHeight="1">
      <c r="A54" s="1013" t="s">
        <v>9987</v>
      </c>
      <c r="B54" s="1014" t="s">
        <v>10890</v>
      </c>
      <c r="C54" s="1014" t="s">
        <v>10890</v>
      </c>
      <c r="D54" s="956">
        <v>1562</v>
      </c>
      <c r="E54" s="1015" t="s">
        <v>6496</v>
      </c>
      <c r="F54" s="836" t="s">
        <v>1292</v>
      </c>
      <c r="G54" s="836" t="s">
        <v>3663</v>
      </c>
      <c r="H54" s="1016">
        <v>36</v>
      </c>
      <c r="I54" s="1016">
        <v>36</v>
      </c>
      <c r="L54" s="857"/>
      <c r="M54" s="857"/>
      <c r="N54" s="857"/>
    </row>
    <row r="55" spans="1:14" ht="21.6" customHeight="1">
      <c r="A55" s="1013" t="s">
        <v>9987</v>
      </c>
      <c r="B55" s="1014" t="s">
        <v>10890</v>
      </c>
      <c r="C55" s="1014" t="s">
        <v>10890</v>
      </c>
      <c r="D55" s="956">
        <v>1437</v>
      </c>
      <c r="E55" s="1015" t="s">
        <v>6496</v>
      </c>
      <c r="F55" s="836" t="s">
        <v>1292</v>
      </c>
      <c r="G55" s="836" t="s">
        <v>3663</v>
      </c>
      <c r="H55" s="1016">
        <v>60</v>
      </c>
      <c r="I55" s="1016">
        <v>60</v>
      </c>
      <c r="L55" s="857"/>
      <c r="M55" s="857"/>
      <c r="N55" s="857"/>
    </row>
    <row r="56" spans="1:14">
      <c r="A56" s="995" t="s">
        <v>9988</v>
      </c>
      <c r="B56" s="1106"/>
      <c r="C56" s="1106"/>
      <c r="D56" s="1106"/>
      <c r="E56" s="1106"/>
      <c r="F56" s="1106"/>
      <c r="G56" s="1106"/>
      <c r="H56" s="1106"/>
      <c r="I56" s="1107"/>
      <c r="L56" s="857"/>
      <c r="M56" s="857"/>
      <c r="N56" s="857"/>
    </row>
    <row r="57" spans="1:14" ht="24">
      <c r="A57" s="1013" t="s">
        <v>9989</v>
      </c>
      <c r="B57" s="1014" t="s">
        <v>10955</v>
      </c>
      <c r="C57" s="1014" t="s">
        <v>10955</v>
      </c>
      <c r="D57" s="956">
        <v>676</v>
      </c>
      <c r="E57" s="1015" t="s">
        <v>6496</v>
      </c>
      <c r="F57" s="836" t="s">
        <v>7167</v>
      </c>
      <c r="G57" s="836" t="s">
        <v>3663</v>
      </c>
      <c r="H57" s="1016">
        <v>12</v>
      </c>
      <c r="I57" s="1016">
        <v>12</v>
      </c>
      <c r="L57" s="857"/>
      <c r="M57" s="857"/>
      <c r="N57" s="857"/>
    </row>
    <row r="58" spans="1:14" ht="24">
      <c r="A58" s="1013" t="s">
        <v>9989</v>
      </c>
      <c r="B58" s="1014" t="s">
        <v>10955</v>
      </c>
      <c r="C58" s="1014" t="s">
        <v>10955</v>
      </c>
      <c r="D58" s="956">
        <v>578</v>
      </c>
      <c r="E58" s="1015" t="s">
        <v>6496</v>
      </c>
      <c r="F58" s="836" t="s">
        <v>7167</v>
      </c>
      <c r="G58" s="836" t="s">
        <v>3663</v>
      </c>
      <c r="H58" s="1016">
        <v>36</v>
      </c>
      <c r="I58" s="1016">
        <v>36</v>
      </c>
      <c r="L58" s="857"/>
      <c r="M58" s="857"/>
      <c r="N58" s="857"/>
    </row>
    <row r="59" spans="1:14" ht="24">
      <c r="A59" s="1013" t="s">
        <v>9989</v>
      </c>
      <c r="B59" s="1014" t="s">
        <v>10955</v>
      </c>
      <c r="C59" s="1014" t="s">
        <v>10955</v>
      </c>
      <c r="D59" s="956">
        <v>532</v>
      </c>
      <c r="E59" s="1015" t="s">
        <v>6496</v>
      </c>
      <c r="F59" s="836" t="s">
        <v>7167</v>
      </c>
      <c r="G59" s="836" t="s">
        <v>3663</v>
      </c>
      <c r="H59" s="1016">
        <v>60</v>
      </c>
      <c r="I59" s="1016">
        <v>60</v>
      </c>
      <c r="L59" s="857"/>
      <c r="M59" s="857"/>
      <c r="N59" s="857"/>
    </row>
    <row r="60" spans="1:14" ht="24">
      <c r="A60" s="1013" t="s">
        <v>9990</v>
      </c>
      <c r="B60" s="1014" t="s">
        <v>10957</v>
      </c>
      <c r="C60" s="1014" t="s">
        <v>10957</v>
      </c>
      <c r="D60" s="956">
        <v>1227</v>
      </c>
      <c r="E60" s="1015" t="s">
        <v>6496</v>
      </c>
      <c r="F60" s="836" t="s">
        <v>7167</v>
      </c>
      <c r="G60" s="836" t="s">
        <v>3663</v>
      </c>
      <c r="H60" s="1016">
        <v>12</v>
      </c>
      <c r="I60" s="1016">
        <v>12</v>
      </c>
      <c r="L60" s="857"/>
      <c r="M60" s="857"/>
      <c r="N60" s="857"/>
    </row>
    <row r="61" spans="1:14" ht="24">
      <c r="A61" s="1013" t="s">
        <v>9990</v>
      </c>
      <c r="B61" s="1014" t="s">
        <v>10957</v>
      </c>
      <c r="C61" s="1014" t="s">
        <v>10957</v>
      </c>
      <c r="D61" s="956">
        <v>1049</v>
      </c>
      <c r="E61" s="1015" t="s">
        <v>6496</v>
      </c>
      <c r="F61" s="836" t="s">
        <v>7167</v>
      </c>
      <c r="G61" s="836" t="s">
        <v>3663</v>
      </c>
      <c r="H61" s="1016">
        <v>36</v>
      </c>
      <c r="I61" s="1016">
        <v>36</v>
      </c>
      <c r="L61" s="857"/>
      <c r="M61" s="857"/>
      <c r="N61" s="857"/>
    </row>
    <row r="62" spans="1:14" ht="24">
      <c r="A62" s="1013" t="s">
        <v>9990</v>
      </c>
      <c r="B62" s="1014" t="s">
        <v>10957</v>
      </c>
      <c r="C62" s="1014" t="s">
        <v>10957</v>
      </c>
      <c r="D62" s="956">
        <v>965</v>
      </c>
      <c r="E62" s="1015" t="s">
        <v>6496</v>
      </c>
      <c r="F62" s="836" t="s">
        <v>7167</v>
      </c>
      <c r="G62" s="836" t="s">
        <v>3663</v>
      </c>
      <c r="H62" s="1016">
        <v>60</v>
      </c>
      <c r="I62" s="1016">
        <v>60</v>
      </c>
      <c r="L62" s="857"/>
      <c r="M62" s="857"/>
      <c r="N62" s="857"/>
    </row>
    <row r="63" spans="1:14" ht="24">
      <c r="A63" s="1013" t="s">
        <v>9991</v>
      </c>
      <c r="B63" s="1014" t="s">
        <v>10956</v>
      </c>
      <c r="C63" s="1014" t="s">
        <v>10956</v>
      </c>
      <c r="D63" s="956">
        <v>1828</v>
      </c>
      <c r="E63" s="1015" t="s">
        <v>6496</v>
      </c>
      <c r="F63" s="836" t="s">
        <v>7167</v>
      </c>
      <c r="G63" s="836" t="s">
        <v>3663</v>
      </c>
      <c r="H63" s="1016">
        <v>12</v>
      </c>
      <c r="I63" s="1016">
        <v>12</v>
      </c>
      <c r="L63" s="857"/>
      <c r="M63" s="857"/>
      <c r="N63" s="857"/>
    </row>
    <row r="64" spans="1:14" ht="24">
      <c r="A64" s="1013" t="s">
        <v>9991</v>
      </c>
      <c r="B64" s="1014" t="s">
        <v>10956</v>
      </c>
      <c r="C64" s="1014" t="s">
        <v>10956</v>
      </c>
      <c r="D64" s="956">
        <v>1562</v>
      </c>
      <c r="E64" s="1015" t="s">
        <v>6496</v>
      </c>
      <c r="F64" s="836" t="s">
        <v>7167</v>
      </c>
      <c r="G64" s="836" t="s">
        <v>3663</v>
      </c>
      <c r="H64" s="1016">
        <v>36</v>
      </c>
      <c r="I64" s="1016">
        <v>36</v>
      </c>
      <c r="L64" s="857"/>
      <c r="M64" s="857"/>
      <c r="N64" s="857"/>
    </row>
    <row r="65" spans="1:14" ht="24">
      <c r="A65" s="1013" t="s">
        <v>9991</v>
      </c>
      <c r="B65" s="1014" t="s">
        <v>10956</v>
      </c>
      <c r="C65" s="1014" t="s">
        <v>10956</v>
      </c>
      <c r="D65" s="956">
        <v>1437</v>
      </c>
      <c r="E65" s="1015" t="s">
        <v>6496</v>
      </c>
      <c r="F65" s="836" t="s">
        <v>7167</v>
      </c>
      <c r="G65" s="836" t="s">
        <v>3663</v>
      </c>
      <c r="H65" s="1016">
        <v>60</v>
      </c>
      <c r="I65" s="1016">
        <v>60</v>
      </c>
      <c r="L65" s="857"/>
      <c r="M65" s="857"/>
      <c r="N65" s="857"/>
    </row>
    <row r="66" spans="1:14" ht="14.25">
      <c r="A66" s="347"/>
      <c r="B66" s="347"/>
      <c r="C66" s="347"/>
      <c r="D66" s="347"/>
      <c r="E66" s="992"/>
      <c r="F66" s="992"/>
      <c r="H66" s="349"/>
      <c r="L66" s="857"/>
      <c r="M66" s="857"/>
      <c r="N66" s="857"/>
    </row>
    <row r="67" spans="1:14" ht="16.5" thickBot="1">
      <c r="A67" s="611" t="s">
        <v>351</v>
      </c>
      <c r="B67" s="347"/>
      <c r="C67" s="347"/>
      <c r="D67" s="347"/>
      <c r="E67" s="992"/>
      <c r="F67" s="992"/>
      <c r="H67" s="349"/>
      <c r="L67" s="857"/>
      <c r="M67" s="857"/>
      <c r="N67" s="857"/>
    </row>
    <row r="68" spans="1:14" ht="24">
      <c r="A68" s="335" t="s">
        <v>0</v>
      </c>
      <c r="B68" s="819" t="s">
        <v>1</v>
      </c>
      <c r="C68" s="820" t="s">
        <v>2</v>
      </c>
      <c r="D68" s="853" t="s">
        <v>3</v>
      </c>
      <c r="E68" s="968" t="s">
        <v>6494</v>
      </c>
      <c r="F68" s="859" t="s">
        <v>4</v>
      </c>
      <c r="G68" s="987" t="s">
        <v>8398</v>
      </c>
      <c r="H68" s="336" t="s">
        <v>352</v>
      </c>
      <c r="I68" s="336" t="s">
        <v>353</v>
      </c>
      <c r="L68" s="857"/>
      <c r="M68" s="857"/>
      <c r="N68" s="857"/>
    </row>
    <row r="69" spans="1:14">
      <c r="A69" s="995" t="s">
        <v>9194</v>
      </c>
      <c r="B69" s="1106"/>
      <c r="C69" s="1106"/>
      <c r="D69" s="1106"/>
      <c r="E69" s="1106"/>
      <c r="F69" s="1106"/>
      <c r="G69" s="1106"/>
      <c r="H69" s="1106"/>
      <c r="I69" s="1107"/>
      <c r="L69" s="857"/>
      <c r="M69" s="857"/>
      <c r="N69" s="857"/>
    </row>
    <row r="70" spans="1:14" ht="24">
      <c r="A70" s="824" t="s">
        <v>9195</v>
      </c>
      <c r="B70" s="417" t="s">
        <v>10974</v>
      </c>
      <c r="C70" s="417" t="s">
        <v>10974</v>
      </c>
      <c r="D70" s="13">
        <v>3196</v>
      </c>
      <c r="E70" s="828" t="s">
        <v>6496</v>
      </c>
      <c r="F70" s="14" t="s">
        <v>1292</v>
      </c>
      <c r="G70" s="14" t="s">
        <v>3663</v>
      </c>
      <c r="H70" s="821">
        <v>12</v>
      </c>
      <c r="I70" s="821">
        <v>12</v>
      </c>
      <c r="L70" s="857"/>
      <c r="M70" s="857"/>
      <c r="N70" s="857"/>
    </row>
    <row r="71" spans="1:14" ht="24">
      <c r="A71" s="824" t="s">
        <v>9195</v>
      </c>
      <c r="B71" s="417" t="s">
        <v>10974</v>
      </c>
      <c r="C71" s="417" t="s">
        <v>10974</v>
      </c>
      <c r="D71" s="13">
        <v>2732</v>
      </c>
      <c r="E71" s="828" t="s">
        <v>6496</v>
      </c>
      <c r="F71" s="14" t="s">
        <v>1292</v>
      </c>
      <c r="G71" s="14" t="s">
        <v>3663</v>
      </c>
      <c r="H71" s="821">
        <v>36</v>
      </c>
      <c r="I71" s="821">
        <v>36</v>
      </c>
      <c r="L71" s="857"/>
      <c r="M71" s="857"/>
      <c r="N71" s="857"/>
    </row>
    <row r="72" spans="1:14" ht="24">
      <c r="A72" s="824" t="s">
        <v>9195</v>
      </c>
      <c r="B72" s="417" t="s">
        <v>10974</v>
      </c>
      <c r="C72" s="417" t="s">
        <v>10974</v>
      </c>
      <c r="D72" s="13">
        <v>2186</v>
      </c>
      <c r="E72" s="828" t="s">
        <v>6496</v>
      </c>
      <c r="F72" s="14" t="s">
        <v>1292</v>
      </c>
      <c r="G72" s="14" t="s">
        <v>3663</v>
      </c>
      <c r="H72" s="821">
        <v>60</v>
      </c>
      <c r="I72" s="821">
        <v>60</v>
      </c>
      <c r="L72" s="857"/>
      <c r="M72" s="857"/>
      <c r="N72" s="857"/>
    </row>
    <row r="73" spans="1:14" ht="24">
      <c r="A73" s="824" t="s">
        <v>9196</v>
      </c>
      <c r="B73" s="417" t="s">
        <v>10973</v>
      </c>
      <c r="C73" s="417" t="s">
        <v>10973</v>
      </c>
      <c r="D73" s="13">
        <v>5198</v>
      </c>
      <c r="E73" s="828" t="s">
        <v>6496</v>
      </c>
      <c r="F73" s="14" t="s">
        <v>1292</v>
      </c>
      <c r="G73" s="14" t="s">
        <v>3663</v>
      </c>
      <c r="H73" s="821">
        <v>12</v>
      </c>
      <c r="I73" s="821">
        <v>12</v>
      </c>
      <c r="L73" s="857"/>
      <c r="M73" s="857"/>
      <c r="N73" s="857"/>
    </row>
    <row r="74" spans="1:14" ht="24">
      <c r="A74" s="824" t="s">
        <v>9196</v>
      </c>
      <c r="B74" s="417" t="s">
        <v>10973</v>
      </c>
      <c r="C74" s="417" t="s">
        <v>10973</v>
      </c>
      <c r="D74" s="13">
        <v>4443</v>
      </c>
      <c r="E74" s="828" t="s">
        <v>6496</v>
      </c>
      <c r="F74" s="14" t="s">
        <v>1292</v>
      </c>
      <c r="G74" s="14" t="s">
        <v>3663</v>
      </c>
      <c r="H74" s="821">
        <v>36</v>
      </c>
      <c r="I74" s="821">
        <v>36</v>
      </c>
      <c r="L74" s="857"/>
      <c r="M74" s="857"/>
      <c r="N74" s="857"/>
    </row>
    <row r="75" spans="1:14" ht="24">
      <c r="A75" s="824" t="s">
        <v>9196</v>
      </c>
      <c r="B75" s="417" t="s">
        <v>10973</v>
      </c>
      <c r="C75" s="417" t="s">
        <v>10973</v>
      </c>
      <c r="D75" s="13">
        <v>3554</v>
      </c>
      <c r="E75" s="828" t="s">
        <v>6496</v>
      </c>
      <c r="F75" s="14" t="s">
        <v>1292</v>
      </c>
      <c r="G75" s="14" t="s">
        <v>3663</v>
      </c>
      <c r="H75" s="821">
        <v>60</v>
      </c>
      <c r="I75" s="821">
        <v>60</v>
      </c>
      <c r="L75" s="857"/>
      <c r="M75" s="857"/>
      <c r="N75" s="857"/>
    </row>
    <row r="76" spans="1:14" ht="24">
      <c r="A76" s="824" t="s">
        <v>9197</v>
      </c>
      <c r="B76" s="417" t="s">
        <v>10975</v>
      </c>
      <c r="C76" s="417" t="s">
        <v>10975</v>
      </c>
      <c r="D76" s="13">
        <v>6056</v>
      </c>
      <c r="E76" s="828" t="s">
        <v>6496</v>
      </c>
      <c r="F76" s="14" t="s">
        <v>1292</v>
      </c>
      <c r="G76" s="14" t="s">
        <v>3663</v>
      </c>
      <c r="H76" s="821">
        <v>12</v>
      </c>
      <c r="I76" s="821">
        <v>12</v>
      </c>
      <c r="L76" s="857"/>
      <c r="M76" s="857"/>
      <c r="N76" s="857"/>
    </row>
    <row r="77" spans="1:14" ht="24">
      <c r="A77" s="824" t="s">
        <v>9197</v>
      </c>
      <c r="B77" s="417" t="s">
        <v>10975</v>
      </c>
      <c r="C77" s="417" t="s">
        <v>10975</v>
      </c>
      <c r="D77" s="13">
        <v>5176</v>
      </c>
      <c r="E77" s="828" t="s">
        <v>6496</v>
      </c>
      <c r="F77" s="14" t="s">
        <v>1292</v>
      </c>
      <c r="G77" s="14" t="s">
        <v>3663</v>
      </c>
      <c r="H77" s="821">
        <v>36</v>
      </c>
      <c r="I77" s="821">
        <v>36</v>
      </c>
      <c r="L77" s="857"/>
      <c r="M77" s="857"/>
      <c r="N77" s="857"/>
    </row>
    <row r="78" spans="1:14" ht="24">
      <c r="A78" s="824" t="s">
        <v>9197</v>
      </c>
      <c r="B78" s="417" t="s">
        <v>10975</v>
      </c>
      <c r="C78" s="417" t="s">
        <v>10975</v>
      </c>
      <c r="D78" s="13">
        <v>4141</v>
      </c>
      <c r="E78" s="828" t="s">
        <v>6496</v>
      </c>
      <c r="F78" s="14" t="s">
        <v>1292</v>
      </c>
      <c r="G78" s="14" t="s">
        <v>3663</v>
      </c>
      <c r="H78" s="821">
        <v>60</v>
      </c>
      <c r="I78" s="821">
        <v>60</v>
      </c>
      <c r="L78" s="857"/>
      <c r="M78" s="857"/>
      <c r="N78" s="857"/>
    </row>
    <row r="79" spans="1:14" ht="24">
      <c r="A79" s="824" t="s">
        <v>9198</v>
      </c>
      <c r="B79" s="417" t="s">
        <v>10976</v>
      </c>
      <c r="C79" s="417" t="s">
        <v>10976</v>
      </c>
      <c r="D79" s="13">
        <v>8502</v>
      </c>
      <c r="E79" s="828" t="s">
        <v>6496</v>
      </c>
      <c r="F79" s="14" t="s">
        <v>1292</v>
      </c>
      <c r="G79" s="14" t="s">
        <v>3663</v>
      </c>
      <c r="H79" s="821">
        <v>12</v>
      </c>
      <c r="I79" s="821">
        <v>12</v>
      </c>
      <c r="L79" s="857"/>
      <c r="M79" s="857"/>
      <c r="N79" s="857"/>
    </row>
    <row r="80" spans="1:14" ht="24">
      <c r="A80" s="824" t="s">
        <v>9198</v>
      </c>
      <c r="B80" s="417" t="s">
        <v>10976</v>
      </c>
      <c r="C80" s="417" t="s">
        <v>10976</v>
      </c>
      <c r="D80" s="13">
        <v>7267</v>
      </c>
      <c r="E80" s="828" t="s">
        <v>6496</v>
      </c>
      <c r="F80" s="14" t="s">
        <v>1292</v>
      </c>
      <c r="G80" s="14" t="s">
        <v>3663</v>
      </c>
      <c r="H80" s="821">
        <v>36</v>
      </c>
      <c r="I80" s="821">
        <v>36</v>
      </c>
      <c r="L80" s="857"/>
      <c r="M80" s="857"/>
      <c r="N80" s="857"/>
    </row>
    <row r="81" spans="1:14" ht="24">
      <c r="A81" s="824" t="s">
        <v>9198</v>
      </c>
      <c r="B81" s="417" t="s">
        <v>10976</v>
      </c>
      <c r="C81" s="417" t="s">
        <v>10976</v>
      </c>
      <c r="D81" s="13">
        <v>5814</v>
      </c>
      <c r="E81" s="828" t="s">
        <v>6496</v>
      </c>
      <c r="F81" s="14" t="s">
        <v>1292</v>
      </c>
      <c r="G81" s="14" t="s">
        <v>3663</v>
      </c>
      <c r="H81" s="821">
        <v>60</v>
      </c>
      <c r="I81" s="821">
        <v>60</v>
      </c>
      <c r="L81" s="857"/>
      <c r="M81" s="857"/>
      <c r="N81" s="857"/>
    </row>
    <row r="82" spans="1:14" ht="24">
      <c r="A82" s="824" t="s">
        <v>9199</v>
      </c>
      <c r="B82" s="417" t="s">
        <v>10977</v>
      </c>
      <c r="C82" s="417" t="s">
        <v>10977</v>
      </c>
      <c r="D82" s="13">
        <v>12229</v>
      </c>
      <c r="E82" s="828" t="s">
        <v>6496</v>
      </c>
      <c r="F82" s="14" t="s">
        <v>1292</v>
      </c>
      <c r="G82" s="14" t="s">
        <v>3663</v>
      </c>
      <c r="H82" s="821">
        <v>12</v>
      </c>
      <c r="I82" s="821">
        <v>12</v>
      </c>
      <c r="L82" s="857"/>
      <c r="M82" s="857"/>
      <c r="N82" s="857"/>
    </row>
    <row r="83" spans="1:14" ht="24">
      <c r="A83" s="824" t="s">
        <v>9199</v>
      </c>
      <c r="B83" s="417" t="s">
        <v>10977</v>
      </c>
      <c r="C83" s="417" t="s">
        <v>10977</v>
      </c>
      <c r="D83" s="13">
        <v>10452</v>
      </c>
      <c r="E83" s="828" t="s">
        <v>6496</v>
      </c>
      <c r="F83" s="14" t="s">
        <v>1292</v>
      </c>
      <c r="G83" s="14" t="s">
        <v>3663</v>
      </c>
      <c r="H83" s="821">
        <v>36</v>
      </c>
      <c r="I83" s="821">
        <v>36</v>
      </c>
      <c r="L83" s="857"/>
      <c r="M83" s="857"/>
      <c r="N83" s="857"/>
    </row>
    <row r="84" spans="1:14" ht="24">
      <c r="A84" s="824" t="s">
        <v>9199</v>
      </c>
      <c r="B84" s="417" t="s">
        <v>10977</v>
      </c>
      <c r="C84" s="417" t="s">
        <v>10977</v>
      </c>
      <c r="D84" s="13">
        <v>8362</v>
      </c>
      <c r="E84" s="828" t="s">
        <v>6496</v>
      </c>
      <c r="F84" s="14" t="s">
        <v>1292</v>
      </c>
      <c r="G84" s="14" t="s">
        <v>3663</v>
      </c>
      <c r="H84" s="821">
        <v>60</v>
      </c>
      <c r="I84" s="821">
        <v>60</v>
      </c>
      <c r="L84" s="857"/>
      <c r="M84" s="857"/>
      <c r="N84" s="857"/>
    </row>
    <row r="85" spans="1:14" ht="24">
      <c r="A85" s="824" t="s">
        <v>9200</v>
      </c>
      <c r="B85" s="417" t="s">
        <v>10974</v>
      </c>
      <c r="C85" s="417" t="s">
        <v>10974</v>
      </c>
      <c r="D85" s="13">
        <v>3196</v>
      </c>
      <c r="E85" s="828" t="s">
        <v>6496</v>
      </c>
      <c r="F85" s="14" t="s">
        <v>1292</v>
      </c>
      <c r="G85" s="14" t="s">
        <v>3663</v>
      </c>
      <c r="H85" s="821">
        <v>12</v>
      </c>
      <c r="I85" s="821">
        <v>12</v>
      </c>
      <c r="L85" s="857"/>
      <c r="M85" s="857"/>
      <c r="N85" s="857"/>
    </row>
    <row r="86" spans="1:14" ht="24">
      <c r="A86" s="824" t="s">
        <v>9200</v>
      </c>
      <c r="B86" s="417" t="s">
        <v>10974</v>
      </c>
      <c r="C86" s="417" t="s">
        <v>10974</v>
      </c>
      <c r="D86" s="13">
        <v>2732</v>
      </c>
      <c r="E86" s="828" t="s">
        <v>6496</v>
      </c>
      <c r="F86" s="14" t="s">
        <v>1292</v>
      </c>
      <c r="G86" s="14" t="s">
        <v>3663</v>
      </c>
      <c r="H86" s="821">
        <v>36</v>
      </c>
      <c r="I86" s="821">
        <v>36</v>
      </c>
      <c r="L86" s="857"/>
      <c r="M86" s="857"/>
      <c r="N86" s="857"/>
    </row>
    <row r="87" spans="1:14" ht="24">
      <c r="A87" s="824" t="s">
        <v>9200</v>
      </c>
      <c r="B87" s="417" t="s">
        <v>10974</v>
      </c>
      <c r="C87" s="417" t="s">
        <v>10974</v>
      </c>
      <c r="D87" s="13">
        <v>2186</v>
      </c>
      <c r="E87" s="828" t="s">
        <v>6496</v>
      </c>
      <c r="F87" s="14" t="s">
        <v>1292</v>
      </c>
      <c r="G87" s="14" t="s">
        <v>3663</v>
      </c>
      <c r="H87" s="821">
        <v>60</v>
      </c>
      <c r="I87" s="821">
        <v>60</v>
      </c>
      <c r="L87" s="857"/>
      <c r="M87" s="857"/>
      <c r="N87" s="857"/>
    </row>
    <row r="88" spans="1:14" ht="24">
      <c r="A88" s="824" t="s">
        <v>9201</v>
      </c>
      <c r="B88" s="417" t="s">
        <v>10973</v>
      </c>
      <c r="C88" s="417" t="s">
        <v>10973</v>
      </c>
      <c r="D88" s="13">
        <v>5198</v>
      </c>
      <c r="E88" s="828" t="s">
        <v>6496</v>
      </c>
      <c r="F88" s="14" t="s">
        <v>1292</v>
      </c>
      <c r="G88" s="14" t="s">
        <v>3663</v>
      </c>
      <c r="H88" s="821">
        <v>12</v>
      </c>
      <c r="I88" s="821">
        <v>12</v>
      </c>
      <c r="L88" s="857"/>
      <c r="M88" s="857"/>
      <c r="N88" s="857"/>
    </row>
    <row r="89" spans="1:14" ht="24">
      <c r="A89" s="824" t="s">
        <v>9201</v>
      </c>
      <c r="B89" s="417" t="s">
        <v>10973</v>
      </c>
      <c r="C89" s="417" t="s">
        <v>10973</v>
      </c>
      <c r="D89" s="13">
        <v>4443</v>
      </c>
      <c r="E89" s="828" t="s">
        <v>6496</v>
      </c>
      <c r="F89" s="14" t="s">
        <v>1292</v>
      </c>
      <c r="G89" s="14" t="s">
        <v>3663</v>
      </c>
      <c r="H89" s="821">
        <v>36</v>
      </c>
      <c r="I89" s="821">
        <v>36</v>
      </c>
      <c r="L89" s="857"/>
      <c r="M89" s="857"/>
      <c r="N89" s="857"/>
    </row>
    <row r="90" spans="1:14" ht="24">
      <c r="A90" s="824" t="s">
        <v>9201</v>
      </c>
      <c r="B90" s="417" t="s">
        <v>10973</v>
      </c>
      <c r="C90" s="417" t="s">
        <v>10973</v>
      </c>
      <c r="D90" s="13">
        <v>3554</v>
      </c>
      <c r="E90" s="828" t="s">
        <v>6496</v>
      </c>
      <c r="F90" s="14" t="s">
        <v>1292</v>
      </c>
      <c r="G90" s="14" t="s">
        <v>3663</v>
      </c>
      <c r="H90" s="821">
        <v>60</v>
      </c>
      <c r="I90" s="821">
        <v>60</v>
      </c>
      <c r="L90" s="857"/>
      <c r="M90" s="857"/>
      <c r="N90" s="857"/>
    </row>
    <row r="91" spans="1:14" ht="24">
      <c r="A91" s="824" t="s">
        <v>9202</v>
      </c>
      <c r="B91" s="417" t="s">
        <v>10975</v>
      </c>
      <c r="C91" s="417" t="s">
        <v>10975</v>
      </c>
      <c r="D91" s="13">
        <v>6056</v>
      </c>
      <c r="E91" s="828" t="s">
        <v>6496</v>
      </c>
      <c r="F91" s="14" t="s">
        <v>1292</v>
      </c>
      <c r="G91" s="14" t="s">
        <v>3663</v>
      </c>
      <c r="H91" s="821">
        <v>12</v>
      </c>
      <c r="I91" s="821">
        <v>12</v>
      </c>
      <c r="L91" s="857"/>
      <c r="M91" s="857"/>
      <c r="N91" s="857"/>
    </row>
    <row r="92" spans="1:14" ht="24">
      <c r="A92" s="824" t="s">
        <v>9202</v>
      </c>
      <c r="B92" s="417" t="s">
        <v>10975</v>
      </c>
      <c r="C92" s="417" t="s">
        <v>10975</v>
      </c>
      <c r="D92" s="13">
        <v>5176</v>
      </c>
      <c r="E92" s="828" t="s">
        <v>6496</v>
      </c>
      <c r="F92" s="14" t="s">
        <v>1292</v>
      </c>
      <c r="G92" s="14" t="s">
        <v>3663</v>
      </c>
      <c r="H92" s="821">
        <v>36</v>
      </c>
      <c r="I92" s="821">
        <v>36</v>
      </c>
      <c r="L92" s="857"/>
      <c r="M92" s="857"/>
      <c r="N92" s="857"/>
    </row>
    <row r="93" spans="1:14" ht="24">
      <c r="A93" s="824" t="s">
        <v>9202</v>
      </c>
      <c r="B93" s="417" t="s">
        <v>10975</v>
      </c>
      <c r="C93" s="417" t="s">
        <v>10975</v>
      </c>
      <c r="D93" s="13">
        <v>4141</v>
      </c>
      <c r="E93" s="828" t="s">
        <v>6496</v>
      </c>
      <c r="F93" s="14" t="s">
        <v>1292</v>
      </c>
      <c r="G93" s="14" t="s">
        <v>3663</v>
      </c>
      <c r="H93" s="821">
        <v>60</v>
      </c>
      <c r="I93" s="821">
        <v>60</v>
      </c>
      <c r="L93" s="857"/>
      <c r="M93" s="857"/>
      <c r="N93" s="857"/>
    </row>
    <row r="94" spans="1:14" ht="24">
      <c r="A94" s="824" t="s">
        <v>9203</v>
      </c>
      <c r="B94" s="417" t="s">
        <v>10976</v>
      </c>
      <c r="C94" s="417" t="s">
        <v>10976</v>
      </c>
      <c r="D94" s="13">
        <v>8502</v>
      </c>
      <c r="E94" s="828" t="s">
        <v>6496</v>
      </c>
      <c r="F94" s="14" t="s">
        <v>1292</v>
      </c>
      <c r="G94" s="14" t="s">
        <v>3663</v>
      </c>
      <c r="H94" s="821">
        <v>12</v>
      </c>
      <c r="I94" s="821">
        <v>12</v>
      </c>
      <c r="L94" s="857"/>
      <c r="M94" s="857"/>
      <c r="N94" s="857"/>
    </row>
    <row r="95" spans="1:14" ht="24">
      <c r="A95" s="824" t="s">
        <v>9203</v>
      </c>
      <c r="B95" s="417" t="s">
        <v>10976</v>
      </c>
      <c r="C95" s="417" t="s">
        <v>10976</v>
      </c>
      <c r="D95" s="13">
        <v>7267</v>
      </c>
      <c r="E95" s="828" t="s">
        <v>6496</v>
      </c>
      <c r="F95" s="14" t="s">
        <v>1292</v>
      </c>
      <c r="G95" s="14" t="s">
        <v>3663</v>
      </c>
      <c r="H95" s="821">
        <v>36</v>
      </c>
      <c r="I95" s="821">
        <v>36</v>
      </c>
      <c r="L95" s="857"/>
      <c r="M95" s="857"/>
      <c r="N95" s="857"/>
    </row>
    <row r="96" spans="1:14" ht="24">
      <c r="A96" s="824" t="s">
        <v>9203</v>
      </c>
      <c r="B96" s="417" t="s">
        <v>10976</v>
      </c>
      <c r="C96" s="417" t="s">
        <v>10976</v>
      </c>
      <c r="D96" s="13">
        <v>5814</v>
      </c>
      <c r="E96" s="828" t="s">
        <v>6496</v>
      </c>
      <c r="F96" s="14" t="s">
        <v>1292</v>
      </c>
      <c r="G96" s="14" t="s">
        <v>3663</v>
      </c>
      <c r="H96" s="821">
        <v>60</v>
      </c>
      <c r="I96" s="821">
        <v>60</v>
      </c>
      <c r="L96" s="857"/>
      <c r="M96" s="857"/>
      <c r="N96" s="857"/>
    </row>
    <row r="97" spans="1:14" ht="24">
      <c r="A97" s="824" t="s">
        <v>9204</v>
      </c>
      <c r="B97" s="417" t="s">
        <v>10977</v>
      </c>
      <c r="C97" s="417" t="s">
        <v>10977</v>
      </c>
      <c r="D97" s="13">
        <v>12229</v>
      </c>
      <c r="E97" s="828" t="s">
        <v>6496</v>
      </c>
      <c r="F97" s="14" t="s">
        <v>1292</v>
      </c>
      <c r="G97" s="14" t="s">
        <v>3663</v>
      </c>
      <c r="H97" s="821">
        <v>12</v>
      </c>
      <c r="I97" s="821">
        <v>12</v>
      </c>
      <c r="L97" s="857"/>
      <c r="M97" s="857"/>
      <c r="N97" s="857"/>
    </row>
    <row r="98" spans="1:14" ht="24">
      <c r="A98" s="824" t="s">
        <v>9204</v>
      </c>
      <c r="B98" s="417" t="s">
        <v>10977</v>
      </c>
      <c r="C98" s="417" t="s">
        <v>10977</v>
      </c>
      <c r="D98" s="13">
        <v>10452</v>
      </c>
      <c r="E98" s="828" t="s">
        <v>6496</v>
      </c>
      <c r="F98" s="14" t="s">
        <v>1292</v>
      </c>
      <c r="G98" s="14" t="s">
        <v>3663</v>
      </c>
      <c r="H98" s="821">
        <v>36</v>
      </c>
      <c r="I98" s="821">
        <v>36</v>
      </c>
      <c r="L98" s="857"/>
      <c r="M98" s="857"/>
      <c r="N98" s="857"/>
    </row>
    <row r="99" spans="1:14" ht="24">
      <c r="A99" s="824" t="s">
        <v>9204</v>
      </c>
      <c r="B99" s="417" t="s">
        <v>10977</v>
      </c>
      <c r="C99" s="417" t="s">
        <v>10977</v>
      </c>
      <c r="D99" s="13">
        <v>8362</v>
      </c>
      <c r="E99" s="828" t="s">
        <v>6496</v>
      </c>
      <c r="F99" s="14" t="s">
        <v>1292</v>
      </c>
      <c r="G99" s="14" t="s">
        <v>3663</v>
      </c>
      <c r="H99" s="821">
        <v>60</v>
      </c>
      <c r="I99" s="821">
        <v>60</v>
      </c>
      <c r="L99" s="857"/>
      <c r="M99" s="857"/>
      <c r="N99" s="857"/>
    </row>
    <row r="100" spans="1:14">
      <c r="A100" s="1109" t="s">
        <v>7677</v>
      </c>
      <c r="B100" s="1106"/>
      <c r="C100" s="1106"/>
      <c r="D100" s="1106"/>
      <c r="E100" s="1106"/>
      <c r="F100" s="1106"/>
      <c r="G100" s="1106"/>
      <c r="H100" s="1106"/>
      <c r="I100" s="1107"/>
      <c r="L100" s="857"/>
      <c r="M100" s="857"/>
      <c r="N100" s="857"/>
    </row>
    <row r="101" spans="1:14" ht="24">
      <c r="A101" s="824" t="s">
        <v>9205</v>
      </c>
      <c r="B101" s="417" t="s">
        <v>10978</v>
      </c>
      <c r="C101" s="417" t="s">
        <v>10978</v>
      </c>
      <c r="D101" s="13">
        <v>3196</v>
      </c>
      <c r="E101" s="828" t="s">
        <v>6496</v>
      </c>
      <c r="F101" s="567" t="s">
        <v>7167</v>
      </c>
      <c r="G101" s="14" t="s">
        <v>3663</v>
      </c>
      <c r="H101" s="821">
        <v>12</v>
      </c>
      <c r="I101" s="821">
        <v>12</v>
      </c>
      <c r="L101" s="857"/>
      <c r="M101" s="857"/>
      <c r="N101" s="857"/>
    </row>
    <row r="102" spans="1:14" ht="24">
      <c r="A102" s="824" t="s">
        <v>9205</v>
      </c>
      <c r="B102" s="417" t="s">
        <v>10978</v>
      </c>
      <c r="C102" s="417" t="s">
        <v>10978</v>
      </c>
      <c r="D102" s="13">
        <v>2732</v>
      </c>
      <c r="E102" s="828" t="s">
        <v>6496</v>
      </c>
      <c r="F102" s="567" t="s">
        <v>7167</v>
      </c>
      <c r="G102" s="14" t="s">
        <v>3663</v>
      </c>
      <c r="H102" s="821">
        <v>36</v>
      </c>
      <c r="I102" s="821">
        <v>36</v>
      </c>
      <c r="L102" s="857"/>
      <c r="M102" s="857"/>
      <c r="N102" s="857"/>
    </row>
    <row r="103" spans="1:14" ht="24">
      <c r="A103" s="824" t="s">
        <v>9205</v>
      </c>
      <c r="B103" s="417" t="s">
        <v>10978</v>
      </c>
      <c r="C103" s="417" t="s">
        <v>10978</v>
      </c>
      <c r="D103" s="13">
        <v>2186</v>
      </c>
      <c r="E103" s="828" t="s">
        <v>6496</v>
      </c>
      <c r="F103" s="567" t="s">
        <v>7167</v>
      </c>
      <c r="G103" s="14" t="s">
        <v>3663</v>
      </c>
      <c r="H103" s="821">
        <v>60</v>
      </c>
      <c r="I103" s="821">
        <v>60</v>
      </c>
      <c r="L103" s="857"/>
      <c r="M103" s="857"/>
      <c r="N103" s="857"/>
    </row>
    <row r="104" spans="1:14" ht="24">
      <c r="A104" s="824" t="s">
        <v>9206</v>
      </c>
      <c r="B104" s="417" t="s">
        <v>10982</v>
      </c>
      <c r="C104" s="417" t="s">
        <v>10982</v>
      </c>
      <c r="D104" s="13">
        <v>5198</v>
      </c>
      <c r="E104" s="828" t="s">
        <v>6496</v>
      </c>
      <c r="F104" s="567" t="s">
        <v>7167</v>
      </c>
      <c r="G104" s="14" t="s">
        <v>3663</v>
      </c>
      <c r="H104" s="821">
        <v>12</v>
      </c>
      <c r="I104" s="821">
        <v>12</v>
      </c>
      <c r="L104" s="857"/>
      <c r="M104" s="857"/>
      <c r="N104" s="857"/>
    </row>
    <row r="105" spans="1:14" ht="24">
      <c r="A105" s="824" t="s">
        <v>9206</v>
      </c>
      <c r="B105" s="417" t="s">
        <v>10982</v>
      </c>
      <c r="C105" s="417" t="s">
        <v>10982</v>
      </c>
      <c r="D105" s="13">
        <v>4443</v>
      </c>
      <c r="E105" s="828" t="s">
        <v>6496</v>
      </c>
      <c r="F105" s="567" t="s">
        <v>7167</v>
      </c>
      <c r="G105" s="14" t="s">
        <v>3663</v>
      </c>
      <c r="H105" s="821">
        <v>36</v>
      </c>
      <c r="I105" s="821">
        <v>36</v>
      </c>
      <c r="L105" s="857"/>
      <c r="M105" s="857"/>
      <c r="N105" s="857"/>
    </row>
    <row r="106" spans="1:14" ht="24">
      <c r="A106" s="824" t="s">
        <v>9206</v>
      </c>
      <c r="B106" s="417" t="s">
        <v>10982</v>
      </c>
      <c r="C106" s="417" t="s">
        <v>10982</v>
      </c>
      <c r="D106" s="13">
        <v>3554</v>
      </c>
      <c r="E106" s="828" t="s">
        <v>6496</v>
      </c>
      <c r="F106" s="567" t="s">
        <v>7167</v>
      </c>
      <c r="G106" s="14" t="s">
        <v>3663</v>
      </c>
      <c r="H106" s="821">
        <v>60</v>
      </c>
      <c r="I106" s="821">
        <v>60</v>
      </c>
      <c r="L106" s="857"/>
      <c r="M106" s="857"/>
      <c r="N106" s="857"/>
    </row>
    <row r="107" spans="1:14" ht="24">
      <c r="A107" s="824" t="s">
        <v>9207</v>
      </c>
      <c r="B107" s="417" t="s">
        <v>10981</v>
      </c>
      <c r="C107" s="417" t="s">
        <v>10981</v>
      </c>
      <c r="D107" s="13">
        <v>6056</v>
      </c>
      <c r="E107" s="828" t="s">
        <v>6496</v>
      </c>
      <c r="F107" s="567" t="s">
        <v>7167</v>
      </c>
      <c r="G107" s="14" t="s">
        <v>3663</v>
      </c>
      <c r="H107" s="821">
        <v>12</v>
      </c>
      <c r="I107" s="821">
        <v>12</v>
      </c>
      <c r="L107" s="857"/>
      <c r="M107" s="857"/>
      <c r="N107" s="857"/>
    </row>
    <row r="108" spans="1:14" ht="24">
      <c r="A108" s="824" t="s">
        <v>9207</v>
      </c>
      <c r="B108" s="417" t="s">
        <v>10981</v>
      </c>
      <c r="C108" s="417" t="s">
        <v>10981</v>
      </c>
      <c r="D108" s="13">
        <v>5176</v>
      </c>
      <c r="E108" s="828" t="s">
        <v>6496</v>
      </c>
      <c r="F108" s="567" t="s">
        <v>7167</v>
      </c>
      <c r="G108" s="14" t="s">
        <v>3663</v>
      </c>
      <c r="H108" s="821">
        <v>36</v>
      </c>
      <c r="I108" s="821">
        <v>36</v>
      </c>
      <c r="L108" s="857"/>
      <c r="M108" s="857"/>
      <c r="N108" s="857"/>
    </row>
    <row r="109" spans="1:14" ht="24">
      <c r="A109" s="824" t="s">
        <v>9207</v>
      </c>
      <c r="B109" s="417" t="s">
        <v>10981</v>
      </c>
      <c r="C109" s="417" t="s">
        <v>10981</v>
      </c>
      <c r="D109" s="13">
        <v>4141</v>
      </c>
      <c r="E109" s="828" t="s">
        <v>6496</v>
      </c>
      <c r="F109" s="567" t="s">
        <v>7167</v>
      </c>
      <c r="G109" s="14" t="s">
        <v>3663</v>
      </c>
      <c r="H109" s="821">
        <v>60</v>
      </c>
      <c r="I109" s="821">
        <v>60</v>
      </c>
      <c r="L109" s="857"/>
      <c r="M109" s="857"/>
      <c r="N109" s="857"/>
    </row>
    <row r="110" spans="1:14" ht="24">
      <c r="A110" s="824" t="s">
        <v>9208</v>
      </c>
      <c r="B110" s="417" t="s">
        <v>10980</v>
      </c>
      <c r="C110" s="417" t="s">
        <v>10980</v>
      </c>
      <c r="D110" s="13">
        <v>8502</v>
      </c>
      <c r="E110" s="828" t="s">
        <v>6496</v>
      </c>
      <c r="F110" s="567" t="s">
        <v>7167</v>
      </c>
      <c r="G110" s="14" t="s">
        <v>3663</v>
      </c>
      <c r="H110" s="821">
        <v>12</v>
      </c>
      <c r="I110" s="821">
        <v>12</v>
      </c>
      <c r="L110" s="857"/>
      <c r="M110" s="857"/>
      <c r="N110" s="857"/>
    </row>
    <row r="111" spans="1:14" ht="24">
      <c r="A111" s="824" t="s">
        <v>9208</v>
      </c>
      <c r="B111" s="417" t="s">
        <v>10980</v>
      </c>
      <c r="C111" s="417" t="s">
        <v>10980</v>
      </c>
      <c r="D111" s="13">
        <v>7267</v>
      </c>
      <c r="E111" s="828" t="s">
        <v>6496</v>
      </c>
      <c r="F111" s="567" t="s">
        <v>7167</v>
      </c>
      <c r="G111" s="14" t="s">
        <v>3663</v>
      </c>
      <c r="H111" s="821">
        <v>36</v>
      </c>
      <c r="I111" s="821">
        <v>36</v>
      </c>
      <c r="L111" s="857"/>
      <c r="M111" s="857"/>
      <c r="N111" s="857"/>
    </row>
    <row r="112" spans="1:14" ht="24">
      <c r="A112" s="824" t="s">
        <v>9208</v>
      </c>
      <c r="B112" s="417" t="s">
        <v>10980</v>
      </c>
      <c r="C112" s="417" t="s">
        <v>10980</v>
      </c>
      <c r="D112" s="13">
        <v>5814</v>
      </c>
      <c r="E112" s="828" t="s">
        <v>6496</v>
      </c>
      <c r="F112" s="567" t="s">
        <v>7167</v>
      </c>
      <c r="G112" s="14" t="s">
        <v>3663</v>
      </c>
      <c r="H112" s="821">
        <v>60</v>
      </c>
      <c r="I112" s="821">
        <v>60</v>
      </c>
      <c r="L112" s="857"/>
      <c r="M112" s="857"/>
      <c r="N112" s="857"/>
    </row>
    <row r="113" spans="1:14" ht="24">
      <c r="A113" s="824" t="s">
        <v>9209</v>
      </c>
      <c r="B113" s="417" t="s">
        <v>10979</v>
      </c>
      <c r="C113" s="417" t="s">
        <v>10979</v>
      </c>
      <c r="D113" s="13">
        <v>12229</v>
      </c>
      <c r="E113" s="828" t="s">
        <v>6496</v>
      </c>
      <c r="F113" s="567" t="s">
        <v>7167</v>
      </c>
      <c r="G113" s="14" t="s">
        <v>3663</v>
      </c>
      <c r="H113" s="821">
        <v>12</v>
      </c>
      <c r="I113" s="821">
        <v>12</v>
      </c>
      <c r="L113" s="857"/>
      <c r="M113" s="857"/>
      <c r="N113" s="857"/>
    </row>
    <row r="114" spans="1:14" ht="24">
      <c r="A114" s="824" t="s">
        <v>9209</v>
      </c>
      <c r="B114" s="417" t="s">
        <v>10979</v>
      </c>
      <c r="C114" s="417" t="s">
        <v>10979</v>
      </c>
      <c r="D114" s="13">
        <v>10452</v>
      </c>
      <c r="E114" s="828" t="s">
        <v>6496</v>
      </c>
      <c r="F114" s="567" t="s">
        <v>7167</v>
      </c>
      <c r="G114" s="14" t="s">
        <v>3663</v>
      </c>
      <c r="H114" s="821">
        <v>36</v>
      </c>
      <c r="I114" s="821">
        <v>36</v>
      </c>
      <c r="L114" s="857"/>
      <c r="M114" s="857"/>
      <c r="N114" s="857"/>
    </row>
    <row r="115" spans="1:14" ht="24">
      <c r="A115" s="824" t="s">
        <v>9209</v>
      </c>
      <c r="B115" s="417" t="s">
        <v>10979</v>
      </c>
      <c r="C115" s="417" t="s">
        <v>10979</v>
      </c>
      <c r="D115" s="13">
        <v>8362</v>
      </c>
      <c r="E115" s="828" t="s">
        <v>6496</v>
      </c>
      <c r="F115" s="567" t="s">
        <v>7167</v>
      </c>
      <c r="G115" s="14" t="s">
        <v>3663</v>
      </c>
      <c r="H115" s="821">
        <v>60</v>
      </c>
      <c r="I115" s="821">
        <v>60</v>
      </c>
      <c r="L115" s="857"/>
      <c r="M115" s="857"/>
      <c r="N115" s="857"/>
    </row>
    <row r="116" spans="1:14" ht="24">
      <c r="A116" s="824" t="s">
        <v>9210</v>
      </c>
      <c r="B116" s="417" t="s">
        <v>10978</v>
      </c>
      <c r="C116" s="417" t="s">
        <v>10978</v>
      </c>
      <c r="D116" s="13">
        <v>3196</v>
      </c>
      <c r="E116" s="828" t="s">
        <v>6496</v>
      </c>
      <c r="F116" s="567" t="s">
        <v>7167</v>
      </c>
      <c r="G116" s="14" t="s">
        <v>3663</v>
      </c>
      <c r="H116" s="821">
        <v>12</v>
      </c>
      <c r="I116" s="821">
        <v>12</v>
      </c>
      <c r="L116" s="857"/>
      <c r="M116" s="857"/>
      <c r="N116" s="857"/>
    </row>
    <row r="117" spans="1:14" ht="24">
      <c r="A117" s="824" t="s">
        <v>9210</v>
      </c>
      <c r="B117" s="417" t="s">
        <v>10978</v>
      </c>
      <c r="C117" s="417" t="s">
        <v>10978</v>
      </c>
      <c r="D117" s="13">
        <v>2732</v>
      </c>
      <c r="E117" s="828" t="s">
        <v>6496</v>
      </c>
      <c r="F117" s="567" t="s">
        <v>7167</v>
      </c>
      <c r="G117" s="14" t="s">
        <v>3663</v>
      </c>
      <c r="H117" s="821">
        <v>36</v>
      </c>
      <c r="I117" s="821">
        <v>36</v>
      </c>
      <c r="L117" s="857"/>
      <c r="M117" s="857"/>
      <c r="N117" s="857"/>
    </row>
    <row r="118" spans="1:14" ht="24">
      <c r="A118" s="824" t="s">
        <v>9210</v>
      </c>
      <c r="B118" s="417" t="s">
        <v>10978</v>
      </c>
      <c r="C118" s="417" t="s">
        <v>10978</v>
      </c>
      <c r="D118" s="13">
        <v>2186</v>
      </c>
      <c r="E118" s="828" t="s">
        <v>6496</v>
      </c>
      <c r="F118" s="567" t="s">
        <v>7167</v>
      </c>
      <c r="G118" s="14" t="s">
        <v>3663</v>
      </c>
      <c r="H118" s="821">
        <v>60</v>
      </c>
      <c r="I118" s="821">
        <v>60</v>
      </c>
      <c r="L118" s="857"/>
      <c r="M118" s="857"/>
      <c r="N118" s="857"/>
    </row>
    <row r="119" spans="1:14" ht="24">
      <c r="A119" s="824" t="s">
        <v>9211</v>
      </c>
      <c r="B119" s="417" t="s">
        <v>10982</v>
      </c>
      <c r="C119" s="417" t="s">
        <v>10982</v>
      </c>
      <c r="D119" s="13">
        <v>5198</v>
      </c>
      <c r="E119" s="828" t="s">
        <v>6496</v>
      </c>
      <c r="F119" s="567" t="s">
        <v>7167</v>
      </c>
      <c r="G119" s="14" t="s">
        <v>3663</v>
      </c>
      <c r="H119" s="821">
        <v>12</v>
      </c>
      <c r="I119" s="821">
        <v>12</v>
      </c>
      <c r="L119" s="857"/>
      <c r="M119" s="857"/>
      <c r="N119" s="857"/>
    </row>
    <row r="120" spans="1:14" ht="24">
      <c r="A120" s="824" t="s">
        <v>9211</v>
      </c>
      <c r="B120" s="417" t="s">
        <v>10982</v>
      </c>
      <c r="C120" s="417" t="s">
        <v>10982</v>
      </c>
      <c r="D120" s="13">
        <v>4443</v>
      </c>
      <c r="E120" s="828" t="s">
        <v>6496</v>
      </c>
      <c r="F120" s="567" t="s">
        <v>7167</v>
      </c>
      <c r="G120" s="14" t="s">
        <v>3663</v>
      </c>
      <c r="H120" s="821">
        <v>36</v>
      </c>
      <c r="I120" s="821">
        <v>36</v>
      </c>
      <c r="L120" s="857"/>
      <c r="M120" s="857"/>
      <c r="N120" s="857"/>
    </row>
    <row r="121" spans="1:14" ht="24">
      <c r="A121" s="824" t="s">
        <v>9211</v>
      </c>
      <c r="B121" s="417" t="s">
        <v>10982</v>
      </c>
      <c r="C121" s="417" t="s">
        <v>10982</v>
      </c>
      <c r="D121" s="13">
        <v>3554</v>
      </c>
      <c r="E121" s="828" t="s">
        <v>6496</v>
      </c>
      <c r="F121" s="567" t="s">
        <v>7167</v>
      </c>
      <c r="G121" s="14" t="s">
        <v>3663</v>
      </c>
      <c r="H121" s="821">
        <v>60</v>
      </c>
      <c r="I121" s="821">
        <v>60</v>
      </c>
      <c r="L121" s="857"/>
      <c r="M121" s="857"/>
      <c r="N121" s="857"/>
    </row>
    <row r="122" spans="1:14" ht="24">
      <c r="A122" s="824" t="s">
        <v>9212</v>
      </c>
      <c r="B122" s="417" t="s">
        <v>10981</v>
      </c>
      <c r="C122" s="417" t="s">
        <v>10981</v>
      </c>
      <c r="D122" s="13">
        <v>6056</v>
      </c>
      <c r="E122" s="828" t="s">
        <v>6496</v>
      </c>
      <c r="F122" s="567" t="s">
        <v>7167</v>
      </c>
      <c r="G122" s="14" t="s">
        <v>3663</v>
      </c>
      <c r="H122" s="821">
        <v>12</v>
      </c>
      <c r="I122" s="821">
        <v>12</v>
      </c>
      <c r="L122" s="857"/>
      <c r="M122" s="857"/>
      <c r="N122" s="857"/>
    </row>
    <row r="123" spans="1:14" ht="24">
      <c r="A123" s="824" t="s">
        <v>9212</v>
      </c>
      <c r="B123" s="417" t="s">
        <v>10981</v>
      </c>
      <c r="C123" s="417" t="s">
        <v>10981</v>
      </c>
      <c r="D123" s="13">
        <v>5176</v>
      </c>
      <c r="E123" s="828" t="s">
        <v>6496</v>
      </c>
      <c r="F123" s="567" t="s">
        <v>7167</v>
      </c>
      <c r="G123" s="14" t="s">
        <v>3663</v>
      </c>
      <c r="H123" s="821">
        <v>36</v>
      </c>
      <c r="I123" s="821">
        <v>36</v>
      </c>
      <c r="L123" s="857"/>
      <c r="M123" s="857"/>
      <c r="N123" s="857"/>
    </row>
    <row r="124" spans="1:14" ht="24">
      <c r="A124" s="824" t="s">
        <v>9212</v>
      </c>
      <c r="B124" s="417" t="s">
        <v>10981</v>
      </c>
      <c r="C124" s="417" t="s">
        <v>10981</v>
      </c>
      <c r="D124" s="13">
        <v>4141</v>
      </c>
      <c r="E124" s="828" t="s">
        <v>6496</v>
      </c>
      <c r="F124" s="567" t="s">
        <v>7167</v>
      </c>
      <c r="G124" s="14" t="s">
        <v>3663</v>
      </c>
      <c r="H124" s="821">
        <v>60</v>
      </c>
      <c r="I124" s="821">
        <v>60</v>
      </c>
      <c r="L124" s="857"/>
      <c r="M124" s="857"/>
      <c r="N124" s="857"/>
    </row>
    <row r="125" spans="1:14" ht="24">
      <c r="A125" s="824" t="s">
        <v>9213</v>
      </c>
      <c r="B125" s="417" t="s">
        <v>10980</v>
      </c>
      <c r="C125" s="417" t="s">
        <v>10980</v>
      </c>
      <c r="D125" s="13">
        <v>8502</v>
      </c>
      <c r="E125" s="828" t="s">
        <v>6496</v>
      </c>
      <c r="F125" s="567" t="s">
        <v>7167</v>
      </c>
      <c r="G125" s="14" t="s">
        <v>3663</v>
      </c>
      <c r="H125" s="821">
        <v>12</v>
      </c>
      <c r="I125" s="821">
        <v>12</v>
      </c>
      <c r="L125" s="857"/>
      <c r="M125" s="857"/>
      <c r="N125" s="857"/>
    </row>
    <row r="126" spans="1:14" ht="24">
      <c r="A126" s="824" t="s">
        <v>9213</v>
      </c>
      <c r="B126" s="417" t="s">
        <v>10980</v>
      </c>
      <c r="C126" s="417" t="s">
        <v>10980</v>
      </c>
      <c r="D126" s="13">
        <v>7267</v>
      </c>
      <c r="E126" s="828" t="s">
        <v>6496</v>
      </c>
      <c r="F126" s="567" t="s">
        <v>7167</v>
      </c>
      <c r="G126" s="14" t="s">
        <v>3663</v>
      </c>
      <c r="H126" s="821">
        <v>36</v>
      </c>
      <c r="I126" s="821">
        <v>36</v>
      </c>
      <c r="L126" s="857"/>
      <c r="M126" s="857"/>
      <c r="N126" s="857"/>
    </row>
    <row r="127" spans="1:14" ht="24">
      <c r="A127" s="824" t="s">
        <v>9213</v>
      </c>
      <c r="B127" s="417" t="s">
        <v>10980</v>
      </c>
      <c r="C127" s="417" t="s">
        <v>10980</v>
      </c>
      <c r="D127" s="13">
        <v>5814</v>
      </c>
      <c r="E127" s="828" t="s">
        <v>6496</v>
      </c>
      <c r="F127" s="567" t="s">
        <v>7167</v>
      </c>
      <c r="G127" s="14" t="s">
        <v>3663</v>
      </c>
      <c r="H127" s="821">
        <v>60</v>
      </c>
      <c r="I127" s="821">
        <v>60</v>
      </c>
      <c r="L127" s="857"/>
      <c r="M127" s="857"/>
      <c r="N127" s="857"/>
    </row>
    <row r="128" spans="1:14" ht="24">
      <c r="A128" s="824" t="s">
        <v>9214</v>
      </c>
      <c r="B128" s="417" t="s">
        <v>10979</v>
      </c>
      <c r="C128" s="417" t="s">
        <v>10979</v>
      </c>
      <c r="D128" s="13">
        <v>12229</v>
      </c>
      <c r="E128" s="828" t="s">
        <v>6496</v>
      </c>
      <c r="F128" s="567" t="s">
        <v>7167</v>
      </c>
      <c r="G128" s="14" t="s">
        <v>3663</v>
      </c>
      <c r="H128" s="821">
        <v>12</v>
      </c>
      <c r="I128" s="821">
        <v>12</v>
      </c>
      <c r="L128" s="857"/>
      <c r="M128" s="857"/>
      <c r="N128" s="857"/>
    </row>
    <row r="129" spans="1:14" ht="24">
      <c r="A129" s="824" t="s">
        <v>9214</v>
      </c>
      <c r="B129" s="417" t="s">
        <v>10979</v>
      </c>
      <c r="C129" s="417" t="s">
        <v>10979</v>
      </c>
      <c r="D129" s="13">
        <v>10452</v>
      </c>
      <c r="E129" s="828" t="s">
        <v>6496</v>
      </c>
      <c r="F129" s="567" t="s">
        <v>7167</v>
      </c>
      <c r="G129" s="14" t="s">
        <v>3663</v>
      </c>
      <c r="H129" s="821">
        <v>36</v>
      </c>
      <c r="I129" s="821">
        <v>36</v>
      </c>
      <c r="L129" s="857"/>
      <c r="M129" s="857"/>
      <c r="N129" s="857"/>
    </row>
    <row r="130" spans="1:14" ht="24">
      <c r="A130" s="824" t="s">
        <v>9214</v>
      </c>
      <c r="B130" s="417" t="s">
        <v>10979</v>
      </c>
      <c r="C130" s="417" t="s">
        <v>10979</v>
      </c>
      <c r="D130" s="13">
        <v>8362</v>
      </c>
      <c r="E130" s="828" t="s">
        <v>6496</v>
      </c>
      <c r="F130" s="567" t="s">
        <v>7167</v>
      </c>
      <c r="G130" s="14" t="s">
        <v>3663</v>
      </c>
      <c r="H130" s="821">
        <v>60</v>
      </c>
      <c r="I130" s="821">
        <v>60</v>
      </c>
      <c r="L130" s="857"/>
      <c r="M130" s="857"/>
      <c r="N130" s="857"/>
    </row>
    <row r="131" spans="1:14">
      <c r="L131" s="857"/>
      <c r="M131" s="857"/>
      <c r="N131" s="857"/>
    </row>
    <row r="132" spans="1:14" ht="18">
      <c r="A132" s="378" t="s">
        <v>9220</v>
      </c>
      <c r="B132" s="329"/>
      <c r="C132" s="330"/>
      <c r="D132" s="330"/>
      <c r="L132" s="857"/>
      <c r="M132" s="857"/>
      <c r="N132" s="857"/>
    </row>
    <row r="133" spans="1:14" ht="15.75">
      <c r="A133" s="332" t="s">
        <v>7281</v>
      </c>
      <c r="B133" s="333"/>
      <c r="C133" s="330"/>
      <c r="D133" s="330"/>
      <c r="L133" s="857"/>
      <c r="M133" s="857"/>
      <c r="N133" s="857"/>
    </row>
    <row r="134" spans="1:14" ht="9.75" customHeight="1" thickBot="1">
      <c r="A134" s="334"/>
      <c r="B134" s="334"/>
      <c r="C134" s="334"/>
      <c r="D134" s="334"/>
      <c r="E134" s="334"/>
      <c r="L134" s="857"/>
      <c r="M134" s="857"/>
      <c r="N134" s="857"/>
    </row>
    <row r="135" spans="1:14" ht="24">
      <c r="A135" s="335" t="s">
        <v>0</v>
      </c>
      <c r="B135" s="432" t="s">
        <v>1</v>
      </c>
      <c r="C135" s="336" t="s">
        <v>2</v>
      </c>
      <c r="D135" s="565" t="s">
        <v>3498</v>
      </c>
      <c r="E135" s="968" t="s">
        <v>6494</v>
      </c>
      <c r="F135" s="853" t="s">
        <v>4</v>
      </c>
      <c r="G135" s="987" t="s">
        <v>8398</v>
      </c>
      <c r="L135" s="857"/>
      <c r="M135" s="857"/>
      <c r="N135" s="857"/>
    </row>
    <row r="136" spans="1:14">
      <c r="A136" s="1109" t="s">
        <v>7653</v>
      </c>
      <c r="B136" s="1106"/>
      <c r="C136" s="1106"/>
      <c r="D136" s="1106"/>
      <c r="E136" s="1106"/>
      <c r="F136" s="1106"/>
      <c r="G136" s="1107"/>
      <c r="H136" s="442"/>
      <c r="L136" s="857"/>
      <c r="M136" s="857"/>
      <c r="N136" s="857"/>
    </row>
    <row r="137" spans="1:14">
      <c r="A137" s="822" t="s">
        <v>7652</v>
      </c>
      <c r="B137" s="827" t="s">
        <v>8325</v>
      </c>
      <c r="C137" s="827" t="s">
        <v>8325</v>
      </c>
      <c r="D137" s="13">
        <v>1250</v>
      </c>
      <c r="E137" s="933" t="s">
        <v>6495</v>
      </c>
      <c r="F137" s="189" t="s">
        <v>169</v>
      </c>
      <c r="G137" s="14" t="s">
        <v>3663</v>
      </c>
      <c r="H137" s="442"/>
      <c r="L137" s="857"/>
      <c r="M137" s="857"/>
      <c r="N137" s="857"/>
    </row>
    <row r="138" spans="1:14">
      <c r="A138" s="822" t="s">
        <v>7650</v>
      </c>
      <c r="B138" s="827" t="s">
        <v>8324</v>
      </c>
      <c r="C138" s="827" t="s">
        <v>8324</v>
      </c>
      <c r="D138" s="13">
        <v>1750</v>
      </c>
      <c r="E138" s="933" t="s">
        <v>6495</v>
      </c>
      <c r="F138" s="189" t="s">
        <v>169</v>
      </c>
      <c r="G138" s="14" t="s">
        <v>3663</v>
      </c>
      <c r="H138" s="442"/>
      <c r="L138" s="857"/>
      <c r="M138" s="857"/>
      <c r="N138" s="857"/>
    </row>
    <row r="139" spans="1:14">
      <c r="L139" s="857"/>
      <c r="M139" s="857"/>
      <c r="N139" s="857"/>
    </row>
    <row r="140" spans="1:14" ht="16.5" thickBot="1">
      <c r="A140" s="611" t="s">
        <v>351</v>
      </c>
      <c r="B140" s="347"/>
      <c r="C140" s="347"/>
      <c r="D140" s="347"/>
      <c r="E140" s="818"/>
      <c r="F140" s="818"/>
      <c r="H140" s="349"/>
      <c r="L140" s="857"/>
      <c r="M140" s="857"/>
      <c r="N140" s="857"/>
    </row>
    <row r="141" spans="1:14" ht="24">
      <c r="A141" s="335" t="s">
        <v>0</v>
      </c>
      <c r="B141" s="819" t="s">
        <v>1</v>
      </c>
      <c r="C141" s="820" t="s">
        <v>2</v>
      </c>
      <c r="D141" s="853" t="s">
        <v>3</v>
      </c>
      <c r="E141" s="968" t="s">
        <v>6494</v>
      </c>
      <c r="F141" s="859" t="s">
        <v>4</v>
      </c>
      <c r="G141" s="987" t="s">
        <v>8398</v>
      </c>
      <c r="H141" s="336" t="s">
        <v>352</v>
      </c>
      <c r="I141" s="336" t="s">
        <v>353</v>
      </c>
      <c r="L141" s="857"/>
      <c r="M141" s="857"/>
      <c r="N141" s="857"/>
    </row>
    <row r="142" spans="1:14">
      <c r="A142" s="1109" t="s">
        <v>7676</v>
      </c>
      <c r="B142" s="1106"/>
      <c r="C142" s="1106"/>
      <c r="D142" s="1106"/>
      <c r="E142" s="1106"/>
      <c r="F142" s="1106"/>
      <c r="G142" s="1106"/>
      <c r="H142" s="1106"/>
      <c r="I142" s="1107"/>
      <c r="L142" s="857"/>
      <c r="M142" s="857"/>
      <c r="N142" s="857"/>
    </row>
    <row r="143" spans="1:14" ht="24">
      <c r="A143" s="824" t="s">
        <v>7675</v>
      </c>
      <c r="B143" s="825" t="s">
        <v>7674</v>
      </c>
      <c r="C143" s="825" t="s">
        <v>9226</v>
      </c>
      <c r="D143" s="13">
        <v>406</v>
      </c>
      <c r="E143" s="828" t="s">
        <v>6496</v>
      </c>
      <c r="F143" s="14" t="s">
        <v>1292</v>
      </c>
      <c r="G143" s="14" t="s">
        <v>3663</v>
      </c>
      <c r="H143" s="821">
        <v>12</v>
      </c>
      <c r="I143" s="821">
        <v>12</v>
      </c>
      <c r="L143" s="857"/>
      <c r="M143" s="857"/>
      <c r="N143" s="857"/>
    </row>
    <row r="144" spans="1:14" ht="24">
      <c r="A144" s="824" t="s">
        <v>7675</v>
      </c>
      <c r="B144" s="825" t="s">
        <v>7674</v>
      </c>
      <c r="C144" s="825" t="s">
        <v>9227</v>
      </c>
      <c r="D144" s="13">
        <v>347</v>
      </c>
      <c r="E144" s="828" t="s">
        <v>6496</v>
      </c>
      <c r="F144" s="14" t="s">
        <v>1292</v>
      </c>
      <c r="G144" s="14" t="s">
        <v>3663</v>
      </c>
      <c r="H144" s="821">
        <v>36</v>
      </c>
      <c r="I144" s="821">
        <v>36</v>
      </c>
      <c r="L144" s="857"/>
      <c r="M144" s="857"/>
      <c r="N144" s="857"/>
    </row>
    <row r="145" spans="1:14" ht="24">
      <c r="A145" s="824" t="s">
        <v>7675</v>
      </c>
      <c r="B145" s="825" t="s">
        <v>7674</v>
      </c>
      <c r="C145" s="825" t="s">
        <v>9228</v>
      </c>
      <c r="D145" s="13">
        <v>278</v>
      </c>
      <c r="E145" s="828" t="s">
        <v>6496</v>
      </c>
      <c r="F145" s="14" t="s">
        <v>1292</v>
      </c>
      <c r="G145" s="14" t="s">
        <v>3663</v>
      </c>
      <c r="H145" s="821">
        <v>60</v>
      </c>
      <c r="I145" s="821">
        <v>60</v>
      </c>
      <c r="L145" s="857"/>
      <c r="M145" s="857"/>
      <c r="N145" s="857"/>
    </row>
    <row r="146" spans="1:14" ht="24">
      <c r="A146" s="824" t="s">
        <v>7673</v>
      </c>
      <c r="B146" s="825" t="s">
        <v>7672</v>
      </c>
      <c r="C146" s="825" t="s">
        <v>9229</v>
      </c>
      <c r="D146" s="13">
        <v>483</v>
      </c>
      <c r="E146" s="828" t="s">
        <v>6496</v>
      </c>
      <c r="F146" s="14" t="s">
        <v>1292</v>
      </c>
      <c r="G146" s="14" t="s">
        <v>3663</v>
      </c>
      <c r="H146" s="821">
        <v>12</v>
      </c>
      <c r="I146" s="821">
        <v>12</v>
      </c>
      <c r="L146" s="857"/>
      <c r="M146" s="857"/>
      <c r="N146" s="857"/>
    </row>
    <row r="147" spans="1:14" ht="24">
      <c r="A147" s="824" t="s">
        <v>7673</v>
      </c>
      <c r="B147" s="825" t="s">
        <v>7672</v>
      </c>
      <c r="C147" s="825" t="s">
        <v>9230</v>
      </c>
      <c r="D147" s="13">
        <v>413</v>
      </c>
      <c r="E147" s="828" t="s">
        <v>6496</v>
      </c>
      <c r="F147" s="14" t="s">
        <v>1292</v>
      </c>
      <c r="G147" s="14" t="s">
        <v>3663</v>
      </c>
      <c r="H147" s="821">
        <v>36</v>
      </c>
      <c r="I147" s="821">
        <v>36</v>
      </c>
      <c r="L147" s="857"/>
      <c r="M147" s="857"/>
      <c r="N147" s="857"/>
    </row>
    <row r="148" spans="1:14" ht="24">
      <c r="A148" s="824" t="s">
        <v>7673</v>
      </c>
      <c r="B148" s="825" t="s">
        <v>7672</v>
      </c>
      <c r="C148" s="825" t="s">
        <v>9231</v>
      </c>
      <c r="D148" s="13">
        <v>331</v>
      </c>
      <c r="E148" s="828" t="s">
        <v>6496</v>
      </c>
      <c r="F148" s="14" t="s">
        <v>1292</v>
      </c>
      <c r="G148" s="14" t="s">
        <v>3663</v>
      </c>
      <c r="H148" s="821">
        <v>60</v>
      </c>
      <c r="I148" s="821">
        <v>60</v>
      </c>
      <c r="L148" s="857"/>
      <c r="M148" s="857"/>
      <c r="N148" s="857"/>
    </row>
    <row r="149" spans="1:14" ht="24">
      <c r="A149" s="824" t="s">
        <v>7671</v>
      </c>
      <c r="B149" s="825" t="s">
        <v>7670</v>
      </c>
      <c r="C149" s="825" t="s">
        <v>9232</v>
      </c>
      <c r="D149" s="13">
        <v>541</v>
      </c>
      <c r="E149" s="828" t="s">
        <v>6496</v>
      </c>
      <c r="F149" s="14" t="s">
        <v>1292</v>
      </c>
      <c r="G149" s="14" t="s">
        <v>3663</v>
      </c>
      <c r="H149" s="821">
        <v>12</v>
      </c>
      <c r="I149" s="821">
        <v>12</v>
      </c>
      <c r="L149" s="857"/>
      <c r="M149" s="857"/>
      <c r="N149" s="857"/>
    </row>
    <row r="150" spans="1:14" ht="24">
      <c r="A150" s="824" t="s">
        <v>7671</v>
      </c>
      <c r="B150" s="825" t="s">
        <v>7670</v>
      </c>
      <c r="C150" s="825" t="s">
        <v>9233</v>
      </c>
      <c r="D150" s="13">
        <v>462</v>
      </c>
      <c r="E150" s="828" t="s">
        <v>6496</v>
      </c>
      <c r="F150" s="14" t="s">
        <v>1292</v>
      </c>
      <c r="G150" s="14" t="s">
        <v>3663</v>
      </c>
      <c r="H150" s="821">
        <v>36</v>
      </c>
      <c r="I150" s="821">
        <v>36</v>
      </c>
      <c r="L150" s="857"/>
      <c r="M150" s="857"/>
      <c r="N150" s="857"/>
    </row>
    <row r="151" spans="1:14" ht="24">
      <c r="A151" s="824" t="s">
        <v>7671</v>
      </c>
      <c r="B151" s="825" t="s">
        <v>7670</v>
      </c>
      <c r="C151" s="825" t="s">
        <v>9234</v>
      </c>
      <c r="D151" s="13">
        <v>370</v>
      </c>
      <c r="E151" s="828" t="s">
        <v>6496</v>
      </c>
      <c r="F151" s="14" t="s">
        <v>1292</v>
      </c>
      <c r="G151" s="14" t="s">
        <v>3663</v>
      </c>
      <c r="H151" s="821">
        <v>60</v>
      </c>
      <c r="I151" s="821">
        <v>60</v>
      </c>
      <c r="L151" s="857"/>
      <c r="M151" s="857"/>
      <c r="N151" s="857"/>
    </row>
    <row r="152" spans="1:14" ht="24">
      <c r="A152" s="824" t="s">
        <v>7669</v>
      </c>
      <c r="B152" s="825" t="s">
        <v>8253</v>
      </c>
      <c r="C152" s="825" t="s">
        <v>9235</v>
      </c>
      <c r="D152" s="13">
        <v>664</v>
      </c>
      <c r="E152" s="828" t="s">
        <v>6496</v>
      </c>
      <c r="F152" s="14" t="s">
        <v>1292</v>
      </c>
      <c r="G152" s="14" t="s">
        <v>3663</v>
      </c>
      <c r="H152" s="821">
        <v>12</v>
      </c>
      <c r="I152" s="821">
        <v>12</v>
      </c>
      <c r="L152" s="857"/>
      <c r="M152" s="857"/>
      <c r="N152" s="857"/>
    </row>
    <row r="153" spans="1:14" ht="24">
      <c r="A153" s="824" t="s">
        <v>7669</v>
      </c>
      <c r="B153" s="825" t="s">
        <v>8253</v>
      </c>
      <c r="C153" s="825" t="s">
        <v>9236</v>
      </c>
      <c r="D153" s="13">
        <v>567</v>
      </c>
      <c r="E153" s="828" t="s">
        <v>6496</v>
      </c>
      <c r="F153" s="14" t="s">
        <v>1292</v>
      </c>
      <c r="G153" s="14" t="s">
        <v>3663</v>
      </c>
      <c r="H153" s="821">
        <v>36</v>
      </c>
      <c r="I153" s="821">
        <v>36</v>
      </c>
      <c r="L153" s="857"/>
      <c r="M153" s="857"/>
      <c r="N153" s="857"/>
    </row>
    <row r="154" spans="1:14" ht="24">
      <c r="A154" s="824" t="s">
        <v>7669</v>
      </c>
      <c r="B154" s="825" t="s">
        <v>8253</v>
      </c>
      <c r="C154" s="825" t="s">
        <v>9237</v>
      </c>
      <c r="D154" s="13">
        <v>454</v>
      </c>
      <c r="E154" s="828" t="s">
        <v>6496</v>
      </c>
      <c r="F154" s="14" t="s">
        <v>1292</v>
      </c>
      <c r="G154" s="14" t="s">
        <v>3663</v>
      </c>
      <c r="H154" s="821">
        <v>60</v>
      </c>
      <c r="I154" s="821">
        <v>60</v>
      </c>
      <c r="L154" s="857"/>
      <c r="M154" s="857"/>
      <c r="N154" s="857"/>
    </row>
    <row r="155" spans="1:14" ht="24">
      <c r="A155" s="824" t="s">
        <v>7668</v>
      </c>
      <c r="B155" s="825" t="s">
        <v>7667</v>
      </c>
      <c r="C155" s="825" t="s">
        <v>9238</v>
      </c>
      <c r="D155" s="13">
        <v>741</v>
      </c>
      <c r="E155" s="828" t="s">
        <v>6496</v>
      </c>
      <c r="F155" s="14" t="s">
        <v>1292</v>
      </c>
      <c r="G155" s="14" t="s">
        <v>3663</v>
      </c>
      <c r="H155" s="821">
        <v>12</v>
      </c>
      <c r="I155" s="821">
        <v>12</v>
      </c>
      <c r="L155" s="857"/>
      <c r="M155" s="857"/>
      <c r="N155" s="857"/>
    </row>
    <row r="156" spans="1:14" ht="24">
      <c r="A156" s="824" t="s">
        <v>7668</v>
      </c>
      <c r="B156" s="825" t="s">
        <v>7667</v>
      </c>
      <c r="C156" s="825" t="s">
        <v>9239</v>
      </c>
      <c r="D156" s="13">
        <v>633</v>
      </c>
      <c r="E156" s="828" t="s">
        <v>6496</v>
      </c>
      <c r="F156" s="14" t="s">
        <v>1292</v>
      </c>
      <c r="G156" s="14" t="s">
        <v>3663</v>
      </c>
      <c r="H156" s="821">
        <v>36</v>
      </c>
      <c r="I156" s="821">
        <v>36</v>
      </c>
      <c r="L156" s="857"/>
      <c r="M156" s="857"/>
      <c r="N156" s="857"/>
    </row>
    <row r="157" spans="1:14" ht="24">
      <c r="A157" s="824" t="s">
        <v>7668</v>
      </c>
      <c r="B157" s="825" t="s">
        <v>7667</v>
      </c>
      <c r="C157" s="825" t="s">
        <v>9240</v>
      </c>
      <c r="D157" s="13">
        <v>507</v>
      </c>
      <c r="E157" s="828" t="s">
        <v>6496</v>
      </c>
      <c r="F157" s="14" t="s">
        <v>1292</v>
      </c>
      <c r="G157" s="14" t="s">
        <v>3663</v>
      </c>
      <c r="H157" s="821">
        <v>60</v>
      </c>
      <c r="I157" s="821">
        <v>60</v>
      </c>
      <c r="L157" s="857"/>
      <c r="M157" s="857"/>
      <c r="N157" s="857"/>
    </row>
    <row r="158" spans="1:14" ht="24">
      <c r="A158" s="824" t="s">
        <v>7666</v>
      </c>
      <c r="B158" s="825" t="s">
        <v>7665</v>
      </c>
      <c r="C158" s="825" t="s">
        <v>9241</v>
      </c>
      <c r="D158" s="13">
        <v>933</v>
      </c>
      <c r="E158" s="828" t="s">
        <v>6496</v>
      </c>
      <c r="F158" s="14" t="s">
        <v>1292</v>
      </c>
      <c r="G158" s="14" t="s">
        <v>3663</v>
      </c>
      <c r="H158" s="821">
        <v>12</v>
      </c>
      <c r="I158" s="821">
        <v>12</v>
      </c>
      <c r="L158" s="857"/>
      <c r="M158" s="857"/>
      <c r="N158" s="857"/>
    </row>
    <row r="159" spans="1:14" ht="24">
      <c r="A159" s="824" t="s">
        <v>7666</v>
      </c>
      <c r="B159" s="825" t="s">
        <v>7665</v>
      </c>
      <c r="C159" s="825" t="s">
        <v>9242</v>
      </c>
      <c r="D159" s="13">
        <v>798</v>
      </c>
      <c r="E159" s="828" t="s">
        <v>6496</v>
      </c>
      <c r="F159" s="14" t="s">
        <v>1292</v>
      </c>
      <c r="G159" s="14" t="s">
        <v>3663</v>
      </c>
      <c r="H159" s="821">
        <v>36</v>
      </c>
      <c r="I159" s="821">
        <v>36</v>
      </c>
      <c r="L159" s="857"/>
      <c r="M159" s="857"/>
      <c r="N159" s="857"/>
    </row>
    <row r="160" spans="1:14" ht="24">
      <c r="A160" s="824" t="s">
        <v>7666</v>
      </c>
      <c r="B160" s="825" t="s">
        <v>7665</v>
      </c>
      <c r="C160" s="825" t="s">
        <v>9243</v>
      </c>
      <c r="D160" s="13">
        <v>638</v>
      </c>
      <c r="E160" s="828" t="s">
        <v>6496</v>
      </c>
      <c r="F160" s="14" t="s">
        <v>1292</v>
      </c>
      <c r="G160" s="14" t="s">
        <v>3663</v>
      </c>
      <c r="H160" s="821">
        <v>60</v>
      </c>
      <c r="I160" s="821">
        <v>60</v>
      </c>
      <c r="L160" s="857"/>
      <c r="M160" s="857"/>
      <c r="N160" s="857"/>
    </row>
    <row r="161" spans="1:14">
      <c r="A161" s="1109" t="s">
        <v>7677</v>
      </c>
      <c r="B161" s="1106"/>
      <c r="C161" s="1106"/>
      <c r="D161" s="1106"/>
      <c r="E161" s="1106"/>
      <c r="F161" s="1106"/>
      <c r="G161" s="1106"/>
      <c r="H161" s="1106"/>
      <c r="I161" s="1107"/>
      <c r="L161" s="857"/>
      <c r="M161" s="857"/>
      <c r="N161" s="857"/>
    </row>
    <row r="162" spans="1:14" ht="24">
      <c r="A162" s="824" t="s">
        <v>7664</v>
      </c>
      <c r="B162" s="825" t="s">
        <v>7663</v>
      </c>
      <c r="C162" s="825" t="s">
        <v>9244</v>
      </c>
      <c r="D162" s="13">
        <v>406</v>
      </c>
      <c r="E162" s="828" t="s">
        <v>6496</v>
      </c>
      <c r="F162" s="14" t="s">
        <v>7167</v>
      </c>
      <c r="G162" s="14" t="s">
        <v>3663</v>
      </c>
      <c r="H162" s="821">
        <v>12</v>
      </c>
      <c r="I162" s="821">
        <v>12</v>
      </c>
      <c r="L162" s="857"/>
      <c r="M162" s="857"/>
      <c r="N162" s="857"/>
    </row>
    <row r="163" spans="1:14" ht="24">
      <c r="A163" s="824" t="s">
        <v>7664</v>
      </c>
      <c r="B163" s="825" t="s">
        <v>7663</v>
      </c>
      <c r="C163" s="825" t="s">
        <v>9245</v>
      </c>
      <c r="D163" s="13">
        <v>347</v>
      </c>
      <c r="E163" s="828" t="s">
        <v>6496</v>
      </c>
      <c r="F163" s="14" t="s">
        <v>7167</v>
      </c>
      <c r="G163" s="14" t="s">
        <v>3663</v>
      </c>
      <c r="H163" s="821">
        <v>36</v>
      </c>
      <c r="I163" s="821">
        <v>36</v>
      </c>
      <c r="L163" s="857"/>
      <c r="M163" s="857"/>
      <c r="N163" s="857"/>
    </row>
    <row r="164" spans="1:14" ht="24">
      <c r="A164" s="824" t="s">
        <v>7664</v>
      </c>
      <c r="B164" s="825" t="s">
        <v>7663</v>
      </c>
      <c r="C164" s="825" t="s">
        <v>9246</v>
      </c>
      <c r="D164" s="13">
        <v>278</v>
      </c>
      <c r="E164" s="828" t="s">
        <v>6496</v>
      </c>
      <c r="F164" s="14" t="s">
        <v>7167</v>
      </c>
      <c r="G164" s="14" t="s">
        <v>3663</v>
      </c>
      <c r="H164" s="821">
        <v>60</v>
      </c>
      <c r="I164" s="821">
        <v>60</v>
      </c>
      <c r="L164" s="857"/>
      <c r="M164" s="857"/>
      <c r="N164" s="857"/>
    </row>
    <row r="165" spans="1:14" ht="24">
      <c r="A165" s="824" t="s">
        <v>7662</v>
      </c>
      <c r="B165" s="825" t="s">
        <v>7661</v>
      </c>
      <c r="C165" s="825" t="s">
        <v>9247</v>
      </c>
      <c r="D165" s="13">
        <v>483</v>
      </c>
      <c r="E165" s="828" t="s">
        <v>6496</v>
      </c>
      <c r="F165" s="14" t="s">
        <v>7167</v>
      </c>
      <c r="G165" s="14" t="s">
        <v>3663</v>
      </c>
      <c r="H165" s="821">
        <v>12</v>
      </c>
      <c r="I165" s="821">
        <v>12</v>
      </c>
      <c r="L165" s="857"/>
      <c r="M165" s="857"/>
      <c r="N165" s="857"/>
    </row>
    <row r="166" spans="1:14" ht="24">
      <c r="A166" s="824" t="s">
        <v>7662</v>
      </c>
      <c r="B166" s="825" t="s">
        <v>7661</v>
      </c>
      <c r="C166" s="825" t="s">
        <v>9248</v>
      </c>
      <c r="D166" s="13">
        <v>413</v>
      </c>
      <c r="E166" s="828" t="s">
        <v>6496</v>
      </c>
      <c r="F166" s="14" t="s">
        <v>7167</v>
      </c>
      <c r="G166" s="14" t="s">
        <v>3663</v>
      </c>
      <c r="H166" s="821">
        <v>36</v>
      </c>
      <c r="I166" s="821">
        <v>36</v>
      </c>
      <c r="L166" s="857"/>
      <c r="M166" s="857"/>
      <c r="N166" s="857"/>
    </row>
    <row r="167" spans="1:14" ht="24">
      <c r="A167" s="824" t="s">
        <v>7662</v>
      </c>
      <c r="B167" s="825" t="s">
        <v>7661</v>
      </c>
      <c r="C167" s="825" t="s">
        <v>9249</v>
      </c>
      <c r="D167" s="13">
        <v>331</v>
      </c>
      <c r="E167" s="828" t="s">
        <v>6496</v>
      </c>
      <c r="F167" s="14" t="s">
        <v>7167</v>
      </c>
      <c r="G167" s="14" t="s">
        <v>3663</v>
      </c>
      <c r="H167" s="821">
        <v>60</v>
      </c>
      <c r="I167" s="821">
        <v>60</v>
      </c>
      <c r="L167" s="857"/>
      <c r="M167" s="857"/>
      <c r="N167" s="857"/>
    </row>
    <row r="168" spans="1:14" ht="24">
      <c r="A168" s="824" t="s">
        <v>7660</v>
      </c>
      <c r="B168" s="825" t="s">
        <v>7659</v>
      </c>
      <c r="C168" s="825" t="s">
        <v>9250</v>
      </c>
      <c r="D168" s="13">
        <v>541</v>
      </c>
      <c r="E168" s="828" t="s">
        <v>6496</v>
      </c>
      <c r="F168" s="14" t="s">
        <v>7167</v>
      </c>
      <c r="G168" s="14" t="s">
        <v>3663</v>
      </c>
      <c r="H168" s="821">
        <v>12</v>
      </c>
      <c r="I168" s="821">
        <v>12</v>
      </c>
      <c r="L168" s="857"/>
      <c r="M168" s="857"/>
      <c r="N168" s="857"/>
    </row>
    <row r="169" spans="1:14" ht="24">
      <c r="A169" s="824" t="s">
        <v>7660</v>
      </c>
      <c r="B169" s="825" t="s">
        <v>7659</v>
      </c>
      <c r="C169" s="825" t="s">
        <v>9251</v>
      </c>
      <c r="D169" s="13">
        <v>462</v>
      </c>
      <c r="E169" s="828" t="s">
        <v>6496</v>
      </c>
      <c r="F169" s="14" t="s">
        <v>7167</v>
      </c>
      <c r="G169" s="14" t="s">
        <v>3663</v>
      </c>
      <c r="H169" s="821">
        <v>36</v>
      </c>
      <c r="I169" s="821">
        <v>36</v>
      </c>
      <c r="L169" s="857"/>
      <c r="M169" s="857"/>
      <c r="N169" s="857"/>
    </row>
    <row r="170" spans="1:14" ht="24">
      <c r="A170" s="824" t="s">
        <v>7660</v>
      </c>
      <c r="B170" s="825" t="s">
        <v>7659</v>
      </c>
      <c r="C170" s="825" t="s">
        <v>9252</v>
      </c>
      <c r="D170" s="13">
        <v>370</v>
      </c>
      <c r="E170" s="828" t="s">
        <v>6496</v>
      </c>
      <c r="F170" s="14" t="s">
        <v>7167</v>
      </c>
      <c r="G170" s="14" t="s">
        <v>3663</v>
      </c>
      <c r="H170" s="821">
        <v>60</v>
      </c>
      <c r="I170" s="821">
        <v>60</v>
      </c>
      <c r="L170" s="857"/>
      <c r="M170" s="857"/>
      <c r="N170" s="857"/>
    </row>
    <row r="171" spans="1:14" ht="24">
      <c r="A171" s="824" t="s">
        <v>7658</v>
      </c>
      <c r="B171" s="825" t="s">
        <v>8254</v>
      </c>
      <c r="C171" s="825" t="s">
        <v>9253</v>
      </c>
      <c r="D171" s="13">
        <v>664</v>
      </c>
      <c r="E171" s="828" t="s">
        <v>6496</v>
      </c>
      <c r="F171" s="14" t="s">
        <v>7167</v>
      </c>
      <c r="G171" s="14" t="s">
        <v>3663</v>
      </c>
      <c r="H171" s="821">
        <v>12</v>
      </c>
      <c r="I171" s="821">
        <v>12</v>
      </c>
      <c r="L171" s="857"/>
      <c r="M171" s="857"/>
      <c r="N171" s="857"/>
    </row>
    <row r="172" spans="1:14" ht="24">
      <c r="A172" s="824" t="s">
        <v>7658</v>
      </c>
      <c r="B172" s="825" t="s">
        <v>8254</v>
      </c>
      <c r="C172" s="825" t="s">
        <v>9254</v>
      </c>
      <c r="D172" s="13">
        <v>567</v>
      </c>
      <c r="E172" s="828" t="s">
        <v>6496</v>
      </c>
      <c r="F172" s="14" t="s">
        <v>7167</v>
      </c>
      <c r="G172" s="14" t="s">
        <v>3663</v>
      </c>
      <c r="H172" s="821">
        <v>36</v>
      </c>
      <c r="I172" s="821">
        <v>36</v>
      </c>
      <c r="L172" s="857"/>
      <c r="M172" s="857"/>
      <c r="N172" s="857"/>
    </row>
    <row r="173" spans="1:14" ht="24">
      <c r="A173" s="824" t="s">
        <v>7658</v>
      </c>
      <c r="B173" s="825" t="s">
        <v>8254</v>
      </c>
      <c r="C173" s="825" t="s">
        <v>9255</v>
      </c>
      <c r="D173" s="13">
        <v>454</v>
      </c>
      <c r="E173" s="828" t="s">
        <v>6496</v>
      </c>
      <c r="F173" s="14" t="s">
        <v>7167</v>
      </c>
      <c r="G173" s="14" t="s">
        <v>3663</v>
      </c>
      <c r="H173" s="821">
        <v>60</v>
      </c>
      <c r="I173" s="821">
        <v>60</v>
      </c>
      <c r="L173" s="857"/>
      <c r="M173" s="857"/>
      <c r="N173" s="857"/>
    </row>
    <row r="174" spans="1:14" ht="24">
      <c r="A174" s="824" t="s">
        <v>7657</v>
      </c>
      <c r="B174" s="825" t="s">
        <v>7656</v>
      </c>
      <c r="C174" s="825" t="s">
        <v>9256</v>
      </c>
      <c r="D174" s="13">
        <v>741</v>
      </c>
      <c r="E174" s="828" t="s">
        <v>6496</v>
      </c>
      <c r="F174" s="14" t="s">
        <v>7167</v>
      </c>
      <c r="G174" s="14" t="s">
        <v>3663</v>
      </c>
      <c r="H174" s="821">
        <v>12</v>
      </c>
      <c r="I174" s="821">
        <v>12</v>
      </c>
      <c r="L174" s="857"/>
      <c r="M174" s="857"/>
      <c r="N174" s="857"/>
    </row>
    <row r="175" spans="1:14" ht="24">
      <c r="A175" s="824" t="s">
        <v>7657</v>
      </c>
      <c r="B175" s="825" t="s">
        <v>7656</v>
      </c>
      <c r="C175" s="825" t="s">
        <v>9257</v>
      </c>
      <c r="D175" s="13">
        <v>633</v>
      </c>
      <c r="E175" s="828" t="s">
        <v>6496</v>
      </c>
      <c r="F175" s="14" t="s">
        <v>7167</v>
      </c>
      <c r="G175" s="14" t="s">
        <v>3663</v>
      </c>
      <c r="H175" s="821">
        <v>36</v>
      </c>
      <c r="I175" s="821">
        <v>36</v>
      </c>
      <c r="L175" s="857"/>
      <c r="M175" s="857"/>
      <c r="N175" s="857"/>
    </row>
    <row r="176" spans="1:14" ht="24">
      <c r="A176" s="824" t="s">
        <v>7657</v>
      </c>
      <c r="B176" s="825" t="s">
        <v>7656</v>
      </c>
      <c r="C176" s="825" t="s">
        <v>9258</v>
      </c>
      <c r="D176" s="13">
        <v>507</v>
      </c>
      <c r="E176" s="828" t="s">
        <v>6496</v>
      </c>
      <c r="F176" s="14" t="s">
        <v>7167</v>
      </c>
      <c r="G176" s="14" t="s">
        <v>3663</v>
      </c>
      <c r="H176" s="821">
        <v>60</v>
      </c>
      <c r="I176" s="821">
        <v>60</v>
      </c>
      <c r="L176" s="857"/>
      <c r="M176" s="857"/>
      <c r="N176" s="857"/>
    </row>
    <row r="177" spans="1:14" ht="24">
      <c r="A177" s="824" t="s">
        <v>7655</v>
      </c>
      <c r="B177" s="825" t="s">
        <v>7654</v>
      </c>
      <c r="C177" s="825" t="s">
        <v>9259</v>
      </c>
      <c r="D177" s="13">
        <v>933</v>
      </c>
      <c r="E177" s="828" t="s">
        <v>6496</v>
      </c>
      <c r="F177" s="14" t="s">
        <v>7167</v>
      </c>
      <c r="G177" s="14" t="s">
        <v>3663</v>
      </c>
      <c r="H177" s="821">
        <v>12</v>
      </c>
      <c r="I177" s="821">
        <v>12</v>
      </c>
      <c r="L177" s="857"/>
      <c r="M177" s="857"/>
      <c r="N177" s="857"/>
    </row>
    <row r="178" spans="1:14" ht="24">
      <c r="A178" s="824" t="s">
        <v>7655</v>
      </c>
      <c r="B178" s="825" t="s">
        <v>7654</v>
      </c>
      <c r="C178" s="825" t="s">
        <v>9260</v>
      </c>
      <c r="D178" s="13">
        <v>798</v>
      </c>
      <c r="E178" s="828" t="s">
        <v>6496</v>
      </c>
      <c r="F178" s="14" t="s">
        <v>7167</v>
      </c>
      <c r="G178" s="14" t="s">
        <v>3663</v>
      </c>
      <c r="H178" s="821">
        <v>36</v>
      </c>
      <c r="I178" s="821">
        <v>36</v>
      </c>
      <c r="L178" s="857"/>
      <c r="M178" s="857"/>
      <c r="N178" s="857"/>
    </row>
    <row r="179" spans="1:14" ht="24">
      <c r="A179" s="824" t="s">
        <v>7655</v>
      </c>
      <c r="B179" s="825" t="s">
        <v>7654</v>
      </c>
      <c r="C179" s="825" t="s">
        <v>9261</v>
      </c>
      <c r="D179" s="13">
        <v>638</v>
      </c>
      <c r="E179" s="828" t="s">
        <v>6496</v>
      </c>
      <c r="F179" s="14" t="s">
        <v>7167</v>
      </c>
      <c r="G179" s="14" t="s">
        <v>3663</v>
      </c>
      <c r="H179" s="821">
        <v>60</v>
      </c>
      <c r="I179" s="821">
        <v>60</v>
      </c>
      <c r="L179" s="857"/>
      <c r="M179" s="857"/>
      <c r="N179" s="857"/>
    </row>
    <row r="181" spans="1:14">
      <c r="A181" s="331" t="s">
        <v>160</v>
      </c>
      <c r="C181" s="387" t="s">
        <v>8399</v>
      </c>
    </row>
    <row r="182" spans="1:14">
      <c r="A182" s="466" t="s">
        <v>5</v>
      </c>
      <c r="B182" s="331" t="s">
        <v>161</v>
      </c>
      <c r="C182" s="854" t="s">
        <v>8400</v>
      </c>
    </row>
    <row r="183" spans="1:14">
      <c r="A183" s="466" t="s">
        <v>7</v>
      </c>
      <c r="B183" s="442" t="s">
        <v>162</v>
      </c>
      <c r="C183" s="854" t="s">
        <v>8401</v>
      </c>
    </row>
    <row r="184" spans="1:14">
      <c r="A184" s="466" t="s">
        <v>163</v>
      </c>
      <c r="B184" s="331" t="s">
        <v>164</v>
      </c>
      <c r="C184" s="388" t="s">
        <v>8402</v>
      </c>
    </row>
    <row r="185" spans="1:14">
      <c r="A185" s="466" t="s">
        <v>165</v>
      </c>
      <c r="B185" s="331" t="s">
        <v>166</v>
      </c>
      <c r="C185" s="388" t="s">
        <v>8403</v>
      </c>
    </row>
    <row r="186" spans="1:14">
      <c r="A186" s="466" t="s">
        <v>167</v>
      </c>
      <c r="B186" s="331" t="s">
        <v>168</v>
      </c>
      <c r="C186" s="388" t="s">
        <v>8404</v>
      </c>
    </row>
    <row r="187" spans="1:14">
      <c r="A187" s="466" t="s">
        <v>169</v>
      </c>
      <c r="B187" s="331" t="s">
        <v>170</v>
      </c>
      <c r="C187" s="854" t="s">
        <v>8405</v>
      </c>
    </row>
    <row r="188" spans="1:14">
      <c r="A188" s="466" t="s">
        <v>1292</v>
      </c>
      <c r="B188" s="331" t="s">
        <v>1295</v>
      </c>
      <c r="C188" s="849" t="s">
        <v>8406</v>
      </c>
    </row>
    <row r="189" spans="1:14">
      <c r="A189" s="466" t="s">
        <v>1293</v>
      </c>
      <c r="B189" s="331" t="s">
        <v>1296</v>
      </c>
      <c r="C189" s="854" t="s">
        <v>8407</v>
      </c>
    </row>
    <row r="190" spans="1:14">
      <c r="A190" s="466" t="s">
        <v>1425</v>
      </c>
      <c r="B190" s="331" t="s">
        <v>1424</v>
      </c>
      <c r="C190" s="384"/>
    </row>
    <row r="191" spans="1:14">
      <c r="A191" s="466" t="s">
        <v>1294</v>
      </c>
      <c r="B191" s="331" t="s">
        <v>1297</v>
      </c>
      <c r="C191" s="849"/>
    </row>
    <row r="192" spans="1:14">
      <c r="A192" s="466" t="s">
        <v>171</v>
      </c>
      <c r="B192" s="331" t="s">
        <v>172</v>
      </c>
      <c r="C192" s="384"/>
    </row>
    <row r="193" spans="1:3">
      <c r="A193" s="466" t="s">
        <v>5415</v>
      </c>
      <c r="B193" s="331" t="s">
        <v>5416</v>
      </c>
      <c r="C193" s="864"/>
    </row>
    <row r="194" spans="1:3">
      <c r="A194" s="466" t="s">
        <v>7167</v>
      </c>
      <c r="B194" s="331" t="s">
        <v>7168</v>
      </c>
      <c r="C194" s="176"/>
    </row>
    <row r="195" spans="1:3">
      <c r="A195" s="26" t="s">
        <v>7712</v>
      </c>
      <c r="B195" s="849" t="s">
        <v>9836</v>
      </c>
    </row>
  </sheetData>
  <sheetProtection algorithmName="SHA-512" hashValue="Lxl0bu0WoTdJX8cesGe8+KRF6RfWAOGkJQtR3Qdbbad9xMXX5vi4wOY82FYnoEQ71D29YTGyvXkxupBGaQZI7w==" saltValue="lWM28W4+5AHRKq/ji6DBsw==" spinCount="100000" sheet="1" objects="1" scenarios="1"/>
  <phoneticPr fontId="123" type="noConversion"/>
  <pageMargins left="0.5" right="0.5" top="1" bottom="0.92" header="0.5" footer="0.22"/>
  <pageSetup scale="35" fitToHeight="2"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270"/>
  <sheetViews>
    <sheetView topLeftCell="A70" zoomScale="90" zoomScaleNormal="90" workbookViewId="0"/>
  </sheetViews>
  <sheetFormatPr defaultColWidth="9.125" defaultRowHeight="12"/>
  <cols>
    <col min="1" max="1" width="31" style="331" customWidth="1"/>
    <col min="2" max="2" width="46.5" style="331" customWidth="1"/>
    <col min="3" max="3" width="47.875" style="344" customWidth="1"/>
    <col min="4" max="4" width="9.75" style="331" customWidth="1"/>
    <col min="5" max="5" width="5.75" style="331" customWidth="1"/>
    <col min="6" max="6" width="5.875" style="331" customWidth="1"/>
    <col min="7" max="7" width="8.75" style="331" customWidth="1"/>
    <col min="8" max="8" width="7.375" style="331" customWidth="1"/>
    <col min="9" max="9" width="7.125" style="331" customWidth="1"/>
    <col min="10" max="16384" width="9.125" style="331"/>
  </cols>
  <sheetData>
    <row r="1" spans="1:14" ht="21" customHeight="1" thickBot="1">
      <c r="A1" s="378" t="s">
        <v>6557</v>
      </c>
      <c r="B1" s="329"/>
      <c r="C1" s="330"/>
      <c r="D1" s="330"/>
      <c r="E1" s="330"/>
      <c r="F1" s="330"/>
      <c r="G1" s="330"/>
    </row>
    <row r="2" spans="1:14" ht="24.75" thickBot="1">
      <c r="A2" s="335" t="s">
        <v>0</v>
      </c>
      <c r="B2" s="432" t="s">
        <v>1</v>
      </c>
      <c r="C2" s="336" t="s">
        <v>2</v>
      </c>
      <c r="D2" s="565" t="s">
        <v>3498</v>
      </c>
      <c r="E2" s="594" t="s">
        <v>6494</v>
      </c>
      <c r="F2" s="564" t="s">
        <v>4</v>
      </c>
      <c r="G2" s="426" t="s">
        <v>8398</v>
      </c>
    </row>
    <row r="3" spans="1:14" ht="12.75" thickBot="1">
      <c r="A3" s="337" t="s">
        <v>2368</v>
      </c>
      <c r="B3" s="351"/>
      <c r="C3" s="351"/>
      <c r="D3" s="390"/>
      <c r="E3" s="390"/>
      <c r="F3" s="390"/>
      <c r="G3" s="395"/>
      <c r="L3" s="857"/>
      <c r="M3" s="857"/>
      <c r="N3" s="857"/>
    </row>
    <row r="4" spans="1:14" ht="36">
      <c r="A4" s="600" t="s">
        <v>6558</v>
      </c>
      <c r="B4" s="601" t="s">
        <v>6559</v>
      </c>
      <c r="C4" s="497" t="s">
        <v>9780</v>
      </c>
      <c r="D4" s="575">
        <v>7445</v>
      </c>
      <c r="E4" s="576" t="s">
        <v>6495</v>
      </c>
      <c r="F4" s="576" t="s">
        <v>5</v>
      </c>
      <c r="G4" s="576" t="s">
        <v>3663</v>
      </c>
      <c r="I4" s="158"/>
      <c r="L4" s="857"/>
      <c r="M4" s="857"/>
      <c r="N4" s="857"/>
    </row>
    <row r="5" spans="1:14" ht="14.25" customHeight="1">
      <c r="A5" s="605" t="s">
        <v>8503</v>
      </c>
      <c r="B5" s="603"/>
      <c r="C5" s="603"/>
      <c r="D5" s="603"/>
      <c r="E5" s="603"/>
      <c r="F5" s="603"/>
      <c r="G5" s="604"/>
      <c r="H5" s="437"/>
      <c r="I5" s="158"/>
      <c r="L5" s="857"/>
      <c r="M5" s="857"/>
      <c r="N5" s="857"/>
    </row>
    <row r="6" spans="1:14" ht="14.25" customHeight="1" thickBot="1">
      <c r="A6" s="621" t="s">
        <v>7651</v>
      </c>
      <c r="B6" s="622" t="s">
        <v>8508</v>
      </c>
      <c r="C6" s="623" t="s">
        <v>8508</v>
      </c>
      <c r="D6" s="581">
        <v>1250</v>
      </c>
      <c r="E6" s="582" t="s">
        <v>6495</v>
      </c>
      <c r="F6" s="582" t="s">
        <v>169</v>
      </c>
      <c r="G6" s="582" t="s">
        <v>3663</v>
      </c>
      <c r="I6" s="158"/>
      <c r="L6" s="857"/>
      <c r="M6" s="857"/>
      <c r="N6" s="857"/>
    </row>
    <row r="7" spans="1:14" ht="12.75" thickBot="1">
      <c r="A7" s="337" t="s">
        <v>2376</v>
      </c>
      <c r="B7" s="351"/>
      <c r="C7" s="351"/>
      <c r="D7" s="390"/>
      <c r="E7" s="390"/>
      <c r="F7" s="390"/>
      <c r="G7" s="395"/>
      <c r="I7" s="442"/>
      <c r="L7" s="857"/>
      <c r="M7" s="857"/>
      <c r="N7" s="857"/>
    </row>
    <row r="8" spans="1:14" ht="36">
      <c r="A8" s="600" t="s">
        <v>6562</v>
      </c>
      <c r="B8" s="601" t="s">
        <v>6563</v>
      </c>
      <c r="C8" s="497" t="s">
        <v>9781</v>
      </c>
      <c r="D8" s="575">
        <v>11950</v>
      </c>
      <c r="E8" s="576" t="s">
        <v>6495</v>
      </c>
      <c r="F8" s="576" t="s">
        <v>5</v>
      </c>
      <c r="G8" s="576" t="s">
        <v>3663</v>
      </c>
      <c r="I8" s="158"/>
      <c r="L8" s="857"/>
      <c r="M8" s="857"/>
      <c r="N8" s="857"/>
    </row>
    <row r="9" spans="1:14" ht="14.25" customHeight="1">
      <c r="A9" s="605" t="s">
        <v>8504</v>
      </c>
      <c r="B9" s="603"/>
      <c r="C9" s="603"/>
      <c r="D9" s="603"/>
      <c r="E9" s="603"/>
      <c r="F9" s="603"/>
      <c r="G9" s="604"/>
      <c r="H9" s="437"/>
      <c r="I9" s="158"/>
      <c r="L9" s="857"/>
      <c r="M9" s="857"/>
      <c r="N9" s="857"/>
    </row>
    <row r="10" spans="1:14" ht="14.25" customHeight="1" thickBot="1">
      <c r="A10" s="621" t="s">
        <v>7649</v>
      </c>
      <c r="B10" s="622" t="s">
        <v>8509</v>
      </c>
      <c r="C10" s="623" t="s">
        <v>8509</v>
      </c>
      <c r="D10" s="581">
        <v>1750</v>
      </c>
      <c r="E10" s="582" t="s">
        <v>6495</v>
      </c>
      <c r="F10" s="582" t="s">
        <v>169</v>
      </c>
      <c r="G10" s="582" t="s">
        <v>3663</v>
      </c>
      <c r="H10" s="437"/>
      <c r="I10" s="158"/>
      <c r="L10" s="857"/>
      <c r="M10" s="857"/>
      <c r="N10" s="857"/>
    </row>
    <row r="11" spans="1:14" ht="12.75" thickBot="1">
      <c r="A11" s="337" t="s">
        <v>8607</v>
      </c>
      <c r="B11" s="351"/>
      <c r="C11" s="351"/>
      <c r="D11" s="390"/>
      <c r="E11" s="390"/>
      <c r="F11" s="390"/>
      <c r="G11" s="395"/>
      <c r="I11" s="442"/>
      <c r="L11" s="857"/>
      <c r="M11" s="857"/>
      <c r="N11" s="857"/>
    </row>
    <row r="12" spans="1:14" ht="36">
      <c r="A12" s="600" t="s">
        <v>6566</v>
      </c>
      <c r="B12" s="602" t="s">
        <v>6567</v>
      </c>
      <c r="C12" s="497" t="s">
        <v>9782</v>
      </c>
      <c r="D12" s="575">
        <v>24245</v>
      </c>
      <c r="E12" s="576" t="s">
        <v>6495</v>
      </c>
      <c r="F12" s="576" t="s">
        <v>5</v>
      </c>
      <c r="G12" s="576" t="s">
        <v>3663</v>
      </c>
      <c r="I12" s="158"/>
      <c r="L12" s="857"/>
      <c r="M12" s="857"/>
      <c r="N12" s="857"/>
    </row>
    <row r="13" spans="1:14" ht="13.5">
      <c r="A13" s="605" t="s">
        <v>8505</v>
      </c>
      <c r="B13" s="603"/>
      <c r="C13" s="603"/>
      <c r="D13" s="603"/>
      <c r="E13" s="603"/>
      <c r="F13" s="603"/>
      <c r="G13" s="604"/>
      <c r="H13" s="608"/>
      <c r="I13" s="158"/>
      <c r="L13" s="857"/>
      <c r="M13" s="857"/>
      <c r="N13" s="857"/>
    </row>
    <row r="14" spans="1:14" ht="14.25" thickBot="1">
      <c r="A14" s="621" t="s">
        <v>7648</v>
      </c>
      <c r="B14" s="602" t="s">
        <v>8794</v>
      </c>
      <c r="C14" s="602" t="s">
        <v>8794</v>
      </c>
      <c r="D14" s="581">
        <v>3350</v>
      </c>
      <c r="E14" s="582" t="s">
        <v>6495</v>
      </c>
      <c r="F14" s="582" t="s">
        <v>169</v>
      </c>
      <c r="G14" s="582" t="s">
        <v>3663</v>
      </c>
      <c r="H14" s="608"/>
      <c r="I14" s="158"/>
      <c r="L14" s="857"/>
      <c r="M14" s="857"/>
      <c r="N14" s="857"/>
    </row>
    <row r="15" spans="1:14" ht="12.75" thickBot="1">
      <c r="A15" s="337" t="s">
        <v>2369</v>
      </c>
      <c r="B15" s="351"/>
      <c r="C15" s="351"/>
      <c r="D15" s="390"/>
      <c r="E15" s="390"/>
      <c r="F15" s="390"/>
      <c r="G15" s="395"/>
      <c r="I15" s="442"/>
      <c r="L15" s="857"/>
      <c r="M15" s="857"/>
      <c r="N15" s="857"/>
    </row>
    <row r="16" spans="1:14" ht="24.75" thickBot="1">
      <c r="A16" s="606" t="s">
        <v>6560</v>
      </c>
      <c r="B16" s="601" t="s">
        <v>6561</v>
      </c>
      <c r="C16" s="601" t="s">
        <v>6561</v>
      </c>
      <c r="D16" s="575">
        <v>7445</v>
      </c>
      <c r="E16" s="576" t="s">
        <v>6495</v>
      </c>
      <c r="F16" s="576" t="s">
        <v>5</v>
      </c>
      <c r="G16" s="576" t="s">
        <v>3663</v>
      </c>
      <c r="H16" s="437"/>
      <c r="I16" s="158"/>
      <c r="L16" s="857"/>
      <c r="M16" s="857"/>
      <c r="N16" s="857"/>
    </row>
    <row r="17" spans="1:14" ht="12.75" thickBot="1">
      <c r="A17" s="337" t="s">
        <v>2377</v>
      </c>
      <c r="B17" s="351"/>
      <c r="C17" s="351"/>
      <c r="D17" s="390"/>
      <c r="E17" s="390"/>
      <c r="F17" s="390"/>
      <c r="G17" s="395"/>
      <c r="I17" s="442"/>
      <c r="L17" s="857"/>
      <c r="M17" s="857"/>
      <c r="N17" s="857"/>
    </row>
    <row r="18" spans="1:14" ht="24.75" thickBot="1">
      <c r="A18" s="600" t="s">
        <v>6564</v>
      </c>
      <c r="B18" s="601" t="s">
        <v>6565</v>
      </c>
      <c r="C18" s="602" t="s">
        <v>6565</v>
      </c>
      <c r="D18" s="575">
        <v>11950</v>
      </c>
      <c r="E18" s="576" t="s">
        <v>6495</v>
      </c>
      <c r="F18" s="576" t="s">
        <v>5</v>
      </c>
      <c r="G18" s="576" t="s">
        <v>3663</v>
      </c>
      <c r="H18" s="437"/>
      <c r="I18" s="158"/>
      <c r="L18" s="857"/>
      <c r="M18" s="857"/>
      <c r="N18" s="857"/>
    </row>
    <row r="19" spans="1:14" ht="12.75" thickBot="1">
      <c r="A19" s="337" t="s">
        <v>8610</v>
      </c>
      <c r="B19" s="351"/>
      <c r="C19" s="351"/>
      <c r="D19" s="390"/>
      <c r="E19" s="390"/>
      <c r="F19" s="390"/>
      <c r="G19" s="395"/>
      <c r="I19" s="442"/>
      <c r="L19" s="857"/>
      <c r="M19" s="857"/>
      <c r="N19" s="857"/>
    </row>
    <row r="20" spans="1:14" ht="24">
      <c r="A20" s="600" t="s">
        <v>6568</v>
      </c>
      <c r="B20" s="601" t="s">
        <v>6569</v>
      </c>
      <c r="C20" s="602" t="s">
        <v>6569</v>
      </c>
      <c r="D20" s="575">
        <v>24245</v>
      </c>
      <c r="E20" s="576" t="s">
        <v>6495</v>
      </c>
      <c r="F20" s="576" t="s">
        <v>5</v>
      </c>
      <c r="G20" s="576" t="s">
        <v>3663</v>
      </c>
      <c r="H20" s="437"/>
      <c r="I20" s="158"/>
      <c r="L20" s="857"/>
      <c r="M20" s="857"/>
      <c r="N20" s="857"/>
    </row>
    <row r="21" spans="1:14" ht="24">
      <c r="A21" s="600" t="s">
        <v>6570</v>
      </c>
      <c r="B21" s="601" t="s">
        <v>6571</v>
      </c>
      <c r="C21" s="602" t="s">
        <v>6571</v>
      </c>
      <c r="D21" s="575">
        <v>24245</v>
      </c>
      <c r="E21" s="576" t="s">
        <v>6495</v>
      </c>
      <c r="F21" s="576" t="s">
        <v>5</v>
      </c>
      <c r="G21" s="576" t="s">
        <v>3663</v>
      </c>
      <c r="H21" s="437"/>
      <c r="I21" s="158"/>
      <c r="L21" s="857"/>
      <c r="M21" s="857"/>
      <c r="N21" s="857"/>
    </row>
    <row r="22" spans="1:14" ht="13.5">
      <c r="A22" s="457"/>
      <c r="B22" s="609"/>
      <c r="C22" s="463"/>
      <c r="D22" s="19"/>
      <c r="E22" s="20"/>
      <c r="F22" s="20"/>
      <c r="G22" s="20"/>
      <c r="H22" s="437"/>
      <c r="I22" s="158"/>
      <c r="L22" s="857"/>
      <c r="M22" s="857"/>
      <c r="N22" s="857"/>
    </row>
    <row r="23" spans="1:14" ht="16.5" thickBot="1">
      <c r="A23" s="611" t="s">
        <v>8441</v>
      </c>
      <c r="B23" s="437"/>
      <c r="C23" s="610"/>
      <c r="D23" s="574"/>
      <c r="E23" s="574"/>
      <c r="F23" s="574"/>
      <c r="G23" s="437"/>
      <c r="H23" s="437"/>
      <c r="I23" s="437"/>
      <c r="L23" s="857"/>
      <c r="M23" s="857"/>
      <c r="N23" s="857"/>
    </row>
    <row r="24" spans="1:14" ht="24.75" thickBot="1">
      <c r="A24" s="335" t="s">
        <v>0</v>
      </c>
      <c r="B24" s="432" t="s">
        <v>1</v>
      </c>
      <c r="C24" s="336" t="s">
        <v>2</v>
      </c>
      <c r="D24" s="565" t="s">
        <v>3498</v>
      </c>
      <c r="E24" s="564" t="s">
        <v>6494</v>
      </c>
      <c r="F24" s="564" t="s">
        <v>4</v>
      </c>
      <c r="G24" s="426" t="s">
        <v>8398</v>
      </c>
      <c r="H24" s="336" t="s">
        <v>352</v>
      </c>
      <c r="I24" s="336" t="s">
        <v>353</v>
      </c>
      <c r="J24" s="317" t="s">
        <v>5928</v>
      </c>
      <c r="L24" s="857"/>
      <c r="M24" s="857"/>
      <c r="N24" s="857"/>
    </row>
    <row r="25" spans="1:14" ht="12.75" thickBot="1">
      <c r="A25" s="337" t="s">
        <v>8442</v>
      </c>
      <c r="B25" s="351"/>
      <c r="C25" s="351"/>
      <c r="D25" s="390"/>
      <c r="E25" s="390"/>
      <c r="F25" s="390"/>
      <c r="G25" s="390"/>
      <c r="H25" s="390"/>
      <c r="I25" s="390"/>
      <c r="J25" s="395"/>
      <c r="L25" s="857"/>
      <c r="M25" s="857"/>
      <c r="N25" s="857"/>
    </row>
    <row r="26" spans="1:14" ht="24">
      <c r="A26" s="624" t="s">
        <v>8443</v>
      </c>
      <c r="B26" s="759" t="s">
        <v>8444</v>
      </c>
      <c r="C26" s="759" t="s">
        <v>8806</v>
      </c>
      <c r="D26" s="756">
        <v>163</v>
      </c>
      <c r="E26" s="582" t="s">
        <v>6496</v>
      </c>
      <c r="F26" s="582" t="s">
        <v>1292</v>
      </c>
      <c r="G26" s="582" t="s">
        <v>3663</v>
      </c>
      <c r="H26" s="626">
        <v>12</v>
      </c>
      <c r="I26" s="626">
        <v>12</v>
      </c>
      <c r="J26" s="75" t="s">
        <v>5929</v>
      </c>
      <c r="L26" s="857"/>
      <c r="M26" s="857"/>
      <c r="N26" s="857"/>
    </row>
    <row r="27" spans="1:14" ht="24">
      <c r="A27" s="624" t="s">
        <v>8443</v>
      </c>
      <c r="B27" s="759" t="s">
        <v>8444</v>
      </c>
      <c r="C27" s="759" t="s">
        <v>8807</v>
      </c>
      <c r="D27" s="756">
        <v>138.88888888888889</v>
      </c>
      <c r="E27" s="582" t="s">
        <v>6496</v>
      </c>
      <c r="F27" s="582" t="s">
        <v>1292</v>
      </c>
      <c r="G27" s="582" t="s">
        <v>3663</v>
      </c>
      <c r="H27" s="626">
        <v>36</v>
      </c>
      <c r="I27" s="626">
        <v>36</v>
      </c>
      <c r="J27" s="75" t="s">
        <v>5929</v>
      </c>
      <c r="L27" s="857"/>
      <c r="M27" s="857"/>
      <c r="N27" s="857"/>
    </row>
    <row r="28" spans="1:14" ht="24">
      <c r="A28" s="624" t="s">
        <v>8443</v>
      </c>
      <c r="B28" s="759" t="s">
        <v>8444</v>
      </c>
      <c r="C28" s="759" t="s">
        <v>8808</v>
      </c>
      <c r="D28" s="756">
        <v>111.11111111111113</v>
      </c>
      <c r="E28" s="582" t="s">
        <v>6496</v>
      </c>
      <c r="F28" s="582" t="s">
        <v>1292</v>
      </c>
      <c r="G28" s="582" t="s">
        <v>3663</v>
      </c>
      <c r="H28" s="626">
        <v>60</v>
      </c>
      <c r="I28" s="626">
        <v>60</v>
      </c>
      <c r="J28" s="75" t="s">
        <v>5929</v>
      </c>
      <c r="L28" s="857"/>
      <c r="M28" s="857"/>
      <c r="N28" s="857"/>
    </row>
    <row r="29" spans="1:14" ht="24">
      <c r="A29" s="624" t="s">
        <v>8748</v>
      </c>
      <c r="B29" s="759" t="s">
        <v>8749</v>
      </c>
      <c r="C29" s="759" t="s">
        <v>8809</v>
      </c>
      <c r="D29" s="756">
        <f>173</f>
        <v>173</v>
      </c>
      <c r="E29" s="582" t="s">
        <v>6496</v>
      </c>
      <c r="F29" s="582" t="s">
        <v>1292</v>
      </c>
      <c r="G29" s="582" t="s">
        <v>3663</v>
      </c>
      <c r="H29" s="626">
        <v>12</v>
      </c>
      <c r="I29" s="626">
        <v>12</v>
      </c>
      <c r="J29" s="75" t="s">
        <v>5929</v>
      </c>
      <c r="L29" s="857"/>
      <c r="M29" s="857"/>
      <c r="N29" s="857"/>
    </row>
    <row r="30" spans="1:14" ht="24">
      <c r="A30" s="624" t="s">
        <v>8748</v>
      </c>
      <c r="B30" s="759" t="s">
        <v>8749</v>
      </c>
      <c r="C30" s="759" t="s">
        <v>8810</v>
      </c>
      <c r="D30" s="756">
        <f>148</f>
        <v>148</v>
      </c>
      <c r="E30" s="582" t="s">
        <v>6496</v>
      </c>
      <c r="F30" s="582" t="s">
        <v>1292</v>
      </c>
      <c r="G30" s="582" t="s">
        <v>3663</v>
      </c>
      <c r="H30" s="626">
        <v>36</v>
      </c>
      <c r="I30" s="626">
        <v>36</v>
      </c>
      <c r="J30" s="75" t="s">
        <v>5929</v>
      </c>
      <c r="L30" s="857"/>
      <c r="M30" s="857"/>
      <c r="N30" s="857"/>
    </row>
    <row r="31" spans="1:14" ht="24">
      <c r="A31" s="624" t="s">
        <v>8748</v>
      </c>
      <c r="B31" s="759" t="s">
        <v>8749</v>
      </c>
      <c r="C31" s="759" t="s">
        <v>8811</v>
      </c>
      <c r="D31" s="756">
        <f>118</f>
        <v>118</v>
      </c>
      <c r="E31" s="582" t="s">
        <v>6496</v>
      </c>
      <c r="F31" s="582" t="s">
        <v>1292</v>
      </c>
      <c r="G31" s="582" t="s">
        <v>3663</v>
      </c>
      <c r="H31" s="626">
        <v>60</v>
      </c>
      <c r="I31" s="626">
        <v>60</v>
      </c>
      <c r="J31" s="75" t="s">
        <v>5929</v>
      </c>
      <c r="L31" s="857"/>
      <c r="M31" s="857"/>
      <c r="N31" s="857"/>
    </row>
    <row r="32" spans="1:14" ht="24">
      <c r="A32" s="624" t="s">
        <v>8672</v>
      </c>
      <c r="B32" s="759" t="s">
        <v>8673</v>
      </c>
      <c r="C32" s="759" t="s">
        <v>8812</v>
      </c>
      <c r="D32" s="756">
        <f>183</f>
        <v>183</v>
      </c>
      <c r="E32" s="582" t="s">
        <v>6496</v>
      </c>
      <c r="F32" s="582" t="s">
        <v>1292</v>
      </c>
      <c r="G32" s="582" t="s">
        <v>3663</v>
      </c>
      <c r="H32" s="626">
        <v>12</v>
      </c>
      <c r="I32" s="626">
        <v>12</v>
      </c>
      <c r="J32" s="75" t="s">
        <v>5929</v>
      </c>
      <c r="L32" s="857"/>
      <c r="M32" s="857"/>
      <c r="N32" s="857"/>
    </row>
    <row r="33" spans="1:14" ht="24">
      <c r="A33" s="624" t="s">
        <v>8672</v>
      </c>
      <c r="B33" s="759" t="s">
        <v>8673</v>
      </c>
      <c r="C33" s="759" t="s">
        <v>8813</v>
      </c>
      <c r="D33" s="756">
        <f>156</f>
        <v>156</v>
      </c>
      <c r="E33" s="582" t="s">
        <v>6496</v>
      </c>
      <c r="F33" s="582" t="s">
        <v>1292</v>
      </c>
      <c r="G33" s="582" t="s">
        <v>3663</v>
      </c>
      <c r="H33" s="626">
        <v>36</v>
      </c>
      <c r="I33" s="626">
        <v>36</v>
      </c>
      <c r="J33" s="75" t="s">
        <v>5929</v>
      </c>
      <c r="L33" s="857"/>
      <c r="M33" s="857"/>
      <c r="N33" s="857"/>
    </row>
    <row r="34" spans="1:14" ht="24">
      <c r="A34" s="624" t="s">
        <v>8672</v>
      </c>
      <c r="B34" s="759" t="s">
        <v>8673</v>
      </c>
      <c r="C34" s="759" t="s">
        <v>8814</v>
      </c>
      <c r="D34" s="756">
        <f>125</f>
        <v>125</v>
      </c>
      <c r="E34" s="582" t="s">
        <v>6496</v>
      </c>
      <c r="F34" s="582" t="s">
        <v>1292</v>
      </c>
      <c r="G34" s="582" t="s">
        <v>3663</v>
      </c>
      <c r="H34" s="626">
        <v>60</v>
      </c>
      <c r="I34" s="626">
        <v>60</v>
      </c>
      <c r="J34" s="75" t="s">
        <v>5929</v>
      </c>
      <c r="L34" s="857"/>
      <c r="M34" s="857"/>
      <c r="N34" s="857"/>
    </row>
    <row r="35" spans="1:14" ht="24">
      <c r="A35" s="624" t="s">
        <v>8445</v>
      </c>
      <c r="B35" s="759" t="s">
        <v>8446</v>
      </c>
      <c r="C35" s="759" t="s">
        <v>8815</v>
      </c>
      <c r="D35" s="756">
        <v>179</v>
      </c>
      <c r="E35" s="582" t="s">
        <v>6496</v>
      </c>
      <c r="F35" s="582" t="s">
        <v>1292</v>
      </c>
      <c r="G35" s="582" t="s">
        <v>3663</v>
      </c>
      <c r="H35" s="626">
        <v>12</v>
      </c>
      <c r="I35" s="626">
        <v>12</v>
      </c>
      <c r="J35" s="75" t="s">
        <v>5929</v>
      </c>
      <c r="L35" s="857"/>
      <c r="M35" s="857"/>
      <c r="N35" s="857"/>
    </row>
    <row r="36" spans="1:14" ht="24">
      <c r="A36" s="624" t="s">
        <v>8445</v>
      </c>
      <c r="B36" s="759" t="s">
        <v>8446</v>
      </c>
      <c r="C36" s="759" t="s">
        <v>8816</v>
      </c>
      <c r="D36" s="756">
        <v>152.77777777777777</v>
      </c>
      <c r="E36" s="582" t="s">
        <v>6496</v>
      </c>
      <c r="F36" s="582" t="s">
        <v>1292</v>
      </c>
      <c r="G36" s="582" t="s">
        <v>3663</v>
      </c>
      <c r="H36" s="626">
        <v>36</v>
      </c>
      <c r="I36" s="626">
        <v>36</v>
      </c>
      <c r="J36" s="75" t="s">
        <v>5929</v>
      </c>
      <c r="L36" s="857"/>
      <c r="M36" s="857"/>
      <c r="N36" s="857"/>
    </row>
    <row r="37" spans="1:14" ht="24">
      <c r="A37" s="624" t="s">
        <v>8445</v>
      </c>
      <c r="B37" s="759" t="s">
        <v>8446</v>
      </c>
      <c r="C37" s="759" t="s">
        <v>8817</v>
      </c>
      <c r="D37" s="756">
        <v>122.22222222222221</v>
      </c>
      <c r="E37" s="582" t="s">
        <v>6496</v>
      </c>
      <c r="F37" s="582" t="s">
        <v>1292</v>
      </c>
      <c r="G37" s="582" t="s">
        <v>3663</v>
      </c>
      <c r="H37" s="626">
        <v>60</v>
      </c>
      <c r="I37" s="626">
        <v>60</v>
      </c>
      <c r="J37" s="75" t="s">
        <v>5929</v>
      </c>
      <c r="L37" s="857"/>
      <c r="M37" s="857"/>
      <c r="N37" s="857"/>
    </row>
    <row r="38" spans="1:14" ht="24">
      <c r="A38" s="624" t="s">
        <v>8750</v>
      </c>
      <c r="B38" s="759" t="s">
        <v>8751</v>
      </c>
      <c r="C38" s="759" t="s">
        <v>8818</v>
      </c>
      <c r="D38" s="756">
        <f>190</f>
        <v>190</v>
      </c>
      <c r="E38" s="582" t="s">
        <v>6496</v>
      </c>
      <c r="F38" s="582" t="s">
        <v>1292</v>
      </c>
      <c r="G38" s="582" t="s">
        <v>3663</v>
      </c>
      <c r="H38" s="626">
        <v>12</v>
      </c>
      <c r="I38" s="626">
        <v>12</v>
      </c>
      <c r="J38" s="75" t="s">
        <v>5929</v>
      </c>
      <c r="L38" s="857"/>
      <c r="M38" s="857"/>
      <c r="N38" s="857"/>
    </row>
    <row r="39" spans="1:14" ht="24">
      <c r="A39" s="624" t="s">
        <v>8750</v>
      </c>
      <c r="B39" s="759" t="s">
        <v>8751</v>
      </c>
      <c r="C39" s="759" t="s">
        <v>8819</v>
      </c>
      <c r="D39" s="756">
        <f>163</f>
        <v>163</v>
      </c>
      <c r="E39" s="582" t="s">
        <v>6496</v>
      </c>
      <c r="F39" s="582" t="s">
        <v>1292</v>
      </c>
      <c r="G39" s="582" t="s">
        <v>3663</v>
      </c>
      <c r="H39" s="626">
        <v>36</v>
      </c>
      <c r="I39" s="626">
        <v>36</v>
      </c>
      <c r="J39" s="75" t="s">
        <v>5929</v>
      </c>
      <c r="L39" s="857"/>
      <c r="M39" s="857"/>
      <c r="N39" s="857"/>
    </row>
    <row r="40" spans="1:14" ht="24">
      <c r="A40" s="624" t="s">
        <v>8750</v>
      </c>
      <c r="B40" s="759" t="s">
        <v>8751</v>
      </c>
      <c r="C40" s="759" t="s">
        <v>8820</v>
      </c>
      <c r="D40" s="756">
        <f>130</f>
        <v>130</v>
      </c>
      <c r="E40" s="582" t="s">
        <v>6496</v>
      </c>
      <c r="F40" s="582" t="s">
        <v>1292</v>
      </c>
      <c r="G40" s="582" t="s">
        <v>3663</v>
      </c>
      <c r="H40" s="626">
        <v>60</v>
      </c>
      <c r="I40" s="626">
        <v>60</v>
      </c>
      <c r="J40" s="75" t="s">
        <v>5929</v>
      </c>
      <c r="L40" s="857"/>
      <c r="M40" s="857"/>
      <c r="N40" s="857"/>
    </row>
    <row r="41" spans="1:14" ht="24">
      <c r="A41" s="624" t="s">
        <v>8674</v>
      </c>
      <c r="B41" s="759" t="s">
        <v>8675</v>
      </c>
      <c r="C41" s="759" t="s">
        <v>8821</v>
      </c>
      <c r="D41" s="756">
        <f>201</f>
        <v>201</v>
      </c>
      <c r="E41" s="582" t="s">
        <v>6496</v>
      </c>
      <c r="F41" s="582" t="s">
        <v>1292</v>
      </c>
      <c r="G41" s="582" t="s">
        <v>3663</v>
      </c>
      <c r="H41" s="626">
        <v>12</v>
      </c>
      <c r="I41" s="626">
        <v>12</v>
      </c>
      <c r="J41" s="75" t="s">
        <v>5929</v>
      </c>
      <c r="L41" s="857"/>
      <c r="M41" s="857"/>
      <c r="N41" s="857"/>
    </row>
    <row r="42" spans="1:14" ht="24">
      <c r="A42" s="624" t="s">
        <v>8674</v>
      </c>
      <c r="B42" s="759" t="s">
        <v>8675</v>
      </c>
      <c r="C42" s="759" t="s">
        <v>8822</v>
      </c>
      <c r="D42" s="756">
        <f>172</f>
        <v>172</v>
      </c>
      <c r="E42" s="582" t="s">
        <v>6496</v>
      </c>
      <c r="F42" s="582" t="s">
        <v>1292</v>
      </c>
      <c r="G42" s="582" t="s">
        <v>3663</v>
      </c>
      <c r="H42" s="626">
        <v>36</v>
      </c>
      <c r="I42" s="626">
        <v>36</v>
      </c>
      <c r="J42" s="75" t="s">
        <v>5929</v>
      </c>
      <c r="L42" s="857"/>
      <c r="M42" s="857"/>
      <c r="N42" s="857"/>
    </row>
    <row r="43" spans="1:14" ht="24">
      <c r="A43" s="624" t="s">
        <v>8674</v>
      </c>
      <c r="B43" s="759" t="s">
        <v>8675</v>
      </c>
      <c r="C43" s="759" t="s">
        <v>8823</v>
      </c>
      <c r="D43" s="756">
        <f>137</f>
        <v>137</v>
      </c>
      <c r="E43" s="582" t="s">
        <v>6496</v>
      </c>
      <c r="F43" s="582" t="s">
        <v>1292</v>
      </c>
      <c r="G43" s="582" t="s">
        <v>3663</v>
      </c>
      <c r="H43" s="626">
        <v>60</v>
      </c>
      <c r="I43" s="626">
        <v>60</v>
      </c>
      <c r="J43" s="75" t="s">
        <v>5929</v>
      </c>
      <c r="L43" s="857"/>
      <c r="M43" s="857"/>
      <c r="N43" s="857"/>
    </row>
    <row r="44" spans="1:14" ht="24">
      <c r="A44" s="624" t="s">
        <v>8447</v>
      </c>
      <c r="B44" s="759" t="s">
        <v>8448</v>
      </c>
      <c r="C44" s="759" t="s">
        <v>8824</v>
      </c>
      <c r="D44" s="756">
        <v>195</v>
      </c>
      <c r="E44" s="582" t="s">
        <v>6496</v>
      </c>
      <c r="F44" s="582" t="s">
        <v>1292</v>
      </c>
      <c r="G44" s="582" t="s">
        <v>3663</v>
      </c>
      <c r="H44" s="626">
        <v>12</v>
      </c>
      <c r="I44" s="626">
        <v>12</v>
      </c>
      <c r="J44" s="75" t="s">
        <v>5929</v>
      </c>
      <c r="L44" s="857"/>
      <c r="M44" s="857"/>
      <c r="N44" s="857"/>
    </row>
    <row r="45" spans="1:14" ht="24">
      <c r="A45" s="624" t="s">
        <v>8447</v>
      </c>
      <c r="B45" s="759" t="s">
        <v>8448</v>
      </c>
      <c r="C45" s="759" t="s">
        <v>8825</v>
      </c>
      <c r="D45" s="756">
        <v>166.66666666666666</v>
      </c>
      <c r="E45" s="582" t="s">
        <v>6496</v>
      </c>
      <c r="F45" s="582" t="s">
        <v>1292</v>
      </c>
      <c r="G45" s="582" t="s">
        <v>3663</v>
      </c>
      <c r="H45" s="626">
        <v>36</v>
      </c>
      <c r="I45" s="626">
        <v>36</v>
      </c>
      <c r="J45" s="75" t="s">
        <v>5929</v>
      </c>
      <c r="L45" s="857"/>
      <c r="M45" s="857"/>
      <c r="N45" s="857"/>
    </row>
    <row r="46" spans="1:14" ht="24">
      <c r="A46" s="624" t="s">
        <v>8447</v>
      </c>
      <c r="B46" s="759" t="s">
        <v>8448</v>
      </c>
      <c r="C46" s="759" t="s">
        <v>8826</v>
      </c>
      <c r="D46" s="756">
        <v>133.33333333333334</v>
      </c>
      <c r="E46" s="582" t="s">
        <v>6496</v>
      </c>
      <c r="F46" s="582" t="s">
        <v>1292</v>
      </c>
      <c r="G46" s="582" t="s">
        <v>3663</v>
      </c>
      <c r="H46" s="626">
        <v>60</v>
      </c>
      <c r="I46" s="626">
        <v>60</v>
      </c>
      <c r="J46" s="75" t="s">
        <v>5929</v>
      </c>
      <c r="L46" s="857"/>
      <c r="M46" s="857"/>
      <c r="N46" s="857"/>
    </row>
    <row r="47" spans="1:14" ht="24">
      <c r="A47" s="624" t="s">
        <v>8752</v>
      </c>
      <c r="B47" s="759" t="s">
        <v>8753</v>
      </c>
      <c r="C47" s="759" t="s">
        <v>8827</v>
      </c>
      <c r="D47" s="756">
        <f>208</f>
        <v>208</v>
      </c>
      <c r="E47" s="582" t="s">
        <v>6496</v>
      </c>
      <c r="F47" s="582" t="s">
        <v>1292</v>
      </c>
      <c r="G47" s="582" t="s">
        <v>3663</v>
      </c>
      <c r="H47" s="626">
        <v>12</v>
      </c>
      <c r="I47" s="626">
        <v>12</v>
      </c>
      <c r="J47" s="75" t="s">
        <v>5929</v>
      </c>
      <c r="L47" s="857"/>
      <c r="M47" s="857"/>
      <c r="N47" s="857"/>
    </row>
    <row r="48" spans="1:14" ht="24">
      <c r="A48" s="624" t="s">
        <v>8752</v>
      </c>
      <c r="B48" s="759" t="s">
        <v>8753</v>
      </c>
      <c r="C48" s="759" t="s">
        <v>8828</v>
      </c>
      <c r="D48" s="756">
        <f>177</f>
        <v>177</v>
      </c>
      <c r="E48" s="582" t="s">
        <v>6496</v>
      </c>
      <c r="F48" s="582" t="s">
        <v>1292</v>
      </c>
      <c r="G48" s="582" t="s">
        <v>3663</v>
      </c>
      <c r="H48" s="626">
        <v>36</v>
      </c>
      <c r="I48" s="626">
        <v>36</v>
      </c>
      <c r="J48" s="75" t="s">
        <v>5929</v>
      </c>
      <c r="L48" s="857"/>
      <c r="M48" s="857"/>
      <c r="N48" s="857"/>
    </row>
    <row r="49" spans="1:14" ht="24">
      <c r="A49" s="624" t="s">
        <v>8752</v>
      </c>
      <c r="B49" s="759" t="s">
        <v>8753</v>
      </c>
      <c r="C49" s="759" t="s">
        <v>8829</v>
      </c>
      <c r="D49" s="756">
        <f>142</f>
        <v>142</v>
      </c>
      <c r="E49" s="582" t="s">
        <v>6496</v>
      </c>
      <c r="F49" s="582" t="s">
        <v>1292</v>
      </c>
      <c r="G49" s="582" t="s">
        <v>3663</v>
      </c>
      <c r="H49" s="626">
        <v>60</v>
      </c>
      <c r="I49" s="626">
        <v>60</v>
      </c>
      <c r="J49" s="75" t="s">
        <v>5929</v>
      </c>
      <c r="L49" s="857"/>
      <c r="M49" s="857"/>
      <c r="N49" s="857"/>
    </row>
    <row r="50" spans="1:14" ht="24">
      <c r="A50" s="624" t="s">
        <v>8676</v>
      </c>
      <c r="B50" s="759" t="s">
        <v>8677</v>
      </c>
      <c r="C50" s="759" t="s">
        <v>8830</v>
      </c>
      <c r="D50" s="756">
        <f>219</f>
        <v>219</v>
      </c>
      <c r="E50" s="582" t="s">
        <v>6496</v>
      </c>
      <c r="F50" s="582" t="s">
        <v>1292</v>
      </c>
      <c r="G50" s="582" t="s">
        <v>3663</v>
      </c>
      <c r="H50" s="626">
        <v>12</v>
      </c>
      <c r="I50" s="626">
        <v>12</v>
      </c>
      <c r="J50" s="75" t="s">
        <v>5929</v>
      </c>
      <c r="L50" s="857"/>
      <c r="M50" s="857"/>
      <c r="N50" s="857"/>
    </row>
    <row r="51" spans="1:14" ht="24">
      <c r="A51" s="624" t="s">
        <v>8676</v>
      </c>
      <c r="B51" s="759" t="s">
        <v>8677</v>
      </c>
      <c r="C51" s="759" t="s">
        <v>8831</v>
      </c>
      <c r="D51" s="756">
        <f>187</f>
        <v>187</v>
      </c>
      <c r="E51" s="582" t="s">
        <v>6496</v>
      </c>
      <c r="F51" s="582" t="s">
        <v>1292</v>
      </c>
      <c r="G51" s="582" t="s">
        <v>3663</v>
      </c>
      <c r="H51" s="626">
        <v>36</v>
      </c>
      <c r="I51" s="626">
        <v>36</v>
      </c>
      <c r="J51" s="75" t="s">
        <v>5929</v>
      </c>
      <c r="L51" s="857"/>
      <c r="M51" s="857"/>
      <c r="N51" s="857"/>
    </row>
    <row r="52" spans="1:14" ht="24">
      <c r="A52" s="624" t="s">
        <v>8676</v>
      </c>
      <c r="B52" s="759" t="s">
        <v>8677</v>
      </c>
      <c r="C52" s="759" t="s">
        <v>8832</v>
      </c>
      <c r="D52" s="756">
        <f>150</f>
        <v>150</v>
      </c>
      <c r="E52" s="582" t="s">
        <v>6496</v>
      </c>
      <c r="F52" s="582" t="s">
        <v>1292</v>
      </c>
      <c r="G52" s="582" t="s">
        <v>3663</v>
      </c>
      <c r="H52" s="626">
        <v>60</v>
      </c>
      <c r="I52" s="626">
        <v>60</v>
      </c>
      <c r="J52" s="75" t="s">
        <v>5929</v>
      </c>
      <c r="L52" s="857"/>
      <c r="M52" s="857"/>
      <c r="N52" s="857"/>
    </row>
    <row r="53" spans="1:14" ht="24">
      <c r="A53" s="624" t="s">
        <v>8449</v>
      </c>
      <c r="B53" s="759" t="s">
        <v>8799</v>
      </c>
      <c r="C53" s="759" t="s">
        <v>8833</v>
      </c>
      <c r="D53" s="756">
        <v>228</v>
      </c>
      <c r="E53" s="582" t="s">
        <v>6496</v>
      </c>
      <c r="F53" s="582" t="s">
        <v>1292</v>
      </c>
      <c r="G53" s="582" t="s">
        <v>3663</v>
      </c>
      <c r="H53" s="626">
        <v>12</v>
      </c>
      <c r="I53" s="626">
        <v>12</v>
      </c>
      <c r="J53" s="75" t="s">
        <v>5929</v>
      </c>
      <c r="L53" s="857"/>
      <c r="M53" s="857"/>
      <c r="N53" s="857"/>
    </row>
    <row r="54" spans="1:14" ht="24">
      <c r="A54" s="624" t="s">
        <v>8449</v>
      </c>
      <c r="B54" s="759" t="s">
        <v>8799</v>
      </c>
      <c r="C54" s="759" t="s">
        <v>8834</v>
      </c>
      <c r="D54" s="756">
        <v>194.44444444444446</v>
      </c>
      <c r="E54" s="582" t="s">
        <v>6496</v>
      </c>
      <c r="F54" s="582" t="s">
        <v>1292</v>
      </c>
      <c r="G54" s="582" t="s">
        <v>3663</v>
      </c>
      <c r="H54" s="626">
        <v>36</v>
      </c>
      <c r="I54" s="626">
        <v>36</v>
      </c>
      <c r="J54" s="75" t="s">
        <v>5929</v>
      </c>
      <c r="L54" s="857"/>
      <c r="M54" s="857"/>
      <c r="N54" s="857"/>
    </row>
    <row r="55" spans="1:14" ht="24">
      <c r="A55" s="624" t="s">
        <v>8449</v>
      </c>
      <c r="B55" s="759" t="s">
        <v>8799</v>
      </c>
      <c r="C55" s="759" t="s">
        <v>8835</v>
      </c>
      <c r="D55" s="756">
        <v>155.55555555555557</v>
      </c>
      <c r="E55" s="582" t="s">
        <v>6496</v>
      </c>
      <c r="F55" s="582" t="s">
        <v>1292</v>
      </c>
      <c r="G55" s="582" t="s">
        <v>3663</v>
      </c>
      <c r="H55" s="626">
        <v>60</v>
      </c>
      <c r="I55" s="626">
        <v>60</v>
      </c>
      <c r="J55" s="75" t="s">
        <v>5929</v>
      </c>
      <c r="L55" s="857"/>
      <c r="M55" s="857"/>
      <c r="N55" s="857"/>
    </row>
    <row r="56" spans="1:14" ht="24">
      <c r="A56" s="624" t="s">
        <v>8754</v>
      </c>
      <c r="B56" s="759" t="s">
        <v>8800</v>
      </c>
      <c r="C56" s="759" t="s">
        <v>8836</v>
      </c>
      <c r="D56" s="756">
        <f>242</f>
        <v>242</v>
      </c>
      <c r="E56" s="582" t="s">
        <v>6496</v>
      </c>
      <c r="F56" s="582" t="s">
        <v>1292</v>
      </c>
      <c r="G56" s="582" t="s">
        <v>3663</v>
      </c>
      <c r="H56" s="626">
        <v>12</v>
      </c>
      <c r="I56" s="626">
        <v>12</v>
      </c>
      <c r="J56" s="75" t="s">
        <v>5929</v>
      </c>
      <c r="L56" s="857"/>
      <c r="M56" s="857"/>
      <c r="N56" s="857"/>
    </row>
    <row r="57" spans="1:14" ht="24">
      <c r="A57" s="624" t="s">
        <v>8754</v>
      </c>
      <c r="B57" s="759" t="s">
        <v>8800</v>
      </c>
      <c r="C57" s="759" t="s">
        <v>8837</v>
      </c>
      <c r="D57" s="756">
        <f>207</f>
        <v>207</v>
      </c>
      <c r="E57" s="582" t="s">
        <v>6496</v>
      </c>
      <c r="F57" s="582" t="s">
        <v>1292</v>
      </c>
      <c r="G57" s="582" t="s">
        <v>3663</v>
      </c>
      <c r="H57" s="626">
        <v>36</v>
      </c>
      <c r="I57" s="626">
        <v>36</v>
      </c>
      <c r="J57" s="75" t="s">
        <v>5929</v>
      </c>
      <c r="L57" s="857"/>
      <c r="M57" s="857"/>
      <c r="N57" s="857"/>
    </row>
    <row r="58" spans="1:14" ht="24">
      <c r="A58" s="624" t="s">
        <v>8754</v>
      </c>
      <c r="B58" s="759" t="s">
        <v>8800</v>
      </c>
      <c r="C58" s="759" t="s">
        <v>8838</v>
      </c>
      <c r="D58" s="756">
        <f>166</f>
        <v>166</v>
      </c>
      <c r="E58" s="582" t="s">
        <v>6496</v>
      </c>
      <c r="F58" s="582" t="s">
        <v>1292</v>
      </c>
      <c r="G58" s="582" t="s">
        <v>3663</v>
      </c>
      <c r="H58" s="626">
        <v>60</v>
      </c>
      <c r="I58" s="626">
        <v>60</v>
      </c>
      <c r="J58" s="75" t="s">
        <v>5929</v>
      </c>
      <c r="L58" s="857"/>
      <c r="M58" s="857"/>
      <c r="N58" s="857"/>
    </row>
    <row r="59" spans="1:14" ht="24">
      <c r="A59" s="624" t="s">
        <v>8678</v>
      </c>
      <c r="B59" s="759" t="s">
        <v>8801</v>
      </c>
      <c r="C59" s="759" t="s">
        <v>8839</v>
      </c>
      <c r="D59" s="756">
        <f>256</f>
        <v>256</v>
      </c>
      <c r="E59" s="582" t="s">
        <v>6496</v>
      </c>
      <c r="F59" s="582" t="s">
        <v>1292</v>
      </c>
      <c r="G59" s="582" t="s">
        <v>3663</v>
      </c>
      <c r="H59" s="626">
        <v>12</v>
      </c>
      <c r="I59" s="626">
        <v>12</v>
      </c>
      <c r="J59" s="75" t="s">
        <v>5929</v>
      </c>
      <c r="L59" s="857"/>
      <c r="M59" s="857"/>
      <c r="N59" s="857"/>
    </row>
    <row r="60" spans="1:14" ht="24">
      <c r="A60" s="624" t="s">
        <v>8678</v>
      </c>
      <c r="B60" s="759" t="s">
        <v>8801</v>
      </c>
      <c r="C60" s="759" t="s">
        <v>8840</v>
      </c>
      <c r="D60" s="756">
        <f>218</f>
        <v>218</v>
      </c>
      <c r="E60" s="582" t="s">
        <v>6496</v>
      </c>
      <c r="F60" s="582" t="s">
        <v>1292</v>
      </c>
      <c r="G60" s="582" t="s">
        <v>3663</v>
      </c>
      <c r="H60" s="626">
        <v>36</v>
      </c>
      <c r="I60" s="626">
        <v>36</v>
      </c>
      <c r="J60" s="75" t="s">
        <v>5929</v>
      </c>
      <c r="L60" s="857"/>
      <c r="M60" s="857"/>
      <c r="N60" s="857"/>
    </row>
    <row r="61" spans="1:14" ht="24">
      <c r="A61" s="624" t="s">
        <v>8678</v>
      </c>
      <c r="B61" s="759" t="s">
        <v>8801</v>
      </c>
      <c r="C61" s="759" t="s">
        <v>8841</v>
      </c>
      <c r="D61" s="756">
        <f>175</f>
        <v>175</v>
      </c>
      <c r="E61" s="582" t="s">
        <v>6496</v>
      </c>
      <c r="F61" s="582" t="s">
        <v>1292</v>
      </c>
      <c r="G61" s="582" t="s">
        <v>3663</v>
      </c>
      <c r="H61" s="626">
        <v>60</v>
      </c>
      <c r="I61" s="626">
        <v>60</v>
      </c>
      <c r="J61" s="75" t="s">
        <v>5929</v>
      </c>
      <c r="L61" s="857"/>
      <c r="M61" s="857"/>
      <c r="N61" s="857"/>
    </row>
    <row r="62" spans="1:14" ht="24">
      <c r="A62" s="624" t="s">
        <v>8450</v>
      </c>
      <c r="B62" s="759" t="s">
        <v>8451</v>
      </c>
      <c r="C62" s="759" t="s">
        <v>8842</v>
      </c>
      <c r="D62" s="756">
        <v>260</v>
      </c>
      <c r="E62" s="582" t="s">
        <v>6496</v>
      </c>
      <c r="F62" s="582" t="s">
        <v>1292</v>
      </c>
      <c r="G62" s="582" t="s">
        <v>3663</v>
      </c>
      <c r="H62" s="626">
        <v>12</v>
      </c>
      <c r="I62" s="626">
        <v>12</v>
      </c>
      <c r="J62" s="75" t="s">
        <v>5929</v>
      </c>
      <c r="L62" s="857"/>
      <c r="M62" s="857"/>
      <c r="N62" s="857"/>
    </row>
    <row r="63" spans="1:14" ht="24">
      <c r="A63" s="624" t="s">
        <v>8450</v>
      </c>
      <c r="B63" s="759" t="s">
        <v>8451</v>
      </c>
      <c r="C63" s="759" t="s">
        <v>8843</v>
      </c>
      <c r="D63" s="756">
        <v>222.22222222222223</v>
      </c>
      <c r="E63" s="582" t="s">
        <v>6496</v>
      </c>
      <c r="F63" s="582" t="s">
        <v>1292</v>
      </c>
      <c r="G63" s="582" t="s">
        <v>3663</v>
      </c>
      <c r="H63" s="626">
        <v>36</v>
      </c>
      <c r="I63" s="626">
        <v>36</v>
      </c>
      <c r="J63" s="75" t="s">
        <v>5929</v>
      </c>
      <c r="L63" s="857"/>
      <c r="M63" s="857"/>
      <c r="N63" s="857"/>
    </row>
    <row r="64" spans="1:14" ht="24">
      <c r="A64" s="624" t="s">
        <v>8450</v>
      </c>
      <c r="B64" s="759" t="s">
        <v>8451</v>
      </c>
      <c r="C64" s="759" t="s">
        <v>8844</v>
      </c>
      <c r="D64" s="756">
        <v>177.7777777777778</v>
      </c>
      <c r="E64" s="582" t="s">
        <v>6496</v>
      </c>
      <c r="F64" s="582" t="s">
        <v>1292</v>
      </c>
      <c r="G64" s="582" t="s">
        <v>3663</v>
      </c>
      <c r="H64" s="626">
        <v>60</v>
      </c>
      <c r="I64" s="626">
        <v>60</v>
      </c>
      <c r="J64" s="75" t="s">
        <v>5929</v>
      </c>
      <c r="L64" s="857"/>
      <c r="M64" s="857"/>
      <c r="N64" s="857"/>
    </row>
    <row r="65" spans="1:14" ht="24">
      <c r="A65" s="624" t="s">
        <v>8755</v>
      </c>
      <c r="B65" s="759" t="s">
        <v>8756</v>
      </c>
      <c r="C65" s="759" t="s">
        <v>8845</v>
      </c>
      <c r="D65" s="756">
        <f>277</f>
        <v>277</v>
      </c>
      <c r="E65" s="582" t="s">
        <v>6496</v>
      </c>
      <c r="F65" s="582" t="s">
        <v>1292</v>
      </c>
      <c r="G65" s="582" t="s">
        <v>3663</v>
      </c>
      <c r="H65" s="626">
        <v>12</v>
      </c>
      <c r="I65" s="626">
        <v>12</v>
      </c>
      <c r="J65" s="75" t="s">
        <v>5929</v>
      </c>
      <c r="L65" s="857"/>
      <c r="M65" s="857"/>
      <c r="N65" s="857"/>
    </row>
    <row r="66" spans="1:14" ht="24">
      <c r="A66" s="624" t="s">
        <v>8755</v>
      </c>
      <c r="B66" s="759" t="s">
        <v>8756</v>
      </c>
      <c r="C66" s="759" t="s">
        <v>8846</v>
      </c>
      <c r="D66" s="756">
        <f>237</f>
        <v>237</v>
      </c>
      <c r="E66" s="582" t="s">
        <v>6496</v>
      </c>
      <c r="F66" s="582" t="s">
        <v>1292</v>
      </c>
      <c r="G66" s="582" t="s">
        <v>3663</v>
      </c>
      <c r="H66" s="626">
        <v>36</v>
      </c>
      <c r="I66" s="626">
        <v>36</v>
      </c>
      <c r="J66" s="75" t="s">
        <v>5929</v>
      </c>
      <c r="L66" s="857"/>
      <c r="M66" s="857"/>
      <c r="N66" s="857"/>
    </row>
    <row r="67" spans="1:14" ht="24">
      <c r="A67" s="624" t="s">
        <v>8755</v>
      </c>
      <c r="B67" s="759" t="s">
        <v>8756</v>
      </c>
      <c r="C67" s="759" t="s">
        <v>8847</v>
      </c>
      <c r="D67" s="756">
        <f>189</f>
        <v>189</v>
      </c>
      <c r="E67" s="582" t="s">
        <v>6496</v>
      </c>
      <c r="F67" s="582" t="s">
        <v>1292</v>
      </c>
      <c r="G67" s="582" t="s">
        <v>3663</v>
      </c>
      <c r="H67" s="626">
        <v>60</v>
      </c>
      <c r="I67" s="626">
        <v>60</v>
      </c>
      <c r="J67" s="75" t="s">
        <v>5929</v>
      </c>
      <c r="L67" s="857"/>
      <c r="M67" s="857"/>
      <c r="N67" s="857"/>
    </row>
    <row r="68" spans="1:14" ht="24">
      <c r="A68" s="624" t="s">
        <v>8679</v>
      </c>
      <c r="B68" s="759" t="s">
        <v>8680</v>
      </c>
      <c r="C68" s="759" t="s">
        <v>8848</v>
      </c>
      <c r="D68" s="756">
        <f>292</f>
        <v>292</v>
      </c>
      <c r="E68" s="582" t="s">
        <v>6496</v>
      </c>
      <c r="F68" s="582" t="s">
        <v>1292</v>
      </c>
      <c r="G68" s="582" t="s">
        <v>3663</v>
      </c>
      <c r="H68" s="626">
        <v>12</v>
      </c>
      <c r="I68" s="626">
        <v>12</v>
      </c>
      <c r="J68" s="75" t="s">
        <v>5929</v>
      </c>
      <c r="L68" s="857"/>
      <c r="M68" s="857"/>
      <c r="N68" s="857"/>
    </row>
    <row r="69" spans="1:14" ht="24">
      <c r="A69" s="624" t="s">
        <v>8679</v>
      </c>
      <c r="B69" s="759" t="s">
        <v>8680</v>
      </c>
      <c r="C69" s="759" t="s">
        <v>8849</v>
      </c>
      <c r="D69" s="756">
        <f>250</f>
        <v>250</v>
      </c>
      <c r="E69" s="582" t="s">
        <v>6496</v>
      </c>
      <c r="F69" s="582" t="s">
        <v>1292</v>
      </c>
      <c r="G69" s="582" t="s">
        <v>3663</v>
      </c>
      <c r="H69" s="626">
        <v>36</v>
      </c>
      <c r="I69" s="626">
        <v>36</v>
      </c>
      <c r="J69" s="75" t="s">
        <v>5929</v>
      </c>
      <c r="L69" s="857"/>
      <c r="M69" s="857"/>
      <c r="N69" s="857"/>
    </row>
    <row r="70" spans="1:14" ht="24">
      <c r="A70" s="624" t="s">
        <v>8679</v>
      </c>
      <c r="B70" s="759" t="s">
        <v>8680</v>
      </c>
      <c r="C70" s="759" t="s">
        <v>8850</v>
      </c>
      <c r="D70" s="756">
        <f>200</f>
        <v>200</v>
      </c>
      <c r="E70" s="582" t="s">
        <v>6496</v>
      </c>
      <c r="F70" s="582" t="s">
        <v>1292</v>
      </c>
      <c r="G70" s="582" t="s">
        <v>3663</v>
      </c>
      <c r="H70" s="626">
        <v>60</v>
      </c>
      <c r="I70" s="626">
        <v>60</v>
      </c>
      <c r="J70" s="75" t="s">
        <v>5929</v>
      </c>
      <c r="L70" s="857"/>
      <c r="M70" s="857"/>
      <c r="N70" s="857"/>
    </row>
    <row r="71" spans="1:14" ht="24">
      <c r="A71" s="624" t="s">
        <v>8452</v>
      </c>
      <c r="B71" s="759" t="s">
        <v>8453</v>
      </c>
      <c r="C71" s="759" t="s">
        <v>8851</v>
      </c>
      <c r="D71" s="756">
        <v>325</v>
      </c>
      <c r="E71" s="582" t="s">
        <v>6496</v>
      </c>
      <c r="F71" s="582" t="s">
        <v>1292</v>
      </c>
      <c r="G71" s="582" t="s">
        <v>3663</v>
      </c>
      <c r="H71" s="626">
        <v>12</v>
      </c>
      <c r="I71" s="626">
        <v>12</v>
      </c>
      <c r="J71" s="75" t="s">
        <v>5929</v>
      </c>
      <c r="L71" s="857"/>
      <c r="M71" s="857"/>
      <c r="N71" s="857"/>
    </row>
    <row r="72" spans="1:14" ht="24">
      <c r="A72" s="624" t="s">
        <v>8452</v>
      </c>
      <c r="B72" s="759" t="s">
        <v>8453</v>
      </c>
      <c r="C72" s="759" t="s">
        <v>8852</v>
      </c>
      <c r="D72" s="756">
        <v>277.77777777777777</v>
      </c>
      <c r="E72" s="582" t="s">
        <v>6496</v>
      </c>
      <c r="F72" s="582" t="s">
        <v>1292</v>
      </c>
      <c r="G72" s="582" t="s">
        <v>3663</v>
      </c>
      <c r="H72" s="626">
        <v>36</v>
      </c>
      <c r="I72" s="626">
        <v>36</v>
      </c>
      <c r="J72" s="75" t="s">
        <v>5929</v>
      </c>
      <c r="L72" s="857"/>
      <c r="M72" s="857"/>
      <c r="N72" s="857"/>
    </row>
    <row r="73" spans="1:14" ht="24">
      <c r="A73" s="624" t="s">
        <v>8452</v>
      </c>
      <c r="B73" s="759" t="s">
        <v>8453</v>
      </c>
      <c r="C73" s="759" t="s">
        <v>8853</v>
      </c>
      <c r="D73" s="756">
        <v>222.22222222222226</v>
      </c>
      <c r="E73" s="582" t="s">
        <v>6496</v>
      </c>
      <c r="F73" s="582" t="s">
        <v>1292</v>
      </c>
      <c r="G73" s="582" t="s">
        <v>3663</v>
      </c>
      <c r="H73" s="626">
        <v>60</v>
      </c>
      <c r="I73" s="626">
        <v>60</v>
      </c>
      <c r="J73" s="75" t="s">
        <v>5929</v>
      </c>
      <c r="L73" s="857"/>
      <c r="M73" s="857"/>
      <c r="N73" s="857"/>
    </row>
    <row r="74" spans="1:14" ht="24">
      <c r="A74" s="624" t="s">
        <v>8757</v>
      </c>
      <c r="B74" s="759" t="s">
        <v>8758</v>
      </c>
      <c r="C74" s="759" t="s">
        <v>8854</v>
      </c>
      <c r="D74" s="756">
        <f>346</f>
        <v>346</v>
      </c>
      <c r="E74" s="582" t="s">
        <v>6496</v>
      </c>
      <c r="F74" s="582" t="s">
        <v>1292</v>
      </c>
      <c r="G74" s="582" t="s">
        <v>3663</v>
      </c>
      <c r="H74" s="626">
        <v>12</v>
      </c>
      <c r="I74" s="626">
        <v>12</v>
      </c>
      <c r="J74" s="75" t="s">
        <v>5929</v>
      </c>
      <c r="L74" s="857"/>
      <c r="M74" s="857"/>
      <c r="N74" s="857"/>
    </row>
    <row r="75" spans="1:14" ht="24">
      <c r="A75" s="624" t="s">
        <v>8757</v>
      </c>
      <c r="B75" s="759" t="s">
        <v>8758</v>
      </c>
      <c r="C75" s="759" t="s">
        <v>8855</v>
      </c>
      <c r="D75" s="756">
        <f>296</f>
        <v>296</v>
      </c>
      <c r="E75" s="582" t="s">
        <v>6496</v>
      </c>
      <c r="F75" s="582" t="s">
        <v>1292</v>
      </c>
      <c r="G75" s="582" t="s">
        <v>3663</v>
      </c>
      <c r="H75" s="626">
        <v>36</v>
      </c>
      <c r="I75" s="626">
        <v>36</v>
      </c>
      <c r="J75" s="75" t="s">
        <v>5929</v>
      </c>
      <c r="L75" s="857"/>
      <c r="M75" s="857"/>
      <c r="N75" s="857"/>
    </row>
    <row r="76" spans="1:14" ht="24">
      <c r="A76" s="624" t="s">
        <v>8757</v>
      </c>
      <c r="B76" s="759" t="s">
        <v>8758</v>
      </c>
      <c r="C76" s="759" t="s">
        <v>8856</v>
      </c>
      <c r="D76" s="756">
        <f>237</f>
        <v>237</v>
      </c>
      <c r="E76" s="582" t="s">
        <v>6496</v>
      </c>
      <c r="F76" s="582" t="s">
        <v>1292</v>
      </c>
      <c r="G76" s="582" t="s">
        <v>3663</v>
      </c>
      <c r="H76" s="626">
        <v>60</v>
      </c>
      <c r="I76" s="626">
        <v>60</v>
      </c>
      <c r="J76" s="75" t="s">
        <v>5929</v>
      </c>
      <c r="L76" s="857"/>
      <c r="M76" s="857"/>
      <c r="N76" s="857"/>
    </row>
    <row r="77" spans="1:14" ht="24">
      <c r="A77" s="624" t="s">
        <v>8681</v>
      </c>
      <c r="B77" s="759" t="s">
        <v>8682</v>
      </c>
      <c r="C77" s="759" t="s">
        <v>8857</v>
      </c>
      <c r="D77" s="756">
        <f>365</f>
        <v>365</v>
      </c>
      <c r="E77" s="582" t="s">
        <v>6496</v>
      </c>
      <c r="F77" s="582" t="s">
        <v>1292</v>
      </c>
      <c r="G77" s="582" t="s">
        <v>3663</v>
      </c>
      <c r="H77" s="626">
        <v>12</v>
      </c>
      <c r="I77" s="626">
        <v>12</v>
      </c>
      <c r="J77" s="75" t="s">
        <v>5929</v>
      </c>
      <c r="L77" s="857"/>
      <c r="M77" s="857"/>
      <c r="N77" s="857"/>
    </row>
    <row r="78" spans="1:14" ht="24">
      <c r="A78" s="624" t="s">
        <v>8681</v>
      </c>
      <c r="B78" s="759" t="s">
        <v>8682</v>
      </c>
      <c r="C78" s="759" t="s">
        <v>8858</v>
      </c>
      <c r="D78" s="756">
        <f>312</f>
        <v>312</v>
      </c>
      <c r="E78" s="582" t="s">
        <v>6496</v>
      </c>
      <c r="F78" s="582" t="s">
        <v>1292</v>
      </c>
      <c r="G78" s="582" t="s">
        <v>3663</v>
      </c>
      <c r="H78" s="626">
        <v>36</v>
      </c>
      <c r="I78" s="626">
        <v>36</v>
      </c>
      <c r="J78" s="75" t="s">
        <v>5929</v>
      </c>
      <c r="L78" s="857"/>
      <c r="M78" s="857"/>
      <c r="N78" s="857"/>
    </row>
    <row r="79" spans="1:14" ht="24">
      <c r="A79" s="624" t="s">
        <v>8681</v>
      </c>
      <c r="B79" s="759" t="s">
        <v>8682</v>
      </c>
      <c r="C79" s="759" t="s">
        <v>8859</v>
      </c>
      <c r="D79" s="756">
        <f>250</f>
        <v>250</v>
      </c>
      <c r="E79" s="582" t="s">
        <v>6496</v>
      </c>
      <c r="F79" s="582" t="s">
        <v>1292</v>
      </c>
      <c r="G79" s="582" t="s">
        <v>3663</v>
      </c>
      <c r="H79" s="626">
        <v>60</v>
      </c>
      <c r="I79" s="626">
        <v>60</v>
      </c>
      <c r="J79" s="75" t="s">
        <v>5929</v>
      </c>
      <c r="L79" s="857"/>
      <c r="M79" s="857"/>
      <c r="N79" s="857"/>
    </row>
    <row r="80" spans="1:14" ht="24">
      <c r="A80" s="624" t="s">
        <v>8454</v>
      </c>
      <c r="B80" s="759" t="s">
        <v>8455</v>
      </c>
      <c r="C80" s="759" t="s">
        <v>8860</v>
      </c>
      <c r="D80" s="756">
        <v>585</v>
      </c>
      <c r="E80" s="582" t="s">
        <v>6496</v>
      </c>
      <c r="F80" s="582" t="s">
        <v>1292</v>
      </c>
      <c r="G80" s="582" t="s">
        <v>3663</v>
      </c>
      <c r="H80" s="626">
        <v>12</v>
      </c>
      <c r="I80" s="626">
        <v>12</v>
      </c>
      <c r="J80" s="75" t="s">
        <v>5929</v>
      </c>
      <c r="L80" s="857"/>
      <c r="M80" s="857"/>
      <c r="N80" s="857"/>
    </row>
    <row r="81" spans="1:14" ht="24">
      <c r="A81" s="624" t="s">
        <v>8454</v>
      </c>
      <c r="B81" s="759" t="s">
        <v>8455</v>
      </c>
      <c r="C81" s="759" t="s">
        <v>8861</v>
      </c>
      <c r="D81" s="756">
        <v>500</v>
      </c>
      <c r="E81" s="582" t="s">
        <v>6496</v>
      </c>
      <c r="F81" s="582" t="s">
        <v>1292</v>
      </c>
      <c r="G81" s="582" t="s">
        <v>3663</v>
      </c>
      <c r="H81" s="626">
        <v>36</v>
      </c>
      <c r="I81" s="626">
        <v>36</v>
      </c>
      <c r="J81" s="75" t="s">
        <v>5929</v>
      </c>
      <c r="L81" s="857"/>
      <c r="M81" s="857"/>
      <c r="N81" s="857"/>
    </row>
    <row r="82" spans="1:14" ht="24">
      <c r="A82" s="624" t="s">
        <v>8454</v>
      </c>
      <c r="B82" s="759" t="s">
        <v>8455</v>
      </c>
      <c r="C82" s="759" t="s">
        <v>8862</v>
      </c>
      <c r="D82" s="756">
        <v>400</v>
      </c>
      <c r="E82" s="582" t="s">
        <v>6496</v>
      </c>
      <c r="F82" s="582" t="s">
        <v>1292</v>
      </c>
      <c r="G82" s="582" t="s">
        <v>3663</v>
      </c>
      <c r="H82" s="626">
        <v>60</v>
      </c>
      <c r="I82" s="626">
        <v>60</v>
      </c>
      <c r="J82" s="75" t="s">
        <v>5929</v>
      </c>
      <c r="L82" s="857"/>
      <c r="M82" s="857"/>
      <c r="N82" s="857"/>
    </row>
    <row r="83" spans="1:14" ht="24">
      <c r="A83" s="624" t="s">
        <v>8759</v>
      </c>
      <c r="B83" s="759" t="s">
        <v>8760</v>
      </c>
      <c r="C83" s="759" t="s">
        <v>8863</v>
      </c>
      <c r="D83" s="756">
        <f>623</f>
        <v>623</v>
      </c>
      <c r="E83" s="582" t="s">
        <v>6496</v>
      </c>
      <c r="F83" s="582" t="s">
        <v>1292</v>
      </c>
      <c r="G83" s="582" t="s">
        <v>3663</v>
      </c>
      <c r="H83" s="626">
        <v>12</v>
      </c>
      <c r="I83" s="626">
        <v>12</v>
      </c>
      <c r="J83" s="75" t="s">
        <v>5929</v>
      </c>
      <c r="L83" s="857"/>
      <c r="M83" s="857"/>
      <c r="N83" s="857"/>
    </row>
    <row r="84" spans="1:14" ht="24">
      <c r="A84" s="624" t="s">
        <v>8759</v>
      </c>
      <c r="B84" s="759" t="s">
        <v>8760</v>
      </c>
      <c r="C84" s="759" t="s">
        <v>8864</v>
      </c>
      <c r="D84" s="756">
        <f>532</f>
        <v>532</v>
      </c>
      <c r="E84" s="582" t="s">
        <v>6496</v>
      </c>
      <c r="F84" s="582" t="s">
        <v>1292</v>
      </c>
      <c r="G84" s="582" t="s">
        <v>3663</v>
      </c>
      <c r="H84" s="626">
        <v>36</v>
      </c>
      <c r="I84" s="626">
        <v>36</v>
      </c>
      <c r="J84" s="75" t="s">
        <v>5929</v>
      </c>
      <c r="L84" s="857"/>
      <c r="M84" s="857"/>
      <c r="N84" s="857"/>
    </row>
    <row r="85" spans="1:14" ht="24">
      <c r="A85" s="624" t="s">
        <v>8759</v>
      </c>
      <c r="B85" s="759" t="s">
        <v>8760</v>
      </c>
      <c r="C85" s="759" t="s">
        <v>8865</v>
      </c>
      <c r="D85" s="756">
        <f>426</f>
        <v>426</v>
      </c>
      <c r="E85" s="582" t="s">
        <v>6496</v>
      </c>
      <c r="F85" s="582" t="s">
        <v>1292</v>
      </c>
      <c r="G85" s="582" t="s">
        <v>3663</v>
      </c>
      <c r="H85" s="626">
        <v>60</v>
      </c>
      <c r="I85" s="626">
        <v>60</v>
      </c>
      <c r="J85" s="75" t="s">
        <v>5929</v>
      </c>
      <c r="L85" s="857"/>
      <c r="M85" s="857"/>
      <c r="N85" s="857"/>
    </row>
    <row r="86" spans="1:14" ht="24">
      <c r="A86" s="624" t="s">
        <v>8683</v>
      </c>
      <c r="B86" s="759" t="s">
        <v>8684</v>
      </c>
      <c r="C86" s="759" t="s">
        <v>8866</v>
      </c>
      <c r="D86" s="756">
        <f>657</f>
        <v>657</v>
      </c>
      <c r="E86" s="582" t="s">
        <v>6496</v>
      </c>
      <c r="F86" s="582" t="s">
        <v>1292</v>
      </c>
      <c r="G86" s="582" t="s">
        <v>3663</v>
      </c>
      <c r="H86" s="626">
        <v>12</v>
      </c>
      <c r="I86" s="626">
        <v>12</v>
      </c>
      <c r="J86" s="75" t="s">
        <v>5929</v>
      </c>
      <c r="L86" s="857"/>
      <c r="M86" s="857"/>
      <c r="N86" s="857"/>
    </row>
    <row r="87" spans="1:14" ht="24">
      <c r="A87" s="624" t="s">
        <v>8683</v>
      </c>
      <c r="B87" s="759" t="s">
        <v>8684</v>
      </c>
      <c r="C87" s="759" t="s">
        <v>8867</v>
      </c>
      <c r="D87" s="756">
        <f>562</f>
        <v>562</v>
      </c>
      <c r="E87" s="582" t="s">
        <v>6496</v>
      </c>
      <c r="F87" s="582" t="s">
        <v>1292</v>
      </c>
      <c r="G87" s="582" t="s">
        <v>3663</v>
      </c>
      <c r="H87" s="626">
        <v>36</v>
      </c>
      <c r="I87" s="626">
        <v>36</v>
      </c>
      <c r="J87" s="75" t="s">
        <v>5929</v>
      </c>
      <c r="L87" s="857"/>
      <c r="M87" s="857"/>
      <c r="N87" s="857"/>
    </row>
    <row r="88" spans="1:14" ht="24">
      <c r="A88" s="624" t="s">
        <v>8683</v>
      </c>
      <c r="B88" s="759" t="s">
        <v>8684</v>
      </c>
      <c r="C88" s="759" t="s">
        <v>8868</v>
      </c>
      <c r="D88" s="756">
        <f>449</f>
        <v>449</v>
      </c>
      <c r="E88" s="582" t="s">
        <v>6496</v>
      </c>
      <c r="F88" s="582" t="s">
        <v>1292</v>
      </c>
      <c r="G88" s="582" t="s">
        <v>3663</v>
      </c>
      <c r="H88" s="626">
        <v>60</v>
      </c>
      <c r="I88" s="626">
        <v>60</v>
      </c>
      <c r="J88" s="75" t="s">
        <v>5929</v>
      </c>
      <c r="L88" s="857"/>
      <c r="M88" s="857"/>
      <c r="N88" s="857"/>
    </row>
    <row r="89" spans="1:14" ht="24">
      <c r="A89" s="624" t="s">
        <v>8456</v>
      </c>
      <c r="B89" s="759" t="s">
        <v>8561</v>
      </c>
      <c r="C89" s="759" t="s">
        <v>8869</v>
      </c>
      <c r="D89" s="756">
        <v>910</v>
      </c>
      <c r="E89" s="582" t="s">
        <v>6496</v>
      </c>
      <c r="F89" s="582" t="s">
        <v>1292</v>
      </c>
      <c r="G89" s="582" t="s">
        <v>3663</v>
      </c>
      <c r="H89" s="626">
        <v>12</v>
      </c>
      <c r="I89" s="626">
        <v>12</v>
      </c>
      <c r="J89" s="75" t="s">
        <v>5929</v>
      </c>
      <c r="L89" s="857"/>
      <c r="M89" s="857"/>
      <c r="N89" s="857"/>
    </row>
    <row r="90" spans="1:14" ht="24">
      <c r="A90" s="624" t="s">
        <v>8456</v>
      </c>
      <c r="B90" s="759" t="s">
        <v>8561</v>
      </c>
      <c r="C90" s="759" t="s">
        <v>8870</v>
      </c>
      <c r="D90" s="756">
        <v>777.77777777777783</v>
      </c>
      <c r="E90" s="582" t="s">
        <v>6496</v>
      </c>
      <c r="F90" s="582" t="s">
        <v>1292</v>
      </c>
      <c r="G90" s="582" t="s">
        <v>3663</v>
      </c>
      <c r="H90" s="626">
        <v>36</v>
      </c>
      <c r="I90" s="626">
        <v>36</v>
      </c>
      <c r="J90" s="75" t="s">
        <v>5929</v>
      </c>
      <c r="L90" s="857"/>
      <c r="M90" s="857"/>
      <c r="N90" s="857"/>
    </row>
    <row r="91" spans="1:14" ht="24">
      <c r="A91" s="624" t="s">
        <v>8456</v>
      </c>
      <c r="B91" s="759" t="s">
        <v>8561</v>
      </c>
      <c r="C91" s="759" t="s">
        <v>8871</v>
      </c>
      <c r="D91" s="756">
        <v>622.22222222222229</v>
      </c>
      <c r="E91" s="582" t="s">
        <v>6496</v>
      </c>
      <c r="F91" s="582" t="s">
        <v>1292</v>
      </c>
      <c r="G91" s="582" t="s">
        <v>3663</v>
      </c>
      <c r="H91" s="626">
        <v>60</v>
      </c>
      <c r="I91" s="626">
        <v>60</v>
      </c>
      <c r="J91" s="75" t="s">
        <v>5929</v>
      </c>
      <c r="L91" s="857"/>
      <c r="M91" s="857"/>
      <c r="N91" s="857"/>
    </row>
    <row r="92" spans="1:14" ht="24">
      <c r="A92" s="624" t="s">
        <v>8761</v>
      </c>
      <c r="B92" s="759" t="s">
        <v>8968</v>
      </c>
      <c r="C92" s="759" t="s">
        <v>8872</v>
      </c>
      <c r="D92" s="756">
        <f>969</f>
        <v>969</v>
      </c>
      <c r="E92" s="582" t="s">
        <v>6496</v>
      </c>
      <c r="F92" s="582" t="s">
        <v>1292</v>
      </c>
      <c r="G92" s="582" t="s">
        <v>3663</v>
      </c>
      <c r="H92" s="626">
        <v>12</v>
      </c>
      <c r="I92" s="626">
        <v>12</v>
      </c>
      <c r="J92" s="75" t="s">
        <v>5929</v>
      </c>
      <c r="L92" s="857"/>
      <c r="M92" s="857"/>
      <c r="N92" s="857"/>
    </row>
    <row r="93" spans="1:14" ht="24">
      <c r="A93" s="624" t="s">
        <v>8761</v>
      </c>
      <c r="B93" s="759" t="s">
        <v>8968</v>
      </c>
      <c r="C93" s="759" t="s">
        <v>8873</v>
      </c>
      <c r="D93" s="756">
        <f>828</f>
        <v>828</v>
      </c>
      <c r="E93" s="582" t="s">
        <v>6496</v>
      </c>
      <c r="F93" s="582" t="s">
        <v>1292</v>
      </c>
      <c r="G93" s="582" t="s">
        <v>3663</v>
      </c>
      <c r="H93" s="626">
        <v>36</v>
      </c>
      <c r="I93" s="626">
        <v>36</v>
      </c>
      <c r="J93" s="75" t="s">
        <v>5929</v>
      </c>
      <c r="L93" s="857"/>
      <c r="M93" s="857"/>
      <c r="N93" s="857"/>
    </row>
    <row r="94" spans="1:14" ht="24">
      <c r="A94" s="624" t="s">
        <v>8761</v>
      </c>
      <c r="B94" s="759" t="s">
        <v>8968</v>
      </c>
      <c r="C94" s="759" t="s">
        <v>8874</v>
      </c>
      <c r="D94" s="756">
        <f>663</f>
        <v>663</v>
      </c>
      <c r="E94" s="582" t="s">
        <v>6496</v>
      </c>
      <c r="F94" s="582" t="s">
        <v>1292</v>
      </c>
      <c r="G94" s="582" t="s">
        <v>3663</v>
      </c>
      <c r="H94" s="626">
        <v>60</v>
      </c>
      <c r="I94" s="626">
        <v>60</v>
      </c>
      <c r="J94" s="75" t="s">
        <v>5929</v>
      </c>
      <c r="L94" s="857"/>
      <c r="M94" s="857"/>
      <c r="N94" s="857"/>
    </row>
    <row r="95" spans="1:14" ht="24">
      <c r="A95" s="624" t="s">
        <v>8685</v>
      </c>
      <c r="B95" s="759" t="s">
        <v>8969</v>
      </c>
      <c r="C95" s="759" t="s">
        <v>8875</v>
      </c>
      <c r="D95" s="756">
        <f>1022</f>
        <v>1022</v>
      </c>
      <c r="E95" s="582" t="s">
        <v>6496</v>
      </c>
      <c r="F95" s="582" t="s">
        <v>1292</v>
      </c>
      <c r="G95" s="582" t="s">
        <v>3663</v>
      </c>
      <c r="H95" s="626">
        <v>12</v>
      </c>
      <c r="I95" s="626">
        <v>12</v>
      </c>
      <c r="J95" s="75" t="s">
        <v>5929</v>
      </c>
      <c r="L95" s="857"/>
      <c r="M95" s="857"/>
      <c r="N95" s="857"/>
    </row>
    <row r="96" spans="1:14" ht="24">
      <c r="A96" s="624" t="s">
        <v>8685</v>
      </c>
      <c r="B96" s="759" t="s">
        <v>8969</v>
      </c>
      <c r="C96" s="759" t="s">
        <v>8876</v>
      </c>
      <c r="D96" s="756">
        <f>874</f>
        <v>874</v>
      </c>
      <c r="E96" s="582" t="s">
        <v>6496</v>
      </c>
      <c r="F96" s="582" t="s">
        <v>1292</v>
      </c>
      <c r="G96" s="582" t="s">
        <v>3663</v>
      </c>
      <c r="H96" s="626">
        <v>36</v>
      </c>
      <c r="I96" s="626">
        <v>36</v>
      </c>
      <c r="J96" s="75" t="s">
        <v>5929</v>
      </c>
      <c r="L96" s="857"/>
      <c r="M96" s="857"/>
      <c r="N96" s="857"/>
    </row>
    <row r="97" spans="1:14" ht="24">
      <c r="A97" s="624" t="s">
        <v>8685</v>
      </c>
      <c r="B97" s="759" t="s">
        <v>8969</v>
      </c>
      <c r="C97" s="759" t="s">
        <v>8877</v>
      </c>
      <c r="D97" s="756">
        <f>699</f>
        <v>699</v>
      </c>
      <c r="E97" s="582" t="s">
        <v>6496</v>
      </c>
      <c r="F97" s="582" t="s">
        <v>1292</v>
      </c>
      <c r="G97" s="582" t="s">
        <v>3663</v>
      </c>
      <c r="H97" s="626">
        <v>60</v>
      </c>
      <c r="I97" s="626">
        <v>60</v>
      </c>
      <c r="J97" s="75" t="s">
        <v>5929</v>
      </c>
      <c r="L97" s="857"/>
      <c r="M97" s="857"/>
      <c r="N97" s="857"/>
    </row>
    <row r="98" spans="1:14" ht="24">
      <c r="A98" s="624" t="s">
        <v>8457</v>
      </c>
      <c r="B98" s="759" t="s">
        <v>8611</v>
      </c>
      <c r="C98" s="759" t="s">
        <v>8878</v>
      </c>
      <c r="D98" s="756">
        <v>1105</v>
      </c>
      <c r="E98" s="582" t="s">
        <v>6496</v>
      </c>
      <c r="F98" s="582" t="s">
        <v>1292</v>
      </c>
      <c r="G98" s="582" t="s">
        <v>3663</v>
      </c>
      <c r="H98" s="626">
        <v>12</v>
      </c>
      <c r="I98" s="626">
        <v>12</v>
      </c>
      <c r="J98" s="75" t="s">
        <v>5929</v>
      </c>
      <c r="L98" s="857"/>
      <c r="M98" s="857"/>
      <c r="N98" s="857"/>
    </row>
    <row r="99" spans="1:14" ht="24">
      <c r="A99" s="624" t="s">
        <v>8457</v>
      </c>
      <c r="B99" s="759" t="s">
        <v>8611</v>
      </c>
      <c r="C99" s="759" t="s">
        <v>8879</v>
      </c>
      <c r="D99" s="756">
        <v>944.44444444444446</v>
      </c>
      <c r="E99" s="582" t="s">
        <v>6496</v>
      </c>
      <c r="F99" s="582" t="s">
        <v>1292</v>
      </c>
      <c r="G99" s="582" t="s">
        <v>3663</v>
      </c>
      <c r="H99" s="626">
        <v>36</v>
      </c>
      <c r="I99" s="626">
        <v>36</v>
      </c>
      <c r="J99" s="75" t="s">
        <v>5929</v>
      </c>
      <c r="L99" s="857"/>
      <c r="M99" s="857"/>
      <c r="N99" s="857"/>
    </row>
    <row r="100" spans="1:14" ht="24">
      <c r="A100" s="624" t="s">
        <v>8457</v>
      </c>
      <c r="B100" s="759" t="s">
        <v>8611</v>
      </c>
      <c r="C100" s="759" t="s">
        <v>8880</v>
      </c>
      <c r="D100" s="756">
        <v>755.55555555555554</v>
      </c>
      <c r="E100" s="582" t="s">
        <v>6496</v>
      </c>
      <c r="F100" s="582" t="s">
        <v>1292</v>
      </c>
      <c r="G100" s="582" t="s">
        <v>3663</v>
      </c>
      <c r="H100" s="626">
        <v>60</v>
      </c>
      <c r="I100" s="626">
        <v>60</v>
      </c>
      <c r="J100" s="75" t="s">
        <v>5929</v>
      </c>
      <c r="L100" s="857"/>
      <c r="M100" s="857"/>
      <c r="N100" s="857"/>
    </row>
    <row r="101" spans="1:14" ht="24">
      <c r="A101" s="624" t="s">
        <v>8762</v>
      </c>
      <c r="B101" s="759" t="s">
        <v>8970</v>
      </c>
      <c r="C101" s="759" t="s">
        <v>8881</v>
      </c>
      <c r="D101" s="756">
        <f>1177</f>
        <v>1177</v>
      </c>
      <c r="E101" s="582" t="s">
        <v>6496</v>
      </c>
      <c r="F101" s="582" t="s">
        <v>1292</v>
      </c>
      <c r="G101" s="582" t="s">
        <v>3663</v>
      </c>
      <c r="H101" s="626">
        <v>12</v>
      </c>
      <c r="I101" s="626">
        <v>12</v>
      </c>
      <c r="J101" s="75" t="s">
        <v>5929</v>
      </c>
      <c r="L101" s="857"/>
      <c r="M101" s="857"/>
      <c r="N101" s="857"/>
    </row>
    <row r="102" spans="1:14" ht="24">
      <c r="A102" s="624" t="s">
        <v>8762</v>
      </c>
      <c r="B102" s="759" t="s">
        <v>8970</v>
      </c>
      <c r="C102" s="759" t="s">
        <v>8882</v>
      </c>
      <c r="D102" s="756">
        <f>1006</f>
        <v>1006</v>
      </c>
      <c r="E102" s="582" t="s">
        <v>6496</v>
      </c>
      <c r="F102" s="582" t="s">
        <v>1292</v>
      </c>
      <c r="G102" s="582" t="s">
        <v>3663</v>
      </c>
      <c r="H102" s="626">
        <v>36</v>
      </c>
      <c r="I102" s="626">
        <v>36</v>
      </c>
      <c r="J102" s="75" t="s">
        <v>5929</v>
      </c>
      <c r="L102" s="857"/>
      <c r="M102" s="857"/>
      <c r="N102" s="857"/>
    </row>
    <row r="103" spans="1:14" ht="24">
      <c r="A103" s="624" t="s">
        <v>8762</v>
      </c>
      <c r="B103" s="759" t="s">
        <v>8970</v>
      </c>
      <c r="C103" s="759" t="s">
        <v>8883</v>
      </c>
      <c r="D103" s="756">
        <f>805</f>
        <v>805</v>
      </c>
      <c r="E103" s="582" t="s">
        <v>6496</v>
      </c>
      <c r="F103" s="582" t="s">
        <v>1292</v>
      </c>
      <c r="G103" s="582" t="s">
        <v>3663</v>
      </c>
      <c r="H103" s="626">
        <v>60</v>
      </c>
      <c r="I103" s="626">
        <v>60</v>
      </c>
      <c r="J103" s="75" t="s">
        <v>5929</v>
      </c>
      <c r="L103" s="857"/>
      <c r="M103" s="857"/>
      <c r="N103" s="857"/>
    </row>
    <row r="104" spans="1:14" ht="24">
      <c r="A104" s="624" t="s">
        <v>8686</v>
      </c>
      <c r="B104" s="759" t="s">
        <v>8971</v>
      </c>
      <c r="C104" s="759" t="s">
        <v>8884</v>
      </c>
      <c r="D104" s="756">
        <f>1241</f>
        <v>1241</v>
      </c>
      <c r="E104" s="582" t="s">
        <v>6496</v>
      </c>
      <c r="F104" s="582" t="s">
        <v>1292</v>
      </c>
      <c r="G104" s="582" t="s">
        <v>3663</v>
      </c>
      <c r="H104" s="626">
        <v>12</v>
      </c>
      <c r="I104" s="626">
        <v>12</v>
      </c>
      <c r="J104" s="75" t="s">
        <v>5929</v>
      </c>
      <c r="L104" s="857"/>
      <c r="M104" s="857"/>
      <c r="N104" s="857"/>
    </row>
    <row r="105" spans="1:14" ht="24">
      <c r="A105" s="624" t="s">
        <v>8686</v>
      </c>
      <c r="B105" s="759" t="s">
        <v>8971</v>
      </c>
      <c r="C105" s="759" t="s">
        <v>8885</v>
      </c>
      <c r="D105" s="756">
        <f>1061</f>
        <v>1061</v>
      </c>
      <c r="E105" s="582" t="s">
        <v>6496</v>
      </c>
      <c r="F105" s="582" t="s">
        <v>1292</v>
      </c>
      <c r="G105" s="582" t="s">
        <v>3663</v>
      </c>
      <c r="H105" s="626">
        <v>36</v>
      </c>
      <c r="I105" s="626">
        <v>36</v>
      </c>
      <c r="J105" s="75" t="s">
        <v>5929</v>
      </c>
      <c r="L105" s="857"/>
      <c r="M105" s="857"/>
      <c r="N105" s="857"/>
    </row>
    <row r="106" spans="1:14" ht="24">
      <c r="A106" s="624" t="s">
        <v>8686</v>
      </c>
      <c r="B106" s="759" t="s">
        <v>8971</v>
      </c>
      <c r="C106" s="759" t="s">
        <v>8886</v>
      </c>
      <c r="D106" s="756">
        <f>849</f>
        <v>849</v>
      </c>
      <c r="E106" s="582" t="s">
        <v>6496</v>
      </c>
      <c r="F106" s="582" t="s">
        <v>1292</v>
      </c>
      <c r="G106" s="582" t="s">
        <v>3663</v>
      </c>
      <c r="H106" s="626">
        <v>60</v>
      </c>
      <c r="I106" s="626">
        <v>60</v>
      </c>
      <c r="J106" s="75" t="s">
        <v>5929</v>
      </c>
      <c r="L106" s="857"/>
      <c r="M106" s="857"/>
      <c r="N106" s="857"/>
    </row>
    <row r="107" spans="1:14" ht="24">
      <c r="A107" s="624" t="s">
        <v>8458</v>
      </c>
      <c r="B107" s="759" t="s">
        <v>8459</v>
      </c>
      <c r="C107" s="759" t="s">
        <v>8887</v>
      </c>
      <c r="D107" s="756">
        <v>163</v>
      </c>
      <c r="E107" s="582" t="s">
        <v>6496</v>
      </c>
      <c r="F107" s="582" t="s">
        <v>7167</v>
      </c>
      <c r="G107" s="582" t="s">
        <v>3663</v>
      </c>
      <c r="H107" s="626">
        <v>12</v>
      </c>
      <c r="I107" s="626">
        <v>12</v>
      </c>
      <c r="J107" s="75" t="s">
        <v>5929</v>
      </c>
      <c r="L107" s="857"/>
      <c r="M107" s="857"/>
      <c r="N107" s="857"/>
    </row>
    <row r="108" spans="1:14" ht="24">
      <c r="A108" s="624" t="s">
        <v>8458</v>
      </c>
      <c r="B108" s="759" t="s">
        <v>8459</v>
      </c>
      <c r="C108" s="759" t="s">
        <v>8888</v>
      </c>
      <c r="D108" s="756">
        <v>138.88888888888889</v>
      </c>
      <c r="E108" s="582" t="s">
        <v>6496</v>
      </c>
      <c r="F108" s="582" t="s">
        <v>7167</v>
      </c>
      <c r="G108" s="582" t="s">
        <v>3663</v>
      </c>
      <c r="H108" s="626">
        <v>36</v>
      </c>
      <c r="I108" s="626">
        <v>36</v>
      </c>
      <c r="J108" s="75" t="s">
        <v>5929</v>
      </c>
      <c r="L108" s="857"/>
      <c r="M108" s="857"/>
      <c r="N108" s="857"/>
    </row>
    <row r="109" spans="1:14" ht="24">
      <c r="A109" s="624" t="s">
        <v>8458</v>
      </c>
      <c r="B109" s="759" t="s">
        <v>8459</v>
      </c>
      <c r="C109" s="759" t="s">
        <v>8889</v>
      </c>
      <c r="D109" s="756">
        <v>111.11111111111113</v>
      </c>
      <c r="E109" s="582" t="s">
        <v>6496</v>
      </c>
      <c r="F109" s="582" t="s">
        <v>7167</v>
      </c>
      <c r="G109" s="582" t="s">
        <v>3663</v>
      </c>
      <c r="H109" s="626">
        <v>60</v>
      </c>
      <c r="I109" s="626">
        <v>60</v>
      </c>
      <c r="J109" s="75" t="s">
        <v>5929</v>
      </c>
      <c r="L109" s="857"/>
      <c r="M109" s="857"/>
      <c r="N109" s="857"/>
    </row>
    <row r="110" spans="1:14" ht="24">
      <c r="A110" s="624" t="s">
        <v>8763</v>
      </c>
      <c r="B110" s="759" t="s">
        <v>8764</v>
      </c>
      <c r="C110" s="759" t="s">
        <v>8890</v>
      </c>
      <c r="D110" s="756">
        <f>173</f>
        <v>173</v>
      </c>
      <c r="E110" s="582" t="s">
        <v>6496</v>
      </c>
      <c r="F110" s="582" t="s">
        <v>7167</v>
      </c>
      <c r="G110" s="582" t="s">
        <v>3663</v>
      </c>
      <c r="H110" s="626">
        <v>12</v>
      </c>
      <c r="I110" s="626">
        <v>12</v>
      </c>
      <c r="J110" s="75" t="s">
        <v>5929</v>
      </c>
      <c r="L110" s="857"/>
      <c r="M110" s="857"/>
      <c r="N110" s="857"/>
    </row>
    <row r="111" spans="1:14" ht="24">
      <c r="A111" s="624" t="s">
        <v>8763</v>
      </c>
      <c r="B111" s="759" t="s">
        <v>8764</v>
      </c>
      <c r="C111" s="759" t="s">
        <v>8891</v>
      </c>
      <c r="D111" s="756">
        <f>148</f>
        <v>148</v>
      </c>
      <c r="E111" s="582" t="s">
        <v>6496</v>
      </c>
      <c r="F111" s="582" t="s">
        <v>7167</v>
      </c>
      <c r="G111" s="582" t="s">
        <v>3663</v>
      </c>
      <c r="H111" s="626">
        <v>36</v>
      </c>
      <c r="I111" s="626">
        <v>36</v>
      </c>
      <c r="J111" s="75" t="s">
        <v>5929</v>
      </c>
      <c r="L111" s="857"/>
      <c r="M111" s="857"/>
      <c r="N111" s="857"/>
    </row>
    <row r="112" spans="1:14" ht="24">
      <c r="A112" s="624" t="s">
        <v>8763</v>
      </c>
      <c r="B112" s="759" t="s">
        <v>8764</v>
      </c>
      <c r="C112" s="759" t="s">
        <v>8892</v>
      </c>
      <c r="D112" s="756">
        <f>118</f>
        <v>118</v>
      </c>
      <c r="E112" s="582" t="s">
        <v>6496</v>
      </c>
      <c r="F112" s="582" t="s">
        <v>7167</v>
      </c>
      <c r="G112" s="582" t="s">
        <v>3663</v>
      </c>
      <c r="H112" s="626">
        <v>60</v>
      </c>
      <c r="I112" s="626">
        <v>60</v>
      </c>
      <c r="J112" s="75" t="s">
        <v>5929</v>
      </c>
      <c r="L112" s="857"/>
      <c r="M112" s="857"/>
      <c r="N112" s="857"/>
    </row>
    <row r="113" spans="1:14" ht="24">
      <c r="A113" s="624" t="s">
        <v>8687</v>
      </c>
      <c r="B113" s="759" t="s">
        <v>8688</v>
      </c>
      <c r="C113" s="759" t="s">
        <v>8893</v>
      </c>
      <c r="D113" s="756">
        <f>183</f>
        <v>183</v>
      </c>
      <c r="E113" s="582" t="s">
        <v>6496</v>
      </c>
      <c r="F113" s="582" t="s">
        <v>7167</v>
      </c>
      <c r="G113" s="582" t="s">
        <v>3663</v>
      </c>
      <c r="H113" s="626">
        <v>12</v>
      </c>
      <c r="I113" s="626">
        <v>12</v>
      </c>
      <c r="J113" s="75" t="s">
        <v>5929</v>
      </c>
      <c r="L113" s="857"/>
      <c r="M113" s="857"/>
      <c r="N113" s="857"/>
    </row>
    <row r="114" spans="1:14" ht="24">
      <c r="A114" s="624" t="s">
        <v>8687</v>
      </c>
      <c r="B114" s="759" t="s">
        <v>8688</v>
      </c>
      <c r="C114" s="759" t="s">
        <v>8894</v>
      </c>
      <c r="D114" s="756">
        <f>156</f>
        <v>156</v>
      </c>
      <c r="E114" s="582" t="s">
        <v>6496</v>
      </c>
      <c r="F114" s="582" t="s">
        <v>7167</v>
      </c>
      <c r="G114" s="582" t="s">
        <v>3663</v>
      </c>
      <c r="H114" s="626">
        <v>36</v>
      </c>
      <c r="I114" s="626">
        <v>36</v>
      </c>
      <c r="J114" s="75" t="s">
        <v>5929</v>
      </c>
      <c r="L114" s="857"/>
      <c r="M114" s="857"/>
      <c r="N114" s="857"/>
    </row>
    <row r="115" spans="1:14" ht="24">
      <c r="A115" s="624" t="s">
        <v>8687</v>
      </c>
      <c r="B115" s="759" t="s">
        <v>8688</v>
      </c>
      <c r="C115" s="759" t="s">
        <v>8895</v>
      </c>
      <c r="D115" s="756">
        <f>125</f>
        <v>125</v>
      </c>
      <c r="E115" s="582" t="s">
        <v>6496</v>
      </c>
      <c r="F115" s="582" t="s">
        <v>7167</v>
      </c>
      <c r="G115" s="582" t="s">
        <v>3663</v>
      </c>
      <c r="H115" s="626">
        <v>60</v>
      </c>
      <c r="I115" s="626">
        <v>60</v>
      </c>
      <c r="J115" s="75" t="s">
        <v>5929</v>
      </c>
      <c r="L115" s="857"/>
      <c r="M115" s="857"/>
      <c r="N115" s="857"/>
    </row>
    <row r="116" spans="1:14" ht="24">
      <c r="A116" s="624" t="s">
        <v>8460</v>
      </c>
      <c r="B116" s="759" t="s">
        <v>8461</v>
      </c>
      <c r="C116" s="759" t="s">
        <v>8896</v>
      </c>
      <c r="D116" s="756">
        <v>179</v>
      </c>
      <c r="E116" s="582" t="s">
        <v>6496</v>
      </c>
      <c r="F116" s="582" t="s">
        <v>7167</v>
      </c>
      <c r="G116" s="582" t="s">
        <v>3663</v>
      </c>
      <c r="H116" s="626">
        <v>12</v>
      </c>
      <c r="I116" s="626">
        <v>12</v>
      </c>
      <c r="J116" s="75" t="s">
        <v>5929</v>
      </c>
      <c r="L116" s="857"/>
      <c r="M116" s="857"/>
      <c r="N116" s="857"/>
    </row>
    <row r="117" spans="1:14" ht="24">
      <c r="A117" s="624" t="s">
        <v>8460</v>
      </c>
      <c r="B117" s="759" t="s">
        <v>8461</v>
      </c>
      <c r="C117" s="759" t="s">
        <v>8897</v>
      </c>
      <c r="D117" s="756">
        <v>152.77777777777777</v>
      </c>
      <c r="E117" s="582" t="s">
        <v>6496</v>
      </c>
      <c r="F117" s="582" t="s">
        <v>7167</v>
      </c>
      <c r="G117" s="582" t="s">
        <v>3663</v>
      </c>
      <c r="H117" s="626">
        <v>36</v>
      </c>
      <c r="I117" s="626">
        <v>36</v>
      </c>
      <c r="J117" s="75" t="s">
        <v>5929</v>
      </c>
      <c r="L117" s="857"/>
      <c r="M117" s="857"/>
      <c r="N117" s="857"/>
    </row>
    <row r="118" spans="1:14" ht="24">
      <c r="A118" s="624" t="s">
        <v>8460</v>
      </c>
      <c r="B118" s="759" t="s">
        <v>8461</v>
      </c>
      <c r="C118" s="759" t="s">
        <v>8898</v>
      </c>
      <c r="D118" s="756">
        <v>122.22222222222221</v>
      </c>
      <c r="E118" s="582" t="s">
        <v>6496</v>
      </c>
      <c r="F118" s="582" t="s">
        <v>7167</v>
      </c>
      <c r="G118" s="582" t="s">
        <v>3663</v>
      </c>
      <c r="H118" s="626">
        <v>60</v>
      </c>
      <c r="I118" s="626">
        <v>60</v>
      </c>
      <c r="J118" s="75" t="s">
        <v>5929</v>
      </c>
      <c r="L118" s="857"/>
      <c r="M118" s="857"/>
      <c r="N118" s="857"/>
    </row>
    <row r="119" spans="1:14" ht="24">
      <c r="A119" s="624" t="s">
        <v>8776</v>
      </c>
      <c r="B119" s="759" t="s">
        <v>8777</v>
      </c>
      <c r="C119" s="759" t="s">
        <v>8899</v>
      </c>
      <c r="D119" s="756">
        <f>190</f>
        <v>190</v>
      </c>
      <c r="E119" s="582" t="s">
        <v>6496</v>
      </c>
      <c r="F119" s="582" t="s">
        <v>7167</v>
      </c>
      <c r="G119" s="582" t="s">
        <v>3663</v>
      </c>
      <c r="H119" s="626">
        <v>12</v>
      </c>
      <c r="I119" s="626">
        <v>12</v>
      </c>
      <c r="J119" s="75" t="s">
        <v>5929</v>
      </c>
      <c r="L119" s="857"/>
      <c r="M119" s="857"/>
      <c r="N119" s="857"/>
    </row>
    <row r="120" spans="1:14" ht="24">
      <c r="A120" s="624" t="s">
        <v>8776</v>
      </c>
      <c r="B120" s="759" t="s">
        <v>8777</v>
      </c>
      <c r="C120" s="759" t="s">
        <v>8900</v>
      </c>
      <c r="D120" s="756">
        <f>163</f>
        <v>163</v>
      </c>
      <c r="E120" s="582" t="s">
        <v>6496</v>
      </c>
      <c r="F120" s="582" t="s">
        <v>7167</v>
      </c>
      <c r="G120" s="582" t="s">
        <v>3663</v>
      </c>
      <c r="H120" s="626">
        <v>36</v>
      </c>
      <c r="I120" s="626">
        <v>36</v>
      </c>
      <c r="J120" s="75" t="s">
        <v>5929</v>
      </c>
      <c r="L120" s="857"/>
      <c r="M120" s="857"/>
      <c r="N120" s="857"/>
    </row>
    <row r="121" spans="1:14" ht="24">
      <c r="A121" s="624" t="s">
        <v>8776</v>
      </c>
      <c r="B121" s="759" t="s">
        <v>8777</v>
      </c>
      <c r="C121" s="759" t="s">
        <v>8901</v>
      </c>
      <c r="D121" s="756">
        <f>130</f>
        <v>130</v>
      </c>
      <c r="E121" s="582" t="s">
        <v>6496</v>
      </c>
      <c r="F121" s="582" t="s">
        <v>7167</v>
      </c>
      <c r="G121" s="582" t="s">
        <v>3663</v>
      </c>
      <c r="H121" s="626">
        <v>60</v>
      </c>
      <c r="I121" s="626">
        <v>60</v>
      </c>
      <c r="J121" s="75" t="s">
        <v>5929</v>
      </c>
      <c r="L121" s="857"/>
      <c r="M121" s="857"/>
      <c r="N121" s="857"/>
    </row>
    <row r="122" spans="1:14" ht="24">
      <c r="A122" s="624" t="s">
        <v>8689</v>
      </c>
      <c r="B122" s="759" t="s">
        <v>8690</v>
      </c>
      <c r="C122" s="759" t="s">
        <v>8902</v>
      </c>
      <c r="D122" s="756">
        <f>201</f>
        <v>201</v>
      </c>
      <c r="E122" s="582" t="s">
        <v>6496</v>
      </c>
      <c r="F122" s="582" t="s">
        <v>7167</v>
      </c>
      <c r="G122" s="582" t="s">
        <v>3663</v>
      </c>
      <c r="H122" s="626">
        <v>12</v>
      </c>
      <c r="I122" s="626">
        <v>12</v>
      </c>
      <c r="J122" s="75" t="s">
        <v>5929</v>
      </c>
      <c r="L122" s="857"/>
      <c r="M122" s="857"/>
      <c r="N122" s="857"/>
    </row>
    <row r="123" spans="1:14" ht="24">
      <c r="A123" s="624" t="s">
        <v>8689</v>
      </c>
      <c r="B123" s="759" t="s">
        <v>8690</v>
      </c>
      <c r="C123" s="759" t="s">
        <v>8903</v>
      </c>
      <c r="D123" s="756">
        <f>172</f>
        <v>172</v>
      </c>
      <c r="E123" s="582" t="s">
        <v>6496</v>
      </c>
      <c r="F123" s="582" t="s">
        <v>7167</v>
      </c>
      <c r="G123" s="582" t="s">
        <v>3663</v>
      </c>
      <c r="H123" s="626">
        <v>36</v>
      </c>
      <c r="I123" s="626">
        <v>36</v>
      </c>
      <c r="J123" s="75" t="s">
        <v>5929</v>
      </c>
      <c r="L123" s="857"/>
      <c r="M123" s="857"/>
      <c r="N123" s="857"/>
    </row>
    <row r="124" spans="1:14" ht="24">
      <c r="A124" s="624" t="s">
        <v>8689</v>
      </c>
      <c r="B124" s="759" t="s">
        <v>8690</v>
      </c>
      <c r="C124" s="759" t="s">
        <v>8904</v>
      </c>
      <c r="D124" s="756">
        <f>137</f>
        <v>137</v>
      </c>
      <c r="E124" s="582" t="s">
        <v>6496</v>
      </c>
      <c r="F124" s="582" t="s">
        <v>7167</v>
      </c>
      <c r="G124" s="582" t="s">
        <v>3663</v>
      </c>
      <c r="H124" s="626">
        <v>60</v>
      </c>
      <c r="I124" s="626">
        <v>60</v>
      </c>
      <c r="J124" s="75" t="s">
        <v>5929</v>
      </c>
      <c r="L124" s="857"/>
      <c r="M124" s="857"/>
      <c r="N124" s="857"/>
    </row>
    <row r="125" spans="1:14" ht="24">
      <c r="A125" s="624" t="s">
        <v>8462</v>
      </c>
      <c r="B125" s="759" t="s">
        <v>8463</v>
      </c>
      <c r="C125" s="759" t="s">
        <v>8905</v>
      </c>
      <c r="D125" s="756">
        <v>195</v>
      </c>
      <c r="E125" s="582" t="s">
        <v>6496</v>
      </c>
      <c r="F125" s="582" t="s">
        <v>7167</v>
      </c>
      <c r="G125" s="582" t="s">
        <v>3663</v>
      </c>
      <c r="H125" s="626">
        <v>12</v>
      </c>
      <c r="I125" s="626">
        <v>12</v>
      </c>
      <c r="J125" s="75" t="s">
        <v>5929</v>
      </c>
      <c r="L125" s="857"/>
      <c r="M125" s="857"/>
      <c r="N125" s="857"/>
    </row>
    <row r="126" spans="1:14" ht="24">
      <c r="A126" s="624" t="s">
        <v>8462</v>
      </c>
      <c r="B126" s="759" t="s">
        <v>8463</v>
      </c>
      <c r="C126" s="759" t="s">
        <v>8906</v>
      </c>
      <c r="D126" s="756">
        <v>166.66666666666666</v>
      </c>
      <c r="E126" s="582" t="s">
        <v>6496</v>
      </c>
      <c r="F126" s="582" t="s">
        <v>7167</v>
      </c>
      <c r="G126" s="582" t="s">
        <v>3663</v>
      </c>
      <c r="H126" s="626">
        <v>36</v>
      </c>
      <c r="I126" s="626">
        <v>36</v>
      </c>
      <c r="J126" s="75" t="s">
        <v>5929</v>
      </c>
      <c r="L126" s="857"/>
      <c r="M126" s="857"/>
      <c r="N126" s="857"/>
    </row>
    <row r="127" spans="1:14" ht="24">
      <c r="A127" s="624" t="s">
        <v>8462</v>
      </c>
      <c r="B127" s="759" t="s">
        <v>8463</v>
      </c>
      <c r="C127" s="759" t="s">
        <v>8907</v>
      </c>
      <c r="D127" s="756">
        <v>133.33333333333334</v>
      </c>
      <c r="E127" s="582" t="s">
        <v>6496</v>
      </c>
      <c r="F127" s="582" t="s">
        <v>7167</v>
      </c>
      <c r="G127" s="582" t="s">
        <v>3663</v>
      </c>
      <c r="H127" s="626">
        <v>60</v>
      </c>
      <c r="I127" s="626">
        <v>60</v>
      </c>
      <c r="J127" s="75" t="s">
        <v>5929</v>
      </c>
      <c r="L127" s="857"/>
      <c r="M127" s="857"/>
      <c r="N127" s="857"/>
    </row>
    <row r="128" spans="1:14" ht="24">
      <c r="A128" s="624" t="s">
        <v>8774</v>
      </c>
      <c r="B128" s="759" t="s">
        <v>8775</v>
      </c>
      <c r="C128" s="759" t="s">
        <v>8908</v>
      </c>
      <c r="D128" s="756">
        <f>208</f>
        <v>208</v>
      </c>
      <c r="E128" s="582" t="s">
        <v>6496</v>
      </c>
      <c r="F128" s="582" t="s">
        <v>7167</v>
      </c>
      <c r="G128" s="582" t="s">
        <v>3663</v>
      </c>
      <c r="H128" s="626">
        <v>12</v>
      </c>
      <c r="I128" s="626">
        <v>12</v>
      </c>
      <c r="J128" s="75" t="s">
        <v>5929</v>
      </c>
      <c r="L128" s="857"/>
      <c r="M128" s="857"/>
      <c r="N128" s="857"/>
    </row>
    <row r="129" spans="1:14" ht="24">
      <c r="A129" s="624" t="s">
        <v>8774</v>
      </c>
      <c r="B129" s="759" t="s">
        <v>8775</v>
      </c>
      <c r="C129" s="759" t="s">
        <v>8909</v>
      </c>
      <c r="D129" s="756">
        <f>177</f>
        <v>177</v>
      </c>
      <c r="E129" s="582" t="s">
        <v>6496</v>
      </c>
      <c r="F129" s="582" t="s">
        <v>7167</v>
      </c>
      <c r="G129" s="582" t="s">
        <v>3663</v>
      </c>
      <c r="H129" s="626">
        <v>36</v>
      </c>
      <c r="I129" s="626">
        <v>36</v>
      </c>
      <c r="J129" s="75" t="s">
        <v>5929</v>
      </c>
      <c r="L129" s="857"/>
      <c r="M129" s="857"/>
      <c r="N129" s="857"/>
    </row>
    <row r="130" spans="1:14" ht="24">
      <c r="A130" s="624" t="s">
        <v>8774</v>
      </c>
      <c r="B130" s="759" t="s">
        <v>8775</v>
      </c>
      <c r="C130" s="759" t="s">
        <v>8910</v>
      </c>
      <c r="D130" s="756">
        <f>142</f>
        <v>142</v>
      </c>
      <c r="E130" s="582" t="s">
        <v>6496</v>
      </c>
      <c r="F130" s="582" t="s">
        <v>7167</v>
      </c>
      <c r="G130" s="582" t="s">
        <v>3663</v>
      </c>
      <c r="H130" s="626">
        <v>60</v>
      </c>
      <c r="I130" s="626">
        <v>60</v>
      </c>
      <c r="J130" s="75" t="s">
        <v>5929</v>
      </c>
      <c r="L130" s="857"/>
      <c r="M130" s="857"/>
      <c r="N130" s="857"/>
    </row>
    <row r="131" spans="1:14" ht="24">
      <c r="A131" s="624" t="s">
        <v>8691</v>
      </c>
      <c r="B131" s="759" t="s">
        <v>8692</v>
      </c>
      <c r="C131" s="759" t="s">
        <v>8911</v>
      </c>
      <c r="D131" s="756">
        <f>219</f>
        <v>219</v>
      </c>
      <c r="E131" s="582" t="s">
        <v>6496</v>
      </c>
      <c r="F131" s="582" t="s">
        <v>7167</v>
      </c>
      <c r="G131" s="582" t="s">
        <v>3663</v>
      </c>
      <c r="H131" s="626">
        <v>12</v>
      </c>
      <c r="I131" s="626">
        <v>12</v>
      </c>
      <c r="J131" s="75" t="s">
        <v>5929</v>
      </c>
      <c r="L131" s="857"/>
      <c r="M131" s="857"/>
      <c r="N131" s="857"/>
    </row>
    <row r="132" spans="1:14" ht="24">
      <c r="A132" s="624" t="s">
        <v>8691</v>
      </c>
      <c r="B132" s="759" t="s">
        <v>8692</v>
      </c>
      <c r="C132" s="759" t="s">
        <v>8912</v>
      </c>
      <c r="D132" s="756">
        <f>187</f>
        <v>187</v>
      </c>
      <c r="E132" s="582" t="s">
        <v>6496</v>
      </c>
      <c r="F132" s="582" t="s">
        <v>7167</v>
      </c>
      <c r="G132" s="582" t="s">
        <v>3663</v>
      </c>
      <c r="H132" s="626">
        <v>36</v>
      </c>
      <c r="I132" s="626">
        <v>36</v>
      </c>
      <c r="J132" s="75" t="s">
        <v>5929</v>
      </c>
      <c r="L132" s="857"/>
      <c r="M132" s="857"/>
      <c r="N132" s="857"/>
    </row>
    <row r="133" spans="1:14" ht="24">
      <c r="A133" s="624" t="s">
        <v>8691</v>
      </c>
      <c r="B133" s="759" t="s">
        <v>8692</v>
      </c>
      <c r="C133" s="759" t="s">
        <v>8913</v>
      </c>
      <c r="D133" s="756">
        <f>150</f>
        <v>150</v>
      </c>
      <c r="E133" s="582" t="s">
        <v>6496</v>
      </c>
      <c r="F133" s="582" t="s">
        <v>7167</v>
      </c>
      <c r="G133" s="582" t="s">
        <v>3663</v>
      </c>
      <c r="H133" s="626">
        <v>60</v>
      </c>
      <c r="I133" s="626">
        <v>60</v>
      </c>
      <c r="J133" s="75" t="s">
        <v>5929</v>
      </c>
      <c r="L133" s="857"/>
      <c r="M133" s="857"/>
      <c r="N133" s="857"/>
    </row>
    <row r="134" spans="1:14" ht="24">
      <c r="A134" s="624" t="s">
        <v>8464</v>
      </c>
      <c r="B134" s="759" t="s">
        <v>8802</v>
      </c>
      <c r="C134" s="759" t="s">
        <v>8914</v>
      </c>
      <c r="D134" s="756">
        <v>228</v>
      </c>
      <c r="E134" s="582" t="s">
        <v>6496</v>
      </c>
      <c r="F134" s="582" t="s">
        <v>7167</v>
      </c>
      <c r="G134" s="582" t="s">
        <v>3663</v>
      </c>
      <c r="H134" s="626">
        <v>12</v>
      </c>
      <c r="I134" s="626">
        <v>12</v>
      </c>
      <c r="J134" s="75" t="s">
        <v>5929</v>
      </c>
      <c r="L134" s="857"/>
      <c r="M134" s="857"/>
      <c r="N134" s="857"/>
    </row>
    <row r="135" spans="1:14" ht="24">
      <c r="A135" s="624" t="s">
        <v>8464</v>
      </c>
      <c r="B135" s="759" t="s">
        <v>8802</v>
      </c>
      <c r="C135" s="759" t="s">
        <v>8915</v>
      </c>
      <c r="D135" s="756">
        <v>194.44444444444446</v>
      </c>
      <c r="E135" s="582" t="s">
        <v>6496</v>
      </c>
      <c r="F135" s="582" t="s">
        <v>7167</v>
      </c>
      <c r="G135" s="582" t="s">
        <v>3663</v>
      </c>
      <c r="H135" s="626">
        <v>36</v>
      </c>
      <c r="I135" s="626">
        <v>36</v>
      </c>
      <c r="J135" s="75" t="s">
        <v>5929</v>
      </c>
      <c r="L135" s="857"/>
      <c r="M135" s="857"/>
      <c r="N135" s="857"/>
    </row>
    <row r="136" spans="1:14" ht="24">
      <c r="A136" s="624" t="s">
        <v>8464</v>
      </c>
      <c r="B136" s="759" t="s">
        <v>8802</v>
      </c>
      <c r="C136" s="759" t="s">
        <v>8916</v>
      </c>
      <c r="D136" s="756">
        <v>155.55555555555557</v>
      </c>
      <c r="E136" s="582" t="s">
        <v>6496</v>
      </c>
      <c r="F136" s="582" t="s">
        <v>7167</v>
      </c>
      <c r="G136" s="582" t="s">
        <v>3663</v>
      </c>
      <c r="H136" s="626">
        <v>60</v>
      </c>
      <c r="I136" s="626">
        <v>60</v>
      </c>
      <c r="J136" s="75" t="s">
        <v>5929</v>
      </c>
      <c r="L136" s="857"/>
      <c r="M136" s="857"/>
      <c r="N136" s="857"/>
    </row>
    <row r="137" spans="1:14" ht="24">
      <c r="A137" s="624" t="s">
        <v>8773</v>
      </c>
      <c r="B137" s="759" t="s">
        <v>8803</v>
      </c>
      <c r="C137" s="759" t="s">
        <v>8917</v>
      </c>
      <c r="D137" s="756">
        <f>242</f>
        <v>242</v>
      </c>
      <c r="E137" s="582" t="s">
        <v>6496</v>
      </c>
      <c r="F137" s="582" t="s">
        <v>7167</v>
      </c>
      <c r="G137" s="582" t="s">
        <v>3663</v>
      </c>
      <c r="H137" s="626">
        <v>12</v>
      </c>
      <c r="I137" s="626">
        <v>12</v>
      </c>
      <c r="J137" s="75" t="s">
        <v>5929</v>
      </c>
      <c r="L137" s="857"/>
      <c r="M137" s="857"/>
      <c r="N137" s="857"/>
    </row>
    <row r="138" spans="1:14" ht="24">
      <c r="A138" s="624" t="s">
        <v>8773</v>
      </c>
      <c r="B138" s="759" t="s">
        <v>8803</v>
      </c>
      <c r="C138" s="759" t="s">
        <v>8918</v>
      </c>
      <c r="D138" s="756">
        <v>207</v>
      </c>
      <c r="E138" s="582" t="s">
        <v>6496</v>
      </c>
      <c r="F138" s="582" t="s">
        <v>7167</v>
      </c>
      <c r="G138" s="582" t="s">
        <v>3663</v>
      </c>
      <c r="H138" s="626">
        <v>36</v>
      </c>
      <c r="I138" s="626">
        <v>36</v>
      </c>
      <c r="J138" s="75" t="s">
        <v>5929</v>
      </c>
      <c r="L138" s="857"/>
      <c r="M138" s="857"/>
      <c r="N138" s="857"/>
    </row>
    <row r="139" spans="1:14" ht="24">
      <c r="A139" s="624" t="s">
        <v>8773</v>
      </c>
      <c r="B139" s="759" t="s">
        <v>8803</v>
      </c>
      <c r="C139" s="759" t="s">
        <v>8919</v>
      </c>
      <c r="D139" s="756">
        <f>166</f>
        <v>166</v>
      </c>
      <c r="E139" s="582" t="s">
        <v>6496</v>
      </c>
      <c r="F139" s="582" t="s">
        <v>7167</v>
      </c>
      <c r="G139" s="582" t="s">
        <v>3663</v>
      </c>
      <c r="H139" s="626">
        <v>60</v>
      </c>
      <c r="I139" s="626">
        <v>60</v>
      </c>
      <c r="J139" s="75" t="s">
        <v>5929</v>
      </c>
      <c r="L139" s="857"/>
      <c r="M139" s="857"/>
      <c r="N139" s="857"/>
    </row>
    <row r="140" spans="1:14" ht="24">
      <c r="A140" s="624" t="s">
        <v>8693</v>
      </c>
      <c r="B140" s="759" t="s">
        <v>8804</v>
      </c>
      <c r="C140" s="759" t="s">
        <v>8920</v>
      </c>
      <c r="D140" s="756">
        <f>256</f>
        <v>256</v>
      </c>
      <c r="E140" s="582" t="s">
        <v>6496</v>
      </c>
      <c r="F140" s="582" t="s">
        <v>7167</v>
      </c>
      <c r="G140" s="582" t="s">
        <v>3663</v>
      </c>
      <c r="H140" s="626">
        <v>12</v>
      </c>
      <c r="I140" s="626">
        <v>12</v>
      </c>
      <c r="J140" s="75" t="s">
        <v>5929</v>
      </c>
      <c r="L140" s="857"/>
      <c r="M140" s="857"/>
      <c r="N140" s="857"/>
    </row>
    <row r="141" spans="1:14" ht="24">
      <c r="A141" s="624" t="s">
        <v>8693</v>
      </c>
      <c r="B141" s="759" t="s">
        <v>8804</v>
      </c>
      <c r="C141" s="759" t="s">
        <v>8921</v>
      </c>
      <c r="D141" s="756">
        <f>218</f>
        <v>218</v>
      </c>
      <c r="E141" s="582" t="s">
        <v>6496</v>
      </c>
      <c r="F141" s="582" t="s">
        <v>7167</v>
      </c>
      <c r="G141" s="582" t="s">
        <v>3663</v>
      </c>
      <c r="H141" s="626">
        <v>36</v>
      </c>
      <c r="I141" s="626">
        <v>36</v>
      </c>
      <c r="J141" s="75" t="s">
        <v>5929</v>
      </c>
      <c r="L141" s="857"/>
      <c r="M141" s="857"/>
      <c r="N141" s="857"/>
    </row>
    <row r="142" spans="1:14" ht="24">
      <c r="A142" s="624" t="s">
        <v>8693</v>
      </c>
      <c r="B142" s="759" t="s">
        <v>8804</v>
      </c>
      <c r="C142" s="759" t="s">
        <v>8922</v>
      </c>
      <c r="D142" s="756">
        <f>175</f>
        <v>175</v>
      </c>
      <c r="E142" s="582" t="s">
        <v>6496</v>
      </c>
      <c r="F142" s="582" t="s">
        <v>7167</v>
      </c>
      <c r="G142" s="582" t="s">
        <v>3663</v>
      </c>
      <c r="H142" s="626">
        <v>60</v>
      </c>
      <c r="I142" s="626">
        <v>60</v>
      </c>
      <c r="J142" s="75" t="s">
        <v>5929</v>
      </c>
      <c r="L142" s="857"/>
      <c r="M142" s="857"/>
      <c r="N142" s="857"/>
    </row>
    <row r="143" spans="1:14" ht="24">
      <c r="A143" s="624" t="s">
        <v>8465</v>
      </c>
      <c r="B143" s="759" t="s">
        <v>8466</v>
      </c>
      <c r="C143" s="759" t="s">
        <v>8923</v>
      </c>
      <c r="D143" s="756">
        <v>260</v>
      </c>
      <c r="E143" s="582" t="s">
        <v>6496</v>
      </c>
      <c r="F143" s="582" t="s">
        <v>7167</v>
      </c>
      <c r="G143" s="582" t="s">
        <v>3663</v>
      </c>
      <c r="H143" s="626">
        <v>12</v>
      </c>
      <c r="I143" s="626">
        <v>12</v>
      </c>
      <c r="J143" s="75" t="s">
        <v>5929</v>
      </c>
      <c r="L143" s="857"/>
      <c r="M143" s="857"/>
      <c r="N143" s="857"/>
    </row>
    <row r="144" spans="1:14" ht="24">
      <c r="A144" s="624" t="s">
        <v>8465</v>
      </c>
      <c r="B144" s="759" t="s">
        <v>8466</v>
      </c>
      <c r="C144" s="759" t="s">
        <v>8924</v>
      </c>
      <c r="D144" s="756">
        <v>222.22222222222223</v>
      </c>
      <c r="E144" s="582" t="s">
        <v>6496</v>
      </c>
      <c r="F144" s="582" t="s">
        <v>7167</v>
      </c>
      <c r="G144" s="582" t="s">
        <v>3663</v>
      </c>
      <c r="H144" s="626">
        <v>36</v>
      </c>
      <c r="I144" s="626">
        <v>36</v>
      </c>
      <c r="J144" s="75" t="s">
        <v>5929</v>
      </c>
      <c r="L144" s="857"/>
      <c r="M144" s="857"/>
      <c r="N144" s="857"/>
    </row>
    <row r="145" spans="1:14" ht="24">
      <c r="A145" s="624" t="s">
        <v>8465</v>
      </c>
      <c r="B145" s="759" t="s">
        <v>8466</v>
      </c>
      <c r="C145" s="759" t="s">
        <v>8925</v>
      </c>
      <c r="D145" s="756">
        <v>177.7777777777778</v>
      </c>
      <c r="E145" s="582" t="s">
        <v>6496</v>
      </c>
      <c r="F145" s="582" t="s">
        <v>7167</v>
      </c>
      <c r="G145" s="582" t="s">
        <v>3663</v>
      </c>
      <c r="H145" s="626">
        <v>60</v>
      </c>
      <c r="I145" s="626">
        <v>60</v>
      </c>
      <c r="J145" s="75" t="s">
        <v>5929</v>
      </c>
      <c r="L145" s="857"/>
      <c r="M145" s="857"/>
      <c r="N145" s="857"/>
    </row>
    <row r="146" spans="1:14" ht="24">
      <c r="A146" s="624" t="s">
        <v>8771</v>
      </c>
      <c r="B146" s="759" t="s">
        <v>8772</v>
      </c>
      <c r="C146" s="759" t="s">
        <v>8926</v>
      </c>
      <c r="D146" s="756">
        <f>277</f>
        <v>277</v>
      </c>
      <c r="E146" s="582" t="s">
        <v>6496</v>
      </c>
      <c r="F146" s="582" t="s">
        <v>7167</v>
      </c>
      <c r="G146" s="582" t="s">
        <v>3663</v>
      </c>
      <c r="H146" s="626">
        <v>12</v>
      </c>
      <c r="I146" s="626">
        <v>12</v>
      </c>
      <c r="J146" s="75" t="s">
        <v>5929</v>
      </c>
      <c r="L146" s="857"/>
      <c r="M146" s="857"/>
      <c r="N146" s="857"/>
    </row>
    <row r="147" spans="1:14" ht="24">
      <c r="A147" s="624" t="s">
        <v>8771</v>
      </c>
      <c r="B147" s="759" t="s">
        <v>8772</v>
      </c>
      <c r="C147" s="759" t="s">
        <v>8927</v>
      </c>
      <c r="D147" s="756">
        <f>237</f>
        <v>237</v>
      </c>
      <c r="E147" s="582" t="s">
        <v>6496</v>
      </c>
      <c r="F147" s="582" t="s">
        <v>7167</v>
      </c>
      <c r="G147" s="582" t="s">
        <v>3663</v>
      </c>
      <c r="H147" s="626">
        <v>36</v>
      </c>
      <c r="I147" s="626">
        <v>36</v>
      </c>
      <c r="J147" s="75" t="s">
        <v>5929</v>
      </c>
      <c r="L147" s="857"/>
      <c r="M147" s="857"/>
      <c r="N147" s="857"/>
    </row>
    <row r="148" spans="1:14" ht="24">
      <c r="A148" s="624" t="s">
        <v>8771</v>
      </c>
      <c r="B148" s="759" t="s">
        <v>8772</v>
      </c>
      <c r="C148" s="759" t="s">
        <v>8928</v>
      </c>
      <c r="D148" s="756">
        <f>189</f>
        <v>189</v>
      </c>
      <c r="E148" s="582" t="s">
        <v>6496</v>
      </c>
      <c r="F148" s="582" t="s">
        <v>7167</v>
      </c>
      <c r="G148" s="582" t="s">
        <v>3663</v>
      </c>
      <c r="H148" s="626">
        <v>60</v>
      </c>
      <c r="I148" s="626">
        <v>60</v>
      </c>
      <c r="J148" s="75" t="s">
        <v>5929</v>
      </c>
      <c r="L148" s="857"/>
      <c r="M148" s="857"/>
      <c r="N148" s="857"/>
    </row>
    <row r="149" spans="1:14" ht="24">
      <c r="A149" s="624" t="s">
        <v>8694</v>
      </c>
      <c r="B149" s="759" t="s">
        <v>8695</v>
      </c>
      <c r="C149" s="759" t="s">
        <v>8929</v>
      </c>
      <c r="D149" s="756">
        <f>292</f>
        <v>292</v>
      </c>
      <c r="E149" s="582" t="s">
        <v>6496</v>
      </c>
      <c r="F149" s="582" t="s">
        <v>7167</v>
      </c>
      <c r="G149" s="582" t="s">
        <v>3663</v>
      </c>
      <c r="H149" s="626">
        <v>12</v>
      </c>
      <c r="I149" s="626">
        <v>12</v>
      </c>
      <c r="J149" s="75" t="s">
        <v>5929</v>
      </c>
      <c r="L149" s="857"/>
      <c r="M149" s="857"/>
      <c r="N149" s="857"/>
    </row>
    <row r="150" spans="1:14" ht="24">
      <c r="A150" s="624" t="s">
        <v>8694</v>
      </c>
      <c r="B150" s="759" t="s">
        <v>8695</v>
      </c>
      <c r="C150" s="759" t="s">
        <v>8930</v>
      </c>
      <c r="D150" s="756">
        <f>250</f>
        <v>250</v>
      </c>
      <c r="E150" s="582" t="s">
        <v>6496</v>
      </c>
      <c r="F150" s="582" t="s">
        <v>7167</v>
      </c>
      <c r="G150" s="582" t="s">
        <v>3663</v>
      </c>
      <c r="H150" s="626">
        <v>36</v>
      </c>
      <c r="I150" s="626">
        <v>36</v>
      </c>
      <c r="J150" s="75" t="s">
        <v>5929</v>
      </c>
      <c r="L150" s="857"/>
      <c r="M150" s="857"/>
      <c r="N150" s="857"/>
    </row>
    <row r="151" spans="1:14" ht="24">
      <c r="A151" s="624" t="s">
        <v>8694</v>
      </c>
      <c r="B151" s="759" t="s">
        <v>8695</v>
      </c>
      <c r="C151" s="759" t="s">
        <v>8931</v>
      </c>
      <c r="D151" s="756">
        <f>200</f>
        <v>200</v>
      </c>
      <c r="E151" s="582" t="s">
        <v>6496</v>
      </c>
      <c r="F151" s="582" t="s">
        <v>7167</v>
      </c>
      <c r="G151" s="582" t="s">
        <v>3663</v>
      </c>
      <c r="H151" s="626">
        <v>60</v>
      </c>
      <c r="I151" s="626">
        <v>60</v>
      </c>
      <c r="J151" s="75" t="s">
        <v>5929</v>
      </c>
      <c r="L151" s="857"/>
      <c r="M151" s="857"/>
      <c r="N151" s="857"/>
    </row>
    <row r="152" spans="1:14" ht="24">
      <c r="A152" s="624" t="s">
        <v>8467</v>
      </c>
      <c r="B152" s="759" t="s">
        <v>8468</v>
      </c>
      <c r="C152" s="759" t="s">
        <v>8932</v>
      </c>
      <c r="D152" s="756">
        <v>325</v>
      </c>
      <c r="E152" s="582" t="s">
        <v>6496</v>
      </c>
      <c r="F152" s="582" t="s">
        <v>7167</v>
      </c>
      <c r="G152" s="582" t="s">
        <v>3663</v>
      </c>
      <c r="H152" s="626">
        <v>12</v>
      </c>
      <c r="I152" s="626">
        <v>12</v>
      </c>
      <c r="J152" s="75" t="s">
        <v>5929</v>
      </c>
      <c r="L152" s="857"/>
      <c r="M152" s="857"/>
      <c r="N152" s="857"/>
    </row>
    <row r="153" spans="1:14" ht="24">
      <c r="A153" s="624" t="s">
        <v>8467</v>
      </c>
      <c r="B153" s="759" t="s">
        <v>8468</v>
      </c>
      <c r="C153" s="759" t="s">
        <v>8933</v>
      </c>
      <c r="D153" s="756">
        <v>277.77777777777777</v>
      </c>
      <c r="E153" s="582" t="s">
        <v>6496</v>
      </c>
      <c r="F153" s="582" t="s">
        <v>7167</v>
      </c>
      <c r="G153" s="582" t="s">
        <v>3663</v>
      </c>
      <c r="H153" s="626">
        <v>36</v>
      </c>
      <c r="I153" s="626">
        <v>36</v>
      </c>
      <c r="J153" s="75" t="s">
        <v>5929</v>
      </c>
      <c r="L153" s="857"/>
      <c r="M153" s="857"/>
      <c r="N153" s="857"/>
    </row>
    <row r="154" spans="1:14" ht="24">
      <c r="A154" s="624" t="s">
        <v>8467</v>
      </c>
      <c r="B154" s="759" t="s">
        <v>8468</v>
      </c>
      <c r="C154" s="759" t="s">
        <v>8934</v>
      </c>
      <c r="D154" s="756">
        <v>222.22222222222226</v>
      </c>
      <c r="E154" s="582" t="s">
        <v>6496</v>
      </c>
      <c r="F154" s="582" t="s">
        <v>7167</v>
      </c>
      <c r="G154" s="582" t="s">
        <v>3663</v>
      </c>
      <c r="H154" s="626">
        <v>60</v>
      </c>
      <c r="I154" s="626">
        <v>60</v>
      </c>
      <c r="J154" s="75" t="s">
        <v>5929</v>
      </c>
      <c r="L154" s="857"/>
      <c r="M154" s="857"/>
      <c r="N154" s="857"/>
    </row>
    <row r="155" spans="1:14" ht="24">
      <c r="A155" s="624" t="s">
        <v>8769</v>
      </c>
      <c r="B155" s="759" t="s">
        <v>8770</v>
      </c>
      <c r="C155" s="759" t="s">
        <v>8935</v>
      </c>
      <c r="D155" s="756">
        <f>346</f>
        <v>346</v>
      </c>
      <c r="E155" s="582" t="s">
        <v>6496</v>
      </c>
      <c r="F155" s="582" t="s">
        <v>7167</v>
      </c>
      <c r="G155" s="582" t="s">
        <v>3663</v>
      </c>
      <c r="H155" s="626">
        <v>12</v>
      </c>
      <c r="I155" s="626">
        <v>12</v>
      </c>
      <c r="J155" s="75" t="s">
        <v>5929</v>
      </c>
      <c r="L155" s="857"/>
      <c r="M155" s="857"/>
      <c r="N155" s="857"/>
    </row>
    <row r="156" spans="1:14" ht="24">
      <c r="A156" s="624" t="s">
        <v>8769</v>
      </c>
      <c r="B156" s="759" t="s">
        <v>8770</v>
      </c>
      <c r="C156" s="759" t="s">
        <v>8936</v>
      </c>
      <c r="D156" s="756">
        <f>296</f>
        <v>296</v>
      </c>
      <c r="E156" s="582" t="s">
        <v>6496</v>
      </c>
      <c r="F156" s="582" t="s">
        <v>7167</v>
      </c>
      <c r="G156" s="582" t="s">
        <v>3663</v>
      </c>
      <c r="H156" s="626">
        <v>36</v>
      </c>
      <c r="I156" s="626">
        <v>36</v>
      </c>
      <c r="J156" s="75" t="s">
        <v>5929</v>
      </c>
      <c r="L156" s="857"/>
      <c r="M156" s="857"/>
      <c r="N156" s="857"/>
    </row>
    <row r="157" spans="1:14" ht="24">
      <c r="A157" s="624" t="s">
        <v>8769</v>
      </c>
      <c r="B157" s="759" t="s">
        <v>8770</v>
      </c>
      <c r="C157" s="759" t="s">
        <v>8937</v>
      </c>
      <c r="D157" s="756">
        <f>237</f>
        <v>237</v>
      </c>
      <c r="E157" s="582" t="s">
        <v>6496</v>
      </c>
      <c r="F157" s="582" t="s">
        <v>7167</v>
      </c>
      <c r="G157" s="582" t="s">
        <v>3663</v>
      </c>
      <c r="H157" s="626">
        <v>60</v>
      </c>
      <c r="I157" s="626">
        <v>60</v>
      </c>
      <c r="J157" s="75" t="s">
        <v>5929</v>
      </c>
      <c r="L157" s="857"/>
      <c r="M157" s="857"/>
      <c r="N157" s="857"/>
    </row>
    <row r="158" spans="1:14" ht="24">
      <c r="A158" s="624" t="s">
        <v>8696</v>
      </c>
      <c r="B158" s="759" t="s">
        <v>8697</v>
      </c>
      <c r="C158" s="759" t="s">
        <v>8938</v>
      </c>
      <c r="D158" s="756">
        <f>365</f>
        <v>365</v>
      </c>
      <c r="E158" s="582" t="s">
        <v>6496</v>
      </c>
      <c r="F158" s="582" t="s">
        <v>7167</v>
      </c>
      <c r="G158" s="582" t="s">
        <v>3663</v>
      </c>
      <c r="H158" s="626">
        <v>12</v>
      </c>
      <c r="I158" s="626">
        <v>12</v>
      </c>
      <c r="J158" s="75" t="s">
        <v>5929</v>
      </c>
      <c r="L158" s="857"/>
      <c r="M158" s="857"/>
      <c r="N158" s="857"/>
    </row>
    <row r="159" spans="1:14" ht="24">
      <c r="A159" s="624" t="s">
        <v>8696</v>
      </c>
      <c r="B159" s="759" t="s">
        <v>8697</v>
      </c>
      <c r="C159" s="759" t="s">
        <v>8939</v>
      </c>
      <c r="D159" s="756">
        <f>312</f>
        <v>312</v>
      </c>
      <c r="E159" s="582" t="s">
        <v>6496</v>
      </c>
      <c r="F159" s="582" t="s">
        <v>7167</v>
      </c>
      <c r="G159" s="582" t="s">
        <v>3663</v>
      </c>
      <c r="H159" s="626">
        <v>36</v>
      </c>
      <c r="I159" s="626">
        <v>36</v>
      </c>
      <c r="J159" s="75" t="s">
        <v>5929</v>
      </c>
      <c r="L159" s="857"/>
      <c r="M159" s="857"/>
      <c r="N159" s="857"/>
    </row>
    <row r="160" spans="1:14" ht="24">
      <c r="A160" s="624" t="s">
        <v>8696</v>
      </c>
      <c r="B160" s="759" t="s">
        <v>8697</v>
      </c>
      <c r="C160" s="759" t="s">
        <v>8940</v>
      </c>
      <c r="D160" s="756">
        <f>250</f>
        <v>250</v>
      </c>
      <c r="E160" s="582" t="s">
        <v>6496</v>
      </c>
      <c r="F160" s="582" t="s">
        <v>7167</v>
      </c>
      <c r="G160" s="582" t="s">
        <v>3663</v>
      </c>
      <c r="H160" s="626">
        <v>60</v>
      </c>
      <c r="I160" s="626">
        <v>60</v>
      </c>
      <c r="J160" s="75" t="s">
        <v>5929</v>
      </c>
      <c r="L160" s="857"/>
      <c r="M160" s="857"/>
      <c r="N160" s="857"/>
    </row>
    <row r="161" spans="1:14" ht="24">
      <c r="A161" s="624" t="s">
        <v>8469</v>
      </c>
      <c r="B161" s="759" t="s">
        <v>8470</v>
      </c>
      <c r="C161" s="759" t="s">
        <v>8941</v>
      </c>
      <c r="D161" s="756">
        <v>585</v>
      </c>
      <c r="E161" s="582" t="s">
        <v>6496</v>
      </c>
      <c r="F161" s="582" t="s">
        <v>7167</v>
      </c>
      <c r="G161" s="582" t="s">
        <v>3663</v>
      </c>
      <c r="H161" s="626">
        <v>12</v>
      </c>
      <c r="I161" s="626">
        <v>12</v>
      </c>
      <c r="J161" s="75" t="s">
        <v>5929</v>
      </c>
      <c r="L161" s="857"/>
      <c r="M161" s="857"/>
      <c r="N161" s="857"/>
    </row>
    <row r="162" spans="1:14" ht="24">
      <c r="A162" s="624" t="s">
        <v>8469</v>
      </c>
      <c r="B162" s="759" t="s">
        <v>8470</v>
      </c>
      <c r="C162" s="759" t="s">
        <v>8942</v>
      </c>
      <c r="D162" s="756">
        <v>500</v>
      </c>
      <c r="E162" s="582" t="s">
        <v>6496</v>
      </c>
      <c r="F162" s="582" t="s">
        <v>7167</v>
      </c>
      <c r="G162" s="582" t="s">
        <v>3663</v>
      </c>
      <c r="H162" s="626">
        <v>36</v>
      </c>
      <c r="I162" s="626">
        <v>36</v>
      </c>
      <c r="J162" s="75" t="s">
        <v>5929</v>
      </c>
      <c r="L162" s="857"/>
      <c r="M162" s="857"/>
      <c r="N162" s="857"/>
    </row>
    <row r="163" spans="1:14" ht="24">
      <c r="A163" s="624" t="s">
        <v>8469</v>
      </c>
      <c r="B163" s="759" t="s">
        <v>8470</v>
      </c>
      <c r="C163" s="759" t="s">
        <v>8943</v>
      </c>
      <c r="D163" s="756">
        <v>400</v>
      </c>
      <c r="E163" s="582" t="s">
        <v>6496</v>
      </c>
      <c r="F163" s="582" t="s">
        <v>7167</v>
      </c>
      <c r="G163" s="582" t="s">
        <v>3663</v>
      </c>
      <c r="H163" s="626">
        <v>60</v>
      </c>
      <c r="I163" s="626">
        <v>60</v>
      </c>
      <c r="J163" s="75" t="s">
        <v>5929</v>
      </c>
      <c r="L163" s="857"/>
      <c r="M163" s="857"/>
      <c r="N163" s="857"/>
    </row>
    <row r="164" spans="1:14" ht="24">
      <c r="A164" s="624" t="s">
        <v>8767</v>
      </c>
      <c r="B164" s="759" t="s">
        <v>8768</v>
      </c>
      <c r="C164" s="759" t="s">
        <v>8944</v>
      </c>
      <c r="D164" s="756">
        <f>623</f>
        <v>623</v>
      </c>
      <c r="E164" s="582" t="s">
        <v>6496</v>
      </c>
      <c r="F164" s="582" t="s">
        <v>7167</v>
      </c>
      <c r="G164" s="582" t="s">
        <v>3663</v>
      </c>
      <c r="H164" s="626">
        <v>12</v>
      </c>
      <c r="I164" s="626">
        <v>12</v>
      </c>
      <c r="J164" s="75" t="s">
        <v>5929</v>
      </c>
      <c r="L164" s="857"/>
      <c r="M164" s="857"/>
      <c r="N164" s="857"/>
    </row>
    <row r="165" spans="1:14" ht="24">
      <c r="A165" s="624" t="s">
        <v>8767</v>
      </c>
      <c r="B165" s="759" t="s">
        <v>8768</v>
      </c>
      <c r="C165" s="759" t="s">
        <v>8945</v>
      </c>
      <c r="D165" s="756">
        <f>532</f>
        <v>532</v>
      </c>
      <c r="E165" s="582" t="s">
        <v>6496</v>
      </c>
      <c r="F165" s="582" t="s">
        <v>7167</v>
      </c>
      <c r="G165" s="582" t="s">
        <v>3663</v>
      </c>
      <c r="H165" s="626">
        <v>36</v>
      </c>
      <c r="I165" s="626">
        <v>36</v>
      </c>
      <c r="J165" s="75" t="s">
        <v>5929</v>
      </c>
      <c r="L165" s="857"/>
      <c r="M165" s="857"/>
      <c r="N165" s="857"/>
    </row>
    <row r="166" spans="1:14" ht="24">
      <c r="A166" s="624" t="s">
        <v>8767</v>
      </c>
      <c r="B166" s="759" t="s">
        <v>8768</v>
      </c>
      <c r="C166" s="759" t="s">
        <v>8946</v>
      </c>
      <c r="D166" s="756">
        <f>426</f>
        <v>426</v>
      </c>
      <c r="E166" s="582" t="s">
        <v>6496</v>
      </c>
      <c r="F166" s="582" t="s">
        <v>7167</v>
      </c>
      <c r="G166" s="582" t="s">
        <v>3663</v>
      </c>
      <c r="H166" s="626">
        <v>60</v>
      </c>
      <c r="I166" s="626">
        <v>60</v>
      </c>
      <c r="J166" s="75" t="s">
        <v>5929</v>
      </c>
      <c r="L166" s="857"/>
      <c r="M166" s="857"/>
      <c r="N166" s="857"/>
    </row>
    <row r="167" spans="1:14" ht="24">
      <c r="A167" s="624" t="s">
        <v>8698</v>
      </c>
      <c r="B167" s="759" t="s">
        <v>8699</v>
      </c>
      <c r="C167" s="759" t="s">
        <v>8947</v>
      </c>
      <c r="D167" s="756">
        <f>657</f>
        <v>657</v>
      </c>
      <c r="E167" s="582" t="s">
        <v>6496</v>
      </c>
      <c r="F167" s="582" t="s">
        <v>7167</v>
      </c>
      <c r="G167" s="582" t="s">
        <v>3663</v>
      </c>
      <c r="H167" s="626">
        <v>12</v>
      </c>
      <c r="I167" s="626">
        <v>12</v>
      </c>
      <c r="J167" s="75" t="s">
        <v>5929</v>
      </c>
      <c r="L167" s="857"/>
      <c r="M167" s="857"/>
      <c r="N167" s="857"/>
    </row>
    <row r="168" spans="1:14" ht="24">
      <c r="A168" s="624" t="s">
        <v>8698</v>
      </c>
      <c r="B168" s="759" t="s">
        <v>8699</v>
      </c>
      <c r="C168" s="759" t="s">
        <v>8948</v>
      </c>
      <c r="D168" s="756">
        <f>562</f>
        <v>562</v>
      </c>
      <c r="E168" s="582" t="s">
        <v>6496</v>
      </c>
      <c r="F168" s="582" t="s">
        <v>7167</v>
      </c>
      <c r="G168" s="582" t="s">
        <v>3663</v>
      </c>
      <c r="H168" s="626">
        <v>36</v>
      </c>
      <c r="I168" s="626">
        <v>36</v>
      </c>
      <c r="J168" s="75" t="s">
        <v>5929</v>
      </c>
      <c r="L168" s="857"/>
      <c r="M168" s="857"/>
      <c r="N168" s="857"/>
    </row>
    <row r="169" spans="1:14" ht="24">
      <c r="A169" s="624" t="s">
        <v>8698</v>
      </c>
      <c r="B169" s="759" t="s">
        <v>8699</v>
      </c>
      <c r="C169" s="759" t="s">
        <v>8949</v>
      </c>
      <c r="D169" s="756">
        <f>449</f>
        <v>449</v>
      </c>
      <c r="E169" s="582" t="s">
        <v>6496</v>
      </c>
      <c r="F169" s="582" t="s">
        <v>7167</v>
      </c>
      <c r="G169" s="582" t="s">
        <v>3663</v>
      </c>
      <c r="H169" s="626">
        <v>60</v>
      </c>
      <c r="I169" s="626">
        <v>60</v>
      </c>
      <c r="J169" s="75" t="s">
        <v>5929</v>
      </c>
      <c r="L169" s="857"/>
      <c r="M169" s="857"/>
      <c r="N169" s="857"/>
    </row>
    <row r="170" spans="1:14" ht="24">
      <c r="A170" s="624" t="s">
        <v>8471</v>
      </c>
      <c r="B170" s="759" t="s">
        <v>8562</v>
      </c>
      <c r="C170" s="759" t="s">
        <v>8950</v>
      </c>
      <c r="D170" s="756">
        <v>910</v>
      </c>
      <c r="E170" s="582" t="s">
        <v>6496</v>
      </c>
      <c r="F170" s="582" t="s">
        <v>7167</v>
      </c>
      <c r="G170" s="582" t="s">
        <v>3663</v>
      </c>
      <c r="H170" s="626">
        <v>12</v>
      </c>
      <c r="I170" s="626">
        <v>12</v>
      </c>
      <c r="J170" s="75" t="s">
        <v>5929</v>
      </c>
      <c r="L170" s="857"/>
      <c r="M170" s="857"/>
      <c r="N170" s="857"/>
    </row>
    <row r="171" spans="1:14" ht="24">
      <c r="A171" s="624" t="s">
        <v>8471</v>
      </c>
      <c r="B171" s="759" t="s">
        <v>8562</v>
      </c>
      <c r="C171" s="759" t="s">
        <v>8951</v>
      </c>
      <c r="D171" s="756">
        <v>777.77777777777783</v>
      </c>
      <c r="E171" s="582" t="s">
        <v>6496</v>
      </c>
      <c r="F171" s="582" t="s">
        <v>7167</v>
      </c>
      <c r="G171" s="582" t="s">
        <v>3663</v>
      </c>
      <c r="H171" s="626">
        <v>36</v>
      </c>
      <c r="I171" s="626">
        <v>36</v>
      </c>
      <c r="J171" s="75" t="s">
        <v>5929</v>
      </c>
      <c r="L171" s="857"/>
      <c r="M171" s="857"/>
      <c r="N171" s="857"/>
    </row>
    <row r="172" spans="1:14" ht="24">
      <c r="A172" s="624" t="s">
        <v>8471</v>
      </c>
      <c r="B172" s="759" t="s">
        <v>8562</v>
      </c>
      <c r="C172" s="759" t="s">
        <v>8952</v>
      </c>
      <c r="D172" s="756">
        <v>622.22222222222229</v>
      </c>
      <c r="E172" s="582" t="s">
        <v>6496</v>
      </c>
      <c r="F172" s="582" t="s">
        <v>7167</v>
      </c>
      <c r="G172" s="582" t="s">
        <v>3663</v>
      </c>
      <c r="H172" s="626">
        <v>60</v>
      </c>
      <c r="I172" s="626">
        <v>60</v>
      </c>
      <c r="J172" s="75" t="s">
        <v>5929</v>
      </c>
      <c r="L172" s="857"/>
      <c r="M172" s="857"/>
      <c r="N172" s="857"/>
    </row>
    <row r="173" spans="1:14" ht="24">
      <c r="A173" s="624" t="s">
        <v>8766</v>
      </c>
      <c r="B173" s="759" t="s">
        <v>8972</v>
      </c>
      <c r="C173" s="759" t="s">
        <v>8953</v>
      </c>
      <c r="D173" s="756">
        <f>969</f>
        <v>969</v>
      </c>
      <c r="E173" s="582" t="s">
        <v>6496</v>
      </c>
      <c r="F173" s="582" t="s">
        <v>7167</v>
      </c>
      <c r="G173" s="582" t="s">
        <v>3663</v>
      </c>
      <c r="H173" s="626">
        <v>12</v>
      </c>
      <c r="I173" s="626">
        <v>12</v>
      </c>
      <c r="J173" s="75" t="s">
        <v>5929</v>
      </c>
      <c r="L173" s="857"/>
      <c r="M173" s="857"/>
      <c r="N173" s="857"/>
    </row>
    <row r="174" spans="1:14" ht="24">
      <c r="A174" s="624" t="s">
        <v>8766</v>
      </c>
      <c r="B174" s="759" t="s">
        <v>8972</v>
      </c>
      <c r="C174" s="759" t="s">
        <v>8954</v>
      </c>
      <c r="D174" s="756">
        <f>828</f>
        <v>828</v>
      </c>
      <c r="E174" s="582" t="s">
        <v>6496</v>
      </c>
      <c r="F174" s="582" t="s">
        <v>7167</v>
      </c>
      <c r="G174" s="582" t="s">
        <v>3663</v>
      </c>
      <c r="H174" s="626">
        <v>36</v>
      </c>
      <c r="I174" s="626">
        <v>36</v>
      </c>
      <c r="J174" s="75" t="s">
        <v>5929</v>
      </c>
      <c r="L174" s="857"/>
      <c r="M174" s="857"/>
      <c r="N174" s="857"/>
    </row>
    <row r="175" spans="1:14" ht="24">
      <c r="A175" s="624" t="s">
        <v>8766</v>
      </c>
      <c r="B175" s="759" t="s">
        <v>8972</v>
      </c>
      <c r="C175" s="759" t="s">
        <v>8955</v>
      </c>
      <c r="D175" s="756">
        <f>663</f>
        <v>663</v>
      </c>
      <c r="E175" s="582" t="s">
        <v>6496</v>
      </c>
      <c r="F175" s="582" t="s">
        <v>7167</v>
      </c>
      <c r="G175" s="582" t="s">
        <v>3663</v>
      </c>
      <c r="H175" s="626">
        <v>60</v>
      </c>
      <c r="I175" s="626">
        <v>60</v>
      </c>
      <c r="J175" s="75" t="s">
        <v>5929</v>
      </c>
      <c r="L175" s="857"/>
      <c r="M175" s="857"/>
      <c r="N175" s="857"/>
    </row>
    <row r="176" spans="1:14" ht="24">
      <c r="A176" s="624" t="s">
        <v>8700</v>
      </c>
      <c r="B176" s="759" t="s">
        <v>8973</v>
      </c>
      <c r="C176" s="759" t="s">
        <v>8956</v>
      </c>
      <c r="D176" s="756">
        <f>1022</f>
        <v>1022</v>
      </c>
      <c r="E176" s="582" t="s">
        <v>6496</v>
      </c>
      <c r="F176" s="582" t="s">
        <v>7167</v>
      </c>
      <c r="G176" s="582" t="s">
        <v>3663</v>
      </c>
      <c r="H176" s="626">
        <v>12</v>
      </c>
      <c r="I176" s="626">
        <v>12</v>
      </c>
      <c r="J176" s="75" t="s">
        <v>5929</v>
      </c>
      <c r="L176" s="857"/>
      <c r="M176" s="857"/>
      <c r="N176" s="857"/>
    </row>
    <row r="177" spans="1:14" ht="24">
      <c r="A177" s="624" t="s">
        <v>8700</v>
      </c>
      <c r="B177" s="759" t="s">
        <v>8973</v>
      </c>
      <c r="C177" s="759" t="s">
        <v>8957</v>
      </c>
      <c r="D177" s="756">
        <f>874</f>
        <v>874</v>
      </c>
      <c r="E177" s="582" t="s">
        <v>6496</v>
      </c>
      <c r="F177" s="582" t="s">
        <v>7167</v>
      </c>
      <c r="G177" s="582" t="s">
        <v>3663</v>
      </c>
      <c r="H177" s="626">
        <v>36</v>
      </c>
      <c r="I177" s="626">
        <v>36</v>
      </c>
      <c r="J177" s="75" t="s">
        <v>5929</v>
      </c>
      <c r="L177" s="857"/>
      <c r="M177" s="857"/>
      <c r="N177" s="857"/>
    </row>
    <row r="178" spans="1:14" ht="24">
      <c r="A178" s="624" t="s">
        <v>8700</v>
      </c>
      <c r="B178" s="759" t="s">
        <v>8973</v>
      </c>
      <c r="C178" s="759" t="s">
        <v>8958</v>
      </c>
      <c r="D178" s="756">
        <f>699</f>
        <v>699</v>
      </c>
      <c r="E178" s="582" t="s">
        <v>6496</v>
      </c>
      <c r="F178" s="582" t="s">
        <v>7167</v>
      </c>
      <c r="G178" s="582" t="s">
        <v>3663</v>
      </c>
      <c r="H178" s="626">
        <v>60</v>
      </c>
      <c r="I178" s="626">
        <v>60</v>
      </c>
      <c r="J178" s="75" t="s">
        <v>5929</v>
      </c>
      <c r="L178" s="857"/>
      <c r="M178" s="857"/>
      <c r="N178" s="857"/>
    </row>
    <row r="179" spans="1:14" ht="24">
      <c r="A179" s="624" t="s">
        <v>8472</v>
      </c>
      <c r="B179" s="759" t="s">
        <v>8563</v>
      </c>
      <c r="C179" s="759" t="s">
        <v>8959</v>
      </c>
      <c r="D179" s="756">
        <v>1105</v>
      </c>
      <c r="E179" s="582" t="s">
        <v>6496</v>
      </c>
      <c r="F179" s="582" t="s">
        <v>7167</v>
      </c>
      <c r="G179" s="582" t="s">
        <v>3663</v>
      </c>
      <c r="H179" s="626">
        <v>12</v>
      </c>
      <c r="I179" s="626">
        <v>12</v>
      </c>
      <c r="J179" s="75" t="s">
        <v>5929</v>
      </c>
      <c r="L179" s="857"/>
      <c r="M179" s="857"/>
      <c r="N179" s="857"/>
    </row>
    <row r="180" spans="1:14" ht="24">
      <c r="A180" s="624" t="s">
        <v>8472</v>
      </c>
      <c r="B180" s="759" t="s">
        <v>8563</v>
      </c>
      <c r="C180" s="759" t="s">
        <v>8960</v>
      </c>
      <c r="D180" s="756">
        <v>944.44444444444446</v>
      </c>
      <c r="E180" s="582" t="s">
        <v>6496</v>
      </c>
      <c r="F180" s="582" t="s">
        <v>7167</v>
      </c>
      <c r="G180" s="582" t="s">
        <v>3663</v>
      </c>
      <c r="H180" s="626">
        <v>36</v>
      </c>
      <c r="I180" s="626">
        <v>36</v>
      </c>
      <c r="J180" s="75" t="s">
        <v>5929</v>
      </c>
      <c r="L180" s="857"/>
      <c r="M180" s="857"/>
      <c r="N180" s="857"/>
    </row>
    <row r="181" spans="1:14" ht="24">
      <c r="A181" s="624" t="s">
        <v>8472</v>
      </c>
      <c r="B181" s="759" t="s">
        <v>8563</v>
      </c>
      <c r="C181" s="759" t="s">
        <v>8961</v>
      </c>
      <c r="D181" s="756">
        <v>755.55555555555554</v>
      </c>
      <c r="E181" s="582" t="s">
        <v>6496</v>
      </c>
      <c r="F181" s="582" t="s">
        <v>7167</v>
      </c>
      <c r="G181" s="582" t="s">
        <v>3663</v>
      </c>
      <c r="H181" s="626">
        <v>60</v>
      </c>
      <c r="I181" s="626">
        <v>60</v>
      </c>
      <c r="J181" s="75" t="s">
        <v>5929</v>
      </c>
      <c r="L181" s="857"/>
      <c r="M181" s="857"/>
      <c r="N181" s="857"/>
    </row>
    <row r="182" spans="1:14" ht="24">
      <c r="A182" s="624" t="s">
        <v>8765</v>
      </c>
      <c r="B182" s="759" t="s">
        <v>8974</v>
      </c>
      <c r="C182" s="759" t="s">
        <v>8962</v>
      </c>
      <c r="D182" s="756">
        <f>1177</f>
        <v>1177</v>
      </c>
      <c r="E182" s="582" t="s">
        <v>6496</v>
      </c>
      <c r="F182" s="582" t="s">
        <v>7167</v>
      </c>
      <c r="G182" s="582" t="s">
        <v>3663</v>
      </c>
      <c r="H182" s="626">
        <v>12</v>
      </c>
      <c r="I182" s="626">
        <v>12</v>
      </c>
      <c r="J182" s="75" t="s">
        <v>5929</v>
      </c>
      <c r="L182" s="857"/>
      <c r="M182" s="857"/>
      <c r="N182" s="857"/>
    </row>
    <row r="183" spans="1:14" ht="24">
      <c r="A183" s="624" t="s">
        <v>8765</v>
      </c>
      <c r="B183" s="759" t="s">
        <v>8974</v>
      </c>
      <c r="C183" s="759" t="s">
        <v>8963</v>
      </c>
      <c r="D183" s="756">
        <f>1006</f>
        <v>1006</v>
      </c>
      <c r="E183" s="582" t="s">
        <v>6496</v>
      </c>
      <c r="F183" s="582" t="s">
        <v>7167</v>
      </c>
      <c r="G183" s="582" t="s">
        <v>3663</v>
      </c>
      <c r="H183" s="626">
        <v>36</v>
      </c>
      <c r="I183" s="626">
        <v>36</v>
      </c>
      <c r="J183" s="75" t="s">
        <v>5929</v>
      </c>
      <c r="L183" s="857"/>
      <c r="M183" s="857"/>
      <c r="N183" s="857"/>
    </row>
    <row r="184" spans="1:14" ht="24">
      <c r="A184" s="624" t="s">
        <v>8765</v>
      </c>
      <c r="B184" s="759" t="s">
        <v>8974</v>
      </c>
      <c r="C184" s="759" t="s">
        <v>8964</v>
      </c>
      <c r="D184" s="756">
        <f>805</f>
        <v>805</v>
      </c>
      <c r="E184" s="582" t="s">
        <v>6496</v>
      </c>
      <c r="F184" s="582" t="s">
        <v>7167</v>
      </c>
      <c r="G184" s="582" t="s">
        <v>3663</v>
      </c>
      <c r="H184" s="626">
        <v>60</v>
      </c>
      <c r="I184" s="626">
        <v>60</v>
      </c>
      <c r="J184" s="75" t="s">
        <v>5929</v>
      </c>
      <c r="L184" s="857"/>
      <c r="M184" s="857"/>
      <c r="N184" s="857"/>
    </row>
    <row r="185" spans="1:14" ht="24">
      <c r="A185" s="624" t="s">
        <v>8701</v>
      </c>
      <c r="B185" s="759" t="s">
        <v>8975</v>
      </c>
      <c r="C185" s="759" t="s">
        <v>8965</v>
      </c>
      <c r="D185" s="756">
        <f>1241</f>
        <v>1241</v>
      </c>
      <c r="E185" s="582" t="s">
        <v>6496</v>
      </c>
      <c r="F185" s="582" t="s">
        <v>7167</v>
      </c>
      <c r="G185" s="582" t="s">
        <v>3663</v>
      </c>
      <c r="H185" s="626">
        <v>12</v>
      </c>
      <c r="I185" s="626">
        <v>12</v>
      </c>
      <c r="J185" s="75" t="s">
        <v>5929</v>
      </c>
      <c r="L185" s="857"/>
      <c r="M185" s="857"/>
      <c r="N185" s="857"/>
    </row>
    <row r="186" spans="1:14" ht="24">
      <c r="A186" s="624" t="s">
        <v>8701</v>
      </c>
      <c r="B186" s="759" t="s">
        <v>8975</v>
      </c>
      <c r="C186" s="759" t="s">
        <v>8966</v>
      </c>
      <c r="D186" s="756">
        <f>1061</f>
        <v>1061</v>
      </c>
      <c r="E186" s="582" t="s">
        <v>6496</v>
      </c>
      <c r="F186" s="582" t="s">
        <v>7167</v>
      </c>
      <c r="G186" s="582" t="s">
        <v>3663</v>
      </c>
      <c r="H186" s="626">
        <v>36</v>
      </c>
      <c r="I186" s="626">
        <v>36</v>
      </c>
      <c r="J186" s="75" t="s">
        <v>5929</v>
      </c>
      <c r="L186" s="857"/>
      <c r="M186" s="857"/>
      <c r="N186" s="857"/>
    </row>
    <row r="187" spans="1:14" ht="24">
      <c r="A187" s="624" t="s">
        <v>8701</v>
      </c>
      <c r="B187" s="759" t="s">
        <v>8975</v>
      </c>
      <c r="C187" s="759" t="s">
        <v>8967</v>
      </c>
      <c r="D187" s="756">
        <f>849</f>
        <v>849</v>
      </c>
      <c r="E187" s="582" t="s">
        <v>6496</v>
      </c>
      <c r="F187" s="582" t="s">
        <v>7167</v>
      </c>
      <c r="G187" s="582" t="s">
        <v>3663</v>
      </c>
      <c r="H187" s="626">
        <v>60</v>
      </c>
      <c r="I187" s="626">
        <v>60</v>
      </c>
      <c r="J187" s="75" t="s">
        <v>5929</v>
      </c>
      <c r="L187" s="857"/>
      <c r="M187" s="857"/>
      <c r="N187" s="857"/>
    </row>
    <row r="188" spans="1:14" ht="13.5">
      <c r="A188" s="457"/>
      <c r="B188" s="609"/>
      <c r="C188" s="463"/>
      <c r="D188" s="19"/>
      <c r="E188" s="20"/>
      <c r="F188" s="20"/>
      <c r="G188" s="20"/>
      <c r="H188" s="437"/>
      <c r="I188" s="158"/>
      <c r="L188" s="857"/>
      <c r="M188" s="857"/>
      <c r="N188" s="857"/>
    </row>
    <row r="189" spans="1:14" ht="16.5" thickBot="1">
      <c r="A189" s="611" t="s">
        <v>8473</v>
      </c>
      <c r="B189" s="437"/>
      <c r="C189" s="439"/>
      <c r="D189" s="574"/>
      <c r="E189" s="574"/>
      <c r="F189" s="574"/>
      <c r="G189" s="437"/>
      <c r="H189" s="437"/>
      <c r="I189" s="437"/>
      <c r="L189" s="857"/>
      <c r="M189" s="857"/>
      <c r="N189" s="857"/>
    </row>
    <row r="190" spans="1:14" ht="24.75" thickBot="1">
      <c r="A190" s="335" t="s">
        <v>0</v>
      </c>
      <c r="B190" s="432" t="s">
        <v>1</v>
      </c>
      <c r="C190" s="336" t="s">
        <v>2</v>
      </c>
      <c r="D190" s="565" t="s">
        <v>3498</v>
      </c>
      <c r="E190" s="565" t="s">
        <v>6494</v>
      </c>
      <c r="F190" s="564" t="s">
        <v>4</v>
      </c>
      <c r="G190" s="426" t="s">
        <v>8398</v>
      </c>
      <c r="H190" s="336" t="s">
        <v>352</v>
      </c>
      <c r="I190" s="336" t="s">
        <v>353</v>
      </c>
      <c r="J190" s="317" t="s">
        <v>5928</v>
      </c>
      <c r="L190" s="857"/>
      <c r="M190" s="857"/>
      <c r="N190" s="857"/>
    </row>
    <row r="191" spans="1:14" ht="12.75" thickBot="1">
      <c r="A191" s="337" t="s">
        <v>6580</v>
      </c>
      <c r="B191" s="351"/>
      <c r="C191" s="351"/>
      <c r="D191" s="390"/>
      <c r="E191" s="390"/>
      <c r="F191" s="390"/>
      <c r="G191" s="390"/>
      <c r="H191" s="390"/>
      <c r="I191" s="390"/>
      <c r="J191" s="395"/>
      <c r="L191" s="857"/>
      <c r="M191" s="857"/>
      <c r="N191" s="857"/>
    </row>
    <row r="192" spans="1:14" ht="24">
      <c r="A192" s="624" t="s">
        <v>8474</v>
      </c>
      <c r="B192" s="625" t="s">
        <v>8475</v>
      </c>
      <c r="C192" s="625" t="s">
        <v>8475</v>
      </c>
      <c r="D192" s="659">
        <v>207</v>
      </c>
      <c r="E192" s="582" t="s">
        <v>6496</v>
      </c>
      <c r="F192" s="582" t="s">
        <v>1292</v>
      </c>
      <c r="G192" s="582" t="s">
        <v>6232</v>
      </c>
      <c r="H192" s="626">
        <v>12</v>
      </c>
      <c r="I192" s="626">
        <v>12</v>
      </c>
      <c r="J192" s="75" t="s">
        <v>5929</v>
      </c>
      <c r="K192" s="612"/>
      <c r="L192" s="857"/>
      <c r="M192" s="857"/>
      <c r="N192" s="857"/>
    </row>
    <row r="193" spans="1:14" ht="24">
      <c r="A193" s="624" t="s">
        <v>8474</v>
      </c>
      <c r="B193" s="625" t="s">
        <v>8475</v>
      </c>
      <c r="C193" s="625" t="s">
        <v>8475</v>
      </c>
      <c r="D193" s="659">
        <v>180</v>
      </c>
      <c r="E193" s="582" t="s">
        <v>6496</v>
      </c>
      <c r="F193" s="582" t="s">
        <v>1292</v>
      </c>
      <c r="G193" s="582" t="s">
        <v>6232</v>
      </c>
      <c r="H193" s="626">
        <v>36</v>
      </c>
      <c r="I193" s="626">
        <v>36</v>
      </c>
      <c r="J193" s="75" t="s">
        <v>5929</v>
      </c>
      <c r="K193" s="612"/>
      <c r="L193" s="857"/>
      <c r="M193" s="857"/>
      <c r="N193" s="857"/>
    </row>
    <row r="194" spans="1:14" ht="24">
      <c r="A194" s="624" t="s">
        <v>8474</v>
      </c>
      <c r="B194" s="625" t="s">
        <v>8475</v>
      </c>
      <c r="C194" s="625" t="s">
        <v>8475</v>
      </c>
      <c r="D194" s="659">
        <v>162</v>
      </c>
      <c r="E194" s="582" t="s">
        <v>6496</v>
      </c>
      <c r="F194" s="582" t="s">
        <v>1292</v>
      </c>
      <c r="G194" s="582" t="s">
        <v>6232</v>
      </c>
      <c r="H194" s="626">
        <v>60</v>
      </c>
      <c r="I194" s="626">
        <v>60</v>
      </c>
      <c r="J194" s="75" t="s">
        <v>5929</v>
      </c>
      <c r="K194" s="612"/>
      <c r="L194" s="857"/>
      <c r="M194" s="857"/>
      <c r="N194" s="857"/>
    </row>
    <row r="195" spans="1:14" ht="24">
      <c r="A195" s="624" t="s">
        <v>8730</v>
      </c>
      <c r="B195" s="625" t="s">
        <v>8731</v>
      </c>
      <c r="C195" s="625" t="s">
        <v>8732</v>
      </c>
      <c r="D195" s="659">
        <f>220</f>
        <v>220</v>
      </c>
      <c r="E195" s="582" t="s">
        <v>6496</v>
      </c>
      <c r="F195" s="582" t="s">
        <v>1292</v>
      </c>
      <c r="G195" s="582" t="s">
        <v>6232</v>
      </c>
      <c r="H195" s="626">
        <v>12</v>
      </c>
      <c r="I195" s="626">
        <v>12</v>
      </c>
      <c r="J195" s="75" t="s">
        <v>5929</v>
      </c>
      <c r="K195" s="612"/>
      <c r="L195" s="857"/>
      <c r="M195" s="857"/>
      <c r="N195" s="857"/>
    </row>
    <row r="196" spans="1:14" ht="24">
      <c r="A196" s="624" t="s">
        <v>8730</v>
      </c>
      <c r="B196" s="625" t="s">
        <v>8731</v>
      </c>
      <c r="C196" s="625" t="s">
        <v>8733</v>
      </c>
      <c r="D196" s="659">
        <f>192</f>
        <v>192</v>
      </c>
      <c r="E196" s="582" t="s">
        <v>6496</v>
      </c>
      <c r="F196" s="582" t="s">
        <v>1292</v>
      </c>
      <c r="G196" s="582" t="s">
        <v>6232</v>
      </c>
      <c r="H196" s="626">
        <v>36</v>
      </c>
      <c r="I196" s="626">
        <v>36</v>
      </c>
      <c r="J196" s="75" t="s">
        <v>5929</v>
      </c>
      <c r="K196" s="612"/>
      <c r="L196" s="857"/>
      <c r="M196" s="857"/>
      <c r="N196" s="857"/>
    </row>
    <row r="197" spans="1:14" ht="24">
      <c r="A197" s="624" t="s">
        <v>8730</v>
      </c>
      <c r="B197" s="625" t="s">
        <v>8731</v>
      </c>
      <c r="C197" s="625" t="s">
        <v>8734</v>
      </c>
      <c r="D197" s="659">
        <f>173</f>
        <v>173</v>
      </c>
      <c r="E197" s="582" t="s">
        <v>6496</v>
      </c>
      <c r="F197" s="582" t="s">
        <v>1292</v>
      </c>
      <c r="G197" s="582" t="s">
        <v>6232</v>
      </c>
      <c r="H197" s="626">
        <v>60</v>
      </c>
      <c r="I197" s="626">
        <v>60</v>
      </c>
      <c r="J197" s="75" t="s">
        <v>5929</v>
      </c>
      <c r="K197" s="612"/>
      <c r="L197" s="857"/>
      <c r="M197" s="857"/>
      <c r="N197" s="857"/>
    </row>
    <row r="198" spans="1:14" ht="24">
      <c r="A198" s="624" t="s">
        <v>8654</v>
      </c>
      <c r="B198" s="625" t="s">
        <v>8655</v>
      </c>
      <c r="C198" s="625" t="s">
        <v>8656</v>
      </c>
      <c r="D198" s="659">
        <f>233</f>
        <v>233</v>
      </c>
      <c r="E198" s="582" t="s">
        <v>6496</v>
      </c>
      <c r="F198" s="582" t="s">
        <v>1292</v>
      </c>
      <c r="G198" s="582" t="s">
        <v>6232</v>
      </c>
      <c r="H198" s="626">
        <v>12</v>
      </c>
      <c r="I198" s="626">
        <v>12</v>
      </c>
      <c r="J198" s="75" t="s">
        <v>5929</v>
      </c>
      <c r="K198" s="612"/>
      <c r="L198" s="857"/>
      <c r="M198" s="857"/>
      <c r="N198" s="857"/>
    </row>
    <row r="199" spans="1:14" ht="24">
      <c r="A199" s="624" t="s">
        <v>8654</v>
      </c>
      <c r="B199" s="625" t="s">
        <v>8655</v>
      </c>
      <c r="C199" s="625" t="s">
        <v>8657</v>
      </c>
      <c r="D199" s="659">
        <f>202</f>
        <v>202</v>
      </c>
      <c r="E199" s="582" t="s">
        <v>6496</v>
      </c>
      <c r="F199" s="582" t="s">
        <v>1292</v>
      </c>
      <c r="G199" s="582" t="s">
        <v>6232</v>
      </c>
      <c r="H199" s="626">
        <v>36</v>
      </c>
      <c r="I199" s="626">
        <v>36</v>
      </c>
      <c r="J199" s="75" t="s">
        <v>5929</v>
      </c>
      <c r="K199" s="612"/>
      <c r="L199" s="857"/>
      <c r="M199" s="857"/>
      <c r="N199" s="857"/>
    </row>
    <row r="200" spans="1:14" ht="24">
      <c r="A200" s="624" t="s">
        <v>8654</v>
      </c>
      <c r="B200" s="625" t="s">
        <v>8655</v>
      </c>
      <c r="C200" s="625" t="s">
        <v>8658</v>
      </c>
      <c r="D200" s="659">
        <f>182</f>
        <v>182</v>
      </c>
      <c r="E200" s="582" t="s">
        <v>6496</v>
      </c>
      <c r="F200" s="582" t="s">
        <v>1292</v>
      </c>
      <c r="G200" s="582" t="s">
        <v>6232</v>
      </c>
      <c r="H200" s="626">
        <v>60</v>
      </c>
      <c r="I200" s="626">
        <v>60</v>
      </c>
      <c r="J200" s="75" t="s">
        <v>5929</v>
      </c>
      <c r="K200" s="612"/>
      <c r="L200" s="857"/>
      <c r="M200" s="857"/>
      <c r="N200" s="857"/>
    </row>
    <row r="201" spans="1:14" ht="24">
      <c r="A201" s="624" t="s">
        <v>8476</v>
      </c>
      <c r="B201" s="625" t="s">
        <v>8477</v>
      </c>
      <c r="C201" s="625" t="s">
        <v>8477</v>
      </c>
      <c r="D201" s="659">
        <v>281</v>
      </c>
      <c r="E201" s="582" t="s">
        <v>6496</v>
      </c>
      <c r="F201" s="582" t="s">
        <v>1292</v>
      </c>
      <c r="G201" s="582" t="s">
        <v>6232</v>
      </c>
      <c r="H201" s="626">
        <v>12</v>
      </c>
      <c r="I201" s="626">
        <v>12</v>
      </c>
      <c r="J201" s="75" t="s">
        <v>5929</v>
      </c>
      <c r="K201" s="612"/>
      <c r="L201" s="857"/>
      <c r="M201" s="857"/>
      <c r="N201" s="857"/>
    </row>
    <row r="202" spans="1:14" ht="24">
      <c r="A202" s="624" t="s">
        <v>8476</v>
      </c>
      <c r="B202" s="625" t="s">
        <v>8477</v>
      </c>
      <c r="C202" s="625" t="s">
        <v>8477</v>
      </c>
      <c r="D202" s="659">
        <v>246</v>
      </c>
      <c r="E202" s="582" t="s">
        <v>6496</v>
      </c>
      <c r="F202" s="582" t="s">
        <v>1292</v>
      </c>
      <c r="G202" s="582" t="s">
        <v>6232</v>
      </c>
      <c r="H202" s="626">
        <v>36</v>
      </c>
      <c r="I202" s="626">
        <v>36</v>
      </c>
      <c r="J202" s="75" t="s">
        <v>5929</v>
      </c>
      <c r="K202" s="612"/>
      <c r="L202" s="857"/>
      <c r="M202" s="857"/>
      <c r="N202" s="857"/>
    </row>
    <row r="203" spans="1:14" ht="24">
      <c r="A203" s="624" t="s">
        <v>8476</v>
      </c>
      <c r="B203" s="625" t="s">
        <v>8477</v>
      </c>
      <c r="C203" s="625" t="s">
        <v>8477</v>
      </c>
      <c r="D203" s="659">
        <v>222</v>
      </c>
      <c r="E203" s="582" t="s">
        <v>6496</v>
      </c>
      <c r="F203" s="582" t="s">
        <v>1292</v>
      </c>
      <c r="G203" s="582" t="s">
        <v>6232</v>
      </c>
      <c r="H203" s="626">
        <v>60</v>
      </c>
      <c r="I203" s="626">
        <v>60</v>
      </c>
      <c r="J203" s="75" t="s">
        <v>5929</v>
      </c>
      <c r="K203" s="612"/>
      <c r="L203" s="857"/>
      <c r="M203" s="857"/>
      <c r="N203" s="857"/>
    </row>
    <row r="204" spans="1:14" ht="24">
      <c r="A204" s="624" t="s">
        <v>8735</v>
      </c>
      <c r="B204" s="625" t="s">
        <v>8736</v>
      </c>
      <c r="C204" s="625" t="s">
        <v>8737</v>
      </c>
      <c r="D204" s="659">
        <f>299</f>
        <v>299</v>
      </c>
      <c r="E204" s="582" t="s">
        <v>6496</v>
      </c>
      <c r="F204" s="582" t="s">
        <v>1292</v>
      </c>
      <c r="G204" s="582" t="s">
        <v>6232</v>
      </c>
      <c r="H204" s="626">
        <v>12</v>
      </c>
      <c r="I204" s="626">
        <v>12</v>
      </c>
      <c r="J204" s="75" t="s">
        <v>5929</v>
      </c>
      <c r="K204" s="612"/>
      <c r="L204" s="857"/>
      <c r="M204" s="857"/>
      <c r="N204" s="857"/>
    </row>
    <row r="205" spans="1:14" ht="24">
      <c r="A205" s="624" t="s">
        <v>8735</v>
      </c>
      <c r="B205" s="625" t="s">
        <v>8736</v>
      </c>
      <c r="C205" s="625" t="s">
        <v>8738</v>
      </c>
      <c r="D205" s="659">
        <f>262</f>
        <v>262</v>
      </c>
      <c r="E205" s="582" t="s">
        <v>6496</v>
      </c>
      <c r="F205" s="582" t="s">
        <v>1292</v>
      </c>
      <c r="G205" s="582" t="s">
        <v>6232</v>
      </c>
      <c r="H205" s="626">
        <v>36</v>
      </c>
      <c r="I205" s="626">
        <v>36</v>
      </c>
      <c r="J205" s="75" t="s">
        <v>5929</v>
      </c>
      <c r="K205" s="612"/>
      <c r="L205" s="857"/>
      <c r="M205" s="857"/>
      <c r="N205" s="857"/>
    </row>
    <row r="206" spans="1:14" ht="24">
      <c r="A206" s="624" t="s">
        <v>8735</v>
      </c>
      <c r="B206" s="625" t="s">
        <v>8736</v>
      </c>
      <c r="C206" s="625" t="s">
        <v>8739</v>
      </c>
      <c r="D206" s="659">
        <f>236</f>
        <v>236</v>
      </c>
      <c r="E206" s="582" t="s">
        <v>6496</v>
      </c>
      <c r="F206" s="582" t="s">
        <v>1292</v>
      </c>
      <c r="G206" s="582" t="s">
        <v>6232</v>
      </c>
      <c r="H206" s="626">
        <v>60</v>
      </c>
      <c r="I206" s="626">
        <v>60</v>
      </c>
      <c r="J206" s="75" t="s">
        <v>5929</v>
      </c>
      <c r="K206" s="612"/>
      <c r="L206" s="857"/>
      <c r="M206" s="857"/>
      <c r="N206" s="857"/>
    </row>
    <row r="207" spans="1:14" ht="24">
      <c r="A207" s="624" t="s">
        <v>8659</v>
      </c>
      <c r="B207" s="625" t="s">
        <v>8660</v>
      </c>
      <c r="C207" s="625" t="s">
        <v>8661</v>
      </c>
      <c r="D207" s="659">
        <f>316</f>
        <v>316</v>
      </c>
      <c r="E207" s="582" t="s">
        <v>6496</v>
      </c>
      <c r="F207" s="582" t="s">
        <v>1292</v>
      </c>
      <c r="G207" s="582" t="s">
        <v>6232</v>
      </c>
      <c r="H207" s="626">
        <v>12</v>
      </c>
      <c r="I207" s="626">
        <v>12</v>
      </c>
      <c r="J207" s="75" t="s">
        <v>5929</v>
      </c>
      <c r="K207" s="612"/>
      <c r="L207" s="857"/>
      <c r="M207" s="857"/>
      <c r="N207" s="857"/>
    </row>
    <row r="208" spans="1:14" ht="24">
      <c r="A208" s="624" t="s">
        <v>8659</v>
      </c>
      <c r="B208" s="625" t="s">
        <v>8660</v>
      </c>
      <c r="C208" s="625" t="s">
        <v>8662</v>
      </c>
      <c r="D208" s="659">
        <f>276</f>
        <v>276</v>
      </c>
      <c r="E208" s="582" t="s">
        <v>6496</v>
      </c>
      <c r="F208" s="582" t="s">
        <v>1292</v>
      </c>
      <c r="G208" s="582" t="s">
        <v>6232</v>
      </c>
      <c r="H208" s="626">
        <v>36</v>
      </c>
      <c r="I208" s="626">
        <v>36</v>
      </c>
      <c r="J208" s="75" t="s">
        <v>5929</v>
      </c>
      <c r="K208" s="612"/>
      <c r="L208" s="857"/>
      <c r="M208" s="857"/>
      <c r="N208" s="857"/>
    </row>
    <row r="209" spans="1:14" ht="24">
      <c r="A209" s="624" t="s">
        <v>8659</v>
      </c>
      <c r="B209" s="625" t="s">
        <v>8660</v>
      </c>
      <c r="C209" s="625" t="s">
        <v>8663</v>
      </c>
      <c r="D209" s="659">
        <f>249</f>
        <v>249</v>
      </c>
      <c r="E209" s="582" t="s">
        <v>6496</v>
      </c>
      <c r="F209" s="582" t="s">
        <v>1292</v>
      </c>
      <c r="G209" s="582" t="s">
        <v>6232</v>
      </c>
      <c r="H209" s="626">
        <v>60</v>
      </c>
      <c r="I209" s="626">
        <v>60</v>
      </c>
      <c r="J209" s="75" t="s">
        <v>5929</v>
      </c>
      <c r="K209" s="612"/>
      <c r="L209" s="857"/>
      <c r="M209" s="857"/>
      <c r="N209" s="857"/>
    </row>
    <row r="210" spans="1:14" ht="24">
      <c r="A210" s="624" t="s">
        <v>8478</v>
      </c>
      <c r="B210" s="625" t="s">
        <v>8572</v>
      </c>
      <c r="C210" s="625" t="s">
        <v>8572</v>
      </c>
      <c r="D210" s="659">
        <v>480</v>
      </c>
      <c r="E210" s="582" t="s">
        <v>6496</v>
      </c>
      <c r="F210" s="582" t="s">
        <v>1292</v>
      </c>
      <c r="G210" s="582" t="s">
        <v>6232</v>
      </c>
      <c r="H210" s="626">
        <v>12</v>
      </c>
      <c r="I210" s="626">
        <v>12</v>
      </c>
      <c r="J210" s="75" t="s">
        <v>5929</v>
      </c>
      <c r="K210" s="612"/>
      <c r="L210" s="857"/>
      <c r="M210" s="857"/>
      <c r="N210" s="857"/>
    </row>
    <row r="211" spans="1:14" ht="24">
      <c r="A211" s="624" t="s">
        <v>8478</v>
      </c>
      <c r="B211" s="625" t="s">
        <v>8572</v>
      </c>
      <c r="C211" s="625" t="s">
        <v>8572</v>
      </c>
      <c r="D211" s="659">
        <v>427</v>
      </c>
      <c r="E211" s="582" t="s">
        <v>6496</v>
      </c>
      <c r="F211" s="582" t="s">
        <v>1292</v>
      </c>
      <c r="G211" s="582" t="s">
        <v>6232</v>
      </c>
      <c r="H211" s="626">
        <v>36</v>
      </c>
      <c r="I211" s="626">
        <v>36</v>
      </c>
      <c r="J211" s="75" t="s">
        <v>5929</v>
      </c>
      <c r="K211" s="612"/>
      <c r="L211" s="857"/>
      <c r="M211" s="857"/>
      <c r="N211" s="857"/>
    </row>
    <row r="212" spans="1:14" ht="24">
      <c r="A212" s="624" t="s">
        <v>8478</v>
      </c>
      <c r="B212" s="625" t="s">
        <v>8572</v>
      </c>
      <c r="C212" s="625" t="s">
        <v>8572</v>
      </c>
      <c r="D212" s="659">
        <v>391</v>
      </c>
      <c r="E212" s="582" t="s">
        <v>6496</v>
      </c>
      <c r="F212" s="582" t="s">
        <v>1292</v>
      </c>
      <c r="G212" s="582" t="s">
        <v>6232</v>
      </c>
      <c r="H212" s="626">
        <v>60</v>
      </c>
      <c r="I212" s="626">
        <v>60</v>
      </c>
      <c r="J212" s="75" t="s">
        <v>5929</v>
      </c>
      <c r="K212" s="612"/>
      <c r="L212" s="857"/>
      <c r="M212" s="857"/>
      <c r="N212" s="857"/>
    </row>
    <row r="213" spans="1:14" ht="24">
      <c r="A213" s="624" t="s">
        <v>8740</v>
      </c>
      <c r="B213" s="625" t="s">
        <v>8741</v>
      </c>
      <c r="C213" s="625" t="s">
        <v>8742</v>
      </c>
      <c r="D213" s="659">
        <f>511</f>
        <v>511</v>
      </c>
      <c r="E213" s="582" t="s">
        <v>6496</v>
      </c>
      <c r="F213" s="582" t="s">
        <v>1292</v>
      </c>
      <c r="G213" s="582" t="s">
        <v>6232</v>
      </c>
      <c r="H213" s="626">
        <v>12</v>
      </c>
      <c r="I213" s="626">
        <v>12</v>
      </c>
      <c r="J213" s="75" t="s">
        <v>5929</v>
      </c>
      <c r="K213" s="612"/>
      <c r="L213" s="857"/>
      <c r="M213" s="857"/>
      <c r="N213" s="857"/>
    </row>
    <row r="214" spans="1:14" ht="24">
      <c r="A214" s="624" t="s">
        <v>8740</v>
      </c>
      <c r="B214" s="625" t="s">
        <v>8741</v>
      </c>
      <c r="C214" s="625" t="s">
        <v>8743</v>
      </c>
      <c r="D214" s="659">
        <f>455</f>
        <v>455</v>
      </c>
      <c r="E214" s="582" t="s">
        <v>6496</v>
      </c>
      <c r="F214" s="582" t="s">
        <v>1292</v>
      </c>
      <c r="G214" s="582" t="s">
        <v>6232</v>
      </c>
      <c r="H214" s="626">
        <v>36</v>
      </c>
      <c r="I214" s="626">
        <v>36</v>
      </c>
      <c r="J214" s="75" t="s">
        <v>5929</v>
      </c>
      <c r="K214" s="612"/>
      <c r="L214" s="857"/>
      <c r="M214" s="857"/>
      <c r="N214" s="857"/>
    </row>
    <row r="215" spans="1:14" ht="24">
      <c r="A215" s="624" t="s">
        <v>8740</v>
      </c>
      <c r="B215" s="625" t="s">
        <v>8741</v>
      </c>
      <c r="C215" s="625" t="s">
        <v>8744</v>
      </c>
      <c r="D215" s="659">
        <f>416</f>
        <v>416</v>
      </c>
      <c r="E215" s="582" t="s">
        <v>6496</v>
      </c>
      <c r="F215" s="582" t="s">
        <v>1292</v>
      </c>
      <c r="G215" s="582" t="s">
        <v>6232</v>
      </c>
      <c r="H215" s="626">
        <v>60</v>
      </c>
      <c r="I215" s="626">
        <v>60</v>
      </c>
      <c r="J215" s="75" t="s">
        <v>5929</v>
      </c>
      <c r="K215" s="612"/>
      <c r="L215" s="857"/>
      <c r="M215" s="857"/>
      <c r="N215" s="857"/>
    </row>
    <row r="216" spans="1:14" ht="24">
      <c r="A216" s="624" t="s">
        <v>8664</v>
      </c>
      <c r="B216" s="625" t="s">
        <v>8665</v>
      </c>
      <c r="C216" s="625" t="s">
        <v>8666</v>
      </c>
      <c r="D216" s="659">
        <v>576</v>
      </c>
      <c r="E216" s="582" t="s">
        <v>6496</v>
      </c>
      <c r="F216" s="582" t="s">
        <v>1292</v>
      </c>
      <c r="G216" s="582" t="s">
        <v>6232</v>
      </c>
      <c r="H216" s="626">
        <v>12</v>
      </c>
      <c r="I216" s="626">
        <v>12</v>
      </c>
      <c r="J216" s="75" t="s">
        <v>5929</v>
      </c>
      <c r="K216" s="612"/>
      <c r="L216" s="857"/>
      <c r="M216" s="857"/>
      <c r="N216" s="857"/>
    </row>
    <row r="217" spans="1:14" ht="24">
      <c r="A217" s="624" t="s">
        <v>8664</v>
      </c>
      <c r="B217" s="625" t="s">
        <v>8665</v>
      </c>
      <c r="C217" s="625" t="s">
        <v>8667</v>
      </c>
      <c r="D217" s="659">
        <v>512.4</v>
      </c>
      <c r="E217" s="582" t="s">
        <v>6496</v>
      </c>
      <c r="F217" s="582" t="s">
        <v>1292</v>
      </c>
      <c r="G217" s="582" t="s">
        <v>6232</v>
      </c>
      <c r="H217" s="626">
        <v>36</v>
      </c>
      <c r="I217" s="626">
        <v>36</v>
      </c>
      <c r="J217" s="75" t="s">
        <v>5929</v>
      </c>
      <c r="K217" s="612"/>
      <c r="L217" s="857"/>
      <c r="M217" s="857"/>
      <c r="N217" s="857"/>
    </row>
    <row r="218" spans="1:14" ht="24">
      <c r="A218" s="624" t="s">
        <v>8664</v>
      </c>
      <c r="B218" s="625" t="s">
        <v>8665</v>
      </c>
      <c r="C218" s="625" t="s">
        <v>8668</v>
      </c>
      <c r="D218" s="659">
        <v>469.2</v>
      </c>
      <c r="E218" s="582" t="s">
        <v>6496</v>
      </c>
      <c r="F218" s="582" t="s">
        <v>1292</v>
      </c>
      <c r="G218" s="582" t="s">
        <v>6232</v>
      </c>
      <c r="H218" s="626">
        <v>60</v>
      </c>
      <c r="I218" s="626">
        <v>60</v>
      </c>
      <c r="J218" s="75" t="s">
        <v>5929</v>
      </c>
      <c r="K218" s="612"/>
      <c r="L218" s="857"/>
      <c r="M218" s="857"/>
      <c r="N218" s="857"/>
    </row>
    <row r="219" spans="1:14" ht="24">
      <c r="A219" s="624" t="s">
        <v>8479</v>
      </c>
      <c r="B219" s="625" t="s">
        <v>8480</v>
      </c>
      <c r="C219" s="625" t="s">
        <v>8480</v>
      </c>
      <c r="D219" s="659">
        <v>207</v>
      </c>
      <c r="E219" s="582" t="s">
        <v>6496</v>
      </c>
      <c r="F219" s="582" t="s">
        <v>7167</v>
      </c>
      <c r="G219" s="582" t="s">
        <v>6232</v>
      </c>
      <c r="H219" s="626">
        <v>12</v>
      </c>
      <c r="I219" s="626">
        <v>12</v>
      </c>
      <c r="J219" s="75" t="s">
        <v>5929</v>
      </c>
      <c r="K219" s="612"/>
      <c r="L219" s="857"/>
      <c r="M219" s="857"/>
      <c r="N219" s="857"/>
    </row>
    <row r="220" spans="1:14" ht="24">
      <c r="A220" s="624" t="s">
        <v>8479</v>
      </c>
      <c r="B220" s="625" t="s">
        <v>8480</v>
      </c>
      <c r="C220" s="625" t="s">
        <v>8480</v>
      </c>
      <c r="D220" s="659">
        <v>180</v>
      </c>
      <c r="E220" s="582" t="s">
        <v>6496</v>
      </c>
      <c r="F220" s="582" t="s">
        <v>7167</v>
      </c>
      <c r="G220" s="582" t="s">
        <v>6232</v>
      </c>
      <c r="H220" s="626">
        <v>36</v>
      </c>
      <c r="I220" s="626">
        <v>36</v>
      </c>
      <c r="J220" s="75" t="s">
        <v>5929</v>
      </c>
      <c r="K220" s="612"/>
      <c r="L220" s="857"/>
      <c r="M220" s="857"/>
      <c r="N220" s="857"/>
    </row>
    <row r="221" spans="1:14" ht="24">
      <c r="A221" s="624" t="s">
        <v>8479</v>
      </c>
      <c r="B221" s="625" t="s">
        <v>8480</v>
      </c>
      <c r="C221" s="625" t="s">
        <v>8480</v>
      </c>
      <c r="D221" s="659">
        <v>162</v>
      </c>
      <c r="E221" s="582" t="s">
        <v>6496</v>
      </c>
      <c r="F221" s="582" t="s">
        <v>7167</v>
      </c>
      <c r="G221" s="582" t="s">
        <v>6232</v>
      </c>
      <c r="H221" s="626">
        <v>60</v>
      </c>
      <c r="I221" s="626">
        <v>60</v>
      </c>
      <c r="J221" s="75" t="s">
        <v>5929</v>
      </c>
      <c r="K221" s="612"/>
      <c r="L221" s="857"/>
      <c r="M221" s="857"/>
      <c r="N221" s="857"/>
    </row>
    <row r="222" spans="1:14" ht="24">
      <c r="A222" s="624" t="s">
        <v>8745</v>
      </c>
      <c r="B222" s="625" t="s">
        <v>8731</v>
      </c>
      <c r="C222" s="625" t="s">
        <v>8732</v>
      </c>
      <c r="D222" s="659">
        <f>220</f>
        <v>220</v>
      </c>
      <c r="E222" s="582" t="s">
        <v>6496</v>
      </c>
      <c r="F222" s="582" t="s">
        <v>7167</v>
      </c>
      <c r="G222" s="582" t="s">
        <v>6232</v>
      </c>
      <c r="H222" s="626">
        <v>12</v>
      </c>
      <c r="I222" s="626">
        <v>12</v>
      </c>
      <c r="J222" s="75" t="s">
        <v>5929</v>
      </c>
      <c r="K222" s="612"/>
      <c r="L222" s="857"/>
      <c r="M222" s="857"/>
      <c r="N222" s="857"/>
    </row>
    <row r="223" spans="1:14" ht="24">
      <c r="A223" s="624" t="s">
        <v>8745</v>
      </c>
      <c r="B223" s="625" t="s">
        <v>8731</v>
      </c>
      <c r="C223" s="625" t="s">
        <v>8733</v>
      </c>
      <c r="D223" s="659">
        <f>192</f>
        <v>192</v>
      </c>
      <c r="E223" s="582" t="s">
        <v>6496</v>
      </c>
      <c r="F223" s="582" t="s">
        <v>7167</v>
      </c>
      <c r="G223" s="582" t="s">
        <v>6232</v>
      </c>
      <c r="H223" s="626">
        <v>36</v>
      </c>
      <c r="I223" s="626">
        <v>36</v>
      </c>
      <c r="J223" s="75" t="s">
        <v>5929</v>
      </c>
      <c r="K223" s="612"/>
      <c r="L223" s="857"/>
      <c r="M223" s="857"/>
      <c r="N223" s="857"/>
    </row>
    <row r="224" spans="1:14" ht="24">
      <c r="A224" s="624" t="s">
        <v>8745</v>
      </c>
      <c r="B224" s="625" t="s">
        <v>8731</v>
      </c>
      <c r="C224" s="625" t="s">
        <v>8734</v>
      </c>
      <c r="D224" s="659">
        <f>173</f>
        <v>173</v>
      </c>
      <c r="E224" s="582" t="s">
        <v>6496</v>
      </c>
      <c r="F224" s="582" t="s">
        <v>7167</v>
      </c>
      <c r="G224" s="582" t="s">
        <v>6232</v>
      </c>
      <c r="H224" s="626">
        <v>60</v>
      </c>
      <c r="I224" s="626">
        <v>60</v>
      </c>
      <c r="J224" s="75" t="s">
        <v>5929</v>
      </c>
      <c r="K224" s="612"/>
      <c r="L224" s="857"/>
      <c r="M224" s="857"/>
      <c r="N224" s="857"/>
    </row>
    <row r="225" spans="1:14" ht="24">
      <c r="A225" s="624" t="s">
        <v>8669</v>
      </c>
      <c r="B225" s="625" t="s">
        <v>8655</v>
      </c>
      <c r="C225" s="625" t="s">
        <v>8656</v>
      </c>
      <c r="D225" s="659">
        <f>233</f>
        <v>233</v>
      </c>
      <c r="E225" s="582" t="s">
        <v>6496</v>
      </c>
      <c r="F225" s="582" t="s">
        <v>7167</v>
      </c>
      <c r="G225" s="582" t="s">
        <v>6232</v>
      </c>
      <c r="H225" s="626">
        <v>12</v>
      </c>
      <c r="I225" s="626">
        <v>12</v>
      </c>
      <c r="J225" s="75" t="s">
        <v>5929</v>
      </c>
      <c r="K225" s="612"/>
      <c r="L225" s="857"/>
      <c r="M225" s="857"/>
      <c r="N225" s="857"/>
    </row>
    <row r="226" spans="1:14" ht="24">
      <c r="A226" s="624" t="s">
        <v>8669</v>
      </c>
      <c r="B226" s="625" t="s">
        <v>8655</v>
      </c>
      <c r="C226" s="625" t="s">
        <v>8657</v>
      </c>
      <c r="D226" s="659">
        <f>202</f>
        <v>202</v>
      </c>
      <c r="E226" s="582" t="s">
        <v>6496</v>
      </c>
      <c r="F226" s="582" t="s">
        <v>7167</v>
      </c>
      <c r="G226" s="582" t="s">
        <v>6232</v>
      </c>
      <c r="H226" s="626">
        <v>36</v>
      </c>
      <c r="I226" s="626">
        <v>36</v>
      </c>
      <c r="J226" s="75" t="s">
        <v>5929</v>
      </c>
      <c r="K226" s="612"/>
      <c r="L226" s="857"/>
      <c r="M226" s="857"/>
      <c r="N226" s="857"/>
    </row>
    <row r="227" spans="1:14" ht="24">
      <c r="A227" s="624" t="s">
        <v>8669</v>
      </c>
      <c r="B227" s="625" t="s">
        <v>8655</v>
      </c>
      <c r="C227" s="625" t="s">
        <v>8658</v>
      </c>
      <c r="D227" s="659">
        <f>182</f>
        <v>182</v>
      </c>
      <c r="E227" s="582" t="s">
        <v>6496</v>
      </c>
      <c r="F227" s="582" t="s">
        <v>7167</v>
      </c>
      <c r="G227" s="582" t="s">
        <v>6232</v>
      </c>
      <c r="H227" s="626">
        <v>60</v>
      </c>
      <c r="I227" s="626">
        <v>60</v>
      </c>
      <c r="J227" s="75" t="s">
        <v>5929</v>
      </c>
      <c r="K227" s="612"/>
      <c r="L227" s="857"/>
      <c r="M227" s="857"/>
      <c r="N227" s="857"/>
    </row>
    <row r="228" spans="1:14" ht="24">
      <c r="A228" s="624" t="s">
        <v>8481</v>
      </c>
      <c r="B228" s="625" t="s">
        <v>8482</v>
      </c>
      <c r="C228" s="625" t="s">
        <v>8482</v>
      </c>
      <c r="D228" s="659">
        <v>281</v>
      </c>
      <c r="E228" s="582" t="s">
        <v>6496</v>
      </c>
      <c r="F228" s="582" t="s">
        <v>7167</v>
      </c>
      <c r="G228" s="582" t="s">
        <v>6232</v>
      </c>
      <c r="H228" s="626">
        <v>12</v>
      </c>
      <c r="I228" s="626">
        <v>12</v>
      </c>
      <c r="J228" s="75" t="s">
        <v>5929</v>
      </c>
      <c r="K228" s="612"/>
      <c r="L228" s="857"/>
      <c r="M228" s="857"/>
      <c r="N228" s="857"/>
    </row>
    <row r="229" spans="1:14" ht="24">
      <c r="A229" s="624" t="s">
        <v>8481</v>
      </c>
      <c r="B229" s="625" t="s">
        <v>8482</v>
      </c>
      <c r="C229" s="625" t="s">
        <v>8482</v>
      </c>
      <c r="D229" s="659">
        <v>246</v>
      </c>
      <c r="E229" s="582" t="s">
        <v>6496</v>
      </c>
      <c r="F229" s="582" t="s">
        <v>7167</v>
      </c>
      <c r="G229" s="582" t="s">
        <v>6232</v>
      </c>
      <c r="H229" s="626">
        <v>36</v>
      </c>
      <c r="I229" s="626">
        <v>36</v>
      </c>
      <c r="J229" s="75" t="s">
        <v>5929</v>
      </c>
      <c r="K229" s="612"/>
      <c r="L229" s="857"/>
      <c r="M229" s="857"/>
      <c r="N229" s="857"/>
    </row>
    <row r="230" spans="1:14" ht="24">
      <c r="A230" s="624" t="s">
        <v>8481</v>
      </c>
      <c r="B230" s="625" t="s">
        <v>8482</v>
      </c>
      <c r="C230" s="625" t="s">
        <v>8482</v>
      </c>
      <c r="D230" s="659">
        <v>222</v>
      </c>
      <c r="E230" s="582" t="s">
        <v>6496</v>
      </c>
      <c r="F230" s="582" t="s">
        <v>7167</v>
      </c>
      <c r="G230" s="582" t="s">
        <v>6232</v>
      </c>
      <c r="H230" s="626">
        <v>60</v>
      </c>
      <c r="I230" s="626">
        <v>60</v>
      </c>
      <c r="J230" s="75" t="s">
        <v>5929</v>
      </c>
      <c r="K230" s="612"/>
      <c r="L230" s="857"/>
      <c r="M230" s="857"/>
      <c r="N230" s="857"/>
    </row>
    <row r="231" spans="1:14" ht="24">
      <c r="A231" s="624" t="s">
        <v>8746</v>
      </c>
      <c r="B231" s="625" t="s">
        <v>8736</v>
      </c>
      <c r="C231" s="625" t="s">
        <v>8737</v>
      </c>
      <c r="D231" s="659">
        <f>299</f>
        <v>299</v>
      </c>
      <c r="E231" s="582" t="s">
        <v>6496</v>
      </c>
      <c r="F231" s="582" t="s">
        <v>7167</v>
      </c>
      <c r="G231" s="582" t="s">
        <v>6232</v>
      </c>
      <c r="H231" s="626">
        <v>12</v>
      </c>
      <c r="I231" s="626">
        <v>12</v>
      </c>
      <c r="J231" s="75" t="s">
        <v>5929</v>
      </c>
      <c r="K231" s="612"/>
      <c r="L231" s="857"/>
      <c r="M231" s="857"/>
      <c r="N231" s="857"/>
    </row>
    <row r="232" spans="1:14" ht="24">
      <c r="A232" s="624" t="s">
        <v>8746</v>
      </c>
      <c r="B232" s="625" t="s">
        <v>8736</v>
      </c>
      <c r="C232" s="625" t="s">
        <v>8738</v>
      </c>
      <c r="D232" s="659">
        <f>262</f>
        <v>262</v>
      </c>
      <c r="E232" s="582" t="s">
        <v>6496</v>
      </c>
      <c r="F232" s="582" t="s">
        <v>7167</v>
      </c>
      <c r="G232" s="582" t="s">
        <v>6232</v>
      </c>
      <c r="H232" s="626">
        <v>36</v>
      </c>
      <c r="I232" s="626">
        <v>36</v>
      </c>
      <c r="J232" s="75" t="s">
        <v>5929</v>
      </c>
      <c r="K232" s="612"/>
      <c r="L232" s="857"/>
      <c r="M232" s="857"/>
      <c r="N232" s="857"/>
    </row>
    <row r="233" spans="1:14" ht="24">
      <c r="A233" s="624" t="s">
        <v>8746</v>
      </c>
      <c r="B233" s="625" t="s">
        <v>8736</v>
      </c>
      <c r="C233" s="625" t="s">
        <v>8739</v>
      </c>
      <c r="D233" s="659">
        <f>236</f>
        <v>236</v>
      </c>
      <c r="E233" s="582" t="s">
        <v>6496</v>
      </c>
      <c r="F233" s="582" t="s">
        <v>7167</v>
      </c>
      <c r="G233" s="582" t="s">
        <v>6232</v>
      </c>
      <c r="H233" s="626">
        <v>60</v>
      </c>
      <c r="I233" s="626">
        <v>60</v>
      </c>
      <c r="J233" s="75" t="s">
        <v>5929</v>
      </c>
      <c r="K233" s="612"/>
      <c r="L233" s="857"/>
      <c r="M233" s="857"/>
      <c r="N233" s="857"/>
    </row>
    <row r="234" spans="1:14" ht="24">
      <c r="A234" s="624" t="s">
        <v>8670</v>
      </c>
      <c r="B234" s="625" t="s">
        <v>8660</v>
      </c>
      <c r="C234" s="625" t="s">
        <v>8661</v>
      </c>
      <c r="D234" s="659">
        <f>316</f>
        <v>316</v>
      </c>
      <c r="E234" s="582" t="s">
        <v>6496</v>
      </c>
      <c r="F234" s="582" t="s">
        <v>7167</v>
      </c>
      <c r="G234" s="582" t="s">
        <v>6232</v>
      </c>
      <c r="H234" s="626">
        <v>12</v>
      </c>
      <c r="I234" s="626">
        <v>12</v>
      </c>
      <c r="J234" s="75" t="s">
        <v>5929</v>
      </c>
      <c r="K234" s="612"/>
      <c r="L234" s="857"/>
      <c r="M234" s="857"/>
      <c r="N234" s="857"/>
    </row>
    <row r="235" spans="1:14" ht="24">
      <c r="A235" s="624" t="s">
        <v>8670</v>
      </c>
      <c r="B235" s="625" t="s">
        <v>8660</v>
      </c>
      <c r="C235" s="625" t="s">
        <v>8662</v>
      </c>
      <c r="D235" s="659">
        <f>276</f>
        <v>276</v>
      </c>
      <c r="E235" s="582" t="s">
        <v>6496</v>
      </c>
      <c r="F235" s="582" t="s">
        <v>7167</v>
      </c>
      <c r="G235" s="582" t="s">
        <v>6232</v>
      </c>
      <c r="H235" s="626">
        <v>36</v>
      </c>
      <c r="I235" s="626">
        <v>36</v>
      </c>
      <c r="J235" s="75" t="s">
        <v>5929</v>
      </c>
      <c r="K235" s="612"/>
      <c r="L235" s="857"/>
      <c r="M235" s="857"/>
      <c r="N235" s="857"/>
    </row>
    <row r="236" spans="1:14" ht="24">
      <c r="A236" s="624" t="s">
        <v>8670</v>
      </c>
      <c r="B236" s="625" t="s">
        <v>8660</v>
      </c>
      <c r="C236" s="625" t="s">
        <v>8663</v>
      </c>
      <c r="D236" s="659">
        <f>249</f>
        <v>249</v>
      </c>
      <c r="E236" s="582" t="s">
        <v>6496</v>
      </c>
      <c r="F236" s="582" t="s">
        <v>7167</v>
      </c>
      <c r="G236" s="582" t="s">
        <v>6232</v>
      </c>
      <c r="H236" s="626">
        <v>60</v>
      </c>
      <c r="I236" s="626">
        <v>60</v>
      </c>
      <c r="J236" s="75" t="s">
        <v>5929</v>
      </c>
      <c r="K236" s="612"/>
      <c r="L236" s="857"/>
      <c r="M236" s="857"/>
      <c r="N236" s="857"/>
    </row>
    <row r="237" spans="1:14" ht="24">
      <c r="A237" s="624" t="s">
        <v>8483</v>
      </c>
      <c r="B237" s="625" t="s">
        <v>8484</v>
      </c>
      <c r="C237" s="625" t="s">
        <v>8484</v>
      </c>
      <c r="D237" s="659">
        <v>480</v>
      </c>
      <c r="E237" s="582" t="s">
        <v>6496</v>
      </c>
      <c r="F237" s="582" t="s">
        <v>7167</v>
      </c>
      <c r="G237" s="582" t="s">
        <v>6232</v>
      </c>
      <c r="H237" s="626">
        <v>12</v>
      </c>
      <c r="I237" s="626">
        <v>12</v>
      </c>
      <c r="J237" s="75" t="s">
        <v>5929</v>
      </c>
      <c r="K237" s="612"/>
      <c r="L237" s="857"/>
      <c r="M237" s="857"/>
      <c r="N237" s="857"/>
    </row>
    <row r="238" spans="1:14" ht="24">
      <c r="A238" s="624" t="s">
        <v>8483</v>
      </c>
      <c r="B238" s="625" t="s">
        <v>8484</v>
      </c>
      <c r="C238" s="625" t="s">
        <v>8484</v>
      </c>
      <c r="D238" s="659">
        <v>427</v>
      </c>
      <c r="E238" s="582" t="s">
        <v>6496</v>
      </c>
      <c r="F238" s="582" t="s">
        <v>7167</v>
      </c>
      <c r="G238" s="582" t="s">
        <v>6232</v>
      </c>
      <c r="H238" s="626">
        <v>36</v>
      </c>
      <c r="I238" s="626">
        <v>36</v>
      </c>
      <c r="J238" s="75" t="s">
        <v>5929</v>
      </c>
      <c r="K238" s="612"/>
      <c r="L238" s="857"/>
      <c r="M238" s="857"/>
      <c r="N238" s="857"/>
    </row>
    <row r="239" spans="1:14" ht="24">
      <c r="A239" s="624" t="s">
        <v>8483</v>
      </c>
      <c r="B239" s="625" t="s">
        <v>8484</v>
      </c>
      <c r="C239" s="625" t="s">
        <v>8484</v>
      </c>
      <c r="D239" s="659">
        <v>391</v>
      </c>
      <c r="E239" s="582" t="s">
        <v>6496</v>
      </c>
      <c r="F239" s="582" t="s">
        <v>7167</v>
      </c>
      <c r="G239" s="582" t="s">
        <v>6232</v>
      </c>
      <c r="H239" s="626">
        <v>60</v>
      </c>
      <c r="I239" s="626">
        <v>60</v>
      </c>
      <c r="J239" s="75" t="s">
        <v>5929</v>
      </c>
      <c r="K239" s="612"/>
      <c r="L239" s="857"/>
      <c r="M239" s="857"/>
      <c r="N239" s="857"/>
    </row>
    <row r="240" spans="1:14" ht="24">
      <c r="A240" s="624" t="s">
        <v>8747</v>
      </c>
      <c r="B240" s="625" t="s">
        <v>8741</v>
      </c>
      <c r="C240" s="625" t="s">
        <v>8742</v>
      </c>
      <c r="D240" s="659">
        <f>511</f>
        <v>511</v>
      </c>
      <c r="E240" s="582" t="s">
        <v>6496</v>
      </c>
      <c r="F240" s="582" t="s">
        <v>7167</v>
      </c>
      <c r="G240" s="582" t="s">
        <v>6232</v>
      </c>
      <c r="H240" s="626">
        <v>12</v>
      </c>
      <c r="I240" s="626">
        <v>12</v>
      </c>
      <c r="J240" s="75" t="s">
        <v>5929</v>
      </c>
      <c r="K240" s="612"/>
      <c r="L240" s="857"/>
      <c r="M240" s="857"/>
      <c r="N240" s="857"/>
    </row>
    <row r="241" spans="1:14" ht="24">
      <c r="A241" s="624" t="s">
        <v>8747</v>
      </c>
      <c r="B241" s="625" t="s">
        <v>8741</v>
      </c>
      <c r="C241" s="625" t="s">
        <v>8743</v>
      </c>
      <c r="D241" s="659">
        <f>455</f>
        <v>455</v>
      </c>
      <c r="E241" s="582" t="s">
        <v>6496</v>
      </c>
      <c r="F241" s="582" t="s">
        <v>7167</v>
      </c>
      <c r="G241" s="582" t="s">
        <v>6232</v>
      </c>
      <c r="H241" s="626">
        <v>36</v>
      </c>
      <c r="I241" s="626">
        <v>36</v>
      </c>
      <c r="J241" s="75" t="s">
        <v>5929</v>
      </c>
      <c r="K241" s="612"/>
      <c r="L241" s="857"/>
      <c r="M241" s="857"/>
      <c r="N241" s="857"/>
    </row>
    <row r="242" spans="1:14" ht="24">
      <c r="A242" s="624" t="s">
        <v>8747</v>
      </c>
      <c r="B242" s="625" t="s">
        <v>8741</v>
      </c>
      <c r="C242" s="625" t="s">
        <v>8744</v>
      </c>
      <c r="D242" s="659">
        <f>416</f>
        <v>416</v>
      </c>
      <c r="E242" s="582" t="s">
        <v>6496</v>
      </c>
      <c r="F242" s="582" t="s">
        <v>7167</v>
      </c>
      <c r="G242" s="582" t="s">
        <v>6232</v>
      </c>
      <c r="H242" s="626">
        <v>60</v>
      </c>
      <c r="I242" s="626">
        <v>60</v>
      </c>
      <c r="J242" s="75" t="s">
        <v>5929</v>
      </c>
      <c r="K242" s="612"/>
      <c r="L242" s="857"/>
      <c r="M242" s="857"/>
      <c r="N242" s="857"/>
    </row>
    <row r="243" spans="1:14" ht="24">
      <c r="A243" s="624" t="s">
        <v>8671</v>
      </c>
      <c r="B243" s="625" t="s">
        <v>8665</v>
      </c>
      <c r="C243" s="625" t="s">
        <v>8666</v>
      </c>
      <c r="D243" s="659">
        <f>539</f>
        <v>539</v>
      </c>
      <c r="E243" s="582" t="s">
        <v>6496</v>
      </c>
      <c r="F243" s="582" t="s">
        <v>7167</v>
      </c>
      <c r="G243" s="582" t="s">
        <v>6232</v>
      </c>
      <c r="H243" s="626">
        <v>12</v>
      </c>
      <c r="I243" s="626">
        <v>12</v>
      </c>
      <c r="J243" s="75" t="s">
        <v>5929</v>
      </c>
      <c r="K243" s="612"/>
      <c r="L243" s="857"/>
      <c r="M243" s="857"/>
      <c r="N243" s="857"/>
    </row>
    <row r="244" spans="1:14" ht="24">
      <c r="A244" s="624" t="s">
        <v>8671</v>
      </c>
      <c r="B244" s="625" t="s">
        <v>8665</v>
      </c>
      <c r="C244" s="625" t="s">
        <v>8667</v>
      </c>
      <c r="D244" s="659">
        <f>480</f>
        <v>480</v>
      </c>
      <c r="E244" s="582" t="s">
        <v>6496</v>
      </c>
      <c r="F244" s="582" t="s">
        <v>7167</v>
      </c>
      <c r="G244" s="582" t="s">
        <v>6232</v>
      </c>
      <c r="H244" s="626">
        <v>36</v>
      </c>
      <c r="I244" s="626">
        <v>36</v>
      </c>
      <c r="J244" s="75" t="s">
        <v>5929</v>
      </c>
      <c r="K244" s="612"/>
      <c r="L244" s="857"/>
      <c r="M244" s="857"/>
      <c r="N244" s="857"/>
    </row>
    <row r="245" spans="1:14" ht="24">
      <c r="A245" s="624" t="s">
        <v>8671</v>
      </c>
      <c r="B245" s="625" t="s">
        <v>8665</v>
      </c>
      <c r="C245" s="625" t="s">
        <v>8668</v>
      </c>
      <c r="D245" s="659">
        <f>439</f>
        <v>439</v>
      </c>
      <c r="E245" s="582" t="s">
        <v>6496</v>
      </c>
      <c r="F245" s="582" t="s">
        <v>7167</v>
      </c>
      <c r="G245" s="582" t="s">
        <v>6232</v>
      </c>
      <c r="H245" s="626">
        <v>60</v>
      </c>
      <c r="I245" s="626">
        <v>60</v>
      </c>
      <c r="J245" s="75" t="s">
        <v>5929</v>
      </c>
      <c r="K245" s="612"/>
      <c r="L245" s="857"/>
      <c r="M245" s="857"/>
      <c r="N245" s="857"/>
    </row>
    <row r="246" spans="1:14" ht="12.75" thickBot="1">
      <c r="A246" s="429"/>
      <c r="B246" s="430"/>
      <c r="C246" s="430"/>
      <c r="D246" s="19"/>
      <c r="E246" s="20"/>
      <c r="F246" s="20"/>
      <c r="G246" s="20"/>
      <c r="H246" s="431"/>
      <c r="I246" s="431"/>
      <c r="L246" s="857"/>
      <c r="M246" s="857"/>
      <c r="N246" s="857"/>
    </row>
    <row r="247" spans="1:14" ht="24.75" thickBot="1">
      <c r="A247" s="335" t="s">
        <v>0</v>
      </c>
      <c r="B247" s="432" t="s">
        <v>1</v>
      </c>
      <c r="C247" s="336" t="s">
        <v>2</v>
      </c>
      <c r="D247" s="565" t="s">
        <v>3498</v>
      </c>
      <c r="E247" s="594" t="s">
        <v>6494</v>
      </c>
      <c r="F247" s="564" t="s">
        <v>4</v>
      </c>
      <c r="G247" s="426" t="s">
        <v>8398</v>
      </c>
      <c r="H247" s="431"/>
      <c r="I247" s="431"/>
      <c r="L247" s="857"/>
      <c r="M247" s="857"/>
      <c r="N247" s="857"/>
    </row>
    <row r="248" spans="1:14" ht="12.75" thickBot="1">
      <c r="A248" s="337" t="s">
        <v>8485</v>
      </c>
      <c r="B248" s="351"/>
      <c r="C248" s="351"/>
      <c r="D248" s="390"/>
      <c r="E248" s="390"/>
      <c r="F248" s="390"/>
      <c r="G248" s="395"/>
      <c r="H248" s="431"/>
      <c r="I248" s="431"/>
      <c r="L248" s="857"/>
      <c r="M248" s="857"/>
      <c r="N248" s="857"/>
    </row>
    <row r="249" spans="1:14" ht="60">
      <c r="A249" s="627" t="s">
        <v>8486</v>
      </c>
      <c r="B249" s="622" t="s">
        <v>8487</v>
      </c>
      <c r="C249" s="628" t="s">
        <v>8565</v>
      </c>
      <c r="D249" s="581">
        <v>0</v>
      </c>
      <c r="E249" s="582" t="s">
        <v>6495</v>
      </c>
      <c r="F249" s="582" t="s">
        <v>5</v>
      </c>
      <c r="G249" s="582" t="s">
        <v>3663</v>
      </c>
      <c r="H249" s="431"/>
      <c r="I249" s="431"/>
      <c r="L249" s="857"/>
      <c r="M249" s="857"/>
      <c r="N249" s="857"/>
    </row>
    <row r="250" spans="1:14" ht="60">
      <c r="A250" s="627" t="s">
        <v>8488</v>
      </c>
      <c r="B250" s="622" t="s">
        <v>8489</v>
      </c>
      <c r="C250" s="628" t="s">
        <v>8566</v>
      </c>
      <c r="D250" s="581">
        <v>0</v>
      </c>
      <c r="E250" s="582" t="s">
        <v>6495</v>
      </c>
      <c r="F250" s="582" t="s">
        <v>5</v>
      </c>
      <c r="G250" s="582" t="s">
        <v>3663</v>
      </c>
      <c r="H250" s="431"/>
      <c r="I250" s="431"/>
      <c r="L250" s="857"/>
      <c r="M250" s="857"/>
      <c r="N250" s="857"/>
    </row>
    <row r="251" spans="1:14" ht="60">
      <c r="A251" s="627" t="s">
        <v>8490</v>
      </c>
      <c r="B251" s="622" t="s">
        <v>8491</v>
      </c>
      <c r="C251" s="628" t="s">
        <v>8567</v>
      </c>
      <c r="D251" s="581">
        <v>0</v>
      </c>
      <c r="E251" s="582" t="s">
        <v>6495</v>
      </c>
      <c r="F251" s="582" t="s">
        <v>5</v>
      </c>
      <c r="G251" s="582" t="s">
        <v>3663</v>
      </c>
      <c r="H251" s="431"/>
      <c r="I251" s="431"/>
      <c r="L251" s="857"/>
      <c r="M251" s="857"/>
      <c r="N251" s="857"/>
    </row>
    <row r="252" spans="1:14" ht="60">
      <c r="A252" s="627" t="s">
        <v>8492</v>
      </c>
      <c r="B252" s="622" t="s">
        <v>8493</v>
      </c>
      <c r="C252" s="628" t="s">
        <v>8568</v>
      </c>
      <c r="D252" s="581">
        <v>300</v>
      </c>
      <c r="E252" s="582" t="s">
        <v>6495</v>
      </c>
      <c r="F252" s="582" t="s">
        <v>5</v>
      </c>
      <c r="G252" s="582" t="s">
        <v>3663</v>
      </c>
      <c r="H252" s="431"/>
      <c r="I252" s="613"/>
      <c r="L252" s="857"/>
      <c r="M252" s="857"/>
      <c r="N252" s="857"/>
    </row>
    <row r="253" spans="1:14" ht="60">
      <c r="A253" s="627" t="s">
        <v>8494</v>
      </c>
      <c r="B253" s="622" t="s">
        <v>8495</v>
      </c>
      <c r="C253" s="628" t="s">
        <v>8569</v>
      </c>
      <c r="D253" s="581">
        <v>300</v>
      </c>
      <c r="E253" s="582" t="s">
        <v>6495</v>
      </c>
      <c r="F253" s="582" t="s">
        <v>5</v>
      </c>
      <c r="G253" s="582" t="s">
        <v>3663</v>
      </c>
      <c r="H253" s="431"/>
      <c r="I253" s="613"/>
      <c r="L253" s="857"/>
      <c r="M253" s="857"/>
      <c r="N253" s="857"/>
    </row>
    <row r="254" spans="1:14" ht="60">
      <c r="A254" s="627" t="s">
        <v>8496</v>
      </c>
      <c r="B254" s="622" t="s">
        <v>8497</v>
      </c>
      <c r="C254" s="628" t="s">
        <v>8570</v>
      </c>
      <c r="D254" s="581">
        <v>300</v>
      </c>
      <c r="E254" s="582" t="s">
        <v>6495</v>
      </c>
      <c r="F254" s="582" t="s">
        <v>5</v>
      </c>
      <c r="G254" s="582" t="s">
        <v>3663</v>
      </c>
      <c r="H254" s="431"/>
      <c r="I254" s="613"/>
      <c r="L254" s="857"/>
      <c r="M254" s="857"/>
      <c r="N254" s="857"/>
    </row>
    <row r="255" spans="1:14" ht="14.25">
      <c r="A255" s="429"/>
      <c r="B255" s="430"/>
      <c r="C255" s="430"/>
      <c r="D255" s="19"/>
      <c r="E255" s="20"/>
      <c r="F255" s="20"/>
      <c r="G255" s="20"/>
      <c r="H255" s="431"/>
      <c r="I255" s="431"/>
      <c r="L255" s="574"/>
      <c r="M255" s="574"/>
    </row>
    <row r="256" spans="1:14">
      <c r="A256" s="331" t="s">
        <v>160</v>
      </c>
      <c r="C256" s="387" t="s">
        <v>8399</v>
      </c>
    </row>
    <row r="257" spans="1:10">
      <c r="A257" s="466" t="s">
        <v>5</v>
      </c>
      <c r="B257" s="331" t="s">
        <v>161</v>
      </c>
      <c r="C257" s="854" t="s">
        <v>8400</v>
      </c>
    </row>
    <row r="258" spans="1:10">
      <c r="A258" s="466" t="s">
        <v>7</v>
      </c>
      <c r="B258" s="442" t="s">
        <v>162</v>
      </c>
      <c r="C258" s="854" t="s">
        <v>8401</v>
      </c>
    </row>
    <row r="259" spans="1:10">
      <c r="A259" s="466" t="s">
        <v>163</v>
      </c>
      <c r="B259" s="331" t="s">
        <v>164</v>
      </c>
      <c r="C259" s="388" t="s">
        <v>8402</v>
      </c>
    </row>
    <row r="260" spans="1:10">
      <c r="A260" s="466" t="s">
        <v>165</v>
      </c>
      <c r="B260" s="331" t="s">
        <v>166</v>
      </c>
      <c r="C260" s="388" t="s">
        <v>8403</v>
      </c>
    </row>
    <row r="261" spans="1:10">
      <c r="A261" s="466" t="s">
        <v>167</v>
      </c>
      <c r="B261" s="331" t="s">
        <v>168</v>
      </c>
      <c r="C261" s="388" t="s">
        <v>8404</v>
      </c>
    </row>
    <row r="262" spans="1:10">
      <c r="A262" s="466" t="s">
        <v>169</v>
      </c>
      <c r="B262" s="331" t="s">
        <v>170</v>
      </c>
      <c r="C262" s="854" t="s">
        <v>8405</v>
      </c>
    </row>
    <row r="263" spans="1:10">
      <c r="A263" s="466" t="s">
        <v>1292</v>
      </c>
      <c r="B263" s="331" t="s">
        <v>1295</v>
      </c>
      <c r="C263" s="849" t="s">
        <v>8406</v>
      </c>
    </row>
    <row r="264" spans="1:10">
      <c r="A264" s="466" t="s">
        <v>1293</v>
      </c>
      <c r="B264" s="331" t="s">
        <v>1296</v>
      </c>
      <c r="C264" s="854" t="s">
        <v>8407</v>
      </c>
    </row>
    <row r="265" spans="1:10">
      <c r="A265" s="466" t="s">
        <v>1425</v>
      </c>
      <c r="B265" s="331" t="s">
        <v>1424</v>
      </c>
      <c r="C265" s="384"/>
    </row>
    <row r="266" spans="1:10">
      <c r="A266" s="466" t="s">
        <v>1294</v>
      </c>
      <c r="B266" s="331" t="s">
        <v>1297</v>
      </c>
      <c r="C266" s="849"/>
    </row>
    <row r="267" spans="1:10">
      <c r="A267" s="466" t="s">
        <v>171</v>
      </c>
      <c r="B267" s="331" t="s">
        <v>172</v>
      </c>
      <c r="C267" s="384"/>
    </row>
    <row r="268" spans="1:10" s="344" customFormat="1">
      <c r="A268" s="466" t="s">
        <v>5415</v>
      </c>
      <c r="B268" s="331" t="s">
        <v>5416</v>
      </c>
      <c r="C268" s="864"/>
      <c r="D268" s="331"/>
      <c r="E268" s="331"/>
      <c r="F268" s="331"/>
      <c r="G268" s="331"/>
      <c r="H268" s="331"/>
      <c r="I268" s="331"/>
      <c r="J268" s="331"/>
    </row>
    <row r="269" spans="1:10" ht="13.5">
      <c r="A269" s="466" t="s">
        <v>7167</v>
      </c>
      <c r="B269" s="331" t="s">
        <v>7168</v>
      </c>
      <c r="C269" s="176"/>
      <c r="H269" s="574"/>
      <c r="I269" s="574"/>
    </row>
    <row r="270" spans="1:10">
      <c r="A270" s="26" t="s">
        <v>7712</v>
      </c>
      <c r="B270" s="849" t="s">
        <v>9836</v>
      </c>
    </row>
  </sheetData>
  <sheetProtection algorithmName="SHA-512" hashValue="+Kzy2oCcNm55Owkcw+598TaHTW2/QZ4ONRJJQWbJv8dyZ3mVTHjMJrBu+aiOlBKJkUo30a7CPHJFYzLBa79LiQ==" saltValue="/GxWa0Jeg9+XIiXv/oWNlw==" spinCount="100000" sheet="1" objects="1" scenarios="1"/>
  <phoneticPr fontId="123" type="noConversion"/>
  <pageMargins left="0.5" right="0.5" top="1" bottom="0.92" header="0.5" footer="0.22"/>
  <pageSetup scale="35" fitToHeight="2"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zoomScaleNormal="100" workbookViewId="0"/>
  </sheetViews>
  <sheetFormatPr defaultColWidth="9.125" defaultRowHeight="12"/>
  <cols>
    <col min="1" max="1" width="26.625" style="862" customWidth="1"/>
    <col min="2" max="2" width="40.625" style="862" customWidth="1"/>
    <col min="3" max="3" width="50.25" style="864" customWidth="1"/>
    <col min="4" max="4" width="10.625" style="862" customWidth="1"/>
    <col min="5" max="5" width="5.375" style="862" customWidth="1"/>
    <col min="6" max="6" width="6.5" style="862" customWidth="1"/>
    <col min="7" max="7" width="7.5" style="862" customWidth="1"/>
    <col min="8" max="8" width="11.5" style="862" customWidth="1"/>
    <col min="9" max="9" width="9.875" style="862" customWidth="1"/>
    <col min="10" max="10" width="14.75" style="862" customWidth="1"/>
    <col min="11" max="11" width="17.625" style="862" customWidth="1"/>
    <col min="12" max="16384" width="9.125" style="862"/>
  </cols>
  <sheetData>
    <row r="1" spans="1:14" ht="18">
      <c r="A1" s="467" t="s">
        <v>9810</v>
      </c>
      <c r="B1" s="887"/>
      <c r="C1" s="888"/>
      <c r="D1" s="888"/>
      <c r="E1" s="888"/>
      <c r="F1" s="888"/>
      <c r="G1" s="888"/>
    </row>
    <row r="2" spans="1:14" ht="18.75" thickBot="1">
      <c r="A2" s="467"/>
      <c r="B2" s="887"/>
      <c r="C2" s="888"/>
      <c r="D2" s="888"/>
      <c r="E2" s="888"/>
      <c r="F2" s="888"/>
      <c r="G2" s="888"/>
    </row>
    <row r="3" spans="1:14" ht="24">
      <c r="A3" s="102" t="s">
        <v>0</v>
      </c>
      <c r="B3" s="103" t="s">
        <v>1</v>
      </c>
      <c r="C3" s="104" t="s">
        <v>2</v>
      </c>
      <c r="D3" s="565" t="s">
        <v>3498</v>
      </c>
      <c r="E3" s="886" t="s">
        <v>6494</v>
      </c>
      <c r="F3" s="853" t="s">
        <v>4</v>
      </c>
      <c r="G3" s="584" t="s">
        <v>8398</v>
      </c>
    </row>
    <row r="4" spans="1:14">
      <c r="A4" s="911" t="s">
        <v>9837</v>
      </c>
      <c r="B4" s="471"/>
      <c r="C4" s="471"/>
      <c r="D4" s="471"/>
      <c r="E4" s="471"/>
      <c r="F4" s="471"/>
      <c r="G4" s="471"/>
    </row>
    <row r="5" spans="1:14" ht="60">
      <c r="A5" s="912" t="s">
        <v>9838</v>
      </c>
      <c r="B5" s="913" t="s">
        <v>11876</v>
      </c>
      <c r="C5" s="913" t="s">
        <v>11875</v>
      </c>
      <c r="D5" s="914">
        <v>0</v>
      </c>
      <c r="E5" s="915" t="s">
        <v>6496</v>
      </c>
      <c r="F5" s="915" t="s">
        <v>171</v>
      </c>
      <c r="G5" s="915" t="s">
        <v>3663</v>
      </c>
      <c r="L5" s="857"/>
      <c r="M5" s="857"/>
      <c r="N5" s="857"/>
    </row>
    <row r="6" spans="1:14" ht="13.9" customHeight="1">
      <c r="A6" s="467"/>
      <c r="B6" s="887"/>
      <c r="C6" s="888"/>
      <c r="D6" s="888"/>
      <c r="E6" s="888"/>
      <c r="F6" s="888"/>
      <c r="G6" s="888"/>
      <c r="L6" s="857"/>
      <c r="M6" s="857"/>
      <c r="N6" s="857"/>
    </row>
    <row r="7" spans="1:14" ht="16.5" thickBot="1">
      <c r="A7" s="660"/>
      <c r="B7" s="890"/>
      <c r="C7" s="890"/>
      <c r="D7" s="270"/>
      <c r="E7" s="891"/>
      <c r="F7" s="892"/>
      <c r="G7" s="893"/>
      <c r="H7" s="87" t="s">
        <v>351</v>
      </c>
      <c r="I7" s="849"/>
      <c r="J7" s="854"/>
      <c r="L7" s="857"/>
      <c r="M7" s="857"/>
      <c r="N7" s="857"/>
    </row>
    <row r="8" spans="1:14" ht="36.75" thickBot="1">
      <c r="A8" s="850" t="s">
        <v>0</v>
      </c>
      <c r="B8" s="851" t="s">
        <v>1</v>
      </c>
      <c r="C8" s="852" t="s">
        <v>2</v>
      </c>
      <c r="D8" s="565" t="s">
        <v>3498</v>
      </c>
      <c r="E8" s="886" t="s">
        <v>6494</v>
      </c>
      <c r="F8" s="853" t="s">
        <v>4</v>
      </c>
      <c r="G8" s="584" t="s">
        <v>8398</v>
      </c>
      <c r="H8" s="852" t="s">
        <v>352</v>
      </c>
      <c r="I8" s="852" t="s">
        <v>353</v>
      </c>
      <c r="J8" s="658" t="s">
        <v>6685</v>
      </c>
      <c r="L8" s="857"/>
      <c r="M8" s="857"/>
      <c r="N8" s="857"/>
    </row>
    <row r="9" spans="1:14" ht="12.75" thickBot="1">
      <c r="A9" s="889" t="s">
        <v>9810</v>
      </c>
      <c r="B9" s="124"/>
      <c r="C9" s="124"/>
      <c r="D9" s="124"/>
      <c r="E9" s="124"/>
      <c r="F9" s="124"/>
      <c r="G9" s="124"/>
      <c r="H9" s="124"/>
      <c r="I9" s="124"/>
      <c r="J9" s="577"/>
      <c r="L9" s="857"/>
      <c r="M9" s="857"/>
      <c r="N9" s="857"/>
    </row>
    <row r="10" spans="1:14" ht="36">
      <c r="A10" s="278" t="s">
        <v>9807</v>
      </c>
      <c r="B10" s="41" t="s">
        <v>9808</v>
      </c>
      <c r="C10" s="41" t="s">
        <v>9835</v>
      </c>
      <c r="D10" s="904">
        <v>0.45</v>
      </c>
      <c r="E10" s="74" t="s">
        <v>6496</v>
      </c>
      <c r="F10" s="74" t="s">
        <v>171</v>
      </c>
      <c r="G10" s="74" t="s">
        <v>3663</v>
      </c>
      <c r="H10" s="298">
        <v>2000</v>
      </c>
      <c r="I10" s="298">
        <v>5999</v>
      </c>
      <c r="J10" s="519" t="s">
        <v>9806</v>
      </c>
      <c r="L10" s="857"/>
      <c r="M10" s="857"/>
      <c r="N10" s="857"/>
    </row>
    <row r="11" spans="1:14" ht="36">
      <c r="A11" s="278" t="s">
        <v>9807</v>
      </c>
      <c r="B11" s="41" t="s">
        <v>9808</v>
      </c>
      <c r="C11" s="41" t="s">
        <v>9835</v>
      </c>
      <c r="D11" s="904">
        <v>0.3</v>
      </c>
      <c r="E11" s="74" t="s">
        <v>6496</v>
      </c>
      <c r="F11" s="74" t="s">
        <v>171</v>
      </c>
      <c r="G11" s="74" t="s">
        <v>3663</v>
      </c>
      <c r="H11" s="298">
        <v>6000</v>
      </c>
      <c r="I11" s="298">
        <v>9999</v>
      </c>
      <c r="J11" s="519" t="s">
        <v>9806</v>
      </c>
      <c r="L11" s="857"/>
      <c r="M11" s="857"/>
      <c r="N11" s="857"/>
    </row>
    <row r="12" spans="1:14" ht="36">
      <c r="A12" s="278" t="s">
        <v>9807</v>
      </c>
      <c r="B12" s="41" t="s">
        <v>9808</v>
      </c>
      <c r="C12" s="41" t="s">
        <v>9835</v>
      </c>
      <c r="D12" s="904">
        <v>0.26</v>
      </c>
      <c r="E12" s="74" t="s">
        <v>6496</v>
      </c>
      <c r="F12" s="74" t="s">
        <v>171</v>
      </c>
      <c r="G12" s="74" t="s">
        <v>3663</v>
      </c>
      <c r="H12" s="298">
        <v>10000</v>
      </c>
      <c r="I12" s="298">
        <v>49999</v>
      </c>
      <c r="J12" s="519" t="s">
        <v>9806</v>
      </c>
      <c r="L12" s="857"/>
      <c r="M12" s="857"/>
      <c r="N12" s="857"/>
    </row>
    <row r="13" spans="1:14" ht="36">
      <c r="A13" s="278" t="s">
        <v>9807</v>
      </c>
      <c r="B13" s="41" t="s">
        <v>9808</v>
      </c>
      <c r="C13" s="41" t="s">
        <v>9835</v>
      </c>
      <c r="D13" s="904">
        <v>0.25</v>
      </c>
      <c r="E13" s="74" t="s">
        <v>6496</v>
      </c>
      <c r="F13" s="74" t="s">
        <v>171</v>
      </c>
      <c r="G13" s="74" t="s">
        <v>3663</v>
      </c>
      <c r="H13" s="298">
        <v>50000</v>
      </c>
      <c r="I13" s="298">
        <v>99999</v>
      </c>
      <c r="J13" s="519" t="s">
        <v>9806</v>
      </c>
      <c r="L13" s="857"/>
      <c r="M13" s="857"/>
      <c r="N13" s="857"/>
    </row>
    <row r="14" spans="1:14" ht="36">
      <c r="A14" s="278" t="s">
        <v>9807</v>
      </c>
      <c r="B14" s="41" t="s">
        <v>9808</v>
      </c>
      <c r="C14" s="41" t="s">
        <v>9835</v>
      </c>
      <c r="D14" s="904">
        <v>0.24</v>
      </c>
      <c r="E14" s="74" t="s">
        <v>6496</v>
      </c>
      <c r="F14" s="74" t="s">
        <v>171</v>
      </c>
      <c r="G14" s="74" t="s">
        <v>3663</v>
      </c>
      <c r="H14" s="298">
        <v>100000</v>
      </c>
      <c r="I14" s="298">
        <v>249999</v>
      </c>
      <c r="J14" s="519" t="s">
        <v>9806</v>
      </c>
      <c r="L14" s="857"/>
      <c r="M14" s="857"/>
      <c r="N14" s="857"/>
    </row>
    <row r="15" spans="1:14" ht="36">
      <c r="A15" s="278" t="s">
        <v>9807</v>
      </c>
      <c r="B15" s="41" t="s">
        <v>9808</v>
      </c>
      <c r="C15" s="41" t="s">
        <v>9835</v>
      </c>
      <c r="D15" s="904">
        <v>0.23</v>
      </c>
      <c r="E15" s="74" t="s">
        <v>6496</v>
      </c>
      <c r="F15" s="74" t="s">
        <v>171</v>
      </c>
      <c r="G15" s="74" t="s">
        <v>3663</v>
      </c>
      <c r="H15" s="298">
        <v>250000</v>
      </c>
      <c r="I15" s="298">
        <v>599999</v>
      </c>
      <c r="J15" s="519" t="s">
        <v>9806</v>
      </c>
      <c r="L15" s="857"/>
      <c r="M15" s="857"/>
      <c r="N15" s="857"/>
    </row>
    <row r="16" spans="1:14" ht="36">
      <c r="A16" s="278" t="s">
        <v>9807</v>
      </c>
      <c r="B16" s="41" t="s">
        <v>9808</v>
      </c>
      <c r="C16" s="41" t="s">
        <v>9835</v>
      </c>
      <c r="D16" s="904">
        <v>0.22</v>
      </c>
      <c r="E16" s="74" t="s">
        <v>6496</v>
      </c>
      <c r="F16" s="74" t="s">
        <v>171</v>
      </c>
      <c r="G16" s="74" t="s">
        <v>3663</v>
      </c>
      <c r="H16" s="298">
        <v>600000</v>
      </c>
      <c r="I16" s="298">
        <v>999999</v>
      </c>
      <c r="J16" s="519" t="s">
        <v>9806</v>
      </c>
      <c r="L16" s="857"/>
      <c r="M16" s="857"/>
      <c r="N16" s="857"/>
    </row>
    <row r="17" spans="1:14" ht="24">
      <c r="A17" s="912" t="s">
        <v>9809</v>
      </c>
      <c r="B17" s="913" t="s">
        <v>9840</v>
      </c>
      <c r="C17" s="913" t="s">
        <v>9840</v>
      </c>
      <c r="D17" s="904">
        <v>0.13</v>
      </c>
      <c r="E17" s="74" t="s">
        <v>6496</v>
      </c>
      <c r="F17" s="74" t="s">
        <v>7712</v>
      </c>
      <c r="G17" s="74" t="s">
        <v>3663</v>
      </c>
      <c r="H17" s="298">
        <v>5</v>
      </c>
      <c r="I17" s="298">
        <v>9999</v>
      </c>
      <c r="J17" s="519" t="s">
        <v>9806</v>
      </c>
      <c r="L17" s="857"/>
      <c r="M17" s="857"/>
      <c r="N17" s="857"/>
    </row>
    <row r="18" spans="1:14" ht="24">
      <c r="A18" s="912" t="s">
        <v>9809</v>
      </c>
      <c r="B18" s="913" t="s">
        <v>9840</v>
      </c>
      <c r="C18" s="913" t="s">
        <v>9840</v>
      </c>
      <c r="D18" s="904">
        <v>0.11</v>
      </c>
      <c r="E18" s="74" t="s">
        <v>6496</v>
      </c>
      <c r="F18" s="74" t="s">
        <v>7712</v>
      </c>
      <c r="G18" s="74" t="s">
        <v>3663</v>
      </c>
      <c r="H18" s="298">
        <v>10000</v>
      </c>
      <c r="I18" s="298">
        <v>49999</v>
      </c>
      <c r="J18" s="519" t="s">
        <v>9806</v>
      </c>
      <c r="L18" s="857"/>
      <c r="M18" s="857"/>
      <c r="N18" s="857"/>
    </row>
    <row r="19" spans="1:14" ht="24">
      <c r="A19" s="912" t="s">
        <v>9809</v>
      </c>
      <c r="B19" s="913" t="s">
        <v>9840</v>
      </c>
      <c r="C19" s="913" t="s">
        <v>9840</v>
      </c>
      <c r="D19" s="904">
        <v>0.1</v>
      </c>
      <c r="E19" s="74" t="s">
        <v>6496</v>
      </c>
      <c r="F19" s="74" t="s">
        <v>7712</v>
      </c>
      <c r="G19" s="74" t="s">
        <v>3663</v>
      </c>
      <c r="H19" s="298">
        <v>50000</v>
      </c>
      <c r="I19" s="298">
        <v>149999</v>
      </c>
      <c r="J19" s="519" t="s">
        <v>9806</v>
      </c>
      <c r="L19" s="857"/>
      <c r="M19" s="857"/>
      <c r="N19" s="857"/>
    </row>
    <row r="20" spans="1:14" ht="24">
      <c r="A20" s="912" t="s">
        <v>9809</v>
      </c>
      <c r="B20" s="913" t="s">
        <v>9840</v>
      </c>
      <c r="C20" s="913" t="s">
        <v>9840</v>
      </c>
      <c r="D20" s="904">
        <v>0.09</v>
      </c>
      <c r="E20" s="74" t="s">
        <v>6496</v>
      </c>
      <c r="F20" s="74" t="s">
        <v>7712</v>
      </c>
      <c r="G20" s="74" t="s">
        <v>3663</v>
      </c>
      <c r="H20" s="298">
        <v>150000</v>
      </c>
      <c r="I20" s="298">
        <v>999999</v>
      </c>
      <c r="J20" s="519" t="s">
        <v>9806</v>
      </c>
      <c r="L20" s="857"/>
      <c r="M20" s="857"/>
      <c r="N20" s="857"/>
    </row>
    <row r="21" spans="1:14" ht="14.25" thickBot="1">
      <c r="A21" s="885"/>
      <c r="B21" s="848"/>
      <c r="C21" s="848"/>
      <c r="D21" s="848"/>
      <c r="E21" s="848"/>
    </row>
    <row r="22" spans="1:14" ht="15.75" thickBot="1">
      <c r="A22" s="894" t="s">
        <v>9830</v>
      </c>
      <c r="B22" s="895" t="s">
        <v>9831</v>
      </c>
      <c r="C22" s="848"/>
      <c r="D22" s="848"/>
      <c r="E22" s="848"/>
    </row>
    <row r="23" spans="1:14" ht="15" thickTop="1" thickBot="1">
      <c r="A23" s="896" t="s">
        <v>9832</v>
      </c>
      <c r="B23" s="898">
        <v>5</v>
      </c>
      <c r="C23" s="848"/>
      <c r="D23" s="848"/>
      <c r="E23" s="848"/>
    </row>
    <row r="24" spans="1:14" ht="14.25" thickBot="1">
      <c r="A24" s="897" t="s">
        <v>9833</v>
      </c>
      <c r="B24" s="899">
        <v>10</v>
      </c>
      <c r="C24" s="848"/>
      <c r="D24" s="848"/>
      <c r="E24" s="848"/>
    </row>
    <row r="25" spans="1:14" ht="14.25" thickBot="1">
      <c r="A25" s="896" t="s">
        <v>9834</v>
      </c>
      <c r="B25" s="898">
        <v>20</v>
      </c>
      <c r="C25" s="848"/>
      <c r="D25" s="848"/>
      <c r="E25" s="848"/>
    </row>
    <row r="26" spans="1:14" ht="13.5">
      <c r="A26" s="885"/>
      <c r="B26" s="848"/>
      <c r="C26" s="848"/>
      <c r="D26" s="848"/>
      <c r="E26" s="848"/>
    </row>
    <row r="27" spans="1:14">
      <c r="A27" s="849" t="s">
        <v>160</v>
      </c>
      <c r="B27" s="849"/>
      <c r="C27" s="387" t="s">
        <v>8399</v>
      </c>
    </row>
    <row r="28" spans="1:14">
      <c r="A28" s="855" t="s">
        <v>5</v>
      </c>
      <c r="B28" s="849" t="s">
        <v>161</v>
      </c>
      <c r="C28" s="854" t="s">
        <v>8400</v>
      </c>
    </row>
    <row r="29" spans="1:14">
      <c r="A29" s="855" t="s">
        <v>7</v>
      </c>
      <c r="B29" s="854" t="s">
        <v>162</v>
      </c>
      <c r="C29" s="854" t="s">
        <v>8401</v>
      </c>
    </row>
    <row r="30" spans="1:14">
      <c r="A30" s="855" t="s">
        <v>163</v>
      </c>
      <c r="B30" s="849" t="s">
        <v>164</v>
      </c>
      <c r="C30" s="388" t="s">
        <v>8402</v>
      </c>
    </row>
    <row r="31" spans="1:14">
      <c r="A31" s="855" t="s">
        <v>165</v>
      </c>
      <c r="B31" s="849" t="s">
        <v>166</v>
      </c>
      <c r="C31" s="388" t="s">
        <v>8403</v>
      </c>
    </row>
    <row r="32" spans="1:14">
      <c r="A32" s="855" t="s">
        <v>167</v>
      </c>
      <c r="B32" s="849" t="s">
        <v>168</v>
      </c>
      <c r="C32" s="388" t="s">
        <v>8404</v>
      </c>
    </row>
    <row r="33" spans="1:3">
      <c r="A33" s="855" t="s">
        <v>169</v>
      </c>
      <c r="B33" s="849" t="s">
        <v>170</v>
      </c>
      <c r="C33" s="854" t="s">
        <v>8405</v>
      </c>
    </row>
    <row r="34" spans="1:3">
      <c r="A34" s="856" t="s">
        <v>1292</v>
      </c>
      <c r="B34" s="862" t="s">
        <v>1295</v>
      </c>
      <c r="C34" s="849" t="s">
        <v>8406</v>
      </c>
    </row>
    <row r="35" spans="1:3">
      <c r="A35" s="856" t="s">
        <v>1293</v>
      </c>
      <c r="B35" s="862" t="s">
        <v>1296</v>
      </c>
      <c r="C35" s="854" t="s">
        <v>8407</v>
      </c>
    </row>
    <row r="36" spans="1:3">
      <c r="A36" s="856" t="s">
        <v>1425</v>
      </c>
      <c r="B36" s="862" t="s">
        <v>1424</v>
      </c>
      <c r="C36" s="384"/>
    </row>
    <row r="37" spans="1:3">
      <c r="A37" s="856" t="s">
        <v>1294</v>
      </c>
      <c r="B37" s="862" t="s">
        <v>1297</v>
      </c>
      <c r="C37" s="849"/>
    </row>
    <row r="38" spans="1:3">
      <c r="A38" s="856" t="s">
        <v>171</v>
      </c>
      <c r="B38" s="862" t="s">
        <v>172</v>
      </c>
      <c r="C38" s="384"/>
    </row>
    <row r="39" spans="1:3">
      <c r="A39" s="856" t="s">
        <v>5415</v>
      </c>
      <c r="B39" s="862" t="s">
        <v>5416</v>
      </c>
    </row>
    <row r="40" spans="1:3">
      <c r="A40" s="856" t="s">
        <v>7167</v>
      </c>
      <c r="B40" s="862" t="s">
        <v>7168</v>
      </c>
      <c r="C40" s="176"/>
    </row>
    <row r="41" spans="1:3">
      <c r="A41" s="26" t="s">
        <v>7712</v>
      </c>
      <c r="B41" s="849" t="s">
        <v>9836</v>
      </c>
      <c r="C41" s="344"/>
    </row>
  </sheetData>
  <sheetProtection algorithmName="SHA-512" hashValue="T1QXe19YzQGajdoWmF1CbK+FlbYe9IJUIm3YzEzToRC9CP2ZPoe6IBbqVRiyyjdQ3+Apjr4A/uWr6x/UadlH8Q==" saltValue="R0pLR+iRQ2UcgcV/7HOOlg==" spinCount="100000" sheet="1" objects="1" scenarios="1"/>
  <phoneticPr fontId="123" type="noConversion"/>
  <conditionalFormatting sqref="A7">
    <cfRule type="duplicateValues" dxfId="65" priority="2"/>
  </conditionalFormatting>
  <pageMargins left="0.5" right="0.5" top="1" bottom="0.92" header="0.5" footer="0.22"/>
  <pageSetup scale="35" fitToHeight="2" orientation="portrait" r:id="rId1"/>
  <headerFooter alignWithMargins="0">
    <oddHeader>&amp;C&amp;"Arial Narrow,Bold"&amp;16Price List
&amp;"Arial Narrow,Regular"&amp;9(effective as of 5/5/2020)</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35</vt:i4>
      </vt:variant>
      <vt:variant>
        <vt:lpstr>命名范围</vt:lpstr>
      </vt:variant>
      <vt:variant>
        <vt:i4>10</vt:i4>
      </vt:variant>
    </vt:vector>
  </HeadingPairs>
  <TitlesOfParts>
    <vt:vector size="45" baseType="lpstr">
      <vt:lpstr>Summary</vt:lpstr>
      <vt:lpstr>Table of Content</vt:lpstr>
      <vt:lpstr>Promotions, Bundles and HA</vt:lpstr>
      <vt:lpstr>SteelConnect-EX</vt:lpstr>
      <vt:lpstr>SteelHead</vt:lpstr>
      <vt:lpstr>SteelHead_SCC_SMC</vt:lpstr>
      <vt:lpstr>SteelHead HW Subscription</vt:lpstr>
      <vt:lpstr>SteelHead-SD</vt:lpstr>
      <vt:lpstr>SaaS ACC</vt:lpstr>
      <vt:lpstr>Cloud Steelhead</vt:lpstr>
      <vt:lpstr>Virtual Steelhead</vt:lpstr>
      <vt:lpstr>SteelFusion</vt:lpstr>
      <vt:lpstr>SteelFusion Subscription</vt:lpstr>
      <vt:lpstr>SteelConnect</vt:lpstr>
      <vt:lpstr>Configurable Options</vt:lpstr>
      <vt:lpstr>Field Add on Features</vt:lpstr>
      <vt:lpstr>Spare FRU's</vt:lpstr>
      <vt:lpstr>NFR-Virtual</vt:lpstr>
      <vt:lpstr>Modeler</vt:lpstr>
      <vt:lpstr>SteelCentral AppResponse</vt:lpstr>
      <vt:lpstr>SteelCentral NPCM</vt:lpstr>
      <vt:lpstr>SteelCentral SW</vt:lpstr>
      <vt:lpstr>SteelCentral NPCM SUB</vt:lpstr>
      <vt:lpstr>SteelCentral Subscriptions</vt:lpstr>
      <vt:lpstr>SteelCentral Portal</vt:lpstr>
      <vt:lpstr>SteelCentral NetProfiler</vt:lpstr>
      <vt:lpstr>SteelCentral NetShark &amp; AR11</vt:lpstr>
      <vt:lpstr>SteelCentral NetProfiler SUB</vt:lpstr>
      <vt:lpstr>SteelCentral AR11 SUB</vt:lpstr>
      <vt:lpstr>Support</vt:lpstr>
      <vt:lpstr>Support-Dynamic</vt:lpstr>
      <vt:lpstr>SteelSupport Government</vt:lpstr>
      <vt:lpstr>Prof Services</vt:lpstr>
      <vt:lpstr>Prof Services Training </vt:lpstr>
      <vt:lpstr>EOA</vt:lpstr>
      <vt:lpstr>'SteelConnect-EX'!allskus</vt:lpstr>
      <vt:lpstr>'Spare FRU''s'!Print_Area</vt:lpstr>
      <vt:lpstr>'SteelCentral NetProfiler SUB'!Print_Area</vt:lpstr>
      <vt:lpstr>'SteelConnect-EX'!Print_Area</vt:lpstr>
      <vt:lpstr>SteelFusion!Print_Area</vt:lpstr>
      <vt:lpstr>'SteelSupport Government'!Print_Area</vt:lpstr>
      <vt:lpstr>Summary!Print_Area</vt:lpstr>
      <vt:lpstr>Support!Print_Area</vt:lpstr>
      <vt:lpstr>'Support-Dynamic'!Print_Area</vt:lpstr>
      <vt:lpstr>'Table of Content'!Print_Area</vt:lpstr>
    </vt:vector>
  </TitlesOfParts>
  <Company>Riverbed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Behlmer</dc:creator>
  <cp:lastModifiedBy>juntao zhu</cp:lastModifiedBy>
  <cp:lastPrinted>2020-03-06T05:02:13Z</cp:lastPrinted>
  <dcterms:created xsi:type="dcterms:W3CDTF">2012-02-29T19:58:22Z</dcterms:created>
  <dcterms:modified xsi:type="dcterms:W3CDTF">2020-09-14T08:12:30Z</dcterms:modified>
</cp:coreProperties>
</file>